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userNames.xml" ContentType="application/vnd.openxmlformats-officedocument.spreadsheetml.userNam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xml" ContentType="application/vnd.openxmlformats-officedocument.spreadsheetml.revisionLog+xml"/>
  <Override PartName="/xl/revisions/revisionLog21.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29.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31.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mc:AlternateContent xmlns:mc="http://schemas.openxmlformats.org/markup-compatibility/2006">
    <mc:Choice Requires="x15">
      <x15ac:absPath xmlns:x15ac="http://schemas.microsoft.com/office/spreadsheetml/2010/11/ac" url="C:\Users\steluta.bulaceanu\Desktop\"/>
    </mc:Choice>
  </mc:AlternateContent>
  <workbookProtection workbookPassword="CA39" lockStructure="1"/>
  <bookViews>
    <workbookView xWindow="0" yWindow="0" windowWidth="28800" windowHeight="12210" tabRatio="154"/>
  </bookViews>
  <sheets>
    <sheet name="Sheet1" sheetId="1" r:id="rId1"/>
  </sheets>
  <definedNames>
    <definedName name="_xlnm._FilterDatabase" localSheetId="0" hidden="1">Sheet1!$A$3:$AK$97</definedName>
    <definedName name="_xlnm.Print_Area" localSheetId="0">Sheet1!$A$1:$AK$114</definedName>
    <definedName name="Z_0C5F0E25_B3DE_4ABC_A141_7C78B8571E4C_.wvu.FilterData" localSheetId="0" hidden="1">Sheet1!$A$3:$AK$97</definedName>
    <definedName name="Z_0C5F0E25_B3DE_4ABC_A141_7C78B8571E4C_.wvu.PrintArea" localSheetId="0" hidden="1">Sheet1!$A$1:$AK$114</definedName>
    <definedName name="Z_0C5F0E25_B3DE_4ABC_A141_7C78B8571E4C_.wvu.Rows" localSheetId="0" hidden="1">Sheet1!$99:$115</definedName>
    <definedName name="Z_3AFE79CE_CE75_447D_8C73_1AE63A224CBA_.wvu.FilterData" localSheetId="0" hidden="1">Sheet1!$A$3:$AK$88</definedName>
    <definedName name="Z_3AFE79CE_CE75_447D_8C73_1AE63A224CBA_.wvu.PrintArea" localSheetId="0" hidden="1">Sheet1!$A$1:$AK$114</definedName>
    <definedName name="Z_53ED3D47_B2C0_43A1_9A1E_F030D529F74C_.wvu.FilterData" localSheetId="0" hidden="1">Sheet1!$A$3:$AK$88</definedName>
    <definedName name="Z_53ED3D47_B2C0_43A1_9A1E_F030D529F74C_.wvu.PrintArea" localSheetId="0" hidden="1">Sheet1!$A$1:$AK$114</definedName>
    <definedName name="Z_5AAA4DFE_88B1_4674_95ED_5FCD7A50BC22_.wvu.FilterData" localSheetId="0" hidden="1">Sheet1!$A$3:$AK$88</definedName>
    <definedName name="Z_5AAA4DFE_88B1_4674_95ED_5FCD7A50BC22_.wvu.PrintArea" localSheetId="0" hidden="1">Sheet1!$A$1:$AK$114</definedName>
    <definedName name="Z_7C1B4D6D_D666_48DD_AB17_E00791B6F0B6_.wvu.FilterData" localSheetId="0" hidden="1">Sheet1!$A$6:$AK$114</definedName>
    <definedName name="Z_7C1B4D6D_D666_48DD_AB17_E00791B6F0B6_.wvu.PrintArea" localSheetId="0" hidden="1">Sheet1!$A$1:$AK$114</definedName>
    <definedName name="Z_9980B309_0131_4577_BF29_212714399FDF_.wvu.FilterData" localSheetId="0" hidden="1">Sheet1!$A$6:$AK$114</definedName>
    <definedName name="Z_9980B309_0131_4577_BF29_212714399FDF_.wvu.PrintArea" localSheetId="0" hidden="1">Sheet1!$A$1:$AK$114</definedName>
    <definedName name="Z_A3134A53_5204_4FFF_BA84_3528D3179C0C_.wvu.FilterData" localSheetId="0" hidden="1">Sheet1!$A$3:$AK$88</definedName>
    <definedName name="Z_A5B1481C_EF26_486A_984F_85CDDC2FD94F_.wvu.FilterData" localSheetId="0" hidden="1">Sheet1!$A$6:$AK$114</definedName>
    <definedName name="Z_A5B1481C_EF26_486A_984F_85CDDC2FD94F_.wvu.PrintArea" localSheetId="0" hidden="1">Sheet1!$A$1:$AK$114</definedName>
    <definedName name="Z_A87F3E0E_3A8E_4B82_8170_33752259B7DB_.wvu.FilterData" localSheetId="0" hidden="1">Sheet1!$A$6:$AK$114</definedName>
    <definedName name="Z_A87F3E0E_3A8E_4B82_8170_33752259B7DB_.wvu.PrintArea" localSheetId="0" hidden="1">Sheet1!$A$1:$AK$114</definedName>
    <definedName name="Z_C3502361_AD2C_4705_878B_D12169ED60B1_.wvu.FilterData" localSheetId="0" hidden="1">Sheet1!$A$6:$AK$114</definedName>
    <definedName name="Z_C3502361_AD2C_4705_878B_D12169ED60B1_.wvu.PrintArea" localSheetId="0" hidden="1">Sheet1!$A$1:$AK$114</definedName>
    <definedName name="Z_C408A2F1_296F_4EAD_B15B_336D73846FDD_.wvu.FilterData" localSheetId="0" hidden="1">Sheet1!$A$3:$AK$97</definedName>
    <definedName name="Z_C408A2F1_296F_4EAD_B15B_336D73846FDD_.wvu.PrintArea" localSheetId="0" hidden="1">Sheet1!$A$1:$AK$114</definedName>
    <definedName name="Z_E64C6006_DE37_44CA_8083_01C511E323D9_.wvu.FilterData" localSheetId="0" hidden="1">Sheet1!$A$3:$AK$88</definedName>
    <definedName name="Z_EF10298D_3F59_43F1_9A86_8C1CCA3B5D93_.wvu.FilterData" localSheetId="0" hidden="1">Sheet1!$A$3:$AK$88</definedName>
    <definedName name="Z_EF10298D_3F59_43F1_9A86_8C1CCA3B5D93_.wvu.PrintArea" localSheetId="0" hidden="1">Sheet1!$A$1:$AK$114</definedName>
  </definedNames>
  <calcPr calcId="162913"/>
  <customWorkbookViews>
    <customWorkbookView name="steluta.bulaceanu - Personal View" guid="{0C5F0E25-B3DE-4ABC-A141-7C78B8571E4C}" mergeInterval="0" personalView="1" maximized="1" xWindow="-8" yWindow="-8" windowWidth="1936" windowHeight="1056" tabRatio="154" activeSheetId="1"/>
    <customWorkbookView name="maria.petre - Personal View" guid="{7C1B4D6D-D666-48DD-AB17-E00791B6F0B6}"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cristian.airinei - Personal View" guid="{A5B1481C-EF26-486A-984F-85CDDC2FD94F}" mergeInterval="0" personalView="1" maximized="1" xWindow="-8" yWindow="-8" windowWidth="1936" windowHeight="1056" tabRatio="154" activeSheetId="1"/>
    <customWorkbookView name="aurelian.tarcatu - Personal View" guid="{C3502361-AD2C-4705-878B-D12169ED60B1}" mergeInterval="0" personalView="1" maximized="1" xWindow="-8" yWindow="-8" windowWidth="1936" windowHeight="1056" tabRatio="154" activeSheetId="1"/>
    <customWorkbookView name="luminita.jipa - Personal View" guid="{A87F3E0E-3A8E-4B82-8170-33752259B7DB}" mergeInterval="0" personalView="1" maximized="1" xWindow="-8" yWindow="-8" windowWidth="1936" windowHeight="1056" tabRatio="154" activeSheetId="1"/>
    <customWorkbookView name="ana.ionescu - Personal View" guid="{9980B309-0131-4577-BF29-212714399FDF}" mergeInterval="0" personalView="1" maximized="1" xWindow="-8" yWindow="-8" windowWidth="1936" windowHeight="1056" tabRatio="154" activeSheetId="1"/>
    <customWorkbookView name="vlad.pereteanu - Personal View" guid="{5AAA4DFE-88B1-4674-95ED-5FCD7A50BC22}" mergeInterval="0" personalView="1" xWindow="315" yWindow="96" windowWidth="1280" windowHeight="800" activeSheetId="1"/>
    <customWorkbookView name="roxana.barbu - Personal View" guid="{53ED3D47-B2C0-43A1-9A1E-F030D529F74C}" mergeInterval="0" personalView="1" maximized="1" xWindow="-8" yWindow="-8" windowWidth="1936" windowHeight="1056" activeSheetId="1"/>
    <customWorkbookView name="mihaela.nicolae - Personal View" guid="{EF10298D-3F59-43F1-9A86-8C1CCA3B5D93}" mergeInterval="0" personalView="1" maximized="1" xWindow="-8" yWindow="-8" windowWidth="1616" windowHeight="876" tabRatio="154" activeSheetId="1" showComments="commIndAndComment"/>
    <customWorkbookView name="georgiana.dobre - Personal View" guid="{C408A2F1-296F-4EAD-B15B-336D73846FDD}" mergeInterval="0" personalView="1" maximized="1" xWindow="-8" yWindow="-8" windowWidth="1616" windowHeight="876" tabRatio="154" activeSheetId="1"/>
  </customWorkbookView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1" i="1" l="1"/>
  <c r="L93" i="1"/>
  <c r="L94" i="1"/>
  <c r="L95" i="1"/>
  <c r="L96" i="1"/>
  <c r="U90" i="1" l="1"/>
  <c r="R90" i="1"/>
  <c r="R91" i="1"/>
  <c r="R92" i="1"/>
  <c r="R93" i="1"/>
  <c r="R94" i="1"/>
  <c r="R95" i="1"/>
  <c r="R96" i="1"/>
  <c r="R97" i="1"/>
  <c r="U91" i="1"/>
  <c r="U92" i="1"/>
  <c r="U93" i="1"/>
  <c r="U94" i="1"/>
  <c r="U95" i="1"/>
  <c r="U96" i="1"/>
  <c r="U97" i="1"/>
  <c r="AA90" i="1"/>
  <c r="AA91" i="1"/>
  <c r="AA92" i="1"/>
  <c r="AA93" i="1"/>
  <c r="AA94" i="1"/>
  <c r="AA95" i="1"/>
  <c r="AA96" i="1"/>
  <c r="AA97" i="1"/>
  <c r="AD94" i="1"/>
  <c r="AF94" i="1" s="1"/>
  <c r="AA89" i="1"/>
  <c r="U89" i="1"/>
  <c r="R89" i="1"/>
  <c r="AD95" i="1" l="1"/>
  <c r="AF95" i="1" s="1"/>
  <c r="AD89" i="1"/>
  <c r="AF89" i="1" s="1"/>
  <c r="AD97" i="1"/>
  <c r="AF97" i="1" s="1"/>
  <c r="AD93" i="1"/>
  <c r="AF93" i="1" s="1"/>
  <c r="AD96" i="1"/>
  <c r="AF96" i="1" s="1"/>
  <c r="AD92" i="1"/>
  <c r="AF92" i="1" s="1"/>
  <c r="AD91" i="1"/>
  <c r="AF91" i="1" s="1"/>
  <c r="AD90" i="1"/>
  <c r="AF90" i="1" s="1"/>
  <c r="L87" i="1"/>
  <c r="L92" i="1" l="1"/>
  <c r="L89" i="1"/>
  <c r="L90" i="1"/>
  <c r="AA88" i="1"/>
  <c r="AA81" i="1"/>
  <c r="X85" i="1"/>
  <c r="X84" i="1"/>
  <c r="X86" i="1"/>
  <c r="U84" i="1"/>
  <c r="U85" i="1"/>
  <c r="U86" i="1"/>
  <c r="R84" i="1"/>
  <c r="R85" i="1"/>
  <c r="R86" i="1"/>
  <c r="X8" i="1"/>
  <c r="X10" i="1"/>
  <c r="X11" i="1"/>
  <c r="X12" i="1"/>
  <c r="X13" i="1"/>
  <c r="X14" i="1"/>
  <c r="X15" i="1"/>
  <c r="X16" i="1"/>
  <c r="X17" i="1"/>
  <c r="X18" i="1"/>
  <c r="X19"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1" i="1"/>
  <c r="X52" i="1"/>
  <c r="X53" i="1"/>
  <c r="X54" i="1"/>
  <c r="X55" i="1"/>
  <c r="X56" i="1"/>
  <c r="X57" i="1"/>
  <c r="X58" i="1"/>
  <c r="X59" i="1"/>
  <c r="X60" i="1"/>
  <c r="X61" i="1"/>
  <c r="X63" i="1"/>
  <c r="X64" i="1"/>
  <c r="X65" i="1"/>
  <c r="X66" i="1"/>
  <c r="X67" i="1"/>
  <c r="X68" i="1"/>
  <c r="X69" i="1"/>
  <c r="X70" i="1"/>
  <c r="X71" i="1"/>
  <c r="X72" i="1"/>
  <c r="X73" i="1"/>
  <c r="X74" i="1"/>
  <c r="X75" i="1"/>
  <c r="X76" i="1"/>
  <c r="X77" i="1"/>
  <c r="X78" i="1"/>
  <c r="X79" i="1"/>
  <c r="X80" i="1"/>
  <c r="X83" i="1"/>
  <c r="AD84" i="1" l="1"/>
  <c r="AF84" i="1" s="1"/>
  <c r="AD86" i="1"/>
  <c r="AF86" i="1" s="1"/>
  <c r="AD85" i="1"/>
  <c r="AF85" i="1" s="1"/>
  <c r="U83" i="1"/>
  <c r="R83" i="1"/>
  <c r="L84" i="1" l="1"/>
  <c r="L85" i="1"/>
  <c r="L86" i="1"/>
  <c r="AD83" i="1"/>
  <c r="R80" i="1"/>
  <c r="S111" i="1"/>
  <c r="T111" i="1"/>
  <c r="V111" i="1"/>
  <c r="W111" i="1"/>
  <c r="Y111" i="1"/>
  <c r="Z111" i="1"/>
  <c r="AA111" i="1"/>
  <c r="AE111" i="1"/>
  <c r="S110" i="1"/>
  <c r="T110" i="1"/>
  <c r="V110" i="1"/>
  <c r="W110" i="1"/>
  <c r="Y110" i="1"/>
  <c r="Z110" i="1"/>
  <c r="AA110" i="1"/>
  <c r="AE110" i="1"/>
  <c r="C110" i="1"/>
  <c r="AF83" i="1" l="1"/>
  <c r="L83" i="1"/>
  <c r="AG107" i="1"/>
  <c r="AH107" i="1"/>
  <c r="S106" i="1"/>
  <c r="T106" i="1"/>
  <c r="V106" i="1"/>
  <c r="W106" i="1"/>
  <c r="Y106" i="1"/>
  <c r="Z106" i="1"/>
  <c r="AA106" i="1"/>
  <c r="AE106" i="1"/>
  <c r="AI106" i="1"/>
  <c r="AJ106" i="1"/>
  <c r="C106" i="1"/>
  <c r="R8" i="1" l="1"/>
  <c r="R81" i="1" l="1"/>
  <c r="AI109" i="1" l="1"/>
  <c r="AI33" i="1" l="1"/>
  <c r="AI27" i="1"/>
  <c r="AI42" i="1"/>
  <c r="AI31" i="1"/>
  <c r="AI34" i="1"/>
  <c r="AI8" i="1"/>
  <c r="U80" i="1" l="1"/>
  <c r="AD80" i="1" l="1"/>
  <c r="AF80" i="1" s="1"/>
  <c r="X106" i="1"/>
  <c r="U79" i="1"/>
  <c r="U81" i="1"/>
  <c r="AD81" i="1" s="1"/>
  <c r="R79" i="1"/>
  <c r="L80" i="1" l="1"/>
  <c r="AD79" i="1"/>
  <c r="AF79" i="1" s="1"/>
  <c r="U50" i="1"/>
  <c r="AF81" i="1" l="1"/>
  <c r="L81" i="1"/>
  <c r="L79" i="1"/>
  <c r="R76" i="1"/>
  <c r="U76" i="1"/>
  <c r="AD76" i="1" l="1"/>
  <c r="AF76" i="1" s="1"/>
  <c r="AF9" i="1"/>
  <c r="L76" i="1" l="1"/>
  <c r="U74" i="1"/>
  <c r="U75" i="1"/>
  <c r="R74" i="1"/>
  <c r="R75" i="1"/>
  <c r="AD74" i="1" l="1"/>
  <c r="AF74" i="1" s="1"/>
  <c r="AD75" i="1"/>
  <c r="AF75" i="1" s="1"/>
  <c r="AI40" i="1"/>
  <c r="AI55" i="1"/>
  <c r="AI54" i="1"/>
  <c r="AI53" i="1"/>
  <c r="AI49" i="1"/>
  <c r="AI47" i="1"/>
  <c r="AI29" i="1"/>
  <c r="AI28" i="1"/>
  <c r="AI26" i="1"/>
  <c r="AI24" i="1"/>
  <c r="AI22" i="1"/>
  <c r="AI21" i="1"/>
  <c r="AI19" i="1"/>
  <c r="AI16" i="1"/>
  <c r="L75" i="1" l="1"/>
  <c r="L74" i="1"/>
  <c r="Z50" i="1"/>
  <c r="Y50" i="1"/>
  <c r="X50" i="1" s="1"/>
  <c r="R70" i="1" l="1"/>
  <c r="R72" i="1"/>
  <c r="R73" i="1"/>
  <c r="R77" i="1"/>
  <c r="R78" i="1"/>
  <c r="R110" i="1" s="1"/>
  <c r="R88" i="1"/>
  <c r="U70" i="1"/>
  <c r="U71" i="1"/>
  <c r="U72" i="1"/>
  <c r="U73" i="1"/>
  <c r="U77" i="1"/>
  <c r="U78" i="1"/>
  <c r="U110" i="1" s="1"/>
  <c r="U88" i="1"/>
  <c r="U106" i="1" s="1"/>
  <c r="X110" i="1"/>
  <c r="U69" i="1"/>
  <c r="R69" i="1"/>
  <c r="AD88" i="1" l="1"/>
  <c r="AD106" i="1" s="1"/>
  <c r="R106" i="1"/>
  <c r="AD77" i="1"/>
  <c r="AF77" i="1" s="1"/>
  <c r="AD78" i="1"/>
  <c r="AD73" i="1"/>
  <c r="AF73" i="1" s="1"/>
  <c r="AD72" i="1"/>
  <c r="AF72" i="1" s="1"/>
  <c r="AD71" i="1"/>
  <c r="AF71" i="1" s="1"/>
  <c r="AD70" i="1"/>
  <c r="AF70" i="1" s="1"/>
  <c r="AD69" i="1"/>
  <c r="AF69" i="1" s="1"/>
  <c r="U63" i="1"/>
  <c r="R63" i="1"/>
  <c r="R64" i="1"/>
  <c r="R65" i="1"/>
  <c r="R66" i="1"/>
  <c r="R67" i="1"/>
  <c r="R68" i="1"/>
  <c r="U64" i="1"/>
  <c r="U65" i="1"/>
  <c r="U66" i="1"/>
  <c r="U67" i="1"/>
  <c r="U68" i="1"/>
  <c r="L88" i="1" l="1"/>
  <c r="L78" i="1"/>
  <c r="AD110" i="1"/>
  <c r="L73" i="1"/>
  <c r="AF78" i="1"/>
  <c r="AF110" i="1" s="1"/>
  <c r="AF88" i="1"/>
  <c r="AF106" i="1" s="1"/>
  <c r="AD68" i="1"/>
  <c r="AF68" i="1" s="1"/>
  <c r="L77" i="1"/>
  <c r="L72" i="1"/>
  <c r="L71" i="1"/>
  <c r="L70" i="1"/>
  <c r="L69" i="1"/>
  <c r="AD67" i="1"/>
  <c r="AF67" i="1" s="1"/>
  <c r="AD66" i="1"/>
  <c r="AF66" i="1" s="1"/>
  <c r="AD65" i="1"/>
  <c r="AF65" i="1" s="1"/>
  <c r="AD64" i="1"/>
  <c r="AF64" i="1" s="1"/>
  <c r="AD63" i="1"/>
  <c r="AF63" i="1" s="1"/>
  <c r="U61" i="1"/>
  <c r="R61" i="1"/>
  <c r="L68" i="1" l="1"/>
  <c r="L67" i="1"/>
  <c r="L66" i="1"/>
  <c r="L65" i="1"/>
  <c r="L64" i="1"/>
  <c r="L63" i="1"/>
  <c r="AD61" i="1"/>
  <c r="AF61" i="1" s="1"/>
  <c r="AD62" i="1"/>
  <c r="AF62" i="1" s="1"/>
  <c r="L61" i="1" l="1"/>
  <c r="U59" i="1"/>
  <c r="R59" i="1"/>
  <c r="AD59" i="1" l="1"/>
  <c r="L59" i="1" l="1"/>
  <c r="AF59" i="1"/>
  <c r="AI20" i="1"/>
  <c r="R60" i="1" l="1"/>
  <c r="U60" i="1"/>
  <c r="AD60" i="1" l="1"/>
  <c r="AF60" i="1" s="1"/>
  <c r="C111" i="1"/>
  <c r="AI111" i="1"/>
  <c r="AJ111" i="1"/>
  <c r="L60" i="1" l="1"/>
  <c r="R58" i="1" l="1"/>
  <c r="X111" i="1"/>
  <c r="U57" i="1"/>
  <c r="U58" i="1"/>
  <c r="U56" i="1"/>
  <c r="R56" i="1"/>
  <c r="R57" i="1"/>
  <c r="R111" i="1" l="1"/>
  <c r="U111" i="1"/>
  <c r="AD57" i="1"/>
  <c r="AF57" i="1" s="1"/>
  <c r="AD56" i="1"/>
  <c r="AD58" i="1"/>
  <c r="AF58" i="1" s="1"/>
  <c r="AF56" i="1" l="1"/>
  <c r="AF111" i="1" s="1"/>
  <c r="AD111" i="1"/>
  <c r="L57" i="1"/>
  <c r="L58" i="1"/>
  <c r="L56" i="1"/>
  <c r="AI30" i="1"/>
  <c r="AI25" i="1"/>
  <c r="AI11" i="1"/>
  <c r="AI101" i="1" l="1"/>
  <c r="AI12" i="1"/>
  <c r="C109" i="1"/>
  <c r="C108" i="1"/>
  <c r="C102" i="1"/>
  <c r="C103" i="1"/>
  <c r="C104" i="1"/>
  <c r="C105" i="1"/>
  <c r="C101" i="1"/>
  <c r="AI113" i="1"/>
  <c r="S113" i="1"/>
  <c r="T113" i="1"/>
  <c r="U113" i="1"/>
  <c r="V113" i="1"/>
  <c r="W113" i="1"/>
  <c r="Y113" i="1"/>
  <c r="Z113" i="1"/>
  <c r="AA113" i="1"/>
  <c r="AE113" i="1"/>
  <c r="AJ113" i="1"/>
  <c r="S108" i="1"/>
  <c r="T108" i="1"/>
  <c r="U108" i="1"/>
  <c r="V108" i="1"/>
  <c r="W108" i="1"/>
  <c r="Y108" i="1"/>
  <c r="Z108" i="1"/>
  <c r="AA108" i="1"/>
  <c r="AE108" i="1"/>
  <c r="AI108" i="1"/>
  <c r="AI112" i="1" s="1"/>
  <c r="AJ108" i="1"/>
  <c r="S109" i="1"/>
  <c r="T109" i="1"/>
  <c r="U109" i="1"/>
  <c r="V109" i="1"/>
  <c r="W109" i="1"/>
  <c r="Y109" i="1"/>
  <c r="Z109" i="1"/>
  <c r="AA109" i="1"/>
  <c r="AE109" i="1"/>
  <c r="AJ109" i="1"/>
  <c r="S101" i="1"/>
  <c r="T101" i="1"/>
  <c r="U101" i="1"/>
  <c r="V101" i="1"/>
  <c r="W101" i="1"/>
  <c r="Y101" i="1"/>
  <c r="Z101" i="1"/>
  <c r="AA101" i="1"/>
  <c r="AE101" i="1"/>
  <c r="AJ101" i="1"/>
  <c r="S102" i="1"/>
  <c r="T102" i="1"/>
  <c r="V102" i="1"/>
  <c r="W102" i="1"/>
  <c r="Y102" i="1"/>
  <c r="Z102" i="1"/>
  <c r="AA102" i="1"/>
  <c r="AE102" i="1"/>
  <c r="AI102" i="1"/>
  <c r="AJ102" i="1"/>
  <c r="S103" i="1"/>
  <c r="T103" i="1"/>
  <c r="U103" i="1"/>
  <c r="V103" i="1"/>
  <c r="W103" i="1"/>
  <c r="X103" i="1"/>
  <c r="Y103" i="1"/>
  <c r="Z103" i="1"/>
  <c r="AA103" i="1"/>
  <c r="AE103" i="1"/>
  <c r="AI103" i="1"/>
  <c r="AJ103" i="1"/>
  <c r="S104" i="1"/>
  <c r="T104" i="1"/>
  <c r="U104" i="1"/>
  <c r="V104" i="1"/>
  <c r="W104" i="1"/>
  <c r="Y104" i="1"/>
  <c r="Z104" i="1"/>
  <c r="AA104" i="1"/>
  <c r="AE104" i="1"/>
  <c r="AI104" i="1"/>
  <c r="AJ104" i="1"/>
  <c r="S105" i="1"/>
  <c r="T105" i="1"/>
  <c r="U105" i="1"/>
  <c r="V105" i="1"/>
  <c r="W105" i="1"/>
  <c r="Y105" i="1"/>
  <c r="Z105" i="1"/>
  <c r="AA105" i="1"/>
  <c r="AE105" i="1"/>
  <c r="AI105" i="1"/>
  <c r="AJ105" i="1"/>
  <c r="U37" i="1"/>
  <c r="U102" i="1" s="1"/>
  <c r="AG114" i="1"/>
  <c r="AH114" i="1"/>
  <c r="C113" i="1"/>
  <c r="R45" i="1"/>
  <c r="R43" i="1"/>
  <c r="R51" i="1"/>
  <c r="R52" i="1"/>
  <c r="R27" i="1"/>
  <c r="R54" i="1"/>
  <c r="R55" i="1"/>
  <c r="R53" i="1"/>
  <c r="R48" i="1"/>
  <c r="R49" i="1"/>
  <c r="R47" i="1"/>
  <c r="R46" i="1"/>
  <c r="X105" i="1"/>
  <c r="R44" i="1"/>
  <c r="R42" i="1"/>
  <c r="R41" i="1"/>
  <c r="R16" i="1"/>
  <c r="R29" i="1"/>
  <c r="R30" i="1"/>
  <c r="R31" i="1"/>
  <c r="R32" i="1"/>
  <c r="R33" i="1"/>
  <c r="R34" i="1"/>
  <c r="R35" i="1"/>
  <c r="R36" i="1"/>
  <c r="R37" i="1"/>
  <c r="R38" i="1"/>
  <c r="R7" i="1"/>
  <c r="R10" i="1"/>
  <c r="R11" i="1"/>
  <c r="R12" i="1"/>
  <c r="R13" i="1"/>
  <c r="R14" i="1"/>
  <c r="R15" i="1"/>
  <c r="R17" i="1"/>
  <c r="R18" i="1"/>
  <c r="R19" i="1"/>
  <c r="R20" i="1"/>
  <c r="R21" i="1"/>
  <c r="R22" i="1"/>
  <c r="R23" i="1"/>
  <c r="R24" i="1"/>
  <c r="R25" i="1"/>
  <c r="R26" i="1"/>
  <c r="R28" i="1"/>
  <c r="R39" i="1"/>
  <c r="R40" i="1"/>
  <c r="X7" i="1"/>
  <c r="R109" i="1" l="1"/>
  <c r="AI107" i="1"/>
  <c r="Z107" i="1"/>
  <c r="AA107" i="1"/>
  <c r="V107" i="1"/>
  <c r="C107" i="1"/>
  <c r="AJ107" i="1"/>
  <c r="Y107" i="1"/>
  <c r="T107" i="1"/>
  <c r="U107" i="1"/>
  <c r="AE107" i="1"/>
  <c r="W107" i="1"/>
  <c r="S107" i="1"/>
  <c r="AF30" i="1"/>
  <c r="AF24" i="1"/>
  <c r="AF20" i="1"/>
  <c r="AF55" i="1"/>
  <c r="AF15" i="1"/>
  <c r="AF11" i="1"/>
  <c r="AF49" i="1"/>
  <c r="AF54" i="1"/>
  <c r="AF43" i="1"/>
  <c r="AF25" i="1"/>
  <c r="AF21" i="1"/>
  <c r="AF17" i="1"/>
  <c r="AF12" i="1"/>
  <c r="AF7" i="1"/>
  <c r="AF35" i="1"/>
  <c r="AF31" i="1"/>
  <c r="AF48" i="1"/>
  <c r="AF51" i="1"/>
  <c r="AF45" i="1"/>
  <c r="AD40" i="1"/>
  <c r="AD103" i="1" s="1"/>
  <c r="AF40" i="1"/>
  <c r="AF103" i="1" s="1"/>
  <c r="AF38" i="1"/>
  <c r="AF34" i="1"/>
  <c r="AF26" i="1"/>
  <c r="AF22" i="1"/>
  <c r="AF18" i="1"/>
  <c r="AF13" i="1"/>
  <c r="AF8" i="1"/>
  <c r="AF36" i="1"/>
  <c r="AF32" i="1"/>
  <c r="AF42" i="1"/>
  <c r="AF52" i="1"/>
  <c r="AF39" i="1"/>
  <c r="AF16" i="1"/>
  <c r="R105" i="1"/>
  <c r="AF46" i="1"/>
  <c r="AF105" i="1" s="1"/>
  <c r="AF28" i="1"/>
  <c r="AF23" i="1"/>
  <c r="AF19" i="1"/>
  <c r="AF14" i="1"/>
  <c r="AF10" i="1"/>
  <c r="AF37" i="1"/>
  <c r="AF33" i="1"/>
  <c r="AF29" i="1"/>
  <c r="AF41" i="1"/>
  <c r="AF44" i="1"/>
  <c r="AF47" i="1"/>
  <c r="AF53" i="1"/>
  <c r="Y112" i="1"/>
  <c r="C112" i="1"/>
  <c r="T112" i="1"/>
  <c r="AJ112" i="1"/>
  <c r="Z112" i="1"/>
  <c r="U112" i="1"/>
  <c r="AE112" i="1"/>
  <c r="W112" i="1"/>
  <c r="S112" i="1"/>
  <c r="AA112" i="1"/>
  <c r="V112" i="1"/>
  <c r="AD16" i="1"/>
  <c r="L16" i="1" s="1"/>
  <c r="AD50" i="1"/>
  <c r="AF50" i="1" s="1"/>
  <c r="AD54" i="1"/>
  <c r="L54" i="1" s="1"/>
  <c r="AD52" i="1"/>
  <c r="L52" i="1" s="1"/>
  <c r="AD47" i="1"/>
  <c r="L47" i="1" s="1"/>
  <c r="AD34" i="1"/>
  <c r="L34" i="1" s="1"/>
  <c r="AD46" i="1"/>
  <c r="AD105" i="1" s="1"/>
  <c r="AD19" i="1"/>
  <c r="L19" i="1" s="1"/>
  <c r="AD13" i="1"/>
  <c r="L13" i="1" s="1"/>
  <c r="AD28" i="1"/>
  <c r="L28" i="1" s="1"/>
  <c r="AD42" i="1"/>
  <c r="L42" i="1" s="1"/>
  <c r="X104" i="1"/>
  <c r="AD45" i="1"/>
  <c r="L45" i="1" s="1"/>
  <c r="AD10" i="1"/>
  <c r="AD48" i="1"/>
  <c r="L48" i="1" s="1"/>
  <c r="X109" i="1"/>
  <c r="AD14" i="1"/>
  <c r="L14" i="1" s="1"/>
  <c r="AD53" i="1"/>
  <c r="L53" i="1" s="1"/>
  <c r="X113" i="1"/>
  <c r="AD18" i="1"/>
  <c r="L18" i="1" s="1"/>
  <c r="R104" i="1"/>
  <c r="AD20" i="1"/>
  <c r="L20" i="1" s="1"/>
  <c r="AD33" i="1"/>
  <c r="L33" i="1" s="1"/>
  <c r="AD29" i="1"/>
  <c r="L29" i="1" s="1"/>
  <c r="AD31" i="1"/>
  <c r="L31" i="1" s="1"/>
  <c r="AD39" i="1"/>
  <c r="L39" i="1" s="1"/>
  <c r="AD55" i="1"/>
  <c r="L55" i="1" s="1"/>
  <c r="AD51" i="1"/>
  <c r="L51" i="1" s="1"/>
  <c r="AD37" i="1"/>
  <c r="L37" i="1" s="1"/>
  <c r="AD7" i="1"/>
  <c r="L7" i="1" s="1"/>
  <c r="AD12" i="1"/>
  <c r="L12" i="1" s="1"/>
  <c r="X102" i="1"/>
  <c r="AD15" i="1"/>
  <c r="L15" i="1" s="1"/>
  <c r="X101" i="1"/>
  <c r="AD23" i="1"/>
  <c r="L23" i="1" s="1"/>
  <c r="R102" i="1"/>
  <c r="AD30" i="1"/>
  <c r="L30" i="1" s="1"/>
  <c r="AD27" i="1"/>
  <c r="AF27" i="1" s="1"/>
  <c r="AD8" i="1"/>
  <c r="L8" i="1" s="1"/>
  <c r="AD17" i="1"/>
  <c r="L17" i="1" s="1"/>
  <c r="AD22" i="1"/>
  <c r="L22" i="1" s="1"/>
  <c r="AD43" i="1"/>
  <c r="L43" i="1" s="1"/>
  <c r="AD44" i="1"/>
  <c r="L44" i="1" s="1"/>
  <c r="AD38" i="1"/>
  <c r="L38" i="1" s="1"/>
  <c r="R108" i="1"/>
  <c r="R112" i="1" s="1"/>
  <c r="AD11" i="1"/>
  <c r="L11" i="1" s="1"/>
  <c r="AD26" i="1"/>
  <c r="L26" i="1" s="1"/>
  <c r="AD32" i="1"/>
  <c r="L32" i="1" s="1"/>
  <c r="AD36" i="1"/>
  <c r="L36" i="1" s="1"/>
  <c r="AD25" i="1"/>
  <c r="L25" i="1" s="1"/>
  <c r="AD35" i="1"/>
  <c r="AD49" i="1"/>
  <c r="L49" i="1" s="1"/>
  <c r="R103" i="1"/>
  <c r="R101" i="1"/>
  <c r="AD21" i="1"/>
  <c r="L21" i="1" s="1"/>
  <c r="X108" i="1"/>
  <c r="R113" i="1"/>
  <c r="L9" i="1"/>
  <c r="AD24" i="1"/>
  <c r="L24" i="1" s="1"/>
  <c r="AD41" i="1"/>
  <c r="L10" i="1" l="1"/>
  <c r="R107" i="1"/>
  <c r="X107" i="1"/>
  <c r="L40" i="1"/>
  <c r="AI114" i="1"/>
  <c r="T114" i="1"/>
  <c r="L50" i="1"/>
  <c r="AF119" i="1"/>
  <c r="V114" i="1"/>
  <c r="L46" i="1"/>
  <c r="X112" i="1"/>
  <c r="AF104" i="1"/>
  <c r="AF109" i="1"/>
  <c r="W114" i="1"/>
  <c r="Y114" i="1"/>
  <c r="AJ114" i="1"/>
  <c r="S114" i="1"/>
  <c r="AF108" i="1"/>
  <c r="Z114" i="1"/>
  <c r="U114" i="1"/>
  <c r="L27" i="1"/>
  <c r="AD113" i="1"/>
  <c r="AD109" i="1"/>
  <c r="AA114" i="1"/>
  <c r="AF113" i="1"/>
  <c r="AF101" i="1"/>
  <c r="AD104" i="1"/>
  <c r="AE114" i="1"/>
  <c r="AD108" i="1"/>
  <c r="AF102" i="1"/>
  <c r="L41" i="1"/>
  <c r="AD102" i="1"/>
  <c r="L35" i="1"/>
  <c r="AD101" i="1"/>
  <c r="AD107" i="1" l="1"/>
  <c r="AF107" i="1"/>
  <c r="AF112" i="1"/>
  <c r="AD112" i="1"/>
  <c r="X114" i="1"/>
  <c r="R114" i="1"/>
  <c r="AF114" i="1" l="1"/>
  <c r="AD114" i="1"/>
  <c r="C114" i="1"/>
</calcChain>
</file>

<file path=xl/sharedStrings.xml><?xml version="1.0" encoding="utf-8"?>
<sst xmlns="http://schemas.openxmlformats.org/spreadsheetml/2006/main" count="1293" uniqueCount="468">
  <si>
    <t>Nr. crt.</t>
  </si>
  <si>
    <t>Titlu proiect</t>
  </si>
  <si>
    <t xml:space="preserve">Regiune </t>
  </si>
  <si>
    <t>Localitate</t>
  </si>
  <si>
    <t>Tip beneficiar</t>
  </si>
  <si>
    <t>Total valoare proiect</t>
  </si>
  <si>
    <t>Act aditional NR.</t>
  </si>
  <si>
    <t>Cheltuieli neeligibile</t>
  </si>
  <si>
    <t>Fonduri UE</t>
  </si>
  <si>
    <t>TOTAL</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</si>
  <si>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</si>
  <si>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</si>
  <si>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</si>
  <si>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</si>
  <si>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</si>
  <si>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</si>
  <si>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</si>
  <si>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</si>
  <si>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</si>
  <si>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</si>
  <si>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</si>
  <si>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</si>
  <si>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</si>
  <si>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</si>
  <si>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</si>
  <si>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</si>
  <si>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</si>
  <si>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</si>
  <si>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</si>
  <si>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</si>
  <si>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</si>
  <si>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</si>
  <si>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</si>
  <si>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</si>
  <si>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</si>
  <si>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</si>
  <si>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Autoritatea Națională Pentru Protecția Drepturilor Copilului și Adopție</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</si>
  <si>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</si>
  <si>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</si>
  <si>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</si>
  <si>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 xml:space="preserve">Ministerul Educației Naționale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</si>
  <si>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</si>
  <si>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</si>
  <si>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Ministerul Muncii și Justitiei Sociale</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</si>
  <si>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</si>
  <si>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</si>
  <si>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Ministerul pentru Mediul de Afaceri, Comerț și Antreprenoriat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</si>
  <si>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</si>
  <si>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</si>
  <si>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Ministerul Educației Naționale - Centrul Național de Dezvoltare a Învățământului Profesional și Tehnic</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</si>
  <si>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</si>
  <si>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</si>
  <si>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Ministerul Economiei</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</si>
  <si>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</si>
  <si>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</si>
  <si>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Ministerul Finanțelor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</si>
  <si>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</si>
  <si>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</si>
  <si>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</si>
  <si>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</si>
  <si>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Dezvoltarea capacității de administrare a datoriei publice guvernamentale prin utilizarea instrumentelor financiare derivate</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</si>
  <si>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</si>
  <si>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</si>
  <si>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</si>
  <si>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</si>
  <si>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</si>
  <si>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</si>
  <si>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</si>
  <si>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Ministerul Transporturilor</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</si>
  <si>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</si>
  <si>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</si>
  <si>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Ministerul Educaţiei Nationale</t>
  </si>
  <si>
    <t>Monitorizarea și evaluarea strategiilor condiționalități ex-ante în educație și îmbunătățirea procesului decizional prin monitorizarea performanței instituționale la nivel central și local</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</si>
  <si>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MENCȘ de implementare a strategiilor educaționale condiționalitate ex-ante prin asigurarea dezvoltării și aplicării unui cadru metodologic de monitorizare și evaluare în vederea atingerii în 2020 a țintelor educaționale estimate
- creșterea capacității MENCȘ de formulare de politici publice sectoriale prin asigurarea unor decizii informate privind dezvoltarea forței de muncă, politicile privind profesorii și cele privind educația timpurie sprijinite prin studii comparative
</t>
  </si>
  <si>
    <t>Ministerul Comunicațiilor și Societatii Informaționale</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</si>
  <si>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</si>
  <si>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</si>
  <si>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Ministerul Mediului</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</si>
  <si>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</si>
  <si>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</si>
  <si>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</si>
  <si>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</si>
  <si>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</si>
  <si>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</si>
  <si>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</si>
  <si>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</si>
  <si>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</si>
  <si>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</si>
  <si>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</si>
  <si>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</si>
  <si>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</si>
  <si>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</si>
  <si>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</si>
  <si>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</si>
  <si>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</si>
  <si>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</si>
  <si>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 xml:space="preserve">Ministerul Cercetării şi Inovării  </t>
  </si>
  <si>
    <t>Dezvoltarea capacității administrative a ANCSI de implementare a unor acțiuni stabilite în Strategia Națională de Cercetare, Dezvoltare tehnologică și Inovare 2014-2020</t>
  </si>
  <si>
    <t xml:space="preserve">Scopul proiectului: adaptarea structurilor, optimizarea proceselor și pregătirea resurselor umane din Autoritatea națională de Cercetare Științifică și Inovare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ANCSI, respectiv ale MECS, prin realizarea unei Platforme Informatice Integrate pentru Cercetare-Dezvoltare și Inovare (PII-CDI). Aceasta efectuează activități de culegere, agregare, prelucrare şi distribuire a informaţiilor. Utilizarea PII-CDI contribuie la aplicarea sistemului de politici bazate pe dovezi în autoritățile și instituțiile publice centrale.
B) Indeplinirea conditionalităților ex-ante pentru Obiectivul Tematic 1 (OT1) al FESI, prevăzute în cadrul Programului Operațional Competitivitate 2014-2020 prin realizarea mecanismului de orientare strategică, bazat pe descoperirerea antreprenorială și creșterea gradului de integrare a sistemului de CDI în economia națională ca răspuns la nevoia de a  îmbunătăți procesul de monitorizare și evaluare a SNCDI. Implementarea acestui mecanism de orientare strategică va crește capacitatea administrativă a Autorității de a efectua planificări strategice și bugetarea pe programe.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</si>
  <si>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</si>
  <si>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</si>
  <si>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</si>
  <si>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</si>
  <si>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</si>
  <si>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Inspectoratul General pentru Situații de Urgență (IGSU)</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</si>
  <si>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</si>
  <si>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</si>
  <si>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</si>
  <si>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</si>
  <si>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Ministerul Consultarii Publice și Dialogului Social</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</si>
  <si>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</si>
  <si>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</si>
  <si>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</si>
  <si>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</si>
  <si>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</si>
  <si>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</si>
  <si>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</si>
  <si>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</si>
  <si>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</si>
  <si>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</si>
  <si>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</si>
  <si>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</si>
  <si>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</si>
  <si>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</si>
  <si>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</si>
  <si>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</si>
  <si>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</si>
  <si>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Ministerul Educației Naționale</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</si>
  <si>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</si>
  <si>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</si>
  <si>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</si>
  <si>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</si>
  <si>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 xml:space="preserve">Calitate, Standarde, Performanță - premisele unui management eficient la nivelul Ministerului Dezvoltării Regionale, Administrației Publice și Fondurilor Europene        </t>
  </si>
  <si>
    <t xml:space="preserve">Obiectiv general: Eficientizarea activității MDRAPFE și a instituțiilor din subordinea/sub autoritatea MDRAPFE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MDRAPFE și a instituțiilor din subordinea/ sub autoritatea MDRAPFE (Agenția Națională pentru Locuințe).
B. Perfecționarea personalului din MDRAPFE și din structurile din subordinea/ sub autoritatea MDRAPFE (Agenția Națională pentru Locuințe) prin cursuri de perfecționare în domeniul managementului calității în administrația publică.
</t>
  </si>
  <si>
    <t>Agentia Națională de Administrare Fiscală</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</si>
  <si>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</si>
  <si>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</si>
  <si>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</si>
  <si>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</si>
  <si>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</si>
  <si>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</si>
  <si>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</si>
  <si>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</si>
  <si>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</si>
  <si>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</si>
  <si>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</si>
  <si>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</si>
  <si>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</si>
  <si>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</si>
  <si>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</si>
  <si>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</si>
  <si>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</si>
  <si>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</si>
  <si>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</si>
  <si>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</si>
  <si>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Scopul proiectului:Consolidarea integrității la nivelul MDRAPFE, al structurilor din subordinea/sub autoritatea sa precum și la nivelul autorităților administrației publice locale, prin dezvoltarea, promovarea și utilizarea de instrumente specifice prevenirii corupției.
Obiective specifice:
A. Creșterea capacității administrative a MDRAPFE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MDRAPFE,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MDRAPFE, al structurilor din subordinea / sub autoritatea ministerului și la nivelul autorităților administrației publice locale în ceea ce privește prevenirea corupției.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</si>
  <si>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</si>
  <si>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</si>
  <si>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</si>
  <si>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</si>
  <si>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</si>
  <si>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</si>
  <si>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</si>
  <si>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</si>
  <si>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implementare</t>
  </si>
  <si>
    <t>Valoarea eligibilă a proiectului</t>
  </si>
  <si>
    <t>Cod SIPOCA</t>
  </si>
  <si>
    <t>OFP</t>
  </si>
  <si>
    <t>AP3/  /3.1</t>
  </si>
  <si>
    <t>AP3/  /3.2</t>
  </si>
  <si>
    <t>MP</t>
  </si>
  <si>
    <t>Cod apel</t>
  </si>
  <si>
    <t>AP1/11i /1.1</t>
  </si>
  <si>
    <t>AP1/11i /1.4</t>
  </si>
  <si>
    <t>AP 2/11i  /2.2</t>
  </si>
  <si>
    <t>DV</t>
  </si>
  <si>
    <t xml:space="preserve">AP1/11i /1.3 </t>
  </si>
  <si>
    <t>VB</t>
  </si>
  <si>
    <t>CA</t>
  </si>
  <si>
    <t>GD</t>
  </si>
  <si>
    <t>RG</t>
  </si>
  <si>
    <t>RB</t>
  </si>
  <si>
    <t>AI</t>
  </si>
  <si>
    <t>OD</t>
  </si>
  <si>
    <t>MN</t>
  </si>
  <si>
    <t>MM</t>
  </si>
  <si>
    <t xml:space="preserve">AP1/11i /1.2 </t>
  </si>
  <si>
    <t>**</t>
  </si>
  <si>
    <t>***</t>
  </si>
  <si>
    <t>IP2/2015</t>
  </si>
  <si>
    <t>IP5/2016</t>
  </si>
  <si>
    <t>TOTAL AXA 1</t>
  </si>
  <si>
    <t>regiune mai dezvoltată</t>
  </si>
  <si>
    <t>regiune mai puțin dezvoltată</t>
  </si>
  <si>
    <t>AA4/ 21.11.2017</t>
  </si>
  <si>
    <t>n.a</t>
  </si>
  <si>
    <t>,</t>
  </si>
  <si>
    <t>Omdrapfe nr. 3042/18.05.17</t>
  </si>
  <si>
    <t>Omdrapfe nr. 3044/18.05.17</t>
  </si>
  <si>
    <t>AA3/ 13.04.2017</t>
  </si>
  <si>
    <t>AA2 / 28.06.2017</t>
  </si>
  <si>
    <t>AA1 / 09.06.2017</t>
  </si>
  <si>
    <t>Omdrapfe 636/09.10.2017</t>
  </si>
  <si>
    <t>AA5 /24.11.2017</t>
  </si>
  <si>
    <t>AA5/ 27.11.2017</t>
  </si>
  <si>
    <t>AA3/ 12.10.2017</t>
  </si>
  <si>
    <t>AA6/ 21.11.2017</t>
  </si>
  <si>
    <t>AA2 / 17.10.2017</t>
  </si>
  <si>
    <t>AA5/ 12.10.2017</t>
  </si>
  <si>
    <t>AA1/ 22.06.2017</t>
  </si>
  <si>
    <t>AA5 /16.08.2017</t>
  </si>
  <si>
    <t>AA6 /28.09.2017</t>
  </si>
  <si>
    <t>AA6 /03.11.2017</t>
  </si>
  <si>
    <t>AA2 /14.09.2017</t>
  </si>
  <si>
    <t>AA1 /26.04.2017</t>
  </si>
  <si>
    <t>Data
Raportare</t>
  </si>
  <si>
    <t xml:space="preserve">TOTAL </t>
  </si>
  <si>
    <t>TOTAL AXA 3</t>
  </si>
  <si>
    <t>TOTAL AXA 2</t>
  </si>
  <si>
    <t>AA3/ 18.12.2017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</si>
  <si>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</si>
  <si>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</si>
  <si>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MDRAPFE</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</si>
  <si>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</si>
  <si>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</si>
  <si>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</si>
  <si>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</si>
  <si>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</si>
  <si>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</si>
  <si>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1.Asociația pentru Democrației</t>
  </si>
  <si>
    <t>1. Ministerul Muncii și Justiției Sociale
2. Agenția Națională a Funcționarilor Publici</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</si>
  <si>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</si>
  <si>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</si>
  <si>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</si>
  <si>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</si>
  <si>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</si>
  <si>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</si>
  <si>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</si>
  <si>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1. Ministerul Afacerilor Interne
2. Secretariatul General al Guvernului</t>
  </si>
  <si>
    <t xml:space="preserve">1. Ministerul Afacerilor Interne
Direcţia Generală Anticorupţie
</t>
  </si>
  <si>
    <t>AA6/ 04.01.2018</t>
  </si>
  <si>
    <t>AA3 /18.01.2018</t>
  </si>
  <si>
    <t>AA1/22.01.18</t>
  </si>
  <si>
    <t>AA7/25.01.2018</t>
  </si>
  <si>
    <t>Omdrapfe nr. 222/23.01.18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</si>
  <si>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</si>
  <si>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</si>
  <si>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</si>
  <si>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</si>
  <si>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Primăria Municipiului Tecuci</t>
  </si>
  <si>
    <t>Primăria Municipiului Turda</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</si>
  <si>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</si>
  <si>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</si>
  <si>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</si>
  <si>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</si>
  <si>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</si>
  <si>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</si>
  <si>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</si>
  <si>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</si>
  <si>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</si>
  <si>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29.03.2019</t>
  </si>
  <si>
    <t>26.09.2018</t>
  </si>
  <si>
    <t>29.05.2019</t>
  </si>
  <si>
    <t>AP 2/11i  /2.1</t>
  </si>
  <si>
    <t>Crt. No.</t>
  </si>
  <si>
    <t>Priority Axis/Investment priority</t>
  </si>
  <si>
    <t>Call no.</t>
  </si>
  <si>
    <t>Project title</t>
  </si>
  <si>
    <t>SIPOCA Code</t>
  </si>
  <si>
    <t>POF</t>
  </si>
  <si>
    <t>Benficiary Name</t>
  </si>
  <si>
    <t>Partner Name</t>
  </si>
  <si>
    <t>Project summary</t>
  </si>
  <si>
    <t>Start date</t>
  </si>
  <si>
    <t>End date</t>
  </si>
  <si>
    <t>Region</t>
  </si>
  <si>
    <t>County</t>
  </si>
  <si>
    <t>Locality</t>
  </si>
  <si>
    <t>Union co-financing rate</t>
  </si>
  <si>
    <t>Beneficiary type</t>
  </si>
  <si>
    <t>Area of intervention</t>
  </si>
  <si>
    <t>Eligible value of the project (LEI)</t>
  </si>
  <si>
    <t>EU Funds</t>
  </si>
  <si>
    <t>More developed regions</t>
  </si>
  <si>
    <t>Less developed regions</t>
  </si>
  <si>
    <t>National Budget</t>
  </si>
  <si>
    <t>Beneficiary private contribution</t>
  </si>
  <si>
    <t>private contribution</t>
  </si>
  <si>
    <t>Eligible value of the project</t>
  </si>
  <si>
    <t>Non eligible expenditure</t>
  </si>
  <si>
    <t>Total value of the project</t>
  </si>
  <si>
    <t>Project status</t>
  </si>
  <si>
    <t>Aditional Act  no.</t>
  </si>
  <si>
    <t>National contribution</t>
  </si>
  <si>
    <t>Report Date</t>
  </si>
  <si>
    <t>AA3/ 18.01.2018</t>
  </si>
  <si>
    <t>AA3/ 16.01.2018</t>
  </si>
  <si>
    <t>AA4/ 30.01.2018</t>
  </si>
  <si>
    <t>APT_SMC – Administrație Publică eficienTă prin Sistem de Management al Calității</t>
  </si>
  <si>
    <t>Judeţul Dâmbovița</t>
  </si>
  <si>
    <t xml:space="preserve">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</si>
  <si>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</si>
  <si>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</si>
  <si>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</si>
  <si>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</si>
  <si>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</si>
  <si>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</si>
  <si>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</si>
  <si>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</si>
  <si>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</si>
  <si>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</si>
  <si>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</si>
  <si>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</si>
  <si>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</si>
  <si>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</si>
  <si>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Primăria Municipiului 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</si>
  <si>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</si>
  <si>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</si>
  <si>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</si>
  <si>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</si>
  <si>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</si>
  <si>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</si>
  <si>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</si>
  <si>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</si>
  <si>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</si>
  <si>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</si>
  <si>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</si>
  <si>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</si>
  <si>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</si>
  <si>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</si>
  <si>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</si>
  <si>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Obiectivul general: Implementarea / consolidarea si susþinerea unui management performant la nivelul Primariei Municipiului Sebes si al instituþiilor
subordonate, realizate prin aplicarea CAF ca instrument de îmbunataþire a performanþelor Sistemului de Management al Calitaþii al
Primariei Sebes, pentru crearea unei administraþii publice moderne, capabila sa faciliteze dezvoltarea socio-economica prin intermediul
unor servicii publice competitive.                                                                                                                                                                                                                                    OS 1 – Implementarea de sisteme unitare de management al calitaþii aplicabile administraþiei publice, prin utilizarea instrumentului
CAF, inclusiv formarea/ instruirea specifica a personalului Primariei Municipiului Sebes pentru implementarea instrumentului CAF
2. OS 2 – Consolidarea SMC prin acþiuni de îmbunataþire rezultate în urma evaluarii pe baza criteriilor modelului CAF
3. OS 3 – Dezvoltarea abilitaþilor personalului din cadrul Primariei Municipiului Sdebes si al instituþiilor subordonate Primariei Sebes
prin:
• asigurarea formarii profesionale a 10 persoane din cadrul primariei Municpiului Sebes pentru efectuarea autoevaluarii
SMC utilizând modelul CAF;
• asigurarea formarii profesionale a 46 persoane din grupul þinta, pentru implementarea Sistemului de Mangement al
Calitaþii, integrarea SMC cu SCIM si monitorizarea acestuia cu ajutorul instrumentului CAF.
• dezvoltarea unui Ghid de buna practica privind integrarea SMC cu SCIM în cadrul UAT si evaluarea performanþelor SMC
pe baza Modelului CAF
4. OS 4 – Asigurarea unui instrument suport pentru SMC prin proiectarea si implementarea unui sistem informatic.
5. OS 5 – Promovarea standardelor si instrumentelor managementului calitaþii prin oOrganizarea si derularea unei conferinþe de
informare/ constientizare privind principiile si instrumentele managementului calitaþii</t>
  </si>
  <si>
    <t>Sebeș</t>
  </si>
  <si>
    <t>Planificare strategica si managementul performanþei la nivelul Primariei Municipiului
Gheorgheni prin instrumentul Balanced Scorecard</t>
  </si>
  <si>
    <t>Gheorgheni</t>
  </si>
  <si>
    <t>Municipiului
Gheorgheni</t>
  </si>
  <si>
    <t>Obiectivul general: Optimizarea proceselor de managementul performanþei la nivel strategic prin introducerea instrumentului de Balanced Scorecard în cadrul Primariei Municipiului Gheorgheni.                                                                                                                                                                                                                          OS1. Elaborarea unui studiu privind situaþia actuala a managementului performanþei la nivel strategic în cadrul Primariei Municipiului Gheorgheni.
OS2. Introducerea unui instrument de management strategic de tip Balanced Scorecard la nivelul instituþiei.
OS3. Dezvoltarea cunostinþelor si abilitaþilor pentru 32 de persoane în cadrul Primariei Municipiului Gheorgheni în domeniul
managementului performanþei.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</si>
  <si>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</si>
  <si>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</si>
  <si>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</si>
  <si>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</si>
  <si>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</si>
  <si>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</si>
  <si>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</si>
  <si>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</si>
  <si>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</si>
  <si>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</si>
  <si>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</si>
  <si>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</si>
  <si>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 xml:space="preserve">Proiectul are ca obiectiv general:Crearea şi dezvoltarea unui cadru unitar pentru realizarea unui management performant la nivelul Primariei Mangalia, prin introducerea de sisteme și standarde comune ce optimizează procesele orientate catre beneficiari in concordanta cu SCAP.
OS 1 - Performanta organizationala crescuta prin implementarea Instrumentului de auto-evaluare a modului de funcţionare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
</t>
  </si>
  <si>
    <t>Arad</t>
  </si>
  <si>
    <t>Gorj</t>
  </si>
  <si>
    <t>Tg. Jiu</t>
  </si>
  <si>
    <t>Judetul Gorj</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</si>
  <si>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</si>
  <si>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</si>
  <si>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</si>
  <si>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</si>
  <si>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</si>
  <si>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</si>
  <si>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Primăria Municipiului Huși</t>
  </si>
  <si>
    <t>Primăria Municipiului Vaslui</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</si>
  <si>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</si>
  <si>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</si>
  <si>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</si>
  <si>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</si>
  <si>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</si>
  <si>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</si>
  <si>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</si>
  <si>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</si>
  <si>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</si>
  <si>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</si>
  <si>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MUNICIPIUL TG - JIU</t>
  </si>
  <si>
    <t>JUDEȚUL GORJ</t>
  </si>
  <si>
    <t>Obiectivul general al proiectului
Optimizarea proceselor orientate catre cetaþenii municipiului Târgu Jiu prin introducerea de sisteme si standarde comune în administrația
publica locala.
Obiectivele specifice ale proiectului
 Îmbunataþirea calitaþii si eficienþei serviciilor pentru cetaþeni prin :
a. introducerea în instituþiile administraþiei publice locale a municipiului Târgu Jiu a sistemelor de management al performanþei si
calitaþii (ISO 9001: 2015 si CAF), corelate cu Planul de acþiune în etape implementat în administraþia publica locala;
b. dobândirea de cunostinþe si abilitaþi de catre personalul din instituþiile administraþiei publice locale a municipiului Târgu Jiu.</t>
  </si>
  <si>
    <t>CALITATE = EFICIENTA = PERFORMANTA</t>
  </si>
  <si>
    <t>Asigurarea managementului performantei si calitatii in Municipiul Ploiesti</t>
  </si>
  <si>
    <t>Municipiul PLOIEȘTI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</si>
  <si>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</si>
  <si>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</si>
  <si>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</si>
  <si>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</si>
  <si>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 xml:space="preserve">Omdrapfe nr.  2261/27.02.2018 </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</si>
  <si>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</si>
  <si>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</si>
  <si>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</si>
  <si>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Cluj Napoca</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</si>
  <si>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</si>
  <si>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Sect. 4 București</t>
  </si>
  <si>
    <t>DEZVOLTAREA UNUI MANAGEMENT PERFORMANT ÎN CADRUL PRIMĂRIEI SECTOR 4 BUCUREȘTI PRIN OPTIMIZAREA PROCESELOR ORIENTATE CĂTRE BENEFICIARI ȘI PREGĂTIREA RESURSELOR UMANE</t>
  </si>
  <si>
    <t>București</t>
  </si>
  <si>
    <t>AA4/ 14.03.2018</t>
  </si>
  <si>
    <t>Sistem de management integrat la standarde europene pentru administrația județului Brașov</t>
  </si>
  <si>
    <t>Jud. Brasov</t>
  </si>
  <si>
    <t>BRASOV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</si>
  <si>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</si>
  <si>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</si>
  <si>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</si>
  <si>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</si>
  <si>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</si>
  <si>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</si>
  <si>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</si>
  <si>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AA6/14.03.2018</t>
  </si>
  <si>
    <t>CP 2/2017 (MySMIS: POCA/111/1/1)</t>
  </si>
  <si>
    <t>Cresterea capacitaþii CNIPMMR de a formula si sustine politici publice alternative cu privire la activitatea sectorului IMM</t>
  </si>
  <si>
    <t>CONSILIUL NAȚIONAL AL INTREPRINDERILOR PRIVATE MICI ȘI MIJLOCII DIN ROMÂNIA</t>
  </si>
  <si>
    <t>Obiectivul general al proiectului vizeaza dezvoltarea capacitaþii operaþionale si administrative a Consiliului Naþional al Întreprinderilor
Private Mici si Mijlocii din România (CNIPMMR) de a fundamenta, elabora si susþine politici publice în aria sa de activitate si expertiza,
respectiv reprezentarea unitara si eficace a IMM-urilor si a miscarii patronale din România la nivel naþional si internaþional si susþinerea
dezvoltarii competitivitaþii si performanþelor din acest sector. Principalul punct de concentrare în cadrul acestui proiect va fi reprezentat de
o mai buna implementare a utilizarii testului IMM în procesele legislative din România. Ulterior, pe baza experienþei dobândite din
implemenarea proiectului, beneficiarul va putea fundamenta, elabora si promova si alte politici publice alternative ce vizeaza sectorul
reprezentat.
Având în vedere numarul mic de iniþiative legislative testate anterior avizarii, din perspectiva impactului asupra sectorului IMM, consideram
necesara si relevanta o actualizare a metodologiei asociate acestei evaluari de impact si cresterea nivelului de informare asupra acesteia,
atât în rândul instituþiilor publice ce pot iniþia acte legislative cu impact asupra sectorului IMM, cât si în rândul mediului de afaceri si a
reprezentanþilor acestuia. Concret, ca urmare a implementarii proiectului, CNIPMMR va formula o propunere îmbunataþita pentru politica
de implementare a testului IMM.
Obiectivele specifice ale proiectului
1. OS1. Susþinerea capacitaþii CNIPMMR de a formula alternative de politici publice prin derularea unor activitaþi de formare
specifice acestui domeniu
În cadrul acestui proiect, se va avea în vedere derularea de acþiuni de formare-instruire pentru un numar de 120 de persoane,
reprezentanþi ai beneficiarului, scopul acestor acþiuni fiind acela de a dezvolta capacitatea acestora de a fundamenta, elabora si
promova propuneri de politici publice, în special în domeniul de activitate al CNIPMMR. La nivelul activitaþii CNIPMMR,
principalele acþiuni în ceea ce priveste fundamentarea, elaborarea si promovarea de politici publice alternative sunt realizate la
nivelul aparatului executiv central si mai puþin la nivelul structurilor afiliate (federaþii regionale, de sector, etc.). În acest context,
proiectul va viza reprezentanþi ai acestor structuri si va contribui în mod direct la dezvoltarea capacitaþii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iniþiativelor legislative asupra activitaþii sectorului IMM. Se va avea în vedere cresterea relevanþei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</si>
  <si>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Proiect cu acoperire națională</t>
  </si>
  <si>
    <t>Sectorul 1</t>
  </si>
  <si>
    <t>ONG</t>
  </si>
  <si>
    <t>AA5 /08.03.2018</t>
  </si>
  <si>
    <t>AA4/12.03.2018</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</si>
  <si>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</si>
  <si>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finalizat</t>
  </si>
  <si>
    <t xml:space="preserve">Ministerul Dezvoltării Regionale și Administrației Publice </t>
  </si>
  <si>
    <t xml:space="preserve">Ministerul Dezvoltării Regionale și Administrației Publice  - Direcția Integritate, Bună Guvernare și Politici Publice </t>
  </si>
  <si>
    <t>CP4 more /2017</t>
  </si>
  <si>
    <t>CP4 less /2017</t>
  </si>
  <si>
    <t>Management performant la nivelul Primăriei Mangalia</t>
  </si>
  <si>
    <t>Municipiul Mangalia</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</si>
  <si>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funcþionare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</si>
  <si>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Constanța</t>
  </si>
  <si>
    <t>Mangalia</t>
  </si>
  <si>
    <t>CETATE.Caransebeş, Eficient şi Tânăr prin Administrare Transparentă şi Economică</t>
  </si>
  <si>
    <t>Municipiul  Cransebeș</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</si>
  <si>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</si>
  <si>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</si>
  <si>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</si>
  <si>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</si>
  <si>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</si>
  <si>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</si>
  <si>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</si>
  <si>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</si>
  <si>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</si>
  <si>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</si>
  <si>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</si>
  <si>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</si>
  <si>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</si>
  <si>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</si>
  <si>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r>
      <t>“Calitate, eficiență și performanță a managementului la nivelul UAT Municipiul Zalău (CEP UAT Zalău)</t>
    </r>
    <r>
      <rPr>
        <i/>
        <sz val="11"/>
        <color theme="1"/>
        <rFont val="Trebuchet MS"/>
        <family val="2"/>
      </rPr>
      <t>”</t>
    </r>
  </si>
  <si>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</si>
  <si>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</si>
  <si>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</si>
  <si>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</si>
  <si>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</si>
  <si>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Muncipiul Alba Iulia</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</si>
  <si>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</si>
  <si>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</si>
  <si>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</si>
  <si>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</si>
  <si>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r>
      <t>FEDERA</t>
    </r>
    <r>
      <rPr>
        <b/>
        <sz val="11"/>
        <color theme="1"/>
        <rFont val="Calibri"/>
        <family val="1"/>
        <charset val="1"/>
      </rPr>
      <t>Ţ</t>
    </r>
    <r>
      <rPr>
        <b/>
        <sz val="11"/>
        <color theme="1"/>
        <rFont val="Calibri"/>
        <family val="2"/>
        <charset val="1"/>
      </rPr>
      <t>IA NA</t>
    </r>
    <r>
      <rPr>
        <b/>
        <sz val="11"/>
        <color theme="1"/>
        <rFont val="Calibri"/>
        <family val="1"/>
        <charset val="1"/>
      </rPr>
      <t>Ţ</t>
    </r>
    <r>
      <rPr>
        <b/>
        <sz val="11"/>
        <color theme="1"/>
        <rFont val="Calibri"/>
        <family val="2"/>
        <charset val="1"/>
      </rPr>
      <t xml:space="preserve">IONALĂ A SINDICATELOR MUNCII </t>
    </r>
    <r>
      <rPr>
        <b/>
        <sz val="11"/>
        <color theme="1"/>
        <rFont val="Calibri"/>
        <family val="1"/>
        <charset val="1"/>
      </rPr>
      <t>Ș</t>
    </r>
    <r>
      <rPr>
        <b/>
        <sz val="11"/>
        <color theme="1"/>
        <rFont val="Calibri"/>
        <family val="2"/>
        <charset val="1"/>
      </rPr>
      <t>I PROTEC</t>
    </r>
    <r>
      <rPr>
        <b/>
        <sz val="11"/>
        <color theme="1"/>
        <rFont val="Calibri"/>
        <family val="1"/>
        <charset val="1"/>
      </rPr>
      <t>Ţ</t>
    </r>
    <r>
      <rPr>
        <b/>
        <sz val="11"/>
        <color theme="1"/>
        <rFont val="Calibri"/>
        <family val="2"/>
        <charset val="1"/>
      </rPr>
      <t>IEI SOCIALE</t>
    </r>
  </si>
  <si>
    <t>BUCUREȘTI</t>
  </si>
  <si>
    <t>in implementare</t>
  </si>
  <si>
    <t>OG - Formularea unei politici publice care urmareste reglementarea statutului inspectorului de munca, stabilind cadrul legal si oferind o
alternativa la proiectul de lege iniþiat de Guvern, dezvoltând astfel un set de masuri unitar, stabil, eficient si imparþial.
Obiectivele specifice ale proiectului
1. 1. Cresterea capacitaþii Federaþiei Naþionale a Sindicatelor Muncii si a Protecþiei Sociale si a partenerilor acesteia prin consultarea
legislaþiei în vigoare si a tuturor actorilor implicaþi în procesul de organizare si funcþionare a Inspecþiei Muncii în formularea de
politici publice privind inspecþia muncii si alte domenii conexe prin intermediul a 16 evenimente si 1 sesiune de instruire.
2. 2. Elaborarea unui set de masuri concrete (politica publica) printr-o abordare integrata, care va duce la cresterea transparenþei
actului de elaborare politici publice, proiecte de lege si legi în urma organizarii de acþiuni de colectare de date relevante (8
evenimente) si diseminare a rezultatelor (8 evenimente si o conferinta finala).
3. 3. Optimizarea proceselor decizionale orientate catre persoanele încadrate în munca si catre inspectorii de munca, devenind
astfel o acþiune colectiva, cu un scop formulat în funcþie de normele si valorile unei comunitaþi, care va rezulta într-un statut al
inspectorului de munca, ca parte a politicii publice.</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</si>
  <si>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</si>
  <si>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</si>
  <si>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</si>
  <si>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</si>
  <si>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</si>
  <si>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</si>
  <si>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</si>
  <si>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</si>
  <si>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</si>
  <si>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Optimizarea procesului de reforma administrativa si cresterea transparenþei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coerenþei, eficienþei,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capacitaþii a 40 de parteneri sociali care activeaza în sectorul public de a se implica în formularea si promovarea de propuneri alternative la politicile publice iniþiate de Guvern pentru dialog social prin dezvoltarea si livrarea catre 240 pers din cele 40 org vizate a doua traininguri si facilitarea accesului acestora la o reþea de consolidare a dialogului social si pentru cresterea coerenþei, eficienței, predictibilitații si transparenței procesului decizional în administrația publica.
OS2. Formularea, promovarea si acceptarea de catre autoritaþile publice centrale relevante din domeniul muncii si dialogului social a unei propuneri alternative de politica publica privind cresterea calitații si eficienței dialogului social de catre un ONG si un partener social, timp de 16 luni.</t>
  </si>
  <si>
    <t>Politici publice pentru Educație (EDUPOL)</t>
  </si>
  <si>
    <t>Asociația Centrul Syene pentru Educație</t>
  </si>
  <si>
    <t>Asociația pentru Promovarea Economiei Cunoașterii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</si>
  <si>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Cresterea capacitaþii a 15 ONG-uri de a formula si promova politici publice alternative si de a înființa si participa la o rețea pe teme urgente si relevante de politici publice pentru domeniul educației, si anume utilizarea ITC în educaþie si utilizarea curriculumului la decizia scolii (CDS);
2. Dezvoltarea si promovarea a unui mecanism de monitorizare si a 2 politici publice alternative în domeniul educației.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</si>
</sst>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l_e_i_-;\-* #,##0.00\ _l_e_i_-;_-* &quot;-&quot;??\ _l_e_i_-;_-@_-"/>
    <numFmt numFmtId="164" formatCode="0.000000000"/>
    <numFmt numFmtId="165" formatCode="#,##0.00_ ;\-#,##0.00\ "/>
    <numFmt numFmtId="166" formatCode="#,##0_ ;\-#,##0\ "/>
  </numFmts>
  <fonts count="28" x14ac:knownFonts="1">
    <font>
      <sz val="11"/>
      <color theme="1"/>
      <name val="Calibri"/>
      <family val="2"/>
      <charset val="238"/>
      <scheme val="minor"/>
    </font>
    <font>
      <sz val="11"/>
      <color theme="1"/>
      <name val="Calibri"/>
      <family val="2"/>
      <scheme val="minor"/>
    </font>
    <font>
      <b/>
      <sz val="11"/>
      <color theme="1"/>
      <name val="Calibri"/>
      <family val="2"/>
      <charset val="238"/>
      <scheme val="minor"/>
    </font>
    <font>
      <b/>
      <sz val="12"/>
      <name val="Calibri"/>
      <family val="2"/>
      <charset val="238"/>
      <scheme val="minor"/>
    </font>
    <font>
      <sz val="11"/>
      <color theme="0"/>
      <name val="Calibri"/>
      <family val="2"/>
      <charset val="238"/>
      <scheme val="minor"/>
    </font>
    <font>
      <sz val="11"/>
      <color theme="1"/>
      <name val="Calibri"/>
      <family val="2"/>
      <charset val="238"/>
      <scheme val="minor"/>
    </font>
    <font>
      <sz val="12"/>
      <name val="Calibri"/>
      <family val="2"/>
      <charset val="238"/>
      <scheme val="minor"/>
    </font>
    <font>
      <b/>
      <sz val="12"/>
      <color theme="1"/>
      <name val="Calibri"/>
      <family val="2"/>
      <charset val="238"/>
      <scheme val="minor"/>
    </font>
    <font>
      <sz val="12"/>
      <color theme="1"/>
      <name val="Calibri"/>
      <family val="2"/>
      <charset val="238"/>
      <scheme val="minor"/>
    </font>
    <font>
      <sz val="12"/>
      <name val="Calibri"/>
      <family val="2"/>
      <scheme val="minor"/>
    </font>
    <font>
      <sz val="12"/>
      <color theme="1"/>
      <name val="Trebuchet MS"/>
      <family val="2"/>
      <charset val="238"/>
    </font>
    <font>
      <sz val="12"/>
      <color theme="1"/>
      <name val="Calibri"/>
      <family val="2"/>
      <scheme val="minor"/>
    </font>
    <font>
      <sz val="12"/>
      <color theme="1"/>
      <name val="Trebuchet MS"/>
      <family val="2"/>
    </font>
    <font>
      <sz val="12"/>
      <color theme="0"/>
      <name val="Calibri"/>
      <family val="2"/>
      <charset val="238"/>
      <scheme val="minor"/>
    </font>
    <font>
      <b/>
      <sz val="12"/>
      <name val="Calibri"/>
      <family val="2"/>
      <scheme val="minor"/>
    </font>
    <font>
      <b/>
      <sz val="12"/>
      <color theme="1"/>
      <name val="Calibri"/>
      <family val="2"/>
      <scheme val="minor"/>
    </font>
    <font>
      <b/>
      <sz val="11"/>
      <color theme="1"/>
      <name val="Calibri"/>
      <family val="2"/>
      <scheme val="minor"/>
    </font>
    <font>
      <sz val="10"/>
      <name val="Calibri"/>
      <family val="2"/>
    </font>
    <font>
      <sz val="10"/>
      <color theme="1"/>
      <name val="Calibri"/>
      <family val="2"/>
      <scheme val="minor"/>
    </font>
    <font>
      <b/>
      <sz val="10"/>
      <color theme="1"/>
      <name val="Trebuchet MS"/>
      <family val="2"/>
    </font>
    <font>
      <sz val="11"/>
      <color theme="1"/>
      <name val="Trebuchet MS"/>
      <family val="2"/>
    </font>
    <font>
      <sz val="11"/>
      <color theme="1"/>
      <name val="Calibri"/>
      <family val="2"/>
      <charset val="1"/>
      <scheme val="minor"/>
    </font>
    <font>
      <sz val="10"/>
      <color theme="1"/>
      <name val="Calibri"/>
      <family val="2"/>
      <charset val="1"/>
      <scheme val="minor"/>
    </font>
    <font>
      <b/>
      <sz val="11"/>
      <color theme="1"/>
      <name val="Calibri"/>
      <family val="2"/>
      <charset val="1"/>
      <scheme val="minor"/>
    </font>
    <font>
      <i/>
      <sz val="11"/>
      <color theme="1"/>
      <name val="Trebuchet MS"/>
      <family val="2"/>
    </font>
    <font>
      <sz val="12"/>
      <name val="Calibri"/>
      <family val="2"/>
      <charset val="1"/>
      <scheme val="minor"/>
    </font>
    <font>
      <b/>
      <sz val="11"/>
      <color theme="1"/>
      <name val="Calibri"/>
      <family val="1"/>
      <charset val="1"/>
    </font>
    <font>
      <b/>
      <sz val="11"/>
      <color theme="1"/>
      <name val="Calibri"/>
      <family val="2"/>
      <charset val="1"/>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CCFF"/>
        <bgColor indexed="64"/>
      </patternFill>
    </fill>
    <fill>
      <patternFill patternType="solid">
        <fgColor theme="9" tint="0.79998168889431442"/>
        <bgColor indexed="64"/>
      </patternFill>
    </fill>
    <fill>
      <patternFill patternType="solid">
        <fgColor theme="9" tint="0.39997558519241921"/>
        <bgColor indexed="64"/>
      </patternFill>
    </fill>
  </fills>
  <borders count="25">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ck">
        <color indexed="64"/>
      </left>
      <right style="thick">
        <color indexed="64"/>
      </right>
      <top style="thick">
        <color indexed="64"/>
      </top>
      <bottom/>
      <diagonal/>
    </border>
    <border>
      <left/>
      <right style="thick">
        <color indexed="64"/>
      </right>
      <top style="thick">
        <color indexed="64"/>
      </top>
      <bottom/>
      <diagonal/>
    </border>
    <border>
      <left/>
      <right style="thin">
        <color indexed="64"/>
      </right>
      <top/>
      <bottom/>
      <diagonal/>
    </border>
  </borders>
  <cellStyleXfs count="3">
    <xf numFmtId="0" fontId="0" fillId="0" borderId="0"/>
    <xf numFmtId="43" fontId="5" fillId="0" borderId="0" applyFont="0" applyFill="0" applyBorder="0" applyAlignment="0" applyProtection="0"/>
    <xf numFmtId="43" fontId="5" fillId="0" borderId="0" applyFont="0" applyFill="0" applyBorder="0" applyAlignment="0" applyProtection="0"/>
  </cellStyleXfs>
  <cellXfs count="235">
    <xf numFmtId="0" fontId="0" fillId="0" borderId="0" xfId="0"/>
    <xf numFmtId="0" fontId="2" fillId="0" borderId="0" xfId="0" applyFont="1"/>
    <xf numFmtId="0" fontId="0" fillId="0" borderId="0" xfId="0" applyFont="1"/>
    <xf numFmtId="0" fontId="4" fillId="0" borderId="0" xfId="0" applyFont="1"/>
    <xf numFmtId="0" fontId="0" fillId="0" borderId="0" xfId="0" applyFont="1" applyFill="1"/>
    <xf numFmtId="0" fontId="6"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justify" vertical="center" wrapText="1"/>
    </xf>
    <xf numFmtId="14" fontId="6" fillId="0" borderId="3" xfId="0" applyNumberFormat="1" applyFont="1" applyFill="1" applyBorder="1" applyAlignment="1">
      <alignment horizontal="center" vertical="center" wrapText="1"/>
    </xf>
    <xf numFmtId="164" fontId="6" fillId="0" borderId="3"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14" fontId="3" fillId="4" borderId="3" xfId="0" applyNumberFormat="1" applyFont="1" applyFill="1" applyBorder="1" applyAlignment="1">
      <alignment horizontal="center" vertical="center" wrapText="1"/>
    </xf>
    <xf numFmtId="164" fontId="3" fillId="4" borderId="3" xfId="0" applyNumberFormat="1" applyFont="1" applyFill="1" applyBorder="1" applyAlignment="1">
      <alignment horizontal="center" vertical="center" wrapText="1"/>
    </xf>
    <xf numFmtId="0" fontId="3" fillId="4" borderId="3" xfId="0" applyNumberFormat="1" applyFont="1" applyFill="1" applyBorder="1" applyAlignment="1">
      <alignment horizontal="center" vertical="center" wrapText="1"/>
    </xf>
    <xf numFmtId="14" fontId="3" fillId="5" borderId="3" xfId="0" applyNumberFormat="1" applyFont="1" applyFill="1" applyBorder="1" applyAlignment="1">
      <alignment horizontal="center" vertical="center" wrapText="1"/>
    </xf>
    <xf numFmtId="164" fontId="3" fillId="5" borderId="3" xfId="0" applyNumberFormat="1" applyFont="1" applyFill="1" applyBorder="1" applyAlignment="1">
      <alignment horizontal="center" vertical="center" wrapText="1"/>
    </xf>
    <xf numFmtId="0" fontId="3" fillId="5" borderId="3" xfId="0" applyNumberFormat="1" applyFont="1" applyFill="1" applyBorder="1" applyAlignment="1">
      <alignment horizontal="center" vertical="center" wrapText="1"/>
    </xf>
    <xf numFmtId="0" fontId="3" fillId="4" borderId="3" xfId="0" applyNumberFormat="1" applyFont="1" applyFill="1" applyBorder="1" applyAlignment="1">
      <alignment horizontal="justify" vertical="center" wrapText="1"/>
    </xf>
    <xf numFmtId="0" fontId="7" fillId="0" borderId="0" xfId="0" applyFont="1" applyBorder="1"/>
    <xf numFmtId="0" fontId="7" fillId="0" borderId="0" xfId="0" applyFont="1"/>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164" fontId="6" fillId="2" borderId="3"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0" fillId="0" borderId="0" xfId="0" applyFont="1" applyAlignment="1">
      <alignment wrapText="1"/>
    </xf>
    <xf numFmtId="0" fontId="3" fillId="4" borderId="2" xfId="0" applyNumberFormat="1" applyFont="1" applyFill="1" applyBorder="1" applyAlignment="1">
      <alignment horizontal="center" vertical="center" wrapText="1"/>
    </xf>
    <xf numFmtId="0" fontId="7" fillId="4" borderId="3" xfId="0" applyFont="1" applyFill="1" applyBorder="1" applyAlignment="1">
      <alignment vertical="center"/>
    </xf>
    <xf numFmtId="0" fontId="7" fillId="4" borderId="3" xfId="0" applyFont="1" applyFill="1" applyBorder="1" applyAlignment="1">
      <alignment horizontal="center" vertical="center" wrapText="1"/>
    </xf>
    <xf numFmtId="0" fontId="3" fillId="5" borderId="3" xfId="0" applyNumberFormat="1" applyFont="1" applyFill="1" applyBorder="1" applyAlignment="1">
      <alignment horizontal="justify" vertical="center" wrapText="1"/>
    </xf>
    <xf numFmtId="0" fontId="8" fillId="0" borderId="0" xfId="0" applyFont="1" applyBorder="1"/>
    <xf numFmtId="0" fontId="6" fillId="0" borderId="2" xfId="0" applyNumberFormat="1" applyFont="1" applyFill="1" applyBorder="1" applyAlignment="1">
      <alignment horizontal="center" vertical="center" wrapText="1"/>
    </xf>
    <xf numFmtId="0" fontId="9" fillId="2" borderId="3" xfId="0" applyNumberFormat="1" applyFont="1" applyFill="1" applyBorder="1" applyAlignment="1">
      <alignment horizontal="center" vertical="center" wrapText="1"/>
    </xf>
    <xf numFmtId="0" fontId="8" fillId="2" borderId="3" xfId="0" applyFont="1" applyFill="1" applyBorder="1" applyAlignment="1">
      <alignment vertical="center"/>
    </xf>
    <xf numFmtId="0" fontId="8"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3" fillId="0" borderId="0" xfId="0" applyFont="1" applyBorder="1"/>
    <xf numFmtId="0" fontId="6" fillId="2" borderId="3" xfId="0" applyFont="1" applyFill="1" applyBorder="1" applyAlignment="1">
      <alignment horizontal="center" vertical="center" wrapText="1"/>
    </xf>
    <xf numFmtId="0" fontId="3" fillId="5" borderId="2" xfId="0" applyNumberFormat="1" applyFont="1" applyFill="1" applyBorder="1" applyAlignment="1">
      <alignment horizontal="center" vertical="center" wrapText="1"/>
    </xf>
    <xf numFmtId="0" fontId="7" fillId="5" borderId="3" xfId="0" applyFont="1" applyFill="1" applyBorder="1" applyAlignment="1">
      <alignment vertical="center"/>
    </xf>
    <xf numFmtId="0" fontId="7" fillId="5" borderId="3" xfId="0" applyFont="1" applyFill="1" applyBorder="1" applyAlignment="1">
      <alignment horizontal="center" vertical="center" wrapText="1"/>
    </xf>
    <xf numFmtId="0" fontId="7" fillId="3" borderId="9" xfId="0" applyFont="1" applyFill="1" applyBorder="1"/>
    <xf numFmtId="0" fontId="7" fillId="3" borderId="8" xfId="0" applyFont="1" applyFill="1" applyBorder="1"/>
    <xf numFmtId="0" fontId="7" fillId="3" borderId="8" xfId="0" applyFont="1" applyFill="1" applyBorder="1" applyAlignment="1">
      <alignment horizontal="center" vertical="center"/>
    </xf>
    <xf numFmtId="0" fontId="8" fillId="0" borderId="0" xfId="0" applyFont="1"/>
    <xf numFmtId="1" fontId="3" fillId="4" borderId="3" xfId="0" applyNumberFormat="1" applyFont="1" applyFill="1" applyBorder="1" applyAlignment="1">
      <alignment horizontal="center" vertical="center" wrapText="1"/>
    </xf>
    <xf numFmtId="1" fontId="3" fillId="5" borderId="3" xfId="0" applyNumberFormat="1" applyFont="1" applyFill="1" applyBorder="1" applyAlignment="1">
      <alignment horizontal="center" vertical="center" wrapText="1"/>
    </xf>
    <xf numFmtId="0" fontId="3" fillId="0" borderId="3" xfId="0" applyNumberFormat="1" applyFont="1" applyFill="1" applyBorder="1" applyAlignment="1">
      <alignment horizontal="left" vertical="center" wrapText="1"/>
    </xf>
    <xf numFmtId="0" fontId="6" fillId="0" borderId="3" xfId="0" applyNumberFormat="1" applyFont="1" applyFill="1" applyBorder="1" applyAlignment="1">
      <alignment horizontal="left" vertical="center" wrapText="1"/>
    </xf>
    <xf numFmtId="0" fontId="3" fillId="4" borderId="3" xfId="0" applyNumberFormat="1" applyFont="1" applyFill="1" applyBorder="1" applyAlignment="1">
      <alignment horizontal="left" vertical="center" wrapText="1"/>
    </xf>
    <xf numFmtId="0" fontId="3" fillId="5" borderId="3" xfId="0" applyNumberFormat="1" applyFont="1" applyFill="1" applyBorder="1" applyAlignment="1">
      <alignment horizontal="left" vertical="center" wrapText="1"/>
    </xf>
    <xf numFmtId="0" fontId="7" fillId="3" borderId="8" xfId="0" applyFont="1" applyFill="1" applyBorder="1" applyAlignment="1">
      <alignment horizontal="left"/>
    </xf>
    <xf numFmtId="0" fontId="8" fillId="0" borderId="0" xfId="0" applyFont="1" applyAlignment="1">
      <alignment horizontal="left"/>
    </xf>
    <xf numFmtId="0" fontId="0" fillId="0" borderId="0" xfId="0" applyFont="1" applyAlignment="1">
      <alignment horizontal="left"/>
    </xf>
    <xf numFmtId="0" fontId="14" fillId="3" borderId="3"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0" fontId="14" fillId="4" borderId="3" xfId="0" applyNumberFormat="1" applyFont="1" applyFill="1" applyBorder="1" applyAlignment="1">
      <alignment horizontal="center" vertical="center" wrapText="1"/>
    </xf>
    <xf numFmtId="4" fontId="14" fillId="5" borderId="3" xfId="0" applyNumberFormat="1" applyFont="1" applyFill="1" applyBorder="1" applyAlignment="1">
      <alignment horizontal="center" vertical="center" wrapText="1"/>
    </xf>
    <xf numFmtId="3" fontId="14" fillId="5" borderId="3" xfId="0" applyNumberFormat="1" applyFont="1" applyFill="1" applyBorder="1" applyAlignment="1">
      <alignment horizontal="center" vertical="center" wrapText="1"/>
    </xf>
    <xf numFmtId="0" fontId="15" fillId="3" borderId="8" xfId="0" applyFont="1" applyFill="1" applyBorder="1"/>
    <xf numFmtId="0" fontId="15" fillId="0" borderId="0" xfId="0" applyFont="1"/>
    <xf numFmtId="0" fontId="16" fillId="0" borderId="0" xfId="0" applyFont="1"/>
    <xf numFmtId="0" fontId="6" fillId="0" borderId="0"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8" fillId="2" borderId="0" xfId="0" applyFont="1" applyFill="1" applyBorder="1" applyAlignment="1">
      <alignment vertical="center"/>
    </xf>
    <xf numFmtId="0" fontId="6"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justify" vertical="center" wrapText="1"/>
    </xf>
    <xf numFmtId="14" fontId="6" fillId="0" borderId="0"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166" fontId="3" fillId="5" borderId="3" xfId="1" applyNumberFormat="1" applyFont="1" applyFill="1" applyBorder="1" applyAlignment="1">
      <alignment horizontal="center" vertical="center" wrapText="1"/>
    </xf>
    <xf numFmtId="1" fontId="7" fillId="3" borderId="8" xfId="0" applyNumberFormat="1" applyFont="1" applyFill="1" applyBorder="1" applyAlignment="1">
      <alignment horizontal="center" vertical="center"/>
    </xf>
    <xf numFmtId="0" fontId="3" fillId="0" borderId="3" xfId="0" applyNumberFormat="1" applyFont="1" applyFill="1" applyBorder="1" applyAlignment="1">
      <alignment horizontal="left" vertical="center" wrapText="1"/>
    </xf>
    <xf numFmtId="0" fontId="17" fillId="0" borderId="3" xfId="0" applyFont="1" applyFill="1" applyBorder="1" applyAlignment="1">
      <alignment horizontal="center" vertical="center" wrapText="1"/>
    </xf>
    <xf numFmtId="0" fontId="18" fillId="0" borderId="3" xfId="0" applyFont="1" applyFill="1" applyBorder="1" applyAlignment="1">
      <alignment horizontal="left" vertical="center" wrapText="1"/>
    </xf>
    <xf numFmtId="14" fontId="3" fillId="6" borderId="0" xfId="0" applyNumberFormat="1" applyFont="1" applyFill="1" applyBorder="1" applyAlignment="1">
      <alignment vertical="center" wrapText="1"/>
    </xf>
    <xf numFmtId="0" fontId="0" fillId="7" borderId="0" xfId="0" applyFont="1" applyFill="1"/>
    <xf numFmtId="14" fontId="3" fillId="6" borderId="3" xfId="0" applyNumberFormat="1" applyFont="1" applyFill="1" applyBorder="1" applyAlignment="1">
      <alignment vertical="center" wrapText="1"/>
    </xf>
    <xf numFmtId="14" fontId="3" fillId="7" borderId="3" xfId="0" applyNumberFormat="1" applyFont="1" applyFill="1" applyBorder="1" applyAlignment="1">
      <alignment vertical="center" wrapText="1"/>
    </xf>
    <xf numFmtId="0" fontId="8" fillId="0" borderId="3" xfId="0" applyFont="1" applyBorder="1"/>
    <xf numFmtId="0" fontId="3" fillId="0" borderId="3" xfId="0" applyNumberFormat="1" applyFont="1" applyFill="1" applyBorder="1" applyAlignment="1">
      <alignment horizontal="center" vertical="center" wrapText="1"/>
    </xf>
    <xf numFmtId="0" fontId="9" fillId="0" borderId="3" xfId="0" applyNumberFormat="1" applyFont="1" applyFill="1" applyBorder="1" applyAlignment="1">
      <alignment horizontal="left" vertical="center" wrapText="1"/>
    </xf>
    <xf numFmtId="14" fontId="9" fillId="0" borderId="3" xfId="0" applyNumberFormat="1" applyFont="1" applyFill="1" applyBorder="1" applyAlignment="1">
      <alignment horizontal="center" vertical="center" wrapText="1"/>
    </xf>
    <xf numFmtId="165" fontId="9" fillId="0" borderId="3" xfId="1" applyNumberFormat="1" applyFont="1" applyFill="1" applyBorder="1" applyAlignment="1">
      <alignment vertical="center" wrapText="1"/>
    </xf>
    <xf numFmtId="3" fontId="9" fillId="0" borderId="3" xfId="0" applyNumberFormat="1" applyFont="1" applyFill="1" applyBorder="1" applyAlignment="1">
      <alignment vertical="center" wrapText="1"/>
    </xf>
    <xf numFmtId="14" fontId="11" fillId="0" borderId="3" xfId="0" applyNumberFormat="1" applyFont="1" applyFill="1" applyBorder="1" applyAlignment="1">
      <alignment vertical="center" wrapText="1"/>
    </xf>
    <xf numFmtId="4" fontId="9" fillId="0" borderId="3" xfId="0" applyNumberFormat="1" applyFont="1" applyFill="1" applyBorder="1" applyAlignment="1">
      <alignment vertical="center" wrapText="1"/>
    </xf>
    <xf numFmtId="0" fontId="9" fillId="2" borderId="3" xfId="0" applyNumberFormat="1" applyFont="1" applyFill="1" applyBorder="1" applyAlignment="1">
      <alignment horizontal="left" vertical="center" wrapText="1"/>
    </xf>
    <xf numFmtId="0" fontId="11" fillId="0" borderId="3"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Alignment="1">
      <alignment horizontal="left" vertical="center"/>
    </xf>
    <xf numFmtId="4" fontId="3" fillId="0" borderId="1" xfId="0" applyNumberFormat="1" applyFont="1" applyFill="1" applyBorder="1" applyAlignment="1">
      <alignment vertical="center" wrapText="1"/>
    </xf>
    <xf numFmtId="4" fontId="3" fillId="0" borderId="3" xfId="0" applyNumberFormat="1" applyFont="1" applyFill="1" applyBorder="1" applyAlignment="1">
      <alignment vertical="center" wrapText="1"/>
    </xf>
    <xf numFmtId="4" fontId="3" fillId="3" borderId="3" xfId="0" applyNumberFormat="1" applyFont="1" applyFill="1" applyBorder="1" applyAlignment="1">
      <alignment vertical="center" wrapText="1"/>
    </xf>
    <xf numFmtId="4" fontId="3" fillId="7" borderId="3" xfId="0" applyNumberFormat="1" applyFont="1" applyFill="1" applyBorder="1" applyAlignment="1">
      <alignment vertical="center" wrapText="1"/>
    </xf>
    <xf numFmtId="0" fontId="19" fillId="7" borderId="3" xfId="0" applyFont="1" applyFill="1" applyBorder="1" applyAlignment="1">
      <alignment vertical="center" wrapText="1"/>
    </xf>
    <xf numFmtId="0" fontId="3" fillId="0" borderId="3" xfId="0" applyNumberFormat="1" applyFont="1" applyFill="1" applyBorder="1" applyAlignment="1">
      <alignment vertical="center" wrapText="1"/>
    </xf>
    <xf numFmtId="3" fontId="3" fillId="0" borderId="3" xfId="0" applyNumberFormat="1" applyFont="1" applyFill="1" applyBorder="1" applyAlignment="1">
      <alignment vertical="center" wrapText="1"/>
    </xf>
    <xf numFmtId="165" fontId="6" fillId="0" borderId="3" xfId="1" applyNumberFormat="1" applyFont="1" applyFill="1" applyBorder="1" applyAlignment="1">
      <alignment vertical="center" wrapText="1"/>
    </xf>
    <xf numFmtId="3" fontId="6" fillId="0" borderId="3" xfId="0" applyNumberFormat="1" applyFont="1" applyFill="1" applyBorder="1" applyAlignment="1">
      <alignment vertical="center" wrapText="1"/>
    </xf>
    <xf numFmtId="14" fontId="10" fillId="0" borderId="3" xfId="0" applyNumberFormat="1" applyFont="1" applyFill="1" applyBorder="1" applyAlignment="1">
      <alignment vertical="center" wrapText="1"/>
    </xf>
    <xf numFmtId="4" fontId="6" fillId="0" borderId="5" xfId="0" applyNumberFormat="1" applyFont="1" applyFill="1" applyBorder="1" applyAlignment="1">
      <alignment vertical="center" wrapText="1"/>
    </xf>
    <xf numFmtId="4" fontId="6" fillId="0" borderId="3" xfId="0" applyNumberFormat="1" applyFont="1" applyFill="1" applyBorder="1" applyAlignment="1">
      <alignment vertical="center" wrapText="1"/>
    </xf>
    <xf numFmtId="4" fontId="6" fillId="0" borderId="7" xfId="0" applyNumberFormat="1" applyFont="1" applyFill="1" applyBorder="1" applyAlignment="1">
      <alignment vertical="center" wrapText="1"/>
    </xf>
    <xf numFmtId="14" fontId="10" fillId="0" borderId="3" xfId="0" applyNumberFormat="1" applyFont="1" applyFill="1" applyBorder="1" applyAlignment="1">
      <alignment vertical="center"/>
    </xf>
    <xf numFmtId="165" fontId="6" fillId="2" borderId="3" xfId="1" applyNumberFormat="1" applyFont="1" applyFill="1" applyBorder="1" applyAlignment="1">
      <alignment vertical="center" wrapText="1"/>
    </xf>
    <xf numFmtId="49" fontId="10" fillId="0" borderId="3" xfId="0" applyNumberFormat="1" applyFont="1" applyFill="1" applyBorder="1" applyAlignment="1">
      <alignment vertical="center" wrapText="1"/>
    </xf>
    <xf numFmtId="3" fontId="6" fillId="2" borderId="3" xfId="0" applyNumberFormat="1" applyFont="1" applyFill="1" applyBorder="1" applyAlignment="1">
      <alignment vertical="center" wrapText="1"/>
    </xf>
    <xf numFmtId="14" fontId="12" fillId="0" borderId="3" xfId="0" applyNumberFormat="1" applyFont="1" applyFill="1" applyBorder="1" applyAlignment="1">
      <alignment vertical="center" wrapText="1"/>
    </xf>
    <xf numFmtId="4" fontId="6" fillId="0" borderId="14" xfId="0" applyNumberFormat="1" applyFont="1" applyFill="1" applyBorder="1" applyAlignment="1">
      <alignment vertical="center" wrapText="1"/>
    </xf>
    <xf numFmtId="0" fontId="10" fillId="0" borderId="3" xfId="0" applyNumberFormat="1" applyFont="1" applyFill="1" applyBorder="1" applyAlignment="1">
      <alignment vertical="center" wrapText="1"/>
    </xf>
    <xf numFmtId="4" fontId="6" fillId="0" borderId="6" xfId="0" applyNumberFormat="1" applyFont="1" applyFill="1" applyBorder="1" applyAlignment="1">
      <alignment vertical="center" wrapText="1"/>
    </xf>
    <xf numFmtId="4" fontId="6" fillId="0" borderId="13" xfId="0" applyNumberFormat="1" applyFont="1" applyFill="1" applyBorder="1" applyAlignment="1">
      <alignment vertical="center" wrapText="1"/>
    </xf>
    <xf numFmtId="4" fontId="11" fillId="0" borderId="3" xfId="0" applyNumberFormat="1" applyFont="1" applyBorder="1" applyAlignment="1">
      <alignment vertical="center" wrapText="1"/>
    </xf>
    <xf numFmtId="165" fontId="6" fillId="0" borderId="0" xfId="1" applyNumberFormat="1" applyFont="1" applyFill="1" applyBorder="1" applyAlignment="1">
      <alignment vertical="center" wrapText="1"/>
    </xf>
    <xf numFmtId="3" fontId="6" fillId="0" borderId="0" xfId="0" applyNumberFormat="1" applyFont="1" applyFill="1" applyBorder="1" applyAlignment="1">
      <alignment vertical="center" wrapText="1"/>
    </xf>
    <xf numFmtId="14" fontId="10" fillId="0" borderId="0" xfId="0" applyNumberFormat="1" applyFont="1" applyFill="1" applyBorder="1" applyAlignment="1">
      <alignment vertical="center" wrapText="1"/>
    </xf>
    <xf numFmtId="4" fontId="6" fillId="0" borderId="0" xfId="0" applyNumberFormat="1" applyFont="1" applyFill="1" applyBorder="1" applyAlignment="1">
      <alignment vertical="center" wrapText="1"/>
    </xf>
    <xf numFmtId="2" fontId="8" fillId="0" borderId="0" xfId="0" applyNumberFormat="1" applyFont="1" applyAlignment="1"/>
    <xf numFmtId="0" fontId="8" fillId="0" borderId="0" xfId="0" applyFont="1" applyAlignment="1"/>
    <xf numFmtId="0" fontId="8" fillId="0" borderId="0" xfId="0" applyFont="1" applyFill="1" applyAlignment="1"/>
    <xf numFmtId="165" fontId="3" fillId="4" borderId="3" xfId="1" applyNumberFormat="1" applyFont="1" applyFill="1" applyBorder="1" applyAlignment="1">
      <alignment vertical="center" wrapText="1"/>
    </xf>
    <xf numFmtId="165" fontId="3" fillId="5" borderId="3" xfId="1" applyNumberFormat="1" applyFont="1" applyFill="1" applyBorder="1" applyAlignment="1">
      <alignment vertical="center" wrapText="1"/>
    </xf>
    <xf numFmtId="165" fontId="7" fillId="3" borderId="8" xfId="1" applyNumberFormat="1" applyFont="1" applyFill="1" applyBorder="1" applyAlignment="1">
      <alignment vertical="center"/>
    </xf>
    <xf numFmtId="43" fontId="7" fillId="3" borderId="8" xfId="1" applyFont="1" applyFill="1" applyBorder="1" applyAlignment="1">
      <alignment vertical="center"/>
    </xf>
    <xf numFmtId="4" fontId="7" fillId="3" borderId="8" xfId="1" applyNumberFormat="1" applyFont="1" applyFill="1" applyBorder="1" applyAlignment="1">
      <alignment vertical="center"/>
    </xf>
    <xf numFmtId="0" fontId="0" fillId="0" borderId="0" xfId="0" applyFont="1" applyAlignment="1"/>
    <xf numFmtId="0" fontId="0" fillId="0" borderId="0" xfId="0" applyFont="1" applyFill="1" applyAlignment="1"/>
    <xf numFmtId="0" fontId="3" fillId="3" borderId="3" xfId="0" applyNumberFormat="1" applyFont="1" applyFill="1" applyBorder="1" applyAlignment="1">
      <alignment vertical="center" wrapText="1"/>
    </xf>
    <xf numFmtId="0" fontId="8" fillId="0" borderId="0" xfId="0" applyFont="1" applyAlignment="1">
      <alignment horizontal="center"/>
    </xf>
    <xf numFmtId="0" fontId="8" fillId="0" borderId="0" xfId="0" applyFont="1" applyFill="1" applyAlignment="1">
      <alignment horizontal="center"/>
    </xf>
    <xf numFmtId="0" fontId="7" fillId="3" borderId="8" xfId="0" applyFont="1"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11" fillId="2" borderId="3" xfId="0" applyFont="1" applyFill="1" applyBorder="1" applyAlignment="1">
      <alignment horizontal="left" vertical="center" wrapText="1"/>
    </xf>
    <xf numFmtId="0" fontId="6" fillId="0" borderId="3" xfId="0" applyNumberFormat="1" applyFont="1" applyFill="1" applyBorder="1" applyAlignment="1">
      <alignment horizontal="justify" vertical="top" wrapText="1"/>
    </xf>
    <xf numFmtId="165" fontId="6" fillId="0" borderId="3" xfId="1" applyNumberFormat="1" applyFont="1" applyFill="1" applyBorder="1" applyAlignment="1">
      <alignment horizontal="center" vertical="center" wrapText="1"/>
    </xf>
    <xf numFmtId="0" fontId="6" fillId="2" borderId="3" xfId="0" applyNumberFormat="1" applyFont="1" applyFill="1" applyBorder="1" applyAlignment="1">
      <alignment horizontal="left" vertical="center" wrapText="1"/>
    </xf>
    <xf numFmtId="0" fontId="9" fillId="0" borderId="3"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14" fontId="10" fillId="0" borderId="3" xfId="0" applyNumberFormat="1" applyFont="1" applyFill="1" applyBorder="1" applyAlignment="1">
      <alignment horizontal="center" vertical="center" wrapText="1"/>
    </xf>
    <xf numFmtId="0" fontId="0" fillId="0" borderId="0" xfId="0" applyFont="1" applyAlignment="1">
      <alignment horizontal="center" vertical="center"/>
    </xf>
    <xf numFmtId="14" fontId="9" fillId="0" borderId="3" xfId="0" applyNumberFormat="1" applyFont="1" applyFill="1" applyBorder="1" applyAlignment="1">
      <alignment horizontal="left" vertical="center" wrapText="1"/>
    </xf>
    <xf numFmtId="164" fontId="9" fillId="0" borderId="3" xfId="0" applyNumberFormat="1" applyFont="1" applyFill="1" applyBorder="1" applyAlignment="1">
      <alignment horizontal="left" vertical="center" wrapText="1"/>
    </xf>
    <xf numFmtId="0" fontId="11" fillId="0" borderId="0" xfId="0" applyFont="1" applyAlignment="1">
      <alignment horizontal="left" vertical="center" wrapText="1"/>
    </xf>
    <xf numFmtId="165" fontId="9" fillId="0" borderId="3" xfId="1" applyNumberFormat="1" applyFont="1" applyFill="1" applyBorder="1" applyAlignment="1">
      <alignment horizontal="center" vertical="center" wrapText="1"/>
    </xf>
    <xf numFmtId="14" fontId="11" fillId="0" borderId="3" xfId="0" applyNumberFormat="1" applyFont="1" applyFill="1" applyBorder="1" applyAlignment="1">
      <alignment horizontal="center" vertical="center" wrapText="1"/>
    </xf>
    <xf numFmtId="0" fontId="20" fillId="0" borderId="0" xfId="0" applyFont="1" applyAlignment="1">
      <alignment vertical="center" wrapText="1"/>
    </xf>
    <xf numFmtId="0" fontId="9" fillId="0" borderId="3" xfId="0" applyNumberFormat="1" applyFont="1" applyFill="1" applyBorder="1" applyAlignment="1">
      <alignment horizontal="justify" vertical="top" wrapText="1"/>
    </xf>
    <xf numFmtId="164" fontId="9" fillId="0" borderId="3" xfId="0" applyNumberFormat="1" applyFont="1" applyFill="1" applyBorder="1" applyAlignment="1">
      <alignment horizontal="center" vertical="center" wrapText="1"/>
    </xf>
    <xf numFmtId="0" fontId="11" fillId="0" borderId="0" xfId="0" applyFont="1" applyBorder="1"/>
    <xf numFmtId="0" fontId="11" fillId="0" borderId="0" xfId="0" applyFont="1"/>
    <xf numFmtId="4" fontId="9" fillId="0" borderId="3" xfId="1" applyNumberFormat="1" applyFont="1" applyFill="1" applyBorder="1" applyAlignment="1">
      <alignment horizontal="center" vertical="center" wrapText="1"/>
    </xf>
    <xf numFmtId="4" fontId="11" fillId="0" borderId="0" xfId="0" applyNumberFormat="1" applyFont="1" applyAlignment="1">
      <alignment horizontal="center" vertical="center" wrapText="1"/>
    </xf>
    <xf numFmtId="4" fontId="11" fillId="0" borderId="22" xfId="0" applyNumberFormat="1" applyFont="1" applyBorder="1" applyAlignment="1">
      <alignment horizontal="center" vertical="center" wrapText="1"/>
    </xf>
    <xf numFmtId="0" fontId="11" fillId="0" borderId="3" xfId="0" applyFont="1" applyBorder="1" applyAlignment="1">
      <alignment vertical="center" wrapText="1"/>
    </xf>
    <xf numFmtId="4" fontId="11" fillId="0" borderId="23" xfId="0" applyNumberFormat="1" applyFont="1" applyBorder="1" applyAlignment="1">
      <alignment horizontal="center" vertical="center" wrapText="1"/>
    </xf>
    <xf numFmtId="165" fontId="9" fillId="0" borderId="6" xfId="1" applyNumberFormat="1" applyFont="1" applyFill="1" applyBorder="1" applyAlignment="1">
      <alignment horizontal="center" vertical="center" wrapText="1"/>
    </xf>
    <xf numFmtId="4" fontId="9" fillId="0" borderId="6" xfId="1" applyNumberFormat="1" applyFont="1" applyFill="1" applyBorder="1" applyAlignment="1">
      <alignment horizontal="center" vertical="center" wrapText="1"/>
    </xf>
    <xf numFmtId="4" fontId="11" fillId="0" borderId="3" xfId="0" applyNumberFormat="1" applyFont="1" applyBorder="1" applyAlignment="1">
      <alignment horizontal="center" vertical="center" wrapText="1"/>
    </xf>
    <xf numFmtId="0" fontId="6" fillId="0" borderId="3" xfId="0" applyNumberFormat="1" applyFont="1" applyFill="1" applyBorder="1" applyAlignment="1">
      <alignment horizontal="left" vertical="top" wrapText="1"/>
    </xf>
    <xf numFmtId="0" fontId="8" fillId="0" borderId="3" xfId="0" applyFont="1" applyFill="1" applyBorder="1" applyAlignment="1">
      <alignment horizontal="center" vertical="center" wrapText="1"/>
    </xf>
    <xf numFmtId="0" fontId="8" fillId="0" borderId="0" xfId="0" applyFont="1" applyFill="1" applyBorder="1"/>
    <xf numFmtId="4" fontId="0" fillId="0" borderId="0" xfId="0" applyNumberFormat="1" applyFont="1" applyFill="1" applyAlignment="1"/>
    <xf numFmtId="165" fontId="0" fillId="0" borderId="0" xfId="0" applyNumberFormat="1" applyFont="1" applyAlignment="1"/>
    <xf numFmtId="0" fontId="1" fillId="0" borderId="0" xfId="0" applyFont="1" applyAlignment="1">
      <alignment vertical="center" wrapText="1"/>
    </xf>
    <xf numFmtId="0" fontId="12" fillId="0" borderId="0" xfId="0" applyFont="1" applyAlignment="1">
      <alignment horizontal="center" vertical="center" wrapText="1"/>
    </xf>
    <xf numFmtId="4" fontId="12" fillId="0" borderId="0" xfId="0" applyNumberFormat="1" applyFont="1" applyAlignment="1">
      <alignment horizontal="center" vertical="center" wrapText="1"/>
    </xf>
    <xf numFmtId="0" fontId="22" fillId="0" borderId="0" xfId="0" applyFont="1" applyAlignment="1">
      <alignment vertical="center" wrapText="1"/>
    </xf>
    <xf numFmtId="0" fontId="22" fillId="0" borderId="3" xfId="0" applyFont="1" applyBorder="1" applyAlignment="1">
      <alignment vertical="center" wrapText="1"/>
    </xf>
    <xf numFmtId="0" fontId="6" fillId="8" borderId="3" xfId="0" applyNumberFormat="1" applyFont="1" applyFill="1" applyBorder="1" applyAlignment="1">
      <alignment horizontal="center" vertical="center" wrapText="1"/>
    </xf>
    <xf numFmtId="0" fontId="8" fillId="0" borderId="3" xfId="0" applyFont="1" applyFill="1" applyBorder="1" applyAlignment="1">
      <alignment vertical="center" wrapText="1"/>
    </xf>
    <xf numFmtId="4" fontId="3" fillId="0" borderId="1" xfId="0" applyNumberFormat="1" applyFont="1" applyFill="1" applyBorder="1" applyAlignment="1">
      <alignment vertical="center" wrapText="1"/>
    </xf>
    <xf numFmtId="4" fontId="3" fillId="0" borderId="3" xfId="0" applyNumberFormat="1" applyFont="1" applyFill="1" applyBorder="1" applyAlignment="1">
      <alignment vertical="center" wrapText="1"/>
    </xf>
    <xf numFmtId="4" fontId="3" fillId="3" borderId="3" xfId="0" applyNumberFormat="1" applyFont="1" applyFill="1" applyBorder="1" applyAlignment="1">
      <alignment vertical="center" wrapText="1"/>
    </xf>
    <xf numFmtId="0" fontId="21" fillId="0" borderId="3" xfId="0" applyFont="1" applyBorder="1" applyAlignment="1">
      <alignment vertical="top" wrapText="1"/>
    </xf>
    <xf numFmtId="0" fontId="14" fillId="5" borderId="3" xfId="0" applyNumberFormat="1" applyFont="1" applyFill="1" applyBorder="1" applyAlignment="1">
      <alignment horizontal="center" vertical="center" wrapText="1"/>
    </xf>
    <xf numFmtId="0" fontId="23" fillId="0" borderId="0" xfId="0" applyFont="1" applyAlignment="1">
      <alignment vertical="center" wrapText="1"/>
    </xf>
    <xf numFmtId="4" fontId="3" fillId="7" borderId="5" xfId="0" applyNumberFormat="1" applyFont="1" applyFill="1" applyBorder="1" applyAlignment="1">
      <alignment vertical="center" wrapText="1"/>
    </xf>
    <xf numFmtId="4" fontId="3" fillId="0" borderId="3" xfId="0" applyNumberFormat="1" applyFont="1" applyFill="1" applyBorder="1" applyAlignment="1">
      <alignment vertical="center" wrapText="1"/>
    </xf>
    <xf numFmtId="0" fontId="0" fillId="0" borderId="16" xfId="0" applyBorder="1" applyAlignment="1">
      <alignment horizontal="center" vertical="center" wrapText="1"/>
    </xf>
    <xf numFmtId="4" fontId="3" fillId="3" borderId="3" xfId="0" applyNumberFormat="1" applyFont="1" applyFill="1" applyBorder="1" applyAlignment="1">
      <alignment vertical="center" wrapText="1"/>
    </xf>
    <xf numFmtId="0" fontId="11" fillId="0" borderId="3" xfId="0" applyFont="1" applyFill="1" applyBorder="1" applyAlignment="1">
      <alignment vertical="center" wrapText="1"/>
    </xf>
    <xf numFmtId="0" fontId="25" fillId="0" borderId="3" xfId="0" applyFont="1" applyBorder="1" applyAlignment="1">
      <alignment horizontal="justify" vertical="top" wrapText="1"/>
    </xf>
    <xf numFmtId="0" fontId="25" fillId="0" borderId="3" xfId="0" applyFont="1" applyBorder="1" applyAlignment="1">
      <alignment horizontal="left" vertical="center" wrapText="1"/>
    </xf>
    <xf numFmtId="0" fontId="22" fillId="0" borderId="3" xfId="0" applyNumberFormat="1" applyFont="1" applyFill="1" applyBorder="1" applyAlignment="1">
      <alignment vertical="center"/>
    </xf>
    <xf numFmtId="0" fontId="25" fillId="0" borderId="3" xfId="0" applyNumberFormat="1" applyFont="1" applyFill="1" applyBorder="1" applyAlignment="1">
      <alignment horizontal="left" vertical="center" wrapText="1"/>
    </xf>
    <xf numFmtId="0" fontId="0" fillId="7" borderId="24" xfId="0" applyFill="1" applyBorder="1" applyAlignment="1">
      <alignment horizontal="center" vertical="center" wrapText="1"/>
    </xf>
    <xf numFmtId="4" fontId="9" fillId="2" borderId="3" xfId="1" applyNumberFormat="1" applyFont="1" applyFill="1" applyBorder="1" applyAlignment="1">
      <alignment horizontal="center" vertical="center" wrapText="1"/>
    </xf>
    <xf numFmtId="165" fontId="6" fillId="2" borderId="3" xfId="1" applyNumberFormat="1" applyFont="1" applyFill="1" applyBorder="1" applyAlignment="1">
      <alignment horizontal="center" vertical="center" wrapText="1"/>
    </xf>
    <xf numFmtId="0" fontId="22" fillId="0" borderId="3" xfId="0" applyNumberFormat="1" applyFont="1" applyFill="1" applyBorder="1" applyAlignment="1">
      <alignment vertical="center" wrapText="1"/>
    </xf>
    <xf numFmtId="3" fontId="6" fillId="2" borderId="3" xfId="0" applyNumberFormat="1" applyFont="1" applyFill="1" applyBorder="1" applyAlignment="1">
      <alignment horizontal="center" vertical="center" wrapText="1"/>
    </xf>
    <xf numFmtId="4" fontId="3" fillId="0" borderId="1"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4" fontId="3" fillId="0" borderId="11" xfId="0" applyNumberFormat="1" applyFont="1" applyFill="1" applyBorder="1" applyAlignment="1">
      <alignment horizontal="center" vertical="center" wrapText="1"/>
    </xf>
    <xf numFmtId="4" fontId="3" fillId="0" borderId="17" xfId="0" applyNumberFormat="1"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4" fontId="3" fillId="0" borderId="3" xfId="0" applyNumberFormat="1" applyFont="1" applyFill="1" applyBorder="1" applyAlignment="1">
      <alignment vertical="center" wrapText="1"/>
    </xf>
    <xf numFmtId="4" fontId="3" fillId="0" borderId="10" xfId="0" applyNumberFormat="1" applyFont="1" applyFill="1" applyBorder="1" applyAlignment="1">
      <alignment horizontal="center" vertical="center" wrapText="1"/>
    </xf>
    <xf numFmtId="4" fontId="3" fillId="0" borderId="15" xfId="0" applyNumberFormat="1" applyFont="1"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4" fontId="3" fillId="3" borderId="1" xfId="0" applyNumberFormat="1" applyFont="1" applyFill="1" applyBorder="1" applyAlignment="1">
      <alignment vertical="center" wrapText="1"/>
    </xf>
    <xf numFmtId="4" fontId="3" fillId="3" borderId="3" xfId="0" applyNumberFormat="1" applyFont="1" applyFill="1" applyBorder="1" applyAlignment="1">
      <alignment vertical="center" wrapText="1"/>
    </xf>
    <xf numFmtId="3" fontId="3" fillId="0" borderId="1" xfId="0" applyNumberFormat="1" applyFont="1" applyFill="1" applyBorder="1" applyAlignment="1">
      <alignment vertical="center" wrapText="1"/>
    </xf>
    <xf numFmtId="3" fontId="3" fillId="0" borderId="3" xfId="0" applyNumberFormat="1" applyFont="1" applyFill="1" applyBorder="1" applyAlignment="1">
      <alignment vertical="center" wrapText="1"/>
    </xf>
    <xf numFmtId="0" fontId="3" fillId="0" borderId="3"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14" fillId="3" borderId="1" xfId="0" applyNumberFormat="1" applyFont="1" applyFill="1" applyBorder="1" applyAlignment="1">
      <alignment horizontal="center" vertical="center" wrapText="1"/>
    </xf>
    <xf numFmtId="0" fontId="14" fillId="3" borderId="3"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0" fontId="3" fillId="3" borderId="21" xfId="0" applyNumberFormat="1" applyFont="1" applyFill="1" applyBorder="1" applyAlignment="1">
      <alignment horizontal="center" vertical="center" wrapText="1"/>
    </xf>
    <xf numFmtId="0" fontId="3" fillId="3" borderId="4"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0" fontId="3" fillId="7" borderId="6" xfId="0" applyNumberFormat="1" applyFont="1" applyFill="1" applyBorder="1" applyAlignment="1">
      <alignment horizontal="center" vertical="center" wrapText="1"/>
    </xf>
    <xf numFmtId="0" fontId="3" fillId="7" borderId="5" xfId="0" applyNumberFormat="1" applyFont="1" applyFill="1" applyBorder="1" applyAlignment="1">
      <alignment horizontal="center" vertical="center" wrapText="1"/>
    </xf>
    <xf numFmtId="0" fontId="3" fillId="7" borderId="19" xfId="0" applyNumberFormat="1" applyFont="1" applyFill="1" applyBorder="1" applyAlignment="1">
      <alignment horizontal="center" vertical="center" wrapText="1"/>
    </xf>
    <xf numFmtId="0" fontId="3" fillId="7" borderId="20" xfId="0" applyNumberFormat="1" applyFont="1" applyFill="1" applyBorder="1" applyAlignment="1">
      <alignment horizontal="center" vertical="center" wrapText="1"/>
    </xf>
    <xf numFmtId="0" fontId="19" fillId="7" borderId="6" xfId="0" applyFont="1" applyFill="1" applyBorder="1" applyAlignment="1">
      <alignment vertical="center" wrapText="1"/>
    </xf>
    <xf numFmtId="0" fontId="19" fillId="7" borderId="5" xfId="0" applyFont="1" applyFill="1" applyBorder="1" applyAlignment="1">
      <alignment vertical="center" wrapText="1"/>
    </xf>
    <xf numFmtId="3" fontId="3" fillId="7" borderId="6" xfId="0" applyNumberFormat="1" applyFont="1" applyFill="1" applyBorder="1" applyAlignment="1">
      <alignment vertical="center" wrapText="1"/>
    </xf>
    <xf numFmtId="3" fontId="3" fillId="7" borderId="5" xfId="0" applyNumberFormat="1" applyFont="1" applyFill="1" applyBorder="1" applyAlignment="1">
      <alignment vertical="center" wrapText="1"/>
    </xf>
    <xf numFmtId="4" fontId="3" fillId="7" borderId="6" xfId="0" applyNumberFormat="1" applyFont="1" applyFill="1" applyBorder="1" applyAlignment="1">
      <alignment vertical="center" wrapText="1"/>
    </xf>
    <xf numFmtId="4" fontId="3" fillId="7" borderId="5" xfId="0" applyNumberFormat="1" applyFont="1" applyFill="1" applyBorder="1" applyAlignment="1">
      <alignment vertical="center" wrapText="1"/>
    </xf>
    <xf numFmtId="4" fontId="3" fillId="3" borderId="6" xfId="0" applyNumberFormat="1" applyFont="1" applyFill="1" applyBorder="1" applyAlignment="1">
      <alignment vertical="center" wrapText="1"/>
    </xf>
    <xf numFmtId="4" fontId="3" fillId="3" borderId="5" xfId="0" applyNumberFormat="1" applyFont="1" applyFill="1" applyBorder="1" applyAlignment="1">
      <alignment vertical="center" wrapText="1"/>
    </xf>
    <xf numFmtId="4" fontId="3" fillId="7" borderId="10" xfId="0" applyNumberFormat="1" applyFont="1" applyFill="1" applyBorder="1" applyAlignment="1">
      <alignment horizontal="center" vertical="center" wrapText="1"/>
    </xf>
    <xf numFmtId="4" fontId="3" fillId="7" borderId="15" xfId="0" applyNumberFormat="1" applyFont="1" applyFill="1" applyBorder="1" applyAlignment="1">
      <alignment horizontal="center" vertical="center" wrapText="1"/>
    </xf>
    <xf numFmtId="0" fontId="0" fillId="7" borderId="15" xfId="0" applyFill="1" applyBorder="1" applyAlignment="1">
      <alignment horizontal="center" vertical="center" wrapText="1"/>
    </xf>
    <xf numFmtId="0" fontId="0" fillId="7" borderId="16" xfId="0" applyFill="1" applyBorder="1" applyAlignment="1">
      <alignment horizontal="center" vertical="center"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18.xml"/><Relationship Id="rId26" Type="http://schemas.openxmlformats.org/officeDocument/2006/relationships/revisionLog" Target="revisionLog26.xml"/><Relationship Id="rId3" Type="http://schemas.openxmlformats.org/officeDocument/2006/relationships/revisionLog" Target="revisionLog3.xml"/><Relationship Id="rId21" Type="http://schemas.openxmlformats.org/officeDocument/2006/relationships/revisionLog" Target="revisionLog21.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2" Type="http://schemas.openxmlformats.org/officeDocument/2006/relationships/revisionLog" Target="revisionLog2.xml"/><Relationship Id="rId16" Type="http://schemas.openxmlformats.org/officeDocument/2006/relationships/revisionLog" Target="revisionLog16.xml"/><Relationship Id="rId20" Type="http://schemas.openxmlformats.org/officeDocument/2006/relationships/revisionLog" Target="revisionLog20.xml"/><Relationship Id="rId29" Type="http://schemas.openxmlformats.org/officeDocument/2006/relationships/revisionLog" Target="revisionLog29.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24" Type="http://schemas.openxmlformats.org/officeDocument/2006/relationships/revisionLog" Target="revisionLog24.xml"/><Relationship Id="rId32" Type="http://schemas.openxmlformats.org/officeDocument/2006/relationships/revisionLog" Target="revisionLog32.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10" Type="http://schemas.openxmlformats.org/officeDocument/2006/relationships/revisionLog" Target="revisionLog10.xml"/><Relationship Id="rId19" Type="http://schemas.openxmlformats.org/officeDocument/2006/relationships/revisionLog" Target="revisionLog19.xml"/><Relationship Id="rId31" Type="http://schemas.openxmlformats.org/officeDocument/2006/relationships/revisionLog" Target="revisionLog31.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 Id="rId30" Type="http://schemas.openxmlformats.org/officeDocument/2006/relationships/revisionLog" Target="revisionLog3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7F3C771-5A30-42F1-AB3E-88A83CA445D0}" diskRevisions="1" revisionId="380" version="3">
  <header guid="{028B14FF-4479-4A25-85EC-0F5F38EA91E9}" dateTime="2018-03-30T12:36:52" maxSheetId="2" userName="vlad.pereteanu" r:id="rId1">
    <sheetIdMap count="1">
      <sheetId val="1"/>
    </sheetIdMap>
  </header>
  <header guid="{CAC20B59-C292-42D8-99F8-17A580A9366E}" dateTime="2018-03-30T12:41:23" maxSheetId="2" userName="roxana.barbu" r:id="rId2">
    <sheetIdMap count="1">
      <sheetId val="1"/>
    </sheetIdMap>
  </header>
  <header guid="{19C39DFE-8862-49C1-922C-28A8643C0575}" dateTime="2018-03-30T12:41:03" maxSheetId="2" userName="veronica.baciu" r:id="rId3" minRId="3" maxRId="5">
    <sheetIdMap count="1">
      <sheetId val="1"/>
    </sheetIdMap>
  </header>
  <header guid="{93FF3170-E97B-484D-A774-738D80869AEB}" dateTime="2018-03-30T12:47:21" maxSheetId="2" userName="roxana.barbu" r:id="rId4" minRId="8" maxRId="30">
    <sheetIdMap count="1">
      <sheetId val="1"/>
    </sheetIdMap>
  </header>
  <header guid="{08A252A4-994F-40A6-8E30-481DDCDF671A}" dateTime="2018-03-30T12:47:59" maxSheetId="2" userName="roxana.barbu" r:id="rId5" minRId="33" maxRId="36">
    <sheetIdMap count="1">
      <sheetId val="1"/>
    </sheetIdMap>
  </header>
  <header guid="{9648F542-BAE2-4DF3-8E55-49F38801A551}" dateTime="2018-03-30T12:48:02" maxSheetId="2" userName="mihaela.nicolae" r:id="rId6" minRId="37" maxRId="41">
    <sheetIdMap count="1">
      <sheetId val="1"/>
    </sheetIdMap>
  </header>
  <header guid="{075BD877-3CFA-43B4-A858-34A5DDD6CC8A}" dateTime="2018-03-30T12:49:38" maxSheetId="2" userName="roxana.barbu" r:id="rId7" minRId="44">
    <sheetIdMap count="1">
      <sheetId val="1"/>
    </sheetIdMap>
  </header>
  <header guid="{A631C3FD-49AA-4A52-A49D-484F9BB7CA7D}" dateTime="2018-03-30T12:50:02" maxSheetId="2" userName="roxana.barbu" r:id="rId8">
    <sheetIdMap count="1">
      <sheetId val="1"/>
    </sheetIdMap>
  </header>
  <header guid="{5035DC0B-156E-4FB8-B72B-26010BCF4714}" dateTime="2018-03-30T12:49:57" maxSheetId="2" userName="mihaela.nicolae" r:id="rId9" minRId="45" maxRId="46">
    <sheetIdMap count="1">
      <sheetId val="1"/>
    </sheetIdMap>
  </header>
  <header guid="{02751640-2474-4944-B31D-D12C66A27BE1}" dateTime="2018-03-30T13:13:17" maxSheetId="2" userName="mihaela.nicolae" r:id="rId10" minRId="47" maxRId="67">
    <sheetIdMap count="1">
      <sheetId val="1"/>
    </sheetIdMap>
  </header>
  <header guid="{20CF7F8D-FC7E-4F86-B72E-DEB6B960BA2B}" dateTime="2018-03-30T13:17:40" maxSheetId="2" userName="mihaela.nicolae" r:id="rId11" minRId="70">
    <sheetIdMap count="1">
      <sheetId val="1"/>
    </sheetIdMap>
  </header>
  <header guid="{A6AE0995-0697-4409-8A41-E738D61E81C2}" dateTime="2018-03-30T13:29:41" maxSheetId="2" userName="maria.petre" r:id="rId12" minRId="71" maxRId="88">
    <sheetIdMap count="1">
      <sheetId val="1"/>
    </sheetIdMap>
  </header>
  <header guid="{3C897B78-4B98-4B47-9F97-65481FA0FBF4}" dateTime="2018-03-30T13:37:51" maxSheetId="2" userName="veronica.baciu" r:id="rId13" minRId="91" maxRId="175">
    <sheetIdMap count="1">
      <sheetId val="1"/>
    </sheetIdMap>
  </header>
  <header guid="{BA3461A3-D2E9-4BFC-8207-3F74128BEE7E}" dateTime="2018-03-30T14:49:34" maxSheetId="2" userName="roxana.barbu" r:id="rId14" minRId="178" maxRId="180">
    <sheetIdMap count="1">
      <sheetId val="1"/>
    </sheetIdMap>
  </header>
  <header guid="{7C5998FF-9AB4-4C99-AC9F-A45E85E3F1AA}" dateTime="2018-03-30T14:49:55" maxSheetId="2" userName="roxana.barbu" r:id="rId15" minRId="183" maxRId="186">
    <sheetIdMap count="1">
      <sheetId val="1"/>
    </sheetIdMap>
  </header>
  <header guid="{99F82014-BF70-4FA6-8708-2EE7A0730FFD}" dateTime="2018-04-03T09:49:49" maxSheetId="2" userName="mihaela.nicolae" r:id="rId16" minRId="187" maxRId="223">
    <sheetIdMap count="1">
      <sheetId val="1"/>
    </sheetIdMap>
  </header>
  <header guid="{C2BFA5F7-D4A3-4619-B184-8936C30F33C7}" dateTime="2018-04-03T10:15:59" maxSheetId="2" userName="mihaela.nicolae" r:id="rId17" minRId="226" maxRId="292">
    <sheetIdMap count="1">
      <sheetId val="1"/>
    </sheetIdMap>
  </header>
  <header guid="{27AAA37A-353D-4922-B419-B9500D82E378}" dateTime="2018-04-03T10:18:03" maxSheetId="2" userName="mihaela.nicolae" r:id="rId18" minRId="295" maxRId="296">
    <sheetIdMap count="1">
      <sheetId val="1"/>
    </sheetIdMap>
  </header>
  <header guid="{C2C05304-12A4-4E79-A66B-9C8567C397C3}" dateTime="2018-04-03T10:32:51" maxSheetId="2" userName="mihaela.nicolae" r:id="rId19" minRId="299" maxRId="307">
    <sheetIdMap count="1">
      <sheetId val="1"/>
    </sheetIdMap>
  </header>
  <header guid="{ED311085-93C0-4031-8229-35AE665CA74A}" dateTime="2018-04-03T10:38:57" maxSheetId="2" userName="mihaela.nicolae" r:id="rId20" minRId="308" maxRId="310">
    <sheetIdMap count="1">
      <sheetId val="1"/>
    </sheetIdMap>
  </header>
  <header guid="{43AD5752-1BED-474A-827D-9EA5BCC122EA}" dateTime="2018-04-03T10:40:33" maxSheetId="2" userName="mihaela.nicolae" r:id="rId21" minRId="311" maxRId="316">
    <sheetIdMap count="1">
      <sheetId val="1"/>
    </sheetIdMap>
  </header>
  <header guid="{AE6F7EB0-EF63-475F-91E4-4ACC2CC5501D}" dateTime="2018-04-03T10:56:18" maxSheetId="2" userName="mihaela.nicolae" r:id="rId22" minRId="317" maxRId="320">
    <sheetIdMap count="1">
      <sheetId val="1"/>
    </sheetIdMap>
  </header>
  <header guid="{10CDAC78-1EDE-4E68-B23D-0BE9106ADC47}" dateTime="2018-04-03T11:01:11" maxSheetId="2" userName="georgiana.dobre" r:id="rId23">
    <sheetIdMap count="1">
      <sheetId val="1"/>
    </sheetIdMap>
  </header>
  <header guid="{0EB5ED59-2D14-4456-81A8-D6CCB4872296}" dateTime="2018-04-03T11:17:22" maxSheetId="2" userName="georgiana.dobre" r:id="rId24" minRId="325" maxRId="355">
    <sheetIdMap count="1">
      <sheetId val="1"/>
    </sheetIdMap>
  </header>
  <header guid="{41DE1665-C8A6-4465-90A2-767CB84C2A0A}" dateTime="2018-04-03T11:26:42" maxSheetId="2" userName="georgiana.dobre" r:id="rId25" minRId="358">
    <sheetIdMap count="1">
      <sheetId val="1"/>
    </sheetIdMap>
  </header>
  <header guid="{7F28FDF4-0494-4B18-8BED-23325F5993B9}" dateTime="2018-04-03T11:28:45" maxSheetId="2" userName="georgiana.dobre" r:id="rId26" minRId="361">
    <sheetIdMap count="1">
      <sheetId val="1"/>
    </sheetIdMap>
  </header>
  <header guid="{89F5E9D9-6400-40EE-80D3-46D224ECE0B7}" dateTime="2018-04-03T11:34:55" maxSheetId="2" userName="georgiana.dobre" r:id="rId27" minRId="364" maxRId="367">
    <sheetIdMap count="1">
      <sheetId val="1"/>
    </sheetIdMap>
  </header>
  <header guid="{F572A4BA-6CB4-4898-942F-0AE2C5C2F0AF}" dateTime="2018-04-03T11:35:44" maxSheetId="2" userName="georgiana.dobre" r:id="rId28" minRId="368" maxRId="371">
    <sheetIdMap count="1">
      <sheetId val="1"/>
    </sheetIdMap>
  </header>
  <header guid="{2E0839C9-32EE-4845-90F3-C607187E694D}" dateTime="2018-04-03T11:41:38" maxSheetId="2" userName="georgiana.dobre" r:id="rId29" minRId="372" maxRId="373">
    <sheetIdMap count="1">
      <sheetId val="1"/>
    </sheetIdMap>
  </header>
  <header guid="{21675609-B3DB-41BF-BEAB-ADFA97FB3482}" dateTime="2018-04-03T11:42:36" maxSheetId="2" userName="georgiana.dobre" r:id="rId30" minRId="374" maxRId="375">
    <sheetIdMap count="1">
      <sheetId val="1"/>
    </sheetIdMap>
  </header>
  <header guid="{2D73B1F2-7518-4AEC-B120-847D05D5B4FC}" dateTime="2018-04-03T11:47:22" maxSheetId="2" userName="steluta.bulaceanu" r:id="rId31">
    <sheetIdMap count="1">
      <sheetId val="1"/>
    </sheetIdMap>
  </header>
  <header guid="{67F3C771-5A30-42F1-AB3E-88A83CA445D0}" dateTime="2018-04-03T11:47:56" maxSheetId="2" userName="steluta.bulaceanu" r:id="rId32">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 sId="1" numFmtId="4">
    <oc r="AB88">
      <f>R88+U88+X88</f>
    </oc>
    <nc r="AB88">
      <v>758329.95</v>
    </nc>
  </rcc>
  <rcc rId="48" sId="1">
    <nc r="AF88" t="inlineStr">
      <is>
        <t>NA</t>
      </is>
    </nc>
  </rcc>
  <rcc rId="49" sId="1">
    <nc r="H88" t="inlineStr">
      <is>
        <t>na</t>
      </is>
    </nc>
  </rcc>
  <rcc rId="50" sId="1" numFmtId="19">
    <nc r="J88">
      <v>43188</v>
    </nc>
  </rcc>
  <rcc rId="51" sId="1" numFmtId="19">
    <nc r="K88">
      <v>43553</v>
    </nc>
  </rcc>
  <rcc rId="52" sId="1">
    <nc r="P88" t="inlineStr">
      <is>
        <t>ONG</t>
      </is>
    </nc>
  </rcc>
  <rcc rId="53" sId="1">
    <nc r="O88" t="inlineStr">
      <is>
        <t>BUCUREȘTI</t>
      </is>
    </nc>
  </rcc>
  <rcc rId="54" sId="1">
    <nc r="N88" t="inlineStr">
      <is>
        <t>BUCUREȘTI</t>
      </is>
    </nc>
  </rcc>
  <rcc rId="55" sId="1">
    <nc r="M88" t="inlineStr">
      <is>
        <t>Proiect cu acoperire națională</t>
      </is>
    </nc>
  </rcc>
  <rcc rId="56" sId="1" odxf="1" dxf="1">
    <nc r="Q88" t="inlineStr">
      <is>
        <t>119 - Investiții în capacitatea instituțională și în eficiența administrațiilor și a serviciilor publice la nivel național, regional și local, în perspectiva realizării de reforme, a unei mai bune legiferări și a bunei guvernanțe</t>
      </is>
    </nc>
    <odxf>
      <font>
        <sz val="12"/>
        <color auto="1"/>
      </font>
    </odxf>
    <ndxf>
      <font>
        <sz val="12"/>
        <color auto="1"/>
      </font>
    </ndxf>
  </rcc>
  <rcc rId="57" sId="1" numFmtId="4">
    <nc r="T88">
      <v>503312.34</v>
    </nc>
  </rcc>
  <rcc rId="58" sId="1" numFmtId="4">
    <nc r="S88">
      <v>120824.94</v>
    </nc>
  </rcc>
  <rcc rId="59" sId="1" numFmtId="4">
    <nc r="W88">
      <v>88819.82</v>
    </nc>
  </rcc>
  <rcc rId="60" sId="1" numFmtId="4">
    <nc r="V88">
      <v>30206.240000000002</v>
    </nc>
  </rcc>
  <rcc rId="61" sId="1" numFmtId="4">
    <nc r="Z88">
      <v>12084.34</v>
    </nc>
  </rcc>
  <rcc rId="62" sId="1" numFmtId="4">
    <nc r="Y88">
      <v>3082.27</v>
    </nc>
  </rcc>
  <rcc rId="63" sId="1" numFmtId="4">
    <nc r="AA88">
      <v>0</v>
    </nc>
  </rcc>
  <rcc rId="64" sId="1" numFmtId="4">
    <nc r="AC88">
      <v>0</v>
    </nc>
  </rcc>
  <rcc rId="65" sId="1">
    <nc r="AE88" t="inlineStr">
      <is>
        <t>in implementare</t>
      </is>
    </nc>
  </rcc>
  <rcc rId="66" sId="1" numFmtId="4">
    <nc r="AG88">
      <v>0</v>
    </nc>
  </rcc>
  <rcc rId="67" sId="1" numFmtId="4">
    <nc r="AH88">
      <v>0</v>
    </nc>
  </rcc>
  <rcv guid="{EF10298D-3F59-43F1-9A86-8C1CCA3B5D93}" action="delete"/>
  <rdn rId="0" localSheetId="1" customView="1" name="Z_EF10298D_3F59_43F1_9A86_8C1CCA3B5D93_.wvu.PrintArea" hidden="1" oldHidden="1">
    <formula>Sheet1!$A$1:$AI$105</formula>
    <oldFormula>Sheet1!$A$1:$AI$105</oldFormula>
  </rdn>
  <rdn rId="0" localSheetId="1" customView="1" name="Z_EF10298D_3F59_43F1_9A86_8C1CCA3B5D93_.wvu.FilterData" hidden="1" oldHidden="1">
    <formula>Sheet1!$A$6:$AI$105</formula>
    <oldFormula>Sheet1!$A$6:$AI$105</oldFormula>
  </rdn>
  <rcv guid="{EF10298D-3F59-43F1-9A86-8C1CCA3B5D93}"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 sId="1">
    <nc r="I88" t="inlineStr">
      <is>
        <t>OG - Formularea unei politici publice care urmareste reglementarea statutului inspectorului de munca, stabilind cadrul legal si oferind o
alternativa la proiectul de lege iniþiat de Guvern, dezvoltând astfel un set de masuri unitar, stabil, eficient si imparþial.
Obiectivele specifice ale proiectului
1. 1. Cresterea capacitaþii Federaþiei Naþionale a Sindicatelor Muncii si a Protecþiei Sociale si a partenerilor acesteia prin consultarea
legislaþiei în vigoare si a tuturor actorilor implicaþi în procesul de organizare si funcþionare a Inspecþiei Muncii în formularea de
politici publice privind inspecþia muncii si alte domenii conexe prin intermediul a 16 evenimente si 1 sesiune de instruire.
2. 2. Elaborarea unui set de masuri concrete (politica publica) printr-o abordare integrata, care va duce la cresterea transparenþei
actului de elaborare politici publice, proiecte de lege si legi în urma organizarii de acþiuni de colectare de date relevante (8
evenimente) si diseminare a rezultatelor (8 evenimente si o conferinta finala).
3. 3. Optimizarea proceselor decizionale orientate catre persoanele încadrate în munca si catre inspectorii de munca, devenind
astfel o acþiune colectiva, cu un scop formulat în funcþie de normele si valorile unei comunitaþi, care va rezulta într-un statut al
inspectorului de munca, ca parte a politicii publice.</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X81:Z81">
    <dxf>
      <fill>
        <patternFill patternType="solid">
          <bgColor theme="9" tint="0.39997558519241921"/>
        </patternFill>
      </fill>
    </dxf>
  </rfmt>
  <rfmt sheetId="1" sqref="X88:Z88">
    <dxf>
      <fill>
        <patternFill patternType="solid">
          <bgColor theme="9" tint="0.39997558519241921"/>
        </patternFill>
      </fill>
    </dxf>
  </rfmt>
  <rrc rId="71" sId="1" ref="AB1:AB1048576" action="insertCol"/>
  <rrc rId="72" sId="1" ref="AB1:AB1048576" action="insertCol"/>
  <rcc rId="73" sId="1" numFmtId="4">
    <oc r="AA81">
      <v>0</v>
    </oc>
    <nc r="AA81">
      <f>AB81+AC81</f>
    </nc>
  </rcc>
  <rcc rId="74" sId="1" numFmtId="4">
    <oc r="AA88">
      <v>0</v>
    </oc>
    <nc r="AA88">
      <f>AB88+AC88</f>
    </nc>
  </rcc>
  <rcc rId="75" sId="1" odxf="1" dxf="1" numFmtId="4">
    <nc r="AB81">
      <v>14766.83</v>
    </nc>
    <odxf>
      <fill>
        <patternFill patternType="none">
          <bgColor indexed="65"/>
        </patternFill>
      </fill>
      <alignment horizontal="general"/>
    </odxf>
    <ndxf>
      <fill>
        <patternFill patternType="solid">
          <bgColor theme="9" tint="0.39997558519241921"/>
        </patternFill>
      </fill>
      <alignment horizontal="center"/>
    </ndxf>
  </rcc>
  <rcc rId="76" sId="1" odxf="1" dxf="1" numFmtId="4">
    <nc r="AC81">
      <v>3765.78</v>
    </nc>
    <odxf>
      <fill>
        <patternFill patternType="none">
          <bgColor indexed="65"/>
        </patternFill>
      </fill>
      <alignment horizontal="general"/>
    </odxf>
    <ndxf>
      <fill>
        <patternFill patternType="solid">
          <bgColor theme="9" tint="0.39997558519241921"/>
        </patternFill>
      </fill>
      <alignment horizontal="center"/>
    </ndxf>
  </rcc>
  <rcc rId="77" sId="1" odxf="1" dxf="1" numFmtId="4">
    <nc r="AB88">
      <v>3082.27</v>
    </nc>
    <odxf>
      <fill>
        <patternFill patternType="none">
          <bgColor indexed="65"/>
        </patternFill>
      </fill>
      <alignment horizontal="general"/>
    </odxf>
    <ndxf>
      <fill>
        <patternFill patternType="solid">
          <bgColor theme="9" tint="0.39997558519241921"/>
        </patternFill>
      </fill>
      <alignment horizontal="center"/>
    </ndxf>
  </rcc>
  <rcc rId="78" sId="1" odxf="1" dxf="1" numFmtId="4">
    <nc r="AC88">
      <v>12084.34</v>
    </nc>
    <odxf>
      <fill>
        <patternFill patternType="none">
          <bgColor indexed="65"/>
        </patternFill>
      </fill>
      <alignment horizontal="general"/>
    </odxf>
    <ndxf>
      <fill>
        <patternFill patternType="solid">
          <bgColor theme="9" tint="0.39997558519241921"/>
        </patternFill>
      </fill>
      <alignment horizontal="center"/>
    </ndxf>
  </rcc>
  <rcc rId="79" sId="1">
    <oc r="X81">
      <f>Y81+Z81</f>
    </oc>
    <nc r="X81"/>
  </rcc>
  <rcc rId="80" sId="1" numFmtId="4">
    <oc r="Y81">
      <v>14766.83</v>
    </oc>
    <nc r="Y81"/>
  </rcc>
  <rcc rId="81" sId="1" numFmtId="4">
    <oc r="Z81">
      <v>3765.78</v>
    </oc>
    <nc r="Z81"/>
  </rcc>
  <rcc rId="82" sId="1">
    <oc r="X88">
      <f>Y88+Z88</f>
    </oc>
    <nc r="X88"/>
  </rcc>
  <rcc rId="83" sId="1" numFmtId="4">
    <oc r="Y88">
      <v>3082.27</v>
    </oc>
    <nc r="Y88"/>
  </rcc>
  <rcc rId="84" sId="1" numFmtId="4">
    <oc r="Z88">
      <v>12084.34</v>
    </oc>
    <nc r="Z88"/>
  </rcc>
  <rcc rId="85" sId="1">
    <oc r="AD81">
      <f>R81+U81+X81</f>
    </oc>
    <nc r="AD81">
      <f>R81+U81+X81+AA81</f>
    </nc>
  </rcc>
  <rcc rId="86" sId="1" numFmtId="4">
    <oc r="AD88">
      <v>758329.95</v>
    </oc>
    <nc r="AD88">
      <f>R88+U88+X88+AA88</f>
    </nc>
  </rcc>
  <rfmt sheetId="1" sqref="X81:Z81">
    <dxf>
      <fill>
        <patternFill>
          <bgColor theme="0"/>
        </patternFill>
      </fill>
    </dxf>
  </rfmt>
  <rfmt sheetId="1" sqref="X88:Z88">
    <dxf>
      <fill>
        <patternFill>
          <bgColor theme="0"/>
        </patternFill>
      </fill>
    </dxf>
  </rfmt>
  <rfmt sheetId="1" sqref="AB81:AC81">
    <dxf>
      <fill>
        <patternFill>
          <bgColor theme="0"/>
        </patternFill>
      </fill>
    </dxf>
  </rfmt>
  <rfmt sheetId="1" sqref="AB88:AC88">
    <dxf>
      <fill>
        <patternFill>
          <bgColor theme="0"/>
        </patternFill>
      </fill>
    </dxf>
  </rfmt>
  <rcc rId="87" sId="1" odxf="1" dxf="1">
    <nc r="AB3" t="inlineStr">
      <is>
        <t>regiune mai dezvoltată</t>
      </is>
    </nc>
    <odxf>
      <fill>
        <patternFill patternType="none">
          <bgColor indexed="65"/>
        </patternFill>
      </fill>
    </odxf>
    <ndxf>
      <fill>
        <patternFill patternType="solid">
          <bgColor rgb="FFFFFF00"/>
        </patternFill>
      </fill>
    </ndxf>
  </rcc>
  <rcc rId="88" sId="1" odxf="1" dxf="1">
    <nc r="AC3" t="inlineStr">
      <is>
        <t>regiune mai puțin dezvoltată</t>
      </is>
    </nc>
    <odxf>
      <fill>
        <patternFill patternType="none">
          <bgColor indexed="65"/>
        </patternFill>
      </fill>
    </odxf>
    <ndxf>
      <fill>
        <patternFill patternType="solid">
          <bgColor rgb="FFFFFF00"/>
        </patternFill>
      </fill>
    </ndxf>
  </rcc>
  <rcv guid="{7C1B4D6D-D666-48DD-AB17-E00791B6F0B6}" action="delete"/>
  <rdn rId="0" localSheetId="1" customView="1" name="Z_7C1B4D6D_D666_48DD_AB17_E00791B6F0B6_.wvu.PrintArea" hidden="1" oldHidden="1">
    <formula>Sheet1!$A$1:$AK$105</formula>
    <oldFormula>Sheet1!$A$1:$AK$105</oldFormula>
  </rdn>
  <rdn rId="0" localSheetId="1" customView="1" name="Z_7C1B4D6D_D666_48DD_AB17_E00791B6F0B6_.wvu.FilterData" hidden="1" oldHidden="1">
    <formula>Sheet1!$A$6:$AK$105</formula>
    <oldFormula>Sheet1!$A$6:$AK$105</oldFormula>
  </rdn>
  <rcv guid="{7C1B4D6D-D666-48DD-AB17-E00791B6F0B6}"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1" sId="1">
    <nc r="C84" t="inlineStr">
      <is>
        <t>Municipiul Bacău</t>
      </is>
    </nc>
  </rcc>
  <rcc rId="92" sId="1">
    <nc r="D84" t="inlineStr">
      <is>
        <t>AP 2/11i  /2.1</t>
      </is>
    </nc>
  </rcc>
  <rcc rId="93" sId="1" odxf="1" dxf="1">
    <nc r="E84" t="inlineStr">
      <is>
        <t>CP4 less /2017</t>
      </is>
    </nc>
    <odxf>
      <alignment wrapText="0"/>
    </odxf>
    <ndxf>
      <alignment wrapText="1"/>
    </ndxf>
  </rcc>
  <rcc rId="94" sId="1">
    <nc r="F84" t="inlineStr">
      <is>
        <t>“ Sprijinirea mdunicipiului Bacău pentru asigurarea managementului performantei și calității”</t>
      </is>
    </nc>
  </rcc>
  <rcc rId="95" sId="1">
    <nc r="B84">
      <v>96</v>
    </nc>
  </rcc>
  <rcc rId="96" sId="1">
    <nc r="G84" t="inlineStr">
      <is>
        <t>Municipiul Bacău</t>
      </is>
    </nc>
  </rcc>
  <rcc rId="97" sId="1">
    <nc r="H84" t="inlineStr">
      <is>
        <t>Asociatia PartNET – Parteneriat pentru Dezvoltare Durabila</t>
      </is>
    </nc>
  </rcc>
  <rcc rId="98" sId="1">
    <nc r="I84" t="inlineStr">
      <is>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is>
    </nc>
  </rcc>
  <rcc rId="99" sId="1">
    <nc r="M84" t="inlineStr">
      <is>
        <t xml:space="preserve"> Proiect cu acoperire națională</t>
      </is>
    </nc>
  </rcc>
  <rcc rId="100" sId="1">
    <nc r="N84" t="inlineStr">
      <is>
        <t>Bacău</t>
      </is>
    </nc>
  </rcc>
  <rcc rId="101" sId="1">
    <nc r="O84" t="inlineStr">
      <is>
        <t>Bacău</t>
      </is>
    </nc>
  </rcc>
  <rcc rId="102" sId="1">
    <nc r="P84" t="inlineStr">
      <is>
        <t>APL</t>
      </is>
    </nc>
  </rcc>
  <rcc rId="103" sId="1" odxf="1" dxf="1">
    <nc r="Q84" t="inlineStr">
      <is>
        <t>119 - Investiții în capacitatea instituțională și în eficiența administrațiilor și a serviciilor publice la nivel național, regional și local, în perspectiva realizării de reforme, a unei mai bune legiferări și a bunei guvernanțe</t>
      </is>
    </nc>
    <odxf>
      <fill>
        <patternFill patternType="solid">
          <bgColor theme="0"/>
        </patternFill>
      </fill>
    </odxf>
    <ndxf>
      <fill>
        <patternFill patternType="none">
          <bgColor indexed="65"/>
        </patternFill>
      </fill>
    </ndxf>
  </rcc>
  <rcc rId="104" sId="1" numFmtId="4">
    <nc r="AE84">
      <v>0</v>
    </nc>
  </rcc>
  <rcc rId="105" sId="1" numFmtId="4">
    <nc r="Y84">
      <v>0</v>
    </nc>
  </rcc>
  <rcc rId="106" sId="1" numFmtId="4">
    <nc r="R84">
      <f>S84+T84</f>
    </nc>
  </rcc>
  <rcc rId="107" sId="1">
    <nc r="R85">
      <f>S85+T85</f>
    </nc>
  </rcc>
  <rcc rId="108" sId="1">
    <nc r="R86">
      <f>S86+T86</f>
    </nc>
  </rcc>
  <rcc rId="109" sId="1" numFmtId="4">
    <nc r="U84">
      <f>V84+W84</f>
    </nc>
  </rcc>
  <rcc rId="110" sId="1">
    <nc r="U85">
      <f>V85+W85</f>
    </nc>
  </rcc>
  <rcc rId="111" sId="1">
    <nc r="U86">
      <f>V86+W86</f>
    </nc>
  </rcc>
  <rcc rId="112" sId="1" numFmtId="4">
    <nc r="X84">
      <f>Y84+Z84</f>
    </nc>
  </rcc>
  <rcc rId="113" sId="1">
    <nc r="X86">
      <f>Y86+Z86</f>
    </nc>
  </rcc>
  <rcc rId="114" sId="1" numFmtId="4">
    <nc r="AD84">
      <f>R84+U84+X84</f>
    </nc>
  </rcc>
  <rcc rId="115" sId="1">
    <nc r="AD85">
      <f>R85+U85+X85</f>
    </nc>
  </rcc>
  <rcc rId="116" sId="1">
    <nc r="AD86">
      <f>R86+U86+X86</f>
    </nc>
  </rcc>
  <rcc rId="117" sId="1" numFmtId="4">
    <nc r="AF84">
      <f>AD84+AE84</f>
    </nc>
  </rcc>
  <rcc rId="118" sId="1">
    <nc r="AF85">
      <f>AD85+AE85</f>
    </nc>
  </rcc>
  <rcc rId="119" sId="1">
    <nc r="AF86">
      <f>AD86+AE86</f>
    </nc>
  </rcc>
  <rcc rId="120" sId="1" numFmtId="4">
    <nc r="S84">
      <v>0</v>
    </nc>
  </rcc>
  <rcc rId="121" sId="1" numFmtId="4">
    <nc r="W84">
      <v>58822.79</v>
    </nc>
  </rcc>
  <rcc rId="122" sId="1" numFmtId="4">
    <nc r="V84">
      <v>0</v>
    </nc>
  </rcc>
  <rcc rId="123" sId="1" numFmtId="4">
    <nc r="Z84">
      <v>8496.7800000000007</v>
    </nc>
  </rcc>
  <rcc rId="124" sId="1" numFmtId="4">
    <nc r="AA84">
      <v>0</v>
    </nc>
  </rcc>
  <rcc rId="125" sId="1" numFmtId="4">
    <nc r="T84">
      <v>357519.4</v>
    </nc>
  </rcc>
  <rcc rId="126" sId="1">
    <nc r="AH84" t="inlineStr">
      <is>
        <t>n.a</t>
      </is>
    </nc>
  </rcc>
  <rcc rId="127" sId="1">
    <nc r="B85">
      <v>99</v>
    </nc>
  </rcc>
  <rcc rId="128" sId="1">
    <nc r="I85" t="inlineStr">
      <is>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is>
    </nc>
  </rcc>
  <rfmt sheetId="1" sqref="F85" start="0" length="0">
    <dxf>
      <font>
        <sz val="11"/>
        <color theme="1"/>
        <name val="Calibri"/>
        <family val="2"/>
        <charset val="238"/>
        <scheme val="minor"/>
      </font>
      <alignment vertical="bottom" wrapText="0"/>
      <border outline="0">
        <left/>
        <right/>
        <top/>
        <bottom/>
      </border>
    </dxf>
  </rfmt>
  <rfmt sheetId="1" xfDxf="1" sqref="F85" start="0" length="0">
    <dxf>
      <font>
        <sz val="12"/>
        <name val="Trebuchet MS"/>
        <scheme val="none"/>
      </font>
    </dxf>
  </rfmt>
  <rcc rId="129" sId="1" odxf="1" dxf="1">
    <nc r="F85" t="inlineStr">
      <is>
        <t>Sisteme de management performant pentru Consiliul Județean Sălaj</t>
      </is>
    </nc>
    <ndxf>
      <font>
        <sz val="10"/>
        <name val="Trebuchet MS"/>
        <charset val="1"/>
        <scheme val="none"/>
      </font>
      <alignment vertical="center" wrapText="1"/>
      <border outline="0">
        <left style="thin">
          <color indexed="64"/>
        </left>
        <right style="thin">
          <color indexed="64"/>
        </right>
        <top style="thin">
          <color indexed="64"/>
        </top>
        <bottom style="thin">
          <color indexed="64"/>
        </bottom>
      </border>
    </ndxf>
  </rcc>
  <rcc rId="130" sId="1" xfDxf="1" dxf="1">
    <nc r="C85" t="inlineStr">
      <is>
        <t xml:space="preserve"> Consiliul Județean Sălaj</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131" sId="1">
    <nc r="H85" t="inlineStr">
      <is>
        <t>na</t>
      </is>
    </nc>
  </rcc>
  <rcc rId="132" sId="1">
    <nc r="M85" t="inlineStr">
      <is>
        <t xml:space="preserve"> Proiect cu acoperire națională</t>
      </is>
    </nc>
  </rcc>
  <rcc rId="133" sId="1">
    <nc r="N85" t="inlineStr">
      <is>
        <t>Zalău</t>
      </is>
    </nc>
  </rcc>
  <rcc rId="134" sId="1">
    <nc r="O85" t="inlineStr">
      <is>
        <t>Zalău</t>
      </is>
    </nc>
  </rcc>
  <rcc rId="135" sId="1">
    <nc r="P85" t="inlineStr">
      <is>
        <t>APL</t>
      </is>
    </nc>
  </rcc>
  <rcc rId="136" sId="1" odxf="1" dxf="1">
    <nc r="Q85" t="inlineStr">
      <is>
        <t>119 - Investiții în capacitatea instituțională și în eficiența administrațiilor și a serviciilor publice la nivel național, regional și local, în perspectiva realizării de reforme, a unei mai bune legiferări și a bunei guvernanțe</t>
      </is>
    </nc>
    <odxf>
      <fill>
        <patternFill patternType="solid">
          <bgColor theme="0"/>
        </patternFill>
      </fill>
    </odxf>
    <ndxf>
      <fill>
        <patternFill patternType="none">
          <bgColor indexed="65"/>
        </patternFill>
      </fill>
    </ndxf>
  </rcc>
  <rcc rId="137" sId="1" numFmtId="4">
    <nc r="T85">
      <v>444540.46</v>
    </nc>
  </rcc>
  <rcc rId="138" sId="1" numFmtId="4">
    <nc r="S85">
      <v>0</v>
    </nc>
  </rcc>
  <rcc rId="139" sId="1" numFmtId="4">
    <nc r="W85">
      <v>67988.539999999994</v>
    </nc>
  </rcc>
  <rcc rId="140" sId="1" numFmtId="4">
    <nc r="V85">
      <v>0</v>
    </nc>
  </rcc>
  <rcc rId="141" sId="1" numFmtId="4">
    <nc r="X85">
      <v>10459.780000000001</v>
    </nc>
  </rcc>
  <rcc rId="142" sId="1" numFmtId="4">
    <nc r="Y85">
      <v>0</v>
    </nc>
  </rcc>
  <rm rId="143" sheetId="1" source="X85" destination="Z85" sourceSheetId="1">
    <rfmt sheetId="1" s="1" sqref="Z85" start="0" length="0">
      <dxf>
        <font>
          <sz val="12"/>
          <color auto="1"/>
          <name val="Calibri"/>
          <family val="2"/>
          <charset val="238"/>
          <scheme val="minor"/>
        </font>
        <numFmt numFmtId="165" formatCode="#,##0.00_ ;\-#,##0.00\ "/>
        <alignment horizontal="center" vertical="center" wrapText="1"/>
        <border outline="0">
          <left style="thin">
            <color indexed="64"/>
          </left>
          <right style="thin">
            <color indexed="64"/>
          </right>
          <top style="thin">
            <color indexed="64"/>
          </top>
          <bottom style="thin">
            <color indexed="64"/>
          </bottom>
        </border>
      </dxf>
    </rfmt>
  </rm>
  <rcc rId="144" sId="1" odxf="1" s="1" dxf="1">
    <nc r="X85">
      <f>Y85+Z85</f>
    </nc>
    <odxf>
      <font>
        <b val="0"/>
        <i val="0"/>
        <strike val="0"/>
        <condense val="0"/>
        <extend val="0"/>
        <outline val="0"/>
        <shadow val="0"/>
        <u val="none"/>
        <vertAlign val="baseline"/>
        <sz val="11"/>
        <color theme="1"/>
        <name val="Calibri"/>
        <family val="2"/>
        <charset val="238"/>
        <scheme val="minor"/>
      </font>
      <numFmt numFmtId="0" formatCode="General"/>
      <alignment horizontal="general" vertical="bottom" textRotation="0" wrapText="0" indent="0" justifyLastLine="0" shrinkToFit="0" readingOrder="0"/>
    </odxf>
    <ndxf>
      <font>
        <sz val="12"/>
        <color auto="1"/>
        <name val="Calibri"/>
        <family val="2"/>
        <charset val="238"/>
        <scheme val="minor"/>
      </font>
      <numFmt numFmtId="4" formatCode="#,##0.00"/>
      <alignment horizontal="center" vertical="center" wrapText="1"/>
      <border outline="0">
        <left style="thin">
          <color indexed="64"/>
        </left>
        <right style="thin">
          <color indexed="64"/>
        </right>
        <top style="thin">
          <color indexed="64"/>
        </top>
        <bottom style="thin">
          <color indexed="64"/>
        </bottom>
      </border>
    </ndxf>
  </rcc>
  <rcc rId="145" sId="1" numFmtId="4">
    <nc r="AA85">
      <v>0</v>
    </nc>
  </rcc>
  <rcc rId="146" sId="1" numFmtId="4">
    <nc r="AE85">
      <v>0</v>
    </nc>
  </rcc>
  <rcc rId="147" sId="1" odxf="1" dxf="1">
    <nc r="AG84" t="inlineStr">
      <is>
        <t>implementare</t>
      </is>
    </nc>
    <ndxf>
      <alignment horizontal="center"/>
    </ndxf>
  </rcc>
  <rfmt sheetId="1" sqref="AG84">
    <dxf>
      <fill>
        <patternFill patternType="solid">
          <bgColor rgb="FFFFFF00"/>
        </patternFill>
      </fill>
    </dxf>
  </rfmt>
  <rfmt sheetId="1" sqref="AG84">
    <dxf>
      <fill>
        <patternFill>
          <bgColor theme="5"/>
        </patternFill>
      </fill>
    </dxf>
  </rfmt>
  <rfmt sheetId="1" sqref="AG85">
    <dxf>
      <fill>
        <patternFill patternType="solid">
          <bgColor theme="5"/>
        </patternFill>
      </fill>
    </dxf>
  </rfmt>
  <rcc rId="148" sId="1" odxf="1" dxf="1">
    <nc r="AG85" t="inlineStr">
      <is>
        <t>implementare</t>
      </is>
    </nc>
    <ndxf>
      <alignment horizontal="center"/>
    </ndxf>
  </rcc>
  <rcc rId="149" sId="1" odxf="1" dxf="1">
    <nc r="AG86" t="inlineStr">
      <is>
        <t>implementare</t>
      </is>
    </nc>
    <ndxf>
      <fill>
        <patternFill patternType="solid">
          <bgColor theme="5"/>
        </patternFill>
      </fill>
      <alignment horizontal="center"/>
    </ndxf>
  </rcc>
  <rcc rId="150" sId="1">
    <nc r="B86">
      <v>102</v>
    </nc>
  </rcc>
  <rcc rId="151" sId="1">
    <nc r="C86" t="inlineStr">
      <is>
        <t>Municipiul Zalău</t>
      </is>
    </nc>
  </rcc>
  <rcc rId="152" sId="1">
    <nc r="D86" t="inlineStr">
      <is>
        <t>AP 2/11i  /2.1</t>
      </is>
    </nc>
  </rcc>
  <rcc rId="153" sId="1" odxf="1" dxf="1">
    <nc r="E86" t="inlineStr">
      <is>
        <t>CP4 less /2017</t>
      </is>
    </nc>
    <odxf>
      <alignment wrapText="0"/>
    </odxf>
    <ndxf>
      <alignment wrapText="1"/>
    </ndxf>
  </rcc>
  <rfmt sheetId="1" sqref="F86" start="0" length="0">
    <dxf>
      <font>
        <sz val="11"/>
        <color theme="1"/>
        <name val="Calibri"/>
        <family val="2"/>
        <charset val="238"/>
        <scheme val="minor"/>
      </font>
      <alignment vertical="bottom" wrapText="0"/>
      <border outline="0">
        <left/>
        <right/>
        <top/>
        <bottom/>
      </border>
    </dxf>
  </rfmt>
  <rfmt sheetId="1" sqref="F86" start="0" length="0">
    <dxf>
      <font>
        <sz val="11"/>
        <color theme="1"/>
        <name val="Trebuchet MS"/>
        <family val="2"/>
        <charset val="238"/>
        <scheme val="none"/>
      </font>
    </dxf>
  </rfmt>
  <rfmt sheetId="1" xfDxf="1" sqref="F86" start="0" length="0">
    <dxf>
      <font>
        <name val="Trebuchet MS"/>
        <scheme val="none"/>
      </font>
    </dxf>
  </rfmt>
  <rcc rId="154" sId="1" odxf="1" dxf="1">
    <nc r="F86" t="inlineStr">
      <is>
        <r>
          <t>“Calitate, eficiență și performanță a managementului la nivelul UAT Municipiul Zalău (CEP UAT Zalău)</t>
        </r>
        <r>
          <rPr>
            <i/>
            <sz val="11"/>
            <color theme="1"/>
            <rFont val="Trebuchet MS"/>
            <family val="2"/>
          </rPr>
          <t>”</t>
        </r>
      </is>
    </nc>
    <ndxf>
      <font>
        <sz val="10"/>
        <name val="Trebuchet MS"/>
        <charset val="1"/>
        <scheme val="none"/>
      </font>
      <alignment vertical="center" wrapText="1"/>
      <border outline="0">
        <left style="thin">
          <color indexed="64"/>
        </left>
        <right style="thin">
          <color indexed="64"/>
        </right>
        <top style="thin">
          <color indexed="64"/>
        </top>
        <bottom style="thin">
          <color indexed="64"/>
        </bottom>
      </border>
    </ndxf>
  </rcc>
  <rcc rId="155" sId="1">
    <nc r="G85" t="inlineStr">
      <is>
        <t>Consiliul Județean Sălaj</t>
      </is>
    </nc>
  </rcc>
  <rcc rId="156" sId="1">
    <nc r="G86" t="inlineStr">
      <is>
        <t>Municipiul Zalău</t>
      </is>
    </nc>
  </rcc>
  <rcc rId="157" sId="1">
    <nc r="H86" t="inlineStr">
      <is>
        <t>na</t>
      </is>
    </nc>
  </rcc>
  <rcc rId="158" sId="1">
    <nc r="M86" t="inlineStr">
      <is>
        <t xml:space="preserve"> Proiect cu acoperire națională</t>
      </is>
    </nc>
  </rcc>
  <rm rId="159" sheetId="1" source="N85" destination="N86" sourceSheetId="1">
    <rfmt sheetId="1" sqref="N86"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m>
  <rm rId="160" sheetId="1" source="O85" destination="O86" sourceSheetId="1">
    <rfmt sheetId="1" sqref="O86"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m>
  <rfmt sheetId="1" sqref="N85" start="0" length="0">
    <dxf>
      <border>
        <left style="thin">
          <color indexed="64"/>
        </left>
        <right style="thin">
          <color indexed="64"/>
        </right>
        <top style="thin">
          <color indexed="64"/>
        </top>
        <bottom style="thin">
          <color indexed="64"/>
        </bottom>
      </border>
    </dxf>
  </rfmt>
  <rfmt sheetId="1" sqref="N85">
    <dxf>
      <border>
        <left style="thin">
          <color indexed="64"/>
        </left>
        <right style="thin">
          <color indexed="64"/>
        </right>
        <top style="thin">
          <color indexed="64"/>
        </top>
        <bottom style="thin">
          <color indexed="64"/>
        </bottom>
        <vertical style="thin">
          <color indexed="64"/>
        </vertical>
        <horizontal style="thin">
          <color indexed="64"/>
        </horizontal>
      </border>
    </dxf>
  </rfmt>
  <rcc rId="161" sId="1">
    <nc r="P86" t="inlineStr">
      <is>
        <t>APL</t>
      </is>
    </nc>
  </rcc>
  <rcc rId="162" sId="1" odxf="1" dxf="1">
    <nc r="O85" t="inlineStr">
      <is>
        <t>Sălaj</t>
      </is>
    </nc>
    <ndxf>
      <font>
        <sz val="12"/>
        <color auto="1"/>
        <name val="Calibri"/>
        <family val="2"/>
        <charset val="238"/>
        <scheme val="minor"/>
      </font>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163" sId="1" odxf="1" dxf="1">
    <nc r="N85" t="inlineStr">
      <is>
        <t>Sălaj</t>
      </is>
    </nc>
    <ndxf>
      <font>
        <sz val="12"/>
        <color auto="1"/>
        <name val="Calibri"/>
        <family val="2"/>
        <charset val="238"/>
        <scheme val="minor"/>
      </font>
      <fill>
        <patternFill patternType="solid">
          <bgColor theme="0"/>
        </patternFill>
      </fill>
      <alignment vertical="center" wrapText="1"/>
    </ndxf>
  </rcc>
  <rcc rId="164" sId="1" odxf="1" dxf="1">
    <nc r="Q86" t="inlineStr">
      <is>
        <t>119 - Investiții în capacitatea instituțională și în eficiența administrațiilor și a serviciilor publice la nivel național, regional și local, în perspectiva realizării de reforme, a unei mai bune legiferări și a bunei guvernanțe</t>
      </is>
    </nc>
    <odxf>
      <fill>
        <patternFill patternType="solid">
          <bgColor theme="0"/>
        </patternFill>
      </fill>
    </odxf>
    <ndxf>
      <fill>
        <patternFill patternType="none">
          <bgColor indexed="65"/>
        </patternFill>
      </fill>
    </ndxf>
  </rcc>
  <rcc rId="165" sId="1">
    <nc r="AH85" t="inlineStr">
      <is>
        <t>n.a</t>
      </is>
    </nc>
  </rcc>
  <rcc rId="166" sId="1">
    <nc r="AH86" t="inlineStr">
      <is>
        <t>n.a</t>
      </is>
    </nc>
  </rcc>
  <rcc rId="167" sId="1">
    <nc r="I86" t="inlineStr">
      <is>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is>
    </nc>
  </rcc>
  <rcc rId="168" sId="1" numFmtId="4">
    <nc r="T86">
      <v>344957.66</v>
    </nc>
  </rcc>
  <rcc rId="169" sId="1" numFmtId="4">
    <nc r="S86">
      <v>0</v>
    </nc>
  </rcc>
  <rcc rId="170" sId="1" numFmtId="4">
    <nc r="W86">
      <v>52758.23</v>
    </nc>
  </rcc>
  <rcc rId="171" sId="1" numFmtId="4">
    <nc r="V86">
      <v>0</v>
    </nc>
  </rcc>
  <rcc rId="172" sId="1" numFmtId="4">
    <nc r="Z86">
      <v>8116.65</v>
    </nc>
  </rcc>
  <rcc rId="173" sId="1" numFmtId="4">
    <nc r="Y86">
      <v>0</v>
    </nc>
  </rcc>
  <rcc rId="174" sId="1" numFmtId="4">
    <nc r="AA86">
      <v>0</v>
    </nc>
  </rcc>
  <rcc rId="175" sId="1" numFmtId="4">
    <nc r="AE86">
      <v>0</v>
    </nc>
  </rcc>
  <rcv guid="{3AFE79CE-CE75-447D-8C73-1AE63A224CBA}" action="delete"/>
  <rdn rId="0" localSheetId="1" customView="1" name="Z_3AFE79CE_CE75_447D_8C73_1AE63A224CBA_.wvu.PrintArea" hidden="1" oldHidden="1">
    <formula>Sheet1!$A$1:$AK$105</formula>
    <oldFormula>Sheet1!$A$1:$AK$105</oldFormula>
  </rdn>
  <rdn rId="0" localSheetId="1" customView="1" name="Z_3AFE79CE_CE75_447D_8C73_1AE63A224CBA_.wvu.FilterData" hidden="1" oldHidden="1">
    <formula>Sheet1!$A$3:$AK$88</formula>
    <oldFormula>Sheet1!$A$3:$AK$88</oldFormula>
  </rdn>
  <rcv guid="{3AFE79CE-CE75-447D-8C73-1AE63A224CBA}"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8" sId="1" numFmtId="19">
    <nc r="J87">
      <v>43186</v>
    </nc>
  </rcc>
  <rcc rId="179" sId="1" numFmtId="19">
    <nc r="K87">
      <v>43551</v>
    </nc>
  </rcc>
  <rcc rId="180" sId="1" odxf="1" dxf="1">
    <nc r="AG87" t="inlineStr">
      <is>
        <t>implementare</t>
      </is>
    </nc>
    <odxf>
      <alignment horizontal="general"/>
    </odxf>
    <ndxf>
      <alignment horizontal="center"/>
    </ndxf>
  </rcc>
  <rcv guid="{53ED3D47-B2C0-43A1-9A1E-F030D529F74C}" action="delete"/>
  <rdn rId="0" localSheetId="1" customView="1" name="Z_53ED3D47_B2C0_43A1_9A1E_F030D529F74C_.wvu.PrintArea" hidden="1" oldHidden="1">
    <formula>Sheet1!$A$1:$AK$105</formula>
    <oldFormula>Sheet1!$A$1:$AK$105</oldFormula>
  </rdn>
  <rdn rId="0" localSheetId="1" customView="1" name="Z_53ED3D47_B2C0_43A1_9A1E_F030D529F74C_.wvu.FilterData" hidden="1" oldHidden="1">
    <formula>Sheet1!$A$3:$AK$88</formula>
    <oldFormula>Sheet1!$A$3:$AK$88</oldFormula>
  </rdn>
  <rcv guid="{53ED3D47-B2C0-43A1-9A1E-F030D529F74C}"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3" sId="1">
    <nc r="L84">
      <f>R84/AD84*100</f>
    </nc>
  </rcc>
  <rcc rId="184" sId="1">
    <nc r="L85">
      <f>R85/AD85*100</f>
    </nc>
  </rcc>
  <rcc rId="185" sId="1">
    <nc r="L86">
      <f>R86/AD86*100</f>
    </nc>
  </rcc>
  <rcc rId="186" sId="1">
    <nc r="L87">
      <f>R87/AD87*100</f>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87" sId="1" ref="A89:XFD89" action="insertRow"/>
  <rrc rId="188" sId="1" ref="A89:XFD89" action="insertRow"/>
  <rrc rId="189" sId="1" ref="A89:XFD90" action="insertRow"/>
  <rrc rId="190" sId="1" ref="A89:XFD93" action="insertRow"/>
  <rcc rId="191" sId="1">
    <nc r="A89">
      <v>83</v>
    </nc>
  </rcc>
  <rcc rId="192" sId="1">
    <nc r="B89">
      <v>345</v>
    </nc>
  </rcc>
  <rcc rId="193" sId="1">
    <nc r="C89" t="inlineStr">
      <is>
        <t>MN</t>
      </is>
    </nc>
  </rcc>
  <rcc rId="194" sId="1">
    <nc r="D89" t="inlineStr">
      <is>
        <t>AP1/11i /1.1</t>
      </is>
    </nc>
  </rcc>
  <rcc rId="195" sId="1">
    <nc r="E89" t="inlineStr">
      <is>
        <t>CP 2/2017 (MySMIS: POCA/111/1/1)</t>
      </is>
    </nc>
  </rcc>
  <rcc rId="196" sId="1">
    <nc r="F89" t="inlineStr">
      <is>
        <t>Cultura alternativă</t>
      </is>
    </nc>
  </rcc>
  <rcc rId="197" sId="1">
    <nc r="G89" t="inlineStr">
      <is>
        <t>ASOCIATIA CULTURALA "FLOWER POWER"</t>
      </is>
    </nc>
  </rcc>
  <rcc rId="198" sId="1">
    <nc r="H89" t="inlineStr">
      <is>
        <t>n.a</t>
      </is>
    </nc>
  </rcc>
  <rcc rId="199" sId="1">
    <nc r="I89" t="inlineStr">
      <is>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is>
    </nc>
  </rcc>
  <rcc rId="200" sId="1" numFmtId="19">
    <nc r="J89">
      <v>43188</v>
    </nc>
  </rcc>
  <rcc rId="201" sId="1" numFmtId="19">
    <nc r="K89">
      <v>43675</v>
    </nc>
  </rcc>
  <rcc rId="202" sId="1">
    <nc r="M89" t="inlineStr">
      <is>
        <t>Proiect cu acoperire națională</t>
      </is>
    </nc>
  </rcc>
  <rcc rId="203" sId="1">
    <nc r="N89" t="inlineStr">
      <is>
        <t>BUCUREȘTI</t>
      </is>
    </nc>
  </rcc>
  <rcc rId="204" sId="1">
    <nc r="O89" t="inlineStr">
      <is>
        <t>BUCUREȘTI</t>
      </is>
    </nc>
  </rcc>
  <rcc rId="205" sId="1">
    <nc r="P89" t="inlineStr">
      <is>
        <t>ONG</t>
      </is>
    </nc>
  </rcc>
  <rcc rId="206" sId="1">
    <nc r="Q89" t="inlineStr">
      <is>
        <t>119 - Investiții în capacitatea instituțională și în eficiența administrațiilor și a serviciilor publice la nivel național, regional și local, în perspectiva realizării de reforme, a unei mai bune legiferări și a bunei guvernanțe</t>
      </is>
    </nc>
  </rcc>
  <rcc rId="207" sId="1">
    <nc r="R89">
      <f>S89+T89</f>
    </nc>
  </rcc>
  <rcc rId="208" sId="1" numFmtId="4">
    <nc r="S89">
      <v>610927.28</v>
    </nc>
  </rcc>
  <rcc rId="209" sId="1" numFmtId="4">
    <nc r="T89">
      <v>146658.95000000001</v>
    </nc>
  </rcc>
  <rfmt sheetId="1" sqref="V89" start="0" length="0">
    <dxf>
      <font>
        <sz val="12"/>
        <color auto="1"/>
      </font>
      <numFmt numFmtId="35" formatCode="_-* #,##0.00\ _l_e_i_-;\-* #,##0.00\ _l_e_i_-;_-* &quot;-&quot;??\ _l_e_i_-;_-@_-"/>
      <alignment horizontal="general" vertical="bottom" wrapText="0"/>
      <border outline="0">
        <left/>
        <right/>
        <top/>
        <bottom/>
      </border>
    </dxf>
  </rfmt>
  <rfmt sheetId="1" sqref="W89" start="0" length="0">
    <dxf>
      <font>
        <sz val="12"/>
        <color auto="1"/>
      </font>
      <numFmt numFmtId="35" formatCode="_-* #,##0.00\ _l_e_i_-;\-* #,##0.00\ _l_e_i_-;_-* &quot;-&quot;??\ _l_e_i_-;_-@_-"/>
      <alignment horizontal="general" vertical="bottom" wrapText="0"/>
      <border outline="0">
        <left/>
        <right/>
        <top/>
        <bottom/>
      </border>
    </dxf>
  </rfmt>
  <rcc rId="210" sId="1">
    <nc r="U89">
      <f>V89+W89</f>
    </nc>
  </rcc>
  <rfmt sheetId="1" sqref="V89" start="0" length="0">
    <dxf>
      <font>
        <sz val="12"/>
        <color auto="1"/>
      </font>
      <numFmt numFmtId="165" formatCode="#,##0.00_ ;\-#,##0.00\ "/>
      <alignment horizontal="center" vertical="center" wrapText="1"/>
      <border outline="0">
        <left style="thin">
          <color indexed="64"/>
        </left>
        <right style="thin">
          <color indexed="64"/>
        </right>
        <top style="thin">
          <color indexed="64"/>
        </top>
        <bottom style="thin">
          <color indexed="64"/>
        </bottom>
      </border>
    </dxf>
  </rfmt>
  <rfmt sheetId="1" sqref="W89" start="0" length="0">
    <dxf>
      <font>
        <sz val="12"/>
        <color auto="1"/>
      </font>
      <numFmt numFmtId="165" formatCode="#,##0.00_ ;\-#,##0.00\ "/>
      <alignment horizontal="center" vertical="center" wrapText="1"/>
      <border outline="0">
        <left style="thin">
          <color indexed="64"/>
        </left>
        <right style="thin">
          <color indexed="64"/>
        </right>
        <top style="thin">
          <color indexed="64"/>
        </top>
        <bottom style="thin">
          <color indexed="64"/>
        </bottom>
      </border>
    </dxf>
  </rfmt>
  <rcc rId="211" sId="1" numFmtId="4">
    <nc r="V89">
      <v>107810.7</v>
    </nc>
  </rcc>
  <rcc rId="212" sId="1" numFmtId="4">
    <nc r="W89">
      <v>36664.730000000003</v>
    </nc>
  </rcc>
  <rcc rId="213" sId="1" numFmtId="4">
    <nc r="AC89">
      <v>3741.3</v>
    </nc>
  </rcc>
  <rcc rId="214" sId="1">
    <nc r="AA89">
      <f>AB89+AC89</f>
    </nc>
  </rcc>
  <rcc rId="215" sId="1">
    <nc r="AD89">
      <f>R89+U89+X89+AA89</f>
    </nc>
  </rcc>
  <rcc rId="216" sId="1" numFmtId="4">
    <nc r="AB89">
      <v>14668.12</v>
    </nc>
  </rcc>
  <rcc rId="217" sId="1" numFmtId="4">
    <nc r="AE89">
      <v>0</v>
    </nc>
  </rcc>
  <rcc rId="218" sId="1">
    <nc r="AF89">
      <f>AD89+AE89</f>
    </nc>
  </rcc>
  <rcc rId="219" sId="1">
    <nc r="AG89" t="inlineStr">
      <is>
        <t>in implementare</t>
      </is>
    </nc>
  </rcc>
  <rcc rId="220" sId="1">
    <nc r="AH89" t="inlineStr">
      <is>
        <t>NA</t>
      </is>
    </nc>
  </rcc>
  <rcc rId="221" sId="1" numFmtId="4">
    <nc r="AI89">
      <v>0</v>
    </nc>
  </rcc>
  <rcc rId="222" sId="1" numFmtId="4">
    <nc r="AJ89">
      <v>0</v>
    </nc>
  </rcc>
  <rcc rId="223" sId="1" numFmtId="19">
    <oc r="AK3">
      <v>43175</v>
    </oc>
    <nc r="AK3">
      <v>43189</v>
    </nc>
  </rcc>
  <rcv guid="{EF10298D-3F59-43F1-9A86-8C1CCA3B5D93}" action="delete"/>
  <rdn rId="0" localSheetId="1" customView="1" name="Z_EF10298D_3F59_43F1_9A86_8C1CCA3B5D93_.wvu.PrintArea" hidden="1" oldHidden="1">
    <formula>Sheet1!$A$1:$AK$114</formula>
    <oldFormula>Sheet1!$A$1:$AK$114</oldFormula>
  </rdn>
  <rdn rId="0" localSheetId="1" customView="1" name="Z_EF10298D_3F59_43F1_9A86_8C1CCA3B5D93_.wvu.FilterData" hidden="1" oldHidden="1">
    <formula>Sheet1!$A$3:$AK$88</formula>
    <oldFormula>Sheet1!$A$6:$AK$114</oldFormula>
  </rdn>
  <rcv guid="{EF10298D-3F59-43F1-9A86-8C1CCA3B5D93}"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6" sId="1">
    <nc r="A90">
      <v>84</v>
    </nc>
  </rcc>
  <rcc rId="227" sId="1">
    <nc r="B90">
      <v>352</v>
    </nc>
  </rcc>
  <rcc rId="228" sId="1">
    <nc r="C90" t="inlineStr">
      <is>
        <t>MN</t>
      </is>
    </nc>
  </rcc>
  <rcc rId="229" sId="1">
    <nc r="D90" t="inlineStr">
      <is>
        <t>AP1/11i /1.1</t>
      </is>
    </nc>
  </rcc>
  <rcc rId="230" sId="1">
    <nc r="E90" t="inlineStr">
      <is>
        <t>CP 2/2017 (MySMIS: POCA/111/1/1)</t>
      </is>
    </nc>
  </rcc>
  <rfmt sheetId="1" sqref="F90" start="0" length="0">
    <dxf>
      <font>
        <sz val="11"/>
        <color theme="1"/>
        <name val="Calibri"/>
        <family val="2"/>
        <charset val="238"/>
        <scheme val="minor"/>
      </font>
      <alignment vertical="bottom"/>
      <border outline="0">
        <left/>
        <right/>
        <top/>
        <bottom/>
      </border>
    </dxf>
  </rfmt>
  <rfmt sheetId="1" xfDxf="1" sqref="F90" start="0" length="0">
    <dxf>
      <font>
        <b/>
        <sz val="10"/>
        <name val="Arial"/>
        <charset val="1"/>
        <scheme val="none"/>
      </font>
      <alignment wrapText="1"/>
    </dxf>
  </rfmt>
  <rcc rId="231" sId="1" odxf="1" dxf="1">
    <nc r="F90" t="inlineStr">
      <is>
        <t>Asistență socială unitară și eficientă în serviciile pentru protecția copilului</t>
      </is>
    </nc>
    <ndxf>
      <font>
        <b val="0"/>
        <sz val="10"/>
        <name val="Arial"/>
        <charset val="1"/>
        <scheme val="none"/>
      </font>
      <alignment vertical="center" wrapText="0"/>
      <border outline="0">
        <left style="thin">
          <color indexed="64"/>
        </left>
        <right style="thin">
          <color indexed="64"/>
        </right>
        <top style="thin">
          <color indexed="64"/>
        </top>
        <bottom style="thin">
          <color indexed="64"/>
        </bottom>
      </border>
    </ndxf>
  </rcc>
  <rfmt sheetId="1" sqref="F90">
    <dxf>
      <alignment wrapText="1"/>
    </dxf>
  </rfmt>
  <rcc rId="232" sId="1">
    <nc r="G90" t="inlineStr">
      <is>
        <t>FUNDATIA PENTRU DEZVOLTAREA SERVICIILOR SOCIALE</t>
      </is>
    </nc>
  </rcc>
  <rcc rId="233" sId="1">
    <nc r="H90" t="inlineStr">
      <is>
        <t>n.a</t>
      </is>
    </nc>
  </rcc>
  <rcc rId="234" sId="1">
    <nc r="I90" t="inlineStr">
      <is>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is>
    </nc>
  </rcc>
  <rcc rId="235" sId="1" numFmtId="19">
    <nc r="J90">
      <v>43188</v>
    </nc>
  </rcc>
  <rcc rId="236" sId="1" numFmtId="19">
    <nc r="K90">
      <v>43675</v>
    </nc>
  </rcc>
  <rcc rId="237" sId="1">
    <nc r="M90" t="inlineStr">
      <is>
        <t>Proiect cu acoperire națională</t>
      </is>
    </nc>
  </rcc>
  <rcc rId="238" sId="1">
    <nc r="N90" t="inlineStr">
      <is>
        <t>BUCUREȘTI</t>
      </is>
    </nc>
  </rcc>
  <rcc rId="239" sId="1">
    <nc r="O90" t="inlineStr">
      <is>
        <t>BUCUREȘTI</t>
      </is>
    </nc>
  </rcc>
  <rcc rId="240" sId="1">
    <nc r="P90" t="inlineStr">
      <is>
        <t>ONG</t>
      </is>
    </nc>
  </rcc>
  <rcc rId="241" sId="1">
    <nc r="Q90" t="inlineStr">
      <is>
        <t>119 - Investiții în capacitatea instituțională și în eficiența administrațiilor și a serviciilor publice la nivel național, regional și local, în perspectiva realizării de reforme, a unei mai bune legiferări și a bunei guvernanțe</t>
      </is>
    </nc>
  </rcc>
  <rcc rId="242" sId="1">
    <nc r="AG90" t="inlineStr">
      <is>
        <t>in implementare</t>
      </is>
    </nc>
  </rcc>
  <rcc rId="243" sId="1">
    <nc r="AH90" t="inlineStr">
      <is>
        <t>NA</t>
      </is>
    </nc>
  </rcc>
  <rcc rId="244" sId="1">
    <nc r="AF90">
      <f>AD90+AE90</f>
    </nc>
  </rcc>
  <rcc rId="245" sId="1">
    <nc r="AF91">
      <f>AD91+AE91</f>
    </nc>
  </rcc>
  <rcc rId="246" sId="1">
    <nc r="AF92">
      <f>AD92+AE92</f>
    </nc>
  </rcc>
  <rcc rId="247" sId="1">
    <nc r="AF93">
      <f>AD93+AE93</f>
    </nc>
  </rcc>
  <rcc rId="248" sId="1">
    <nc r="AF94">
      <f>AD94+AE94</f>
    </nc>
  </rcc>
  <rcc rId="249" sId="1">
    <nc r="AF95">
      <f>AD95+AE95</f>
    </nc>
  </rcc>
  <rcc rId="250" sId="1">
    <nc r="AF96">
      <f>AD96+AE96</f>
    </nc>
  </rcc>
  <rcc rId="251" sId="1">
    <nc r="AF97">
      <f>AD97+AE97</f>
    </nc>
  </rcc>
  <rcc rId="252" sId="1">
    <nc r="AD90">
      <f>R90+U90+X90+AA90</f>
    </nc>
  </rcc>
  <rcc rId="253" sId="1">
    <nc r="AD91">
      <f>R91+U91+X91+AA91</f>
    </nc>
  </rcc>
  <rcc rId="254" sId="1">
    <nc r="AD92">
      <f>R92+U92+X92+AA92</f>
    </nc>
  </rcc>
  <rcc rId="255" sId="1">
    <nc r="AD93">
      <f>R93+U93+X93+AA93</f>
    </nc>
  </rcc>
  <rcc rId="256" sId="1">
    <nc r="AD94">
      <f>R94+U94+X94+AA94</f>
    </nc>
  </rcc>
  <rcc rId="257" sId="1">
    <nc r="AD95">
      <f>R95+U95+X95+AA95</f>
    </nc>
  </rcc>
  <rcc rId="258" sId="1">
    <nc r="AD96">
      <f>R96+U96+X96+AA96</f>
    </nc>
  </rcc>
  <rcc rId="259" sId="1">
    <nc r="AD97">
      <f>R97+U97+X97+AA97</f>
    </nc>
  </rcc>
  <rcc rId="260" sId="1">
    <nc r="AA90">
      <f>AB90+AC90</f>
    </nc>
  </rcc>
  <rcc rId="261" sId="1">
    <nc r="AA91">
      <f>AB91+AC91</f>
    </nc>
  </rcc>
  <rcc rId="262" sId="1">
    <nc r="AA92">
      <f>AB92+AC92</f>
    </nc>
  </rcc>
  <rcc rId="263" sId="1">
    <nc r="AA93">
      <f>AB93+AC93</f>
    </nc>
  </rcc>
  <rcc rId="264" sId="1">
    <nc r="AA94">
      <f>AB94+AC94</f>
    </nc>
  </rcc>
  <rcc rId="265" sId="1">
    <nc r="AA95">
      <f>AB95+AC95</f>
    </nc>
  </rcc>
  <rcc rId="266" sId="1">
    <nc r="AA96">
      <f>AB96+AC96</f>
    </nc>
  </rcc>
  <rcc rId="267" sId="1">
    <nc r="AA97">
      <f>AB97+AC97</f>
    </nc>
  </rcc>
  <rcc rId="268" sId="1">
    <nc r="U90">
      <f>V90+W90</f>
    </nc>
  </rcc>
  <rcc rId="269" sId="1">
    <nc r="U91">
      <f>V91+W91</f>
    </nc>
  </rcc>
  <rcc rId="270" sId="1">
    <nc r="U92">
      <f>V92+W92</f>
    </nc>
  </rcc>
  <rcc rId="271" sId="1">
    <nc r="U93">
      <f>V93+W93</f>
    </nc>
  </rcc>
  <rcc rId="272" sId="1">
    <nc r="U94">
      <f>V94+W94</f>
    </nc>
  </rcc>
  <rcc rId="273" sId="1">
    <nc r="U95">
      <f>V95+W95</f>
    </nc>
  </rcc>
  <rcc rId="274" sId="1">
    <nc r="U96">
      <f>V96+W96</f>
    </nc>
  </rcc>
  <rcc rId="275" sId="1">
    <nc r="U97">
      <f>V97+W97</f>
    </nc>
  </rcc>
  <rcc rId="276" sId="1">
    <nc r="R90">
      <f>S90+T90</f>
    </nc>
  </rcc>
  <rcc rId="277" sId="1">
    <nc r="R91">
      <f>S91+T91</f>
    </nc>
  </rcc>
  <rcc rId="278" sId="1">
    <nc r="R92">
      <f>S92+T92</f>
    </nc>
  </rcc>
  <rcc rId="279" sId="1">
    <nc r="R93">
      <f>S93+T93</f>
    </nc>
  </rcc>
  <rcc rId="280" sId="1">
    <nc r="R94">
      <f>S94+T94</f>
    </nc>
  </rcc>
  <rcc rId="281" sId="1">
    <nc r="R95">
      <f>S95+T95</f>
    </nc>
  </rcc>
  <rcc rId="282" sId="1">
    <nc r="R96">
      <f>S96+T96</f>
    </nc>
  </rcc>
  <rcc rId="283" sId="1">
    <nc r="R97">
      <f>S97+T97</f>
    </nc>
  </rcc>
  <rcc rId="284" sId="1">
    <nc r="L88">
      <f>R88/AD88*100</f>
    </nc>
  </rcc>
  <rcc rId="285" sId="1">
    <nc r="L89">
      <f>R89/AD89*100</f>
    </nc>
  </rcc>
  <rcc rId="286" sId="1">
    <nc r="L90">
      <f>R90/AD90*100</f>
    </nc>
  </rcc>
  <rcc rId="287" sId="1" numFmtId="4">
    <nc r="S90">
      <v>567969.9</v>
    </nc>
  </rcc>
  <rcc rId="288" sId="1" numFmtId="4">
    <nc r="T90">
      <v>136346.60999999999</v>
    </nc>
  </rcc>
  <rfmt sheetId="1" sqref="V90" start="0" length="0">
    <dxf>
      <font>
        <sz val="12"/>
        <color auto="1"/>
      </font>
      <numFmt numFmtId="35" formatCode="_-* #,##0.00\ _l_e_i_-;\-* #,##0.00\ _l_e_i_-;_-* &quot;-&quot;??\ _l_e_i_-;_-@_-"/>
      <alignment horizontal="general" vertical="bottom" wrapText="0"/>
      <border outline="0">
        <left/>
        <right/>
        <top/>
        <bottom/>
      </border>
    </dxf>
  </rfmt>
  <rfmt sheetId="1" sqref="W90" start="0" length="0">
    <dxf>
      <font>
        <sz val="12"/>
        <color auto="1"/>
      </font>
      <numFmt numFmtId="35" formatCode="_-* #,##0.00\ _l_e_i_-;\-* #,##0.00\ _l_e_i_-;_-* &quot;-&quot;??\ _l_e_i_-;_-@_-"/>
      <alignment horizontal="general" vertical="bottom" wrapText="0"/>
      <border outline="0">
        <left/>
        <right/>
        <top/>
        <bottom/>
      </border>
    </dxf>
  </rfmt>
  <rfmt sheetId="1" sqref="V90" start="0" length="0">
    <dxf>
      <font>
        <sz val="12"/>
        <color auto="1"/>
      </font>
      <numFmt numFmtId="4" formatCode="#,##0.00"/>
      <alignment horizontal="center" vertical="center" wrapText="1"/>
      <border outline="0">
        <left style="thin">
          <color indexed="64"/>
        </left>
        <right style="thin">
          <color indexed="64"/>
        </right>
        <top style="thin">
          <color indexed="64"/>
        </top>
        <bottom style="thin">
          <color indexed="64"/>
        </bottom>
      </border>
    </dxf>
  </rfmt>
  <rfmt sheetId="1" sqref="W90" start="0" length="0">
    <dxf>
      <font>
        <sz val="12"/>
        <color auto="1"/>
      </font>
      <numFmt numFmtId="4" formatCode="#,##0.00"/>
      <alignment horizontal="center" vertical="center" wrapText="1"/>
      <border outline="0">
        <left style="thin">
          <color indexed="64"/>
        </left>
        <right style="thin">
          <color indexed="64"/>
        </right>
        <top style="thin">
          <color indexed="64"/>
        </top>
        <bottom style="thin">
          <color indexed="64"/>
        </bottom>
      </border>
    </dxf>
  </rfmt>
  <rcc rId="289" sId="1" numFmtId="4">
    <nc r="V90">
      <v>100229.98</v>
    </nc>
  </rcc>
  <rcc rId="290" sId="1" numFmtId="4">
    <nc r="W90">
      <v>34086.65</v>
    </nc>
  </rcc>
  <rcc rId="291" sId="1" numFmtId="4">
    <nc r="AB90">
      <v>13636.73</v>
    </nc>
  </rcc>
  <rcc rId="292" sId="1" numFmtId="4">
    <nc r="AC90">
      <v>3478.23</v>
    </nc>
  </rcc>
  <rcv guid="{EF10298D-3F59-43F1-9A86-8C1CCA3B5D93}" action="delete"/>
  <rdn rId="0" localSheetId="1" customView="1" name="Z_EF10298D_3F59_43F1_9A86_8C1CCA3B5D93_.wvu.PrintArea" hidden="1" oldHidden="1">
    <formula>Sheet1!$A$1:$AK$114</formula>
    <oldFormula>Sheet1!$A$1:$AK$114</oldFormula>
  </rdn>
  <rdn rId="0" localSheetId="1" customView="1" name="Z_EF10298D_3F59_43F1_9A86_8C1CCA3B5D93_.wvu.FilterData" hidden="1" oldHidden="1">
    <formula>Sheet1!$A$3:$AK$88</formula>
    <oldFormula>Sheet1!$A$3:$AK$88</oldFormula>
  </rdn>
  <rcv guid="{EF10298D-3F59-43F1-9A86-8C1CCA3B5D93}"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5" sId="1">
    <oc r="C84" t="inlineStr">
      <is>
        <t>Municipiul Bacău</t>
      </is>
    </oc>
    <nc r="C84" t="inlineStr">
      <is>
        <t>VB</t>
      </is>
    </nc>
  </rcc>
  <rcc rId="296" sId="1" numFmtId="19">
    <nc r="J84">
      <v>43188</v>
    </nc>
  </rcc>
  <rcv guid="{EF10298D-3F59-43F1-9A86-8C1CCA3B5D93}" action="delete"/>
  <rdn rId="0" localSheetId="1" customView="1" name="Z_EF10298D_3F59_43F1_9A86_8C1CCA3B5D93_.wvu.PrintArea" hidden="1" oldHidden="1">
    <formula>Sheet1!$A$1:$AK$114</formula>
    <oldFormula>Sheet1!$A$1:$AK$114</oldFormula>
  </rdn>
  <rdn rId="0" localSheetId="1" customView="1" name="Z_EF10298D_3F59_43F1_9A86_8C1CCA3B5D93_.wvu.FilterData" hidden="1" oldHidden="1">
    <formula>Sheet1!$A$3:$AK$88</formula>
    <oldFormula>Sheet1!$A$3:$AK$88</oldFormula>
  </rdn>
  <rcv guid="{EF10298D-3F59-43F1-9A86-8C1CCA3B5D93}"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84">
    <dxf>
      <alignment horizontal="left"/>
    </dxf>
  </rfmt>
  <rcc rId="299" sId="1">
    <nc r="L75">
      <f>R75/AD75*100</f>
    </nc>
  </rcc>
  <rcc rId="300" sId="1">
    <nc r="L76">
      <f>R76/AD76*100</f>
    </nc>
  </rcc>
  <rcc rId="301" sId="1">
    <oc r="C85" t="inlineStr">
      <is>
        <t xml:space="preserve"> Consiliul Județean Sălaj</t>
      </is>
    </oc>
    <nc r="C85" t="inlineStr">
      <is>
        <t>VB</t>
      </is>
    </nc>
  </rcc>
  <rcc rId="302" sId="1">
    <nc r="D85" t="inlineStr">
      <is>
        <t>AP 2/11i  /2.1</t>
      </is>
    </nc>
  </rcc>
  <rcc rId="303" sId="1" odxf="1" dxf="1">
    <nc r="E85" t="inlineStr">
      <is>
        <t>CP4 less /2017</t>
      </is>
    </nc>
    <odxf>
      <alignment wrapText="0"/>
    </odxf>
    <ndxf>
      <alignment wrapText="1"/>
    </ndxf>
  </rcc>
  <rcc rId="304" sId="1">
    <oc r="C86" t="inlineStr">
      <is>
        <t>Municipiul Zalău</t>
      </is>
    </oc>
    <nc r="C86" t="inlineStr">
      <is>
        <t>VB</t>
      </is>
    </nc>
  </rcc>
  <rcc rId="305" sId="1" numFmtId="19">
    <nc r="K84">
      <v>43553</v>
    </nc>
  </rcc>
  <rcc rId="306" sId="1" numFmtId="19">
    <nc r="J85">
      <v>43188</v>
    </nc>
  </rcc>
  <rcc rId="307" sId="1" numFmtId="19">
    <nc r="J86">
      <v>43188</v>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3ED3D47-B2C0-43A1-9A1E-F030D529F74C}" action="delete"/>
  <rdn rId="0" localSheetId="1" customView="1" name="Z_53ED3D47_B2C0_43A1_9A1E_F030D529F74C_.wvu.PrintArea" hidden="1" oldHidden="1">
    <formula>Sheet1!$A$1:$AI$105</formula>
    <oldFormula>Sheet1!$A$1:$AI$105</oldFormula>
  </rdn>
  <rdn rId="0" localSheetId="1" customView="1" name="Z_53ED3D47_B2C0_43A1_9A1E_F030D529F74C_.wvu.FilterData" hidden="1" oldHidden="1">
    <formula>Sheet1!$A$3:$AI$88</formula>
    <oldFormula>Sheet1!$A$3:$AI$58</oldFormula>
  </rdn>
  <rcv guid="{53ED3D47-B2C0-43A1-9A1E-F030D529F74C}"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8" sId="1" numFmtId="19">
    <oc r="K84">
      <v>43553</v>
    </oc>
    <nc r="K84">
      <v>43675</v>
    </nc>
  </rcc>
  <rcc rId="309" sId="1" numFmtId="19">
    <nc r="K85">
      <v>43553</v>
    </nc>
  </rcc>
  <rcc rId="310" sId="1" numFmtId="19">
    <nc r="K86">
      <v>43645</v>
    </nc>
  </rcc>
  <rfmt sheetId="1" sqref="AG84:AG86">
    <dxf>
      <fill>
        <patternFill>
          <bgColor theme="0"/>
        </patternFill>
      </fill>
    </dxf>
  </rfmt>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1" sId="1">
    <nc r="A91">
      <v>85</v>
    </nc>
  </rcc>
  <rcc rId="312" sId="1">
    <nc r="A92">
      <v>86</v>
    </nc>
  </rcc>
  <rcc rId="313" sId="1">
    <nc r="B91">
      <v>170</v>
    </nc>
  </rcc>
  <rcc rId="314" sId="1">
    <nc r="B92">
      <v>171</v>
    </nc>
  </rcc>
  <rcc rId="315" sId="1">
    <nc r="C91" t="inlineStr">
      <is>
        <t>GD</t>
      </is>
    </nc>
  </rcc>
  <rcc rId="316" sId="1">
    <nc r="C92" t="inlineStr">
      <is>
        <t>GD</t>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7" sId="1">
    <nc r="D91" t="inlineStr">
      <is>
        <t>AP1/11i /1.1</t>
      </is>
    </nc>
  </rcc>
  <rcc rId="318" sId="1">
    <nc r="E91" t="inlineStr">
      <is>
        <t>CP 2/2017 (MySMIS: POCA/111/1/1)</t>
      </is>
    </nc>
  </rcc>
  <rcc rId="319" sId="1">
    <nc r="D92" t="inlineStr">
      <is>
        <t>AP1/11i /1.1</t>
      </is>
    </nc>
  </rcc>
  <rcc rId="320" sId="1">
    <nc r="E92" t="inlineStr">
      <is>
        <t>CP 2/2017 (MySMIS: POCA/111/1/1)</t>
      </is>
    </nc>
  </rcc>
  <rcv guid="{EF10298D-3F59-43F1-9A86-8C1CCA3B5D93}" action="delete"/>
  <rdn rId="0" localSheetId="1" customView="1" name="Z_EF10298D_3F59_43F1_9A86_8C1CCA3B5D93_.wvu.PrintArea" hidden="1" oldHidden="1">
    <formula>Sheet1!$A$1:$AK$114</formula>
    <oldFormula>Sheet1!$A$1:$AK$114</oldFormula>
  </rdn>
  <rdn rId="0" localSheetId="1" customView="1" name="Z_EF10298D_3F59_43F1_9A86_8C1CCA3B5D93_.wvu.FilterData" hidden="1" oldHidden="1">
    <formula>Sheet1!$A$3:$AK$88</formula>
    <oldFormula>Sheet1!$A$3:$AK$88</oldFormula>
  </rdn>
  <rcv guid="{EF10298D-3F59-43F1-9A86-8C1CCA3B5D93}"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C408A2F1_296F_4EAD_B15B_336D73846FDD_.wvu.PrintArea" hidden="1" oldHidden="1">
    <formula>Sheet1!$A$1:$AK$114</formula>
  </rdn>
  <rdn rId="0" localSheetId="1" customView="1" name="Z_C408A2F1_296F_4EAD_B15B_336D73846FDD_.wvu.FilterData" hidden="1" oldHidden="1">
    <formula>Sheet1!$A$3:$AK$88</formula>
  </rdn>
  <rcv guid="{C408A2F1-296F-4EAD-B15B-336D73846FDD}"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5" sId="1" numFmtId="4">
    <nc r="S91">
      <v>663040.52</v>
    </nc>
  </rcc>
  <rcc rId="326" sId="1" numFmtId="4">
    <nc r="T91">
      <v>159169.22</v>
    </nc>
  </rcc>
  <rcc rId="327" sId="1" numFmtId="4">
    <nc r="V91">
      <v>117007.15</v>
    </nc>
  </rcc>
  <rcc rId="328" sId="1" numFmtId="4">
    <nc r="W91">
      <v>39792.300000000003</v>
    </nc>
  </rcc>
  <rcc rId="329" sId="1" numFmtId="4">
    <nc r="AB91">
      <v>15919.35</v>
    </nc>
  </rcc>
  <rcc rId="330" sId="1" numFmtId="4">
    <nc r="AC91">
      <v>4060.44</v>
    </nc>
  </rcc>
  <rcc rId="331" sId="1">
    <nc r="AG91" t="inlineStr">
      <is>
        <t>in implementare</t>
      </is>
    </nc>
  </rcc>
  <rcc rId="332" sId="1">
    <nc r="AH91" t="inlineStr">
      <is>
        <t>NA</t>
      </is>
    </nc>
  </rcc>
  <rcc rId="333" sId="1" numFmtId="19">
    <nc r="J91">
      <v>43188</v>
    </nc>
  </rcc>
  <rcc rId="334" sId="1" numFmtId="19">
    <nc r="K91">
      <v>43675</v>
    </nc>
  </rcc>
  <rcc rId="335" sId="1" numFmtId="19">
    <nc r="J92">
      <v>43188</v>
    </nc>
  </rcc>
  <rcc rId="336" sId="1" numFmtId="19">
    <nc r="K92">
      <v>43675</v>
    </nc>
  </rcc>
  <rcc rId="337" sId="1">
    <nc r="L91">
      <f>R91/AD91*100</f>
    </nc>
  </rcc>
  <rcc rId="338" sId="1">
    <nc r="L92">
      <f>R92/AD92*100</f>
    </nc>
  </rcc>
  <rcc rId="339" sId="1">
    <nc r="L93">
      <f>R93/AD93*100</f>
    </nc>
  </rcc>
  <rcc rId="340" sId="1">
    <nc r="L94">
      <f>R94/AD94*100</f>
    </nc>
  </rcc>
  <rcc rId="341" sId="1">
    <nc r="L95">
      <f>R95/AD95*100</f>
    </nc>
  </rcc>
  <rcc rId="342" sId="1">
    <nc r="L96">
      <f>R96/AD96*100</f>
    </nc>
  </rcc>
  <rcc rId="343" sId="1">
    <nc r="M91" t="inlineStr">
      <is>
        <t>Proiect cu acoperire națională</t>
      </is>
    </nc>
  </rcc>
  <rcc rId="344" sId="1">
    <nc r="M92" t="inlineStr">
      <is>
        <t>Proiect cu acoperire națională</t>
      </is>
    </nc>
  </rcc>
  <rcc rId="345" sId="1">
    <nc r="N91" t="inlineStr">
      <is>
        <t>BUCUREȘTI</t>
      </is>
    </nc>
  </rcc>
  <rcc rId="346" sId="1">
    <nc r="O91" t="inlineStr">
      <is>
        <t>BUCUREȘTI</t>
      </is>
    </nc>
  </rcc>
  <rcc rId="347" sId="1">
    <nc r="P91" t="inlineStr">
      <is>
        <t>ONG</t>
      </is>
    </nc>
  </rcc>
  <rcc rId="348" sId="1">
    <nc r="N92" t="inlineStr">
      <is>
        <t>BUCUREȘTI</t>
      </is>
    </nc>
  </rcc>
  <rcc rId="349" sId="1">
    <nc r="O92" t="inlineStr">
      <is>
        <t>BUCUREȘTI</t>
      </is>
    </nc>
  </rcc>
  <rcc rId="350" sId="1">
    <nc r="P92" t="inlineStr">
      <is>
        <t>ONG</t>
      </is>
    </nc>
  </rcc>
  <rcc rId="351" sId="1">
    <nc r="Q91" t="inlineStr">
      <is>
        <t>119 - Investiții în capacitatea instituțională și în eficiența administrațiilor și a serviciilor publice la nivel național, regional și local, în perspectiva realizării de reforme, a unei mai bune legiferări și a bunei guvernanțe</t>
      </is>
    </nc>
  </rcc>
  <rcc rId="352" sId="1">
    <nc r="Q92" t="inlineStr">
      <is>
        <t>119 - Investiții în capacitatea instituțională și în eficiența administrațiilor și a serviciilor publice la nivel național, regional și local, în perspectiva realizării de reforme, a unei mai bune legiferări și a bunei guvernanțe</t>
      </is>
    </nc>
  </rcc>
  <rfmt sheetId="1" sqref="F91" start="0" length="0">
    <dxf>
      <font>
        <sz val="11"/>
        <color theme="1"/>
        <name val="Calibri"/>
        <family val="2"/>
        <charset val="238"/>
        <scheme val="minor"/>
      </font>
      <alignment vertical="bottom"/>
      <border outline="0">
        <left/>
        <right/>
        <top/>
        <bottom/>
      </border>
    </dxf>
  </rfmt>
  <rfmt sheetId="1" xfDxf="1" sqref="F91" start="0" length="0">
    <dxf>
      <font>
        <i/>
        <family val="2"/>
        <charset val="1"/>
      </font>
      <alignment wrapText="1"/>
    </dxf>
  </rfmt>
  <rcc rId="353" sId="1" odxf="1" dxf="1">
    <nc r="F91" t="inlineStr">
      <is>
        <t>RADiS - Reforma Administrativă prin Dialog Social”</t>
      </is>
    </nc>
    <ndxf>
      <font>
        <i val="0"/>
        <sz val="10"/>
        <family val="2"/>
        <charset val="1"/>
      </font>
      <alignment vertical="center"/>
      <border outline="0">
        <left style="thin">
          <color indexed="64"/>
        </left>
        <right style="thin">
          <color indexed="64"/>
        </right>
        <top style="thin">
          <color indexed="64"/>
        </top>
        <bottom style="thin">
          <color indexed="64"/>
        </bottom>
      </border>
    </ndxf>
  </rcc>
  <rfmt sheetId="1" sqref="F92" start="0" length="0">
    <dxf>
      <alignment wrapText="1"/>
    </dxf>
  </rfmt>
  <rfmt sheetId="1" sqref="G91" start="0" length="0">
    <dxf>
      <font>
        <sz val="11"/>
        <color theme="1"/>
        <name val="Calibri"/>
        <family val="2"/>
        <charset val="238"/>
        <scheme val="minor"/>
      </font>
      <alignment horizontal="general" vertical="bottom" wrapText="0"/>
      <border outline="0">
        <left/>
        <right/>
        <top/>
        <bottom/>
      </border>
    </dxf>
  </rfmt>
  <rfmt sheetId="1" xfDxf="1" sqref="G91" start="0" length="0">
    <dxf>
      <font>
        <b/>
        <family val="2"/>
        <charset val="1"/>
      </font>
      <alignment wrapText="1"/>
    </dxf>
  </rfmt>
  <rfmt sheetId="1" sqref="H91" start="0" length="0">
    <dxf>
      <font>
        <sz val="11"/>
        <color theme="1"/>
        <name val="Calibri"/>
        <family val="2"/>
        <charset val="238"/>
        <scheme val="minor"/>
      </font>
      <alignment horizontal="general" vertical="bottom" wrapText="0"/>
      <border outline="0">
        <left/>
        <right/>
        <top/>
        <bottom/>
      </border>
    </dxf>
  </rfmt>
  <rfmt sheetId="1" xfDxf="1" sqref="H91" start="0" length="0">
    <dxf>
      <font>
        <b/>
        <family val="2"/>
        <charset val="1"/>
      </font>
      <alignment wrapText="1"/>
    </dxf>
  </rfmt>
  <rcc rId="354" sId="1" odxf="1" dxf="1">
    <nc r="G91" t="inlineStr">
      <is>
        <t>Asociația pentru Reformă în Administrație și Transparență Decizională</t>
      </is>
    </nc>
    <ndxf>
      <font>
        <b val="0"/>
        <sz val="12"/>
        <color auto="1"/>
        <family val="2"/>
        <charset val="1"/>
      </font>
      <alignment horizontal="left" vertical="center"/>
      <border outline="0">
        <left style="thin">
          <color indexed="64"/>
        </left>
        <right style="thin">
          <color indexed="64"/>
        </right>
        <top style="thin">
          <color indexed="64"/>
        </top>
        <bottom style="thin">
          <color indexed="64"/>
        </bottom>
      </border>
    </ndxf>
  </rcc>
  <rcc rId="355" sId="1" odxf="1" dxf="1">
    <nc r="H91" t="inlineStr">
      <is>
        <t>Federația Sindicală a Statisticienilor din România</t>
      </is>
    </nc>
    <ndxf>
      <font>
        <b val="0"/>
        <sz val="12"/>
        <color auto="1"/>
        <family val="2"/>
        <charset val="1"/>
      </font>
      <alignment horizontal="left" vertical="center"/>
      <border outline="0">
        <left style="thin">
          <color indexed="64"/>
        </left>
        <right style="thin">
          <color indexed="64"/>
        </right>
        <top style="thin">
          <color indexed="64"/>
        </top>
        <bottom style="thin">
          <color indexed="64"/>
        </bottom>
      </border>
    </ndxf>
  </rcc>
  <rcv guid="{C408A2F1-296F-4EAD-B15B-336D73846FDD}" action="delete"/>
  <rdn rId="0" localSheetId="1" customView="1" name="Z_C408A2F1_296F_4EAD_B15B_336D73846FDD_.wvu.PrintArea" hidden="1" oldHidden="1">
    <formula>Sheet1!$A$1:$AK$114</formula>
    <oldFormula>Sheet1!$A$1:$AK$114</oldFormula>
  </rdn>
  <rdn rId="0" localSheetId="1" customView="1" name="Z_C408A2F1_296F_4EAD_B15B_336D73846FDD_.wvu.FilterData" hidden="1" oldHidden="1">
    <formula>Sheet1!$A$3:$AK$97</formula>
    <oldFormula>Sheet1!$A$3:$AK$88</oldFormula>
  </rdn>
  <rcv guid="{C408A2F1-296F-4EAD-B15B-336D73846FDD}"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8" sId="1">
    <nc r="I91" t="inlineStr">
      <is>
        <t xml:space="preserve">Optimizarea procesului de reforma administrativa si cresterea transparenþei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coerenþei, eficienþei,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capacitaþii a 40 de parteneri sociali care activeaza în sectorul public de a se implica în formularea si promovarea de propuneri alternative la politicile publice iniþiate de Guvern pentru dialog social prin dezvoltarea si livrarea catre 240 pers din cele 40 org vizate a doua traininguri si facilitarea accesului acestora la o reþea de consolidare a dialogului social si pentru cresterea coerenþei, eficienței, predictibilitații si transparenței procesului decizional în administrația publica.
</t>
      </is>
    </nc>
  </rcc>
  <rcv guid="{C408A2F1-296F-4EAD-B15B-336D73846FDD}" action="delete"/>
  <rdn rId="0" localSheetId="1" customView="1" name="Z_C408A2F1_296F_4EAD_B15B_336D73846FDD_.wvu.PrintArea" hidden="1" oldHidden="1">
    <formula>Sheet1!$A$1:$AK$114</formula>
    <oldFormula>Sheet1!$A$1:$AK$114</oldFormula>
  </rdn>
  <rdn rId="0" localSheetId="1" customView="1" name="Z_C408A2F1_296F_4EAD_B15B_336D73846FDD_.wvu.FilterData" hidden="1" oldHidden="1">
    <formula>Sheet1!$A$3:$AK$97</formula>
    <oldFormula>Sheet1!$A$3:$AK$97</oldFormula>
  </rdn>
  <rcv guid="{C408A2F1-296F-4EAD-B15B-336D73846FDD}"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1" sId="1">
    <oc r="I91" t="inlineStr">
      <is>
        <t xml:space="preserve">Optimizarea procesului de reforma administrativa si cresterea transparenþei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coerenþei, eficienþei,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capacitaþii a 40 de parteneri sociali care activeaza în sectorul public de a se implica în formularea si promovarea de propuneri alternative la politicile publice iniþiate de Guvern pentru dialog social prin dezvoltarea si livrarea catre 240 pers din cele 40 org vizate a doua traininguri si facilitarea accesului acestora la o reþea de consolidare a dialogului social si pentru cresterea coerenþei, eficienței, predictibilitații si transparenței procesului decizional în administrația publica.
</t>
      </is>
    </oc>
    <nc r="I91" t="inlineStr">
      <is>
        <t>Optimizarea procesului de reforma administrativa si cresterea transparenþei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coerenþei, eficienþei,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capacitaþii a 40 de parteneri sociali care activeaza în sectorul public de a se implica în formularea si promovarea de propuneri alternative la politicile publice iniþiate de Guvern pentru dialog social prin dezvoltarea si livrarea catre 240 pers din cele 40 org vizate a doua traininguri si facilitarea accesului acestora la o reþea de consolidare a dialogului social si pentru cresterea coerenþei, eficienței, predictibilitații si transparenței procesului decizional în administrația publica.
OS2. Formularea, promovarea si acceptarea de catre autoritaþile publice centrale relevante din domeniul muncii si dialogului social a unei propuneri alternative de politica publica privind cresterea calitații si eficienței dialogului social de catre un ONG si un partener social, timp de 16 luni.</t>
      </is>
    </nc>
  </rcc>
  <rcv guid="{C408A2F1-296F-4EAD-B15B-336D73846FDD}" action="delete"/>
  <rdn rId="0" localSheetId="1" customView="1" name="Z_C408A2F1_296F_4EAD_B15B_336D73846FDD_.wvu.PrintArea" hidden="1" oldHidden="1">
    <formula>Sheet1!$A$1:$AK$114</formula>
    <oldFormula>Sheet1!$A$1:$AK$114</oldFormula>
  </rdn>
  <rdn rId="0" localSheetId="1" customView="1" name="Z_C408A2F1_296F_4EAD_B15B_336D73846FDD_.wvu.FilterData" hidden="1" oldHidden="1">
    <formula>Sheet1!$A$3:$AK$97</formula>
    <oldFormula>Sheet1!$A$3:$AK$97</oldFormula>
  </rdn>
  <rcv guid="{C408A2F1-296F-4EAD-B15B-336D73846FDD}"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92" start="0" length="0">
    <dxf>
      <font>
        <sz val="11"/>
        <color theme="1"/>
        <name val="Calibri"/>
        <family val="2"/>
        <charset val="238"/>
        <scheme val="minor"/>
      </font>
      <alignment vertical="bottom" wrapText="0"/>
      <border outline="0">
        <left/>
        <right/>
        <top/>
        <bottom/>
      </border>
    </dxf>
  </rfmt>
  <rfmt sheetId="1" xfDxf="1" sqref="F92" start="0" length="0">
    <dxf>
      <font>
        <b/>
        <i/>
        <family val="2"/>
        <charset val="1"/>
      </font>
      <alignment wrapText="1"/>
    </dxf>
  </rfmt>
  <rfmt sheetId="1" sqref="F92" start="0" length="0">
    <dxf>
      <font>
        <b val="0"/>
        <i val="0"/>
        <sz val="10"/>
        <family val="2"/>
        <charset val="1"/>
      </font>
      <alignment vertical="center"/>
      <border outline="0">
        <left style="thin">
          <color indexed="64"/>
        </left>
        <right style="thin">
          <color indexed="64"/>
        </right>
        <top style="thin">
          <color indexed="64"/>
        </top>
        <bottom style="thin">
          <color indexed="64"/>
        </bottom>
      </border>
    </dxf>
  </rfmt>
  <rcc rId="364" sId="1">
    <nc r="F92" t="inlineStr">
      <is>
        <t>Politici publice pentru Educație (EDUPOL)</t>
      </is>
    </nc>
  </rcc>
  <rfmt sheetId="1" sqref="G92" start="0" length="0">
    <dxf>
      <font>
        <sz val="11"/>
        <color theme="1"/>
        <name val="Calibri"/>
        <family val="2"/>
        <charset val="238"/>
        <scheme val="minor"/>
      </font>
      <alignment horizontal="general" vertical="bottom" wrapText="0"/>
      <border outline="0">
        <left/>
        <right/>
        <top/>
        <bottom/>
      </border>
    </dxf>
  </rfmt>
  <rfmt sheetId="1" xfDxf="1" sqref="G92" start="0" length="0">
    <dxf>
      <font>
        <b/>
        <family val="2"/>
        <charset val="1"/>
      </font>
      <alignment wrapText="1"/>
    </dxf>
  </rfmt>
  <rfmt sheetId="1" sqref="G92" start="0" length="0">
    <dxf>
      <font>
        <b val="0"/>
        <sz val="10"/>
        <family val="2"/>
        <charset val="1"/>
      </font>
      <alignment vertical="center"/>
      <border outline="0">
        <left style="thin">
          <color indexed="64"/>
        </left>
        <right style="thin">
          <color indexed="64"/>
        </right>
        <top style="thin">
          <color indexed="64"/>
        </top>
        <bottom style="thin">
          <color indexed="64"/>
        </bottom>
      </border>
    </dxf>
  </rfmt>
  <rcc rId="365" sId="1" odxf="1" dxf="1">
    <nc r="G92" t="inlineStr">
      <is>
        <t>Asociația Centrul Syene pentru Educație</t>
      </is>
    </nc>
    <ndxf>
      <font>
        <sz val="12"/>
        <color auto="1"/>
        <family val="2"/>
        <charset val="1"/>
      </font>
      <alignment horizontal="left"/>
    </ndxf>
  </rcc>
  <rfmt sheetId="1" sqref="H92" start="0" length="0">
    <dxf>
      <font>
        <sz val="11"/>
        <color theme="1"/>
        <name val="Calibri"/>
        <family val="2"/>
        <charset val="238"/>
        <scheme val="minor"/>
      </font>
      <alignment horizontal="general" vertical="bottom" wrapText="0"/>
      <border outline="0">
        <left/>
        <right/>
        <top/>
        <bottom/>
      </border>
    </dxf>
  </rfmt>
  <rfmt sheetId="1" xfDxf="1" sqref="H92" start="0" length="0">
    <dxf>
      <font>
        <family val="2"/>
        <charset val="1"/>
      </font>
      <alignment wrapText="1"/>
    </dxf>
  </rfmt>
  <rcc rId="366" sId="1" odxf="1" dxf="1">
    <nc r="H92" t="inlineStr">
      <is>
        <t>Asociația pentru Promovarea Economiei Cunoașterii</t>
      </is>
    </nc>
    <ndxf>
      <font>
        <sz val="12"/>
        <color auto="1"/>
        <family val="2"/>
        <charset val="1"/>
      </font>
      <alignment horizontal="left" vertical="center"/>
      <border outline="0">
        <left style="thin">
          <color indexed="64"/>
        </left>
        <right style="thin">
          <color indexed="64"/>
        </right>
        <top style="thin">
          <color indexed="64"/>
        </top>
        <bottom style="thin">
          <color indexed="64"/>
        </bottom>
      </border>
    </ndxf>
  </rcc>
  <rcc rId="367" sId="1">
    <nc r="I92" t="inlineStr">
      <is>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Cresterea capacitaþii a 15 ONG-uri de a formula si promova politici publice alternative si de a înființa si participa la o rețea pe teme urgente si relevante de politici publice pentru domeniul educației, si anume utilizarea ITC în educaþie si utilizarea curriculumului la decizia scolii (CDS);
2. Dezvoltarea si promovarea a unui mecanism de monitorizare si a 2 politici publice alternative în domeniul educației.</t>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8" sId="1" numFmtId="19">
    <oc r="J92">
      <v>43188</v>
    </oc>
    <nc r="J92">
      <v>43186</v>
    </nc>
  </rcc>
  <rcc rId="369" sId="1" numFmtId="19">
    <oc r="K92">
      <v>43675</v>
    </oc>
    <nc r="K92">
      <v>43673</v>
    </nc>
  </rcc>
  <rcc rId="370" sId="1" numFmtId="19">
    <oc r="J91">
      <v>43188</v>
    </oc>
    <nc r="J91">
      <v>43189</v>
    </nc>
  </rcc>
  <rcc rId="371" sId="1" numFmtId="19">
    <oc r="K91">
      <v>43675</v>
    </oc>
    <nc r="K91">
      <v>43676</v>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2" sId="1" numFmtId="4">
    <nc r="S92">
      <v>583142.93999999994</v>
    </nc>
  </rcc>
  <rcc rId="373" sId="1" numFmtId="4">
    <nc r="T92">
      <v>139989.04</v>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 sId="1">
    <nc r="A84">
      <v>78</v>
    </nc>
  </rcc>
  <rcc rId="4" sId="1">
    <nc r="A85">
      <v>79</v>
    </nc>
  </rcc>
  <rcc rId="5" sId="1">
    <nc r="A86">
      <v>80</v>
    </nc>
  </rcc>
  <rcv guid="{3AFE79CE-CE75-447D-8C73-1AE63A224CBA}" action="delete"/>
  <rdn rId="0" localSheetId="1" customView="1" name="Z_3AFE79CE_CE75_447D_8C73_1AE63A224CBA_.wvu.PrintArea" hidden="1" oldHidden="1">
    <formula>Sheet1!$A$1:$AI$105</formula>
    <oldFormula>Sheet1!$A$1:$AI$105</oldFormula>
  </rdn>
  <rdn rId="0" localSheetId="1" customView="1" name="Z_3AFE79CE_CE75_447D_8C73_1AE63A224CBA_.wvu.FilterData" hidden="1" oldHidden="1">
    <formula>Sheet1!$A$3:$AI$88</formula>
    <oldFormula>Sheet1!$A$3:$AI$55</oldFormula>
  </rdn>
  <rcv guid="{3AFE79CE-CE75-447D-8C73-1AE63A224CBA}"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4" sId="1" numFmtId="4">
    <nc r="V92">
      <v>102907.58</v>
    </nc>
  </rcc>
  <rcc rId="375" sId="1" numFmtId="4">
    <nc r="W92">
      <v>34997.26</v>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0C5F0E25_B3DE_4ABC_A141_7C78B8571E4C_.wvu.PrintArea" hidden="1" oldHidden="1">
    <formula>Sheet1!$A$1:$AK$114</formula>
  </rdn>
  <rdn rId="0" localSheetId="1" customView="1" name="Z_0C5F0E25_B3DE_4ABC_A141_7C78B8571E4C_.wvu.FilterData" hidden="1" oldHidden="1">
    <formula>Sheet1!$A$3:$AK$97</formula>
  </rdn>
  <rcv guid="{0C5F0E25-B3DE-4ABC-A141-7C78B8571E4C}"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C5F0E25-B3DE-4ABC-A141-7C78B8571E4C}" action="delete"/>
  <rdn rId="0" localSheetId="1" customView="1" name="Z_0C5F0E25_B3DE_4ABC_A141_7C78B8571E4C_.wvu.PrintArea" hidden="1" oldHidden="1">
    <formula>Sheet1!$A$1:$AK$114</formula>
    <oldFormula>Sheet1!$A$1:$AK$114</oldFormula>
  </rdn>
  <rdn rId="0" localSheetId="1" customView="1" name="Z_0C5F0E25_B3DE_4ABC_A141_7C78B8571E4C_.wvu.Rows" hidden="1" oldHidden="1">
    <formula>Sheet1!$99:$115</formula>
  </rdn>
  <rdn rId="0" localSheetId="1" customView="1" name="Z_0C5F0E25_B3DE_4ABC_A141_7C78B8571E4C_.wvu.FilterData" hidden="1" oldHidden="1">
    <formula>Sheet1!$A$3:$AK$97</formula>
    <oldFormula>Sheet1!$A$3:$AK$97</oldFormula>
  </rdn>
  <rcv guid="{0C5F0E25-B3DE-4ABC-A141-7C78B8571E4C}"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 sId="1">
    <nc r="A87">
      <v>81</v>
    </nc>
  </rcc>
  <rcc rId="9" sId="1">
    <nc r="B87">
      <v>116</v>
    </nc>
  </rcc>
  <rcc rId="10" sId="1">
    <nc r="C87" t="inlineStr">
      <is>
        <t>RB</t>
      </is>
    </nc>
  </rcc>
  <rcc rId="11" sId="1">
    <nc r="D87" t="inlineStr">
      <is>
        <t>AP 2/11i  /2.1</t>
      </is>
    </nc>
  </rcc>
  <rcc rId="12" sId="1" odxf="1" dxf="1">
    <nc r="E87" t="inlineStr">
      <is>
        <t>CP4 less /2017</t>
      </is>
    </nc>
    <odxf>
      <alignment wrapText="0"/>
    </odxf>
    <ndxf>
      <alignment wrapText="1"/>
    </ndxf>
  </rcc>
  <rcc rId="13" sId="1">
    <nc r="F87" t="inlineStr">
      <is>
        <t>Alba Iulia ISO Smart</t>
      </is>
    </nc>
  </rcc>
  <rcc rId="14" sId="1">
    <nc r="G87" t="inlineStr">
      <is>
        <t>Muncipiul Alba Iulia</t>
      </is>
    </nc>
  </rcc>
  <rcc rId="15" sId="1" odxf="1" dxf="1">
    <nc r="H87" t="inlineStr">
      <is>
        <t>Muncipiul Alba Iulia</t>
      </is>
    </nc>
    <odxf>
      <font>
        <sz val="12"/>
        <color auto="1"/>
      </font>
      <alignment horizontal="center"/>
    </odxf>
    <ndxf>
      <font>
        <sz val="12"/>
        <color auto="1"/>
      </font>
      <alignment horizontal="left"/>
    </ndxf>
  </rcc>
  <rcc rId="16" sId="1">
    <nc r="M87">
      <v>7</v>
    </nc>
  </rcc>
  <rcc rId="17" sId="1">
    <nc r="N87" t="inlineStr">
      <is>
        <t>Alba Iulia</t>
      </is>
    </nc>
  </rcc>
  <rcc rId="18" sId="1">
    <nc r="O87" t="inlineStr">
      <is>
        <t>ALBA</t>
      </is>
    </nc>
  </rcc>
  <rcc rId="19" sId="1">
    <nc r="P87" t="inlineStr">
      <is>
        <t>APL</t>
      </is>
    </nc>
  </rcc>
  <rcc rId="20" sId="1">
    <nc r="Q87" t="inlineStr">
      <is>
        <t>119 - Investiții în capacitatea instituțională și în eficiența administrațiilor și a serviciilor publice la nivel național, regional și local, în perspectiva realizării de reforme, a unei mai bune legiferări și a bunei guvernanțe</t>
      </is>
    </nc>
  </rcc>
  <rcc rId="21" sId="1" numFmtId="4">
    <nc r="R87">
      <v>359860.9</v>
    </nc>
  </rcc>
  <rcc rId="22" sId="1" numFmtId="4">
    <nc r="S87">
      <v>0</v>
    </nc>
  </rcc>
  <rcc rId="23" sId="1" numFmtId="4">
    <nc r="T87">
      <v>359860.9</v>
    </nc>
  </rcc>
  <rcc rId="24" sId="1" numFmtId="4">
    <nc r="U87">
      <v>55037.54</v>
    </nc>
  </rcc>
  <rcc rId="25" sId="1" numFmtId="4">
    <nc r="V87">
      <v>0</v>
    </nc>
  </rcc>
  <rcc rId="26" sId="1" numFmtId="4">
    <nc r="W87">
      <v>55037.54</v>
    </nc>
  </rcc>
  <rcc rId="27" sId="1" numFmtId="4">
    <nc r="X87">
      <v>8467.32</v>
    </nc>
  </rcc>
  <rcc rId="28" sId="1" numFmtId="4">
    <nc r="Y87">
      <v>0</v>
    </nc>
  </rcc>
  <rcc rId="29" sId="1" numFmtId="4">
    <nc r="Z87">
      <v>8467.32</v>
    </nc>
  </rcc>
  <rcc rId="30" sId="1" numFmtId="4">
    <nc r="AA87">
      <v>0</v>
    </nc>
  </rcc>
  <rcv guid="{53ED3D47-B2C0-43A1-9A1E-F030D529F74C}" action="delete"/>
  <rdn rId="0" localSheetId="1" customView="1" name="Z_53ED3D47_B2C0_43A1_9A1E_F030D529F74C_.wvu.PrintArea" hidden="1" oldHidden="1">
    <formula>Sheet1!$A$1:$AI$105</formula>
    <oldFormula>Sheet1!$A$1:$AI$105</oldFormula>
  </rdn>
  <rdn rId="0" localSheetId="1" customView="1" name="Z_53ED3D47_B2C0_43A1_9A1E_F030D529F74C_.wvu.FilterData" hidden="1" oldHidden="1">
    <formula>Sheet1!$A$3:$AI$88</formula>
    <oldFormula>Sheet1!$A$3:$AI$88</oldFormula>
  </rdn>
  <rcv guid="{53ED3D47-B2C0-43A1-9A1E-F030D529F74C}"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 sId="1" numFmtId="4">
    <nc r="AC87">
      <v>0</v>
    </nc>
  </rcc>
  <rcc rId="34" sId="1" numFmtId="4">
    <nc r="AB87">
      <v>423365.76</v>
    </nc>
  </rcc>
  <rcc rId="35" sId="1" numFmtId="4">
    <nc r="AD87">
      <v>423365.76</v>
    </nc>
  </rcc>
  <rcc rId="36" sId="1">
    <nc r="AF87" t="inlineStr">
      <is>
        <t>na</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 sId="1">
    <nc r="A88">
      <v>82</v>
    </nc>
  </rcc>
  <rcc rId="38" sId="1">
    <nc r="B88">
      <v>344</v>
    </nc>
  </rcc>
  <rcc rId="39" sId="1">
    <nc r="C88" t="inlineStr">
      <is>
        <t>MN</t>
      </is>
    </nc>
  </rcc>
  <rcc rId="40" sId="1" odxf="1" dxf="1">
    <nc r="D88" t="inlineStr">
      <is>
        <t>AP1/11i /1.1</t>
      </is>
    </nc>
    <odxf>
      <fill>
        <patternFill patternType="solid">
          <bgColor theme="0"/>
        </patternFill>
      </fill>
      <alignment horizontal="left"/>
    </odxf>
    <ndxf>
      <fill>
        <patternFill patternType="none">
          <bgColor indexed="65"/>
        </patternFill>
      </fill>
      <alignment horizontal="center"/>
    </ndxf>
  </rcc>
  <rcc rId="41" sId="1" odxf="1" dxf="1">
    <nc r="E88" t="inlineStr">
      <is>
        <t>CP 2/2017 (MySMIS: POCA/111/1/1)</t>
      </is>
    </nc>
    <odxf>
      <font>
        <sz val="12"/>
      </font>
      <fill>
        <patternFill patternType="solid">
          <bgColor theme="0"/>
        </patternFill>
      </fill>
      <alignment horizontal="left"/>
    </odxf>
    <ndxf>
      <font>
        <sz val="12"/>
      </font>
      <fill>
        <patternFill patternType="none">
          <bgColor indexed="65"/>
        </patternFill>
      </fill>
      <alignment horizontal="general"/>
    </ndxf>
  </rcc>
  <rcv guid="{EF10298D-3F59-43F1-9A86-8C1CCA3B5D93}" action="delete"/>
  <rdn rId="0" localSheetId="1" customView="1" name="Z_EF10298D_3F59_43F1_9A86_8C1CCA3B5D93_.wvu.PrintArea" hidden="1" oldHidden="1">
    <formula>Sheet1!$A$1:$AI$105</formula>
    <oldFormula>Sheet1!$A$1:$AI$105</oldFormula>
  </rdn>
  <rdn rId="0" localSheetId="1" customView="1" name="Z_EF10298D_3F59_43F1_9A86_8C1CCA3B5D93_.wvu.FilterData" hidden="1" oldHidden="1">
    <formula>Sheet1!$A$6:$AI$105</formula>
    <oldFormula>Sheet1!$A$6:$AI$105</oldFormula>
  </rdn>
  <rcv guid="{EF10298D-3F59-43F1-9A86-8C1CCA3B5D93}"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87" start="0" length="0">
    <dxf>
      <font>
        <sz val="12"/>
        <color auto="1"/>
        <charset val="1"/>
      </font>
      <alignment horizontal="justify"/>
    </dxf>
  </rfmt>
  <rcc rId="44" sId="1">
    <nc r="I87" t="inlineStr">
      <is>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87" start="0" length="0">
    <dxf>
      <font>
        <sz val="12"/>
        <color auto="1"/>
        <charset val="1"/>
      </font>
      <alignment horizontal="left"/>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88" start="0" length="0">
    <dxf>
      <font>
        <sz val="11"/>
        <color theme="1"/>
        <name val="Calibri"/>
        <family val="2"/>
        <charset val="238"/>
        <scheme val="minor"/>
      </font>
      <alignment horizontal="general" vertical="bottom" wrapText="0"/>
      <border outline="0">
        <left/>
        <right/>
        <top/>
        <bottom/>
      </border>
    </dxf>
  </rfmt>
  <rfmt sheetId="1" xfDxf="1" sqref="F88" start="0" length="0">
    <dxf>
      <font>
        <b/>
        <i/>
        <charset val="1"/>
      </font>
      <alignment wrapText="1"/>
    </dxf>
  </rfmt>
  <rfmt sheetId="1" sqref="F88" start="0" length="0">
    <dxf>
      <font>
        <b val="0"/>
        <i val="0"/>
        <sz val="10"/>
        <charset val="1"/>
      </font>
      <alignment vertical="center"/>
      <border outline="0">
        <left style="thin">
          <color indexed="64"/>
        </left>
        <right style="thin">
          <color indexed="64"/>
        </right>
        <top style="thin">
          <color indexed="64"/>
        </top>
        <bottom style="thin">
          <color indexed="64"/>
        </bottom>
      </border>
    </dxf>
  </rfmt>
  <rcc rId="45" sId="1">
    <nc r="F88" t="inlineStr">
      <is>
        <t>Creșterea capacității Federației naționale a sindicatelor muncii și protecției sociale și a membrilor acesteia în formularea de politici publice alternative în domeniul protecției muncii</t>
      </is>
    </nc>
  </rcc>
  <rfmt sheetId="1" sqref="G88" start="0" length="0">
    <dxf>
      <font>
        <sz val="11"/>
        <color theme="1"/>
        <name val="Calibri"/>
        <family val="2"/>
        <charset val="238"/>
        <scheme val="minor"/>
      </font>
      <alignment horizontal="general" vertical="bottom" wrapText="0"/>
      <border outline="0">
        <left/>
        <right/>
        <top/>
        <bottom/>
      </border>
    </dxf>
  </rfmt>
  <rfmt sheetId="1" xfDxf="1" sqref="G88" start="0" length="0">
    <dxf>
      <font>
        <b/>
        <charset val="1"/>
      </font>
      <alignment wrapText="1"/>
    </dxf>
  </rfmt>
  <rfmt sheetId="1" sqref="G88">
    <dxf>
      <alignment wrapText="0"/>
    </dxf>
  </rfmt>
  <rcc rId="46" sId="1" odxf="1" dxf="1">
    <nc r="G88" t="inlineStr">
      <is>
        <r>
          <t>FEDERA</t>
        </r>
        <r>
          <rPr>
            <b/>
            <sz val="11"/>
            <color theme="1"/>
            <rFont val="Calibri"/>
            <family val="1"/>
            <charset val="1"/>
          </rPr>
          <t>Ţ</t>
        </r>
        <r>
          <rPr>
            <b/>
            <sz val="11"/>
            <color theme="1"/>
            <rFont val="Calibri"/>
            <family val="2"/>
            <charset val="1"/>
          </rPr>
          <t>IA NA</t>
        </r>
        <r>
          <rPr>
            <b/>
            <sz val="11"/>
            <color theme="1"/>
            <rFont val="Calibri"/>
            <family val="1"/>
            <charset val="1"/>
          </rPr>
          <t>Ţ</t>
        </r>
        <r>
          <rPr>
            <b/>
            <sz val="11"/>
            <color theme="1"/>
            <rFont val="Calibri"/>
            <family val="2"/>
            <charset val="1"/>
          </rPr>
          <t xml:space="preserve">IONALĂ A SINDICATELOR MUNCII </t>
        </r>
        <r>
          <rPr>
            <b/>
            <sz val="11"/>
            <color theme="1"/>
            <rFont val="Calibri"/>
            <family val="1"/>
            <charset val="1"/>
          </rPr>
          <t>Ș</t>
        </r>
        <r>
          <rPr>
            <b/>
            <sz val="11"/>
            <color theme="1"/>
            <rFont val="Calibri"/>
            <family val="2"/>
            <charset val="1"/>
          </rPr>
          <t>I PROTEC</t>
        </r>
        <r>
          <rPr>
            <b/>
            <sz val="11"/>
            <color theme="1"/>
            <rFont val="Calibri"/>
            <family val="1"/>
            <charset val="1"/>
          </rPr>
          <t>Ţ</t>
        </r>
        <r>
          <rPr>
            <b/>
            <sz val="11"/>
            <color theme="1"/>
            <rFont val="Calibri"/>
            <family val="2"/>
            <charset val="1"/>
          </rPr>
          <t>IEI SOCIALE</t>
        </r>
      </is>
    </nc>
    <ndxf>
      <font>
        <b val="0"/>
        <sz val="12"/>
        <color auto="1"/>
        <charset val="1"/>
      </font>
      <alignment horizontal="left" vertical="center" wrapText="1"/>
      <border outline="0">
        <left style="thin">
          <color indexed="64"/>
        </left>
        <right style="thin">
          <color indexed="64"/>
        </right>
        <top style="thin">
          <color indexed="64"/>
        </top>
        <bottom style="thin">
          <color indexed="64"/>
        </bottom>
      </border>
    </ndxf>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F120"/>
  <sheetViews>
    <sheetView tabSelected="1" zoomScale="86" zoomScaleNormal="86" workbookViewId="0">
      <pane xSplit="2" ySplit="6" topLeftCell="C7" activePane="bottomRight" state="frozen"/>
      <selection pane="topRight" activeCell="C1" sqref="C1"/>
      <selection pane="bottomLeft" activeCell="A7" sqref="A7"/>
      <selection pane="bottomRight" activeCell="A99" sqref="A99:XFD115"/>
    </sheetView>
  </sheetViews>
  <sheetFormatPr defaultColWidth="9.140625" defaultRowHeight="15" x14ac:dyDescent="0.25"/>
  <cols>
    <col min="1" max="1" width="7.42578125" style="2" customWidth="1"/>
    <col min="2" max="2" width="8.140625" style="59" customWidth="1"/>
    <col min="3" max="3" width="7.28515625" style="2" customWidth="1"/>
    <col min="4" max="4" width="14.28515625" style="2" customWidth="1"/>
    <col min="5" max="5" width="10.140625" style="2" customWidth="1"/>
    <col min="6" max="6" width="52.42578125" style="51" bestFit="1" customWidth="1"/>
    <col min="7" max="7" width="36.5703125" style="51" bestFit="1" customWidth="1"/>
    <col min="8" max="8" width="66.5703125" style="51" customWidth="1"/>
    <col min="9" max="9" width="104.7109375" style="2" customWidth="1"/>
    <col min="10" max="10" width="31.28515625" style="131" bestFit="1" customWidth="1"/>
    <col min="11" max="11" width="31.7109375" style="131" bestFit="1" customWidth="1"/>
    <col min="12" max="12" width="24.42578125" style="131" bestFit="1" customWidth="1"/>
    <col min="13" max="13" width="11.42578125" style="131" bestFit="1" customWidth="1"/>
    <col min="14" max="14" width="13.140625" style="131" bestFit="1" customWidth="1"/>
    <col min="15" max="15" width="15.42578125" style="131" bestFit="1" customWidth="1"/>
    <col min="16" max="16" width="17" style="132" bestFit="1" customWidth="1"/>
    <col min="17" max="17" width="46.7109375" style="132" bestFit="1" customWidth="1"/>
    <col min="18" max="20" width="21.85546875" style="125" customWidth="1"/>
    <col min="21" max="21" width="15.5703125" style="125" customWidth="1"/>
    <col min="22" max="22" width="13.42578125" style="125" customWidth="1"/>
    <col min="23" max="23" width="17" style="125" customWidth="1"/>
    <col min="24" max="24" width="19.42578125" style="125" customWidth="1"/>
    <col min="25" max="25" width="19.85546875" style="125" customWidth="1"/>
    <col min="26" max="26" width="19.42578125" style="125" customWidth="1"/>
    <col min="27" max="29" width="13.42578125" style="125" customWidth="1"/>
    <col min="30" max="30" width="18.85546875" style="125" customWidth="1"/>
    <col min="31" max="31" width="16" style="125" customWidth="1"/>
    <col min="32" max="32" width="21.85546875" style="125" customWidth="1"/>
    <col min="33" max="33" width="27.7109375" style="125" bestFit="1" customWidth="1"/>
    <col min="34" max="34" width="25" style="23" customWidth="1"/>
    <col min="35" max="35" width="18.28515625" style="126" bestFit="1" customWidth="1"/>
    <col min="36" max="36" width="22.42578125" style="126" bestFit="1" customWidth="1"/>
    <col min="37" max="37" width="15.140625" style="2" customWidth="1"/>
    <col min="38" max="16384" width="9.140625" style="2"/>
  </cols>
  <sheetData>
    <row r="1" spans="1:110" ht="15.75" x14ac:dyDescent="0.25">
      <c r="A1" s="208" t="s">
        <v>0</v>
      </c>
      <c r="B1" s="212" t="s">
        <v>166</v>
      </c>
      <c r="C1" s="214" t="s">
        <v>167</v>
      </c>
      <c r="D1" s="207" t="s">
        <v>10</v>
      </c>
      <c r="E1" s="214" t="s">
        <v>171</v>
      </c>
      <c r="F1" s="210" t="s">
        <v>1</v>
      </c>
      <c r="G1" s="210" t="s">
        <v>16</v>
      </c>
      <c r="H1" s="216" t="s">
        <v>220</v>
      </c>
      <c r="I1" s="207" t="s">
        <v>18</v>
      </c>
      <c r="J1" s="207" t="s">
        <v>17</v>
      </c>
      <c r="K1" s="207" t="s">
        <v>19</v>
      </c>
      <c r="L1" s="207" t="s">
        <v>20</v>
      </c>
      <c r="M1" s="207" t="s">
        <v>2</v>
      </c>
      <c r="N1" s="207" t="s">
        <v>21</v>
      </c>
      <c r="O1" s="207" t="s">
        <v>3</v>
      </c>
      <c r="P1" s="207" t="s">
        <v>4</v>
      </c>
      <c r="Q1" s="207" t="s">
        <v>22</v>
      </c>
      <c r="R1" s="198" t="s">
        <v>11</v>
      </c>
      <c r="S1" s="199"/>
      <c r="T1" s="199"/>
      <c r="U1" s="199"/>
      <c r="V1" s="199"/>
      <c r="W1" s="199"/>
      <c r="X1" s="199"/>
      <c r="Y1" s="200"/>
      <c r="Z1" s="200"/>
      <c r="AA1" s="201"/>
      <c r="AB1" s="179"/>
      <c r="AC1" s="179"/>
      <c r="AD1" s="202" t="s">
        <v>165</v>
      </c>
      <c r="AE1" s="90"/>
      <c r="AF1" s="191" t="s">
        <v>5</v>
      </c>
      <c r="AG1" s="204" t="s">
        <v>15</v>
      </c>
      <c r="AH1" s="204" t="s">
        <v>6</v>
      </c>
      <c r="AI1" s="191" t="s">
        <v>24</v>
      </c>
      <c r="AJ1" s="192"/>
      <c r="AK1" s="206" t="s">
        <v>215</v>
      </c>
    </row>
    <row r="2" spans="1:110" ht="15.75" x14ac:dyDescent="0.25">
      <c r="A2" s="209"/>
      <c r="B2" s="213"/>
      <c r="C2" s="215"/>
      <c r="D2" s="206"/>
      <c r="E2" s="215"/>
      <c r="F2" s="211"/>
      <c r="G2" s="211"/>
      <c r="H2" s="217"/>
      <c r="I2" s="206"/>
      <c r="J2" s="206"/>
      <c r="K2" s="206"/>
      <c r="L2" s="206"/>
      <c r="M2" s="206"/>
      <c r="N2" s="206"/>
      <c r="O2" s="206"/>
      <c r="P2" s="206"/>
      <c r="Q2" s="206"/>
      <c r="R2" s="193" t="s">
        <v>12</v>
      </c>
      <c r="S2" s="194"/>
      <c r="T2" s="194"/>
      <c r="U2" s="194"/>
      <c r="V2" s="195"/>
      <c r="W2" s="196"/>
      <c r="X2" s="197" t="s">
        <v>14</v>
      </c>
      <c r="Y2" s="91"/>
      <c r="Z2" s="91"/>
      <c r="AA2" s="197" t="s">
        <v>23</v>
      </c>
      <c r="AB2" s="178"/>
      <c r="AC2" s="178"/>
      <c r="AD2" s="203"/>
      <c r="AE2" s="197" t="s">
        <v>7</v>
      </c>
      <c r="AF2" s="197"/>
      <c r="AG2" s="205"/>
      <c r="AH2" s="205"/>
      <c r="AI2" s="197" t="s">
        <v>8</v>
      </c>
      <c r="AJ2" s="197" t="s">
        <v>25</v>
      </c>
      <c r="AK2" s="206"/>
    </row>
    <row r="3" spans="1:110" ht="66" customHeight="1" thickBot="1" x14ac:dyDescent="0.3">
      <c r="A3" s="209"/>
      <c r="B3" s="213"/>
      <c r="C3" s="215"/>
      <c r="D3" s="206"/>
      <c r="E3" s="215"/>
      <c r="F3" s="211"/>
      <c r="G3" s="211"/>
      <c r="H3" s="218"/>
      <c r="I3" s="206"/>
      <c r="J3" s="206"/>
      <c r="K3" s="206"/>
      <c r="L3" s="206"/>
      <c r="M3" s="206"/>
      <c r="N3" s="206"/>
      <c r="O3" s="206"/>
      <c r="P3" s="206"/>
      <c r="Q3" s="206"/>
      <c r="R3" s="91" t="s">
        <v>8</v>
      </c>
      <c r="S3" s="92" t="s">
        <v>192</v>
      </c>
      <c r="T3" s="92" t="s">
        <v>193</v>
      </c>
      <c r="U3" s="91" t="s">
        <v>13</v>
      </c>
      <c r="V3" s="92" t="s">
        <v>192</v>
      </c>
      <c r="W3" s="92" t="s">
        <v>193</v>
      </c>
      <c r="X3" s="197"/>
      <c r="Y3" s="92" t="s">
        <v>192</v>
      </c>
      <c r="Z3" s="92" t="s">
        <v>193</v>
      </c>
      <c r="AA3" s="197"/>
      <c r="AB3" s="180" t="s">
        <v>192</v>
      </c>
      <c r="AC3" s="180" t="s">
        <v>193</v>
      </c>
      <c r="AD3" s="203"/>
      <c r="AE3" s="197"/>
      <c r="AF3" s="197"/>
      <c r="AG3" s="205"/>
      <c r="AH3" s="205"/>
      <c r="AI3" s="197"/>
      <c r="AJ3" s="197"/>
      <c r="AK3" s="76">
        <v>43189</v>
      </c>
    </row>
    <row r="4" spans="1:110" ht="15.75" customHeight="1" x14ac:dyDescent="0.25">
      <c r="A4" s="221" t="s">
        <v>264</v>
      </c>
      <c r="B4" s="214" t="s">
        <v>268</v>
      </c>
      <c r="C4" s="214" t="s">
        <v>269</v>
      </c>
      <c r="D4" s="219" t="s">
        <v>265</v>
      </c>
      <c r="E4" s="214" t="s">
        <v>266</v>
      </c>
      <c r="F4" s="219" t="s">
        <v>267</v>
      </c>
      <c r="G4" s="219" t="s">
        <v>270</v>
      </c>
      <c r="H4" s="219" t="s">
        <v>271</v>
      </c>
      <c r="I4" s="219" t="s">
        <v>272</v>
      </c>
      <c r="J4" s="219" t="s">
        <v>273</v>
      </c>
      <c r="K4" s="219" t="s">
        <v>274</v>
      </c>
      <c r="L4" s="219" t="s">
        <v>278</v>
      </c>
      <c r="M4" s="219" t="s">
        <v>275</v>
      </c>
      <c r="N4" s="219" t="s">
        <v>276</v>
      </c>
      <c r="O4" s="219" t="s">
        <v>277</v>
      </c>
      <c r="P4" s="219" t="s">
        <v>279</v>
      </c>
      <c r="Q4" s="219" t="s">
        <v>280</v>
      </c>
      <c r="R4" s="231" t="s">
        <v>281</v>
      </c>
      <c r="S4" s="232"/>
      <c r="T4" s="232"/>
      <c r="U4" s="232"/>
      <c r="V4" s="232"/>
      <c r="W4" s="232"/>
      <c r="X4" s="232"/>
      <c r="Y4" s="233"/>
      <c r="Z4" s="233"/>
      <c r="AA4" s="234"/>
      <c r="AB4" s="186"/>
      <c r="AC4" s="186"/>
      <c r="AD4" s="229" t="s">
        <v>288</v>
      </c>
      <c r="AE4" s="227" t="s">
        <v>289</v>
      </c>
      <c r="AF4" s="227" t="s">
        <v>290</v>
      </c>
      <c r="AG4" s="223" t="s">
        <v>291</v>
      </c>
      <c r="AH4" s="225" t="s">
        <v>292</v>
      </c>
      <c r="AI4" s="227" t="s">
        <v>282</v>
      </c>
      <c r="AJ4" s="227" t="s">
        <v>293</v>
      </c>
      <c r="AK4" s="74"/>
    </row>
    <row r="5" spans="1:110" s="75" customFormat="1" ht="47.25" x14ac:dyDescent="0.25">
      <c r="A5" s="222"/>
      <c r="B5" s="215"/>
      <c r="C5" s="215"/>
      <c r="D5" s="220"/>
      <c r="E5" s="215"/>
      <c r="F5" s="220"/>
      <c r="G5" s="220"/>
      <c r="H5" s="220"/>
      <c r="I5" s="220"/>
      <c r="J5" s="220"/>
      <c r="K5" s="220"/>
      <c r="L5" s="220"/>
      <c r="M5" s="220"/>
      <c r="N5" s="220"/>
      <c r="O5" s="220"/>
      <c r="P5" s="220"/>
      <c r="Q5" s="220"/>
      <c r="R5" s="93" t="s">
        <v>282</v>
      </c>
      <c r="S5" s="92" t="s">
        <v>283</v>
      </c>
      <c r="T5" s="92" t="s">
        <v>284</v>
      </c>
      <c r="U5" s="93" t="s">
        <v>285</v>
      </c>
      <c r="V5" s="92" t="s">
        <v>283</v>
      </c>
      <c r="W5" s="92" t="s">
        <v>284</v>
      </c>
      <c r="X5" s="94" t="s">
        <v>286</v>
      </c>
      <c r="Y5" s="92" t="s">
        <v>283</v>
      </c>
      <c r="Z5" s="92" t="s">
        <v>284</v>
      </c>
      <c r="AA5" s="93" t="s">
        <v>287</v>
      </c>
      <c r="AB5" s="177"/>
      <c r="AC5" s="177"/>
      <c r="AD5" s="230"/>
      <c r="AE5" s="228"/>
      <c r="AF5" s="228"/>
      <c r="AG5" s="224"/>
      <c r="AH5" s="226"/>
      <c r="AI5" s="228"/>
      <c r="AJ5" s="228"/>
      <c r="AK5" s="77" t="s">
        <v>294</v>
      </c>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row>
    <row r="6" spans="1:110" ht="15.75" x14ac:dyDescent="0.25">
      <c r="A6" s="19">
        <v>0</v>
      </c>
      <c r="B6" s="52">
        <v>1</v>
      </c>
      <c r="C6" s="9" t="s">
        <v>187</v>
      </c>
      <c r="D6" s="20">
        <v>2</v>
      </c>
      <c r="E6" s="9">
        <v>3</v>
      </c>
      <c r="F6" s="45">
        <v>4</v>
      </c>
      <c r="G6" s="45">
        <v>5</v>
      </c>
      <c r="H6" s="71">
        <v>6</v>
      </c>
      <c r="I6" s="20">
        <v>7</v>
      </c>
      <c r="J6" s="79">
        <v>8</v>
      </c>
      <c r="K6" s="79">
        <v>9</v>
      </c>
      <c r="L6" s="79">
        <v>10</v>
      </c>
      <c r="M6" s="79">
        <v>11</v>
      </c>
      <c r="N6" s="79">
        <v>12</v>
      </c>
      <c r="O6" s="79">
        <v>13</v>
      </c>
      <c r="P6" s="79">
        <v>14</v>
      </c>
      <c r="Q6" s="79">
        <v>15</v>
      </c>
      <c r="R6" s="95">
        <v>16</v>
      </c>
      <c r="S6" s="127"/>
      <c r="T6" s="127"/>
      <c r="U6" s="95">
        <v>17</v>
      </c>
      <c r="V6" s="95"/>
      <c r="W6" s="95"/>
      <c r="X6" s="95">
        <v>18</v>
      </c>
      <c r="Y6" s="92"/>
      <c r="Z6" s="92"/>
      <c r="AA6" s="95">
        <v>19</v>
      </c>
      <c r="AB6" s="95"/>
      <c r="AC6" s="95"/>
      <c r="AD6" s="92" t="s">
        <v>188</v>
      </c>
      <c r="AE6" s="96">
        <v>20</v>
      </c>
      <c r="AF6" s="96">
        <v>21</v>
      </c>
      <c r="AG6" s="96">
        <v>22</v>
      </c>
      <c r="AH6" s="96">
        <v>23</v>
      </c>
      <c r="AI6" s="96">
        <v>24</v>
      </c>
      <c r="AJ6" s="96">
        <v>25</v>
      </c>
      <c r="AK6" s="78"/>
    </row>
    <row r="7" spans="1:110" ht="315" x14ac:dyDescent="0.25">
      <c r="A7" s="29">
        <v>1</v>
      </c>
      <c r="B7" s="175">
        <v>2</v>
      </c>
      <c r="C7" s="5" t="s">
        <v>180</v>
      </c>
      <c r="D7" s="30" t="s">
        <v>172</v>
      </c>
      <c r="E7" s="31" t="s">
        <v>128</v>
      </c>
      <c r="F7" s="46" t="s">
        <v>38</v>
      </c>
      <c r="G7" s="46" t="s">
        <v>36</v>
      </c>
      <c r="H7" s="71" t="s">
        <v>195</v>
      </c>
      <c r="I7" s="6" t="s">
        <v>39</v>
      </c>
      <c r="J7" s="7">
        <v>42459</v>
      </c>
      <c r="K7" s="7">
        <v>43373</v>
      </c>
      <c r="L7" s="8">
        <f t="shared" ref="L7:L33" si="0">R7/AD7*100</f>
        <v>83.983862816086358</v>
      </c>
      <c r="M7" s="22" t="s">
        <v>161</v>
      </c>
      <c r="N7" s="22" t="s">
        <v>162</v>
      </c>
      <c r="O7" s="22" t="s">
        <v>162</v>
      </c>
      <c r="P7" s="32" t="s">
        <v>163</v>
      </c>
      <c r="Q7" s="5" t="s">
        <v>37</v>
      </c>
      <c r="R7" s="97">
        <f>S7+T7</f>
        <v>11141147.18</v>
      </c>
      <c r="S7" s="97">
        <v>2156782.65</v>
      </c>
      <c r="T7" s="97">
        <v>8984364.5299999993</v>
      </c>
      <c r="U7" s="97">
        <v>0</v>
      </c>
      <c r="V7" s="97">
        <v>0</v>
      </c>
      <c r="W7" s="97">
        <v>0</v>
      </c>
      <c r="X7" s="97">
        <f>Y7+Z7</f>
        <v>2124671.7600000002</v>
      </c>
      <c r="Y7" s="97">
        <v>539195.67000000004</v>
      </c>
      <c r="Z7" s="97">
        <v>1585476.09</v>
      </c>
      <c r="AA7" s="97"/>
      <c r="AB7" s="97"/>
      <c r="AC7" s="97"/>
      <c r="AD7" s="97">
        <f t="shared" ref="AD7:AD33" si="1">R7+X7+U7+AA7</f>
        <v>13265818.939999999</v>
      </c>
      <c r="AE7" s="97">
        <v>0</v>
      </c>
      <c r="AF7" s="97">
        <f t="shared" ref="AF7:AF33" si="2">R7+X7+AE7</f>
        <v>13265818.939999999</v>
      </c>
      <c r="AG7" s="98" t="s">
        <v>164</v>
      </c>
      <c r="AH7" s="99" t="s">
        <v>410</v>
      </c>
      <c r="AI7" s="100">
        <v>5849501.2200000007</v>
      </c>
      <c r="AJ7" s="101">
        <v>0</v>
      </c>
      <c r="AK7" s="28"/>
    </row>
    <row r="8" spans="1:110" ht="236.25" x14ac:dyDescent="0.25">
      <c r="A8" s="29">
        <v>2</v>
      </c>
      <c r="B8" s="175">
        <v>3</v>
      </c>
      <c r="C8" s="5" t="s">
        <v>180</v>
      </c>
      <c r="D8" s="30" t="s">
        <v>172</v>
      </c>
      <c r="E8" s="31" t="s">
        <v>128</v>
      </c>
      <c r="F8" s="46" t="s">
        <v>41</v>
      </c>
      <c r="G8" s="46" t="s">
        <v>40</v>
      </c>
      <c r="H8" s="46" t="s">
        <v>227</v>
      </c>
      <c r="I8" s="6" t="s">
        <v>42</v>
      </c>
      <c r="J8" s="7">
        <v>42534</v>
      </c>
      <c r="K8" s="7">
        <v>43446</v>
      </c>
      <c r="L8" s="8">
        <f>R8/AD8*100</f>
        <v>83.983862836833197</v>
      </c>
      <c r="M8" s="22" t="s">
        <v>161</v>
      </c>
      <c r="N8" s="22" t="s">
        <v>162</v>
      </c>
      <c r="O8" s="22" t="s">
        <v>162</v>
      </c>
      <c r="P8" s="32" t="s">
        <v>163</v>
      </c>
      <c r="Q8" s="5" t="s">
        <v>37</v>
      </c>
      <c r="R8" s="97">
        <f>S8+T8</f>
        <v>16024237.960000001</v>
      </c>
      <c r="S8" s="97">
        <v>3102086.16</v>
      </c>
      <c r="T8" s="97">
        <v>12922151.800000001</v>
      </c>
      <c r="U8" s="97">
        <v>0</v>
      </c>
      <c r="V8" s="97">
        <v>0</v>
      </c>
      <c r="W8" s="97">
        <v>0</v>
      </c>
      <c r="X8" s="97">
        <f>Y8+Z8</f>
        <v>3055901.27</v>
      </c>
      <c r="Y8" s="97">
        <v>775521.54</v>
      </c>
      <c r="Z8" s="97">
        <v>2280379.73</v>
      </c>
      <c r="AA8" s="97"/>
      <c r="AB8" s="97"/>
      <c r="AC8" s="97"/>
      <c r="AD8" s="97">
        <f t="shared" si="1"/>
        <v>19080139.23</v>
      </c>
      <c r="AE8" s="97">
        <v>0</v>
      </c>
      <c r="AF8" s="97">
        <f t="shared" si="2"/>
        <v>19080139.23</v>
      </c>
      <c r="AG8" s="98" t="s">
        <v>164</v>
      </c>
      <c r="AH8" s="99" t="s">
        <v>411</v>
      </c>
      <c r="AI8" s="101">
        <f>4579914.75+4882.07</f>
        <v>4584796.82</v>
      </c>
      <c r="AJ8" s="102">
        <v>0</v>
      </c>
      <c r="AK8" s="28"/>
    </row>
    <row r="9" spans="1:110" ht="252" x14ac:dyDescent="0.25">
      <c r="A9" s="29">
        <v>3</v>
      </c>
      <c r="B9" s="175">
        <v>4</v>
      </c>
      <c r="C9" s="5" t="s">
        <v>181</v>
      </c>
      <c r="D9" s="30" t="s">
        <v>172</v>
      </c>
      <c r="E9" s="31" t="s">
        <v>128</v>
      </c>
      <c r="F9" s="46" t="s">
        <v>44</v>
      </c>
      <c r="G9" s="46" t="s">
        <v>43</v>
      </c>
      <c r="H9" s="46" t="s">
        <v>226</v>
      </c>
      <c r="I9" s="6" t="s">
        <v>45</v>
      </c>
      <c r="J9" s="7">
        <v>42459</v>
      </c>
      <c r="K9" s="7">
        <v>43220</v>
      </c>
      <c r="L9" s="8">
        <f t="shared" si="0"/>
        <v>83.983862772799696</v>
      </c>
      <c r="M9" s="22" t="s">
        <v>161</v>
      </c>
      <c r="N9" s="22" t="s">
        <v>162</v>
      </c>
      <c r="O9" s="22" t="s">
        <v>162</v>
      </c>
      <c r="P9" s="32" t="s">
        <v>163</v>
      </c>
      <c r="Q9" s="5" t="s">
        <v>37</v>
      </c>
      <c r="R9" s="97">
        <v>9512414.3200000003</v>
      </c>
      <c r="S9" s="97">
        <v>1841480.94</v>
      </c>
      <c r="T9" s="97">
        <v>7670933.3799999999</v>
      </c>
      <c r="U9" s="97">
        <v>0</v>
      </c>
      <c r="V9" s="97">
        <v>0</v>
      </c>
      <c r="W9" s="97">
        <v>0</v>
      </c>
      <c r="X9" s="97">
        <v>1814064.37</v>
      </c>
      <c r="Y9" s="97">
        <v>460370.24</v>
      </c>
      <c r="Z9" s="97">
        <v>1353694.13</v>
      </c>
      <c r="AA9" s="97"/>
      <c r="AB9" s="97"/>
      <c r="AC9" s="97"/>
      <c r="AD9" s="97">
        <v>11326478.689999999</v>
      </c>
      <c r="AE9" s="97">
        <v>0</v>
      </c>
      <c r="AF9" s="97">
        <f t="shared" si="2"/>
        <v>11326478.690000001</v>
      </c>
      <c r="AG9" s="98" t="s">
        <v>164</v>
      </c>
      <c r="AH9" s="99" t="s">
        <v>243</v>
      </c>
      <c r="AI9" s="101">
        <v>7182085.2199999997</v>
      </c>
      <c r="AJ9" s="102">
        <v>0</v>
      </c>
      <c r="AK9" s="28"/>
    </row>
    <row r="10" spans="1:110" ht="189" x14ac:dyDescent="0.25">
      <c r="A10" s="29">
        <v>4</v>
      </c>
      <c r="B10" s="175">
        <v>5</v>
      </c>
      <c r="C10" s="5" t="s">
        <v>185</v>
      </c>
      <c r="D10" s="30" t="s">
        <v>172</v>
      </c>
      <c r="E10" s="31" t="s">
        <v>128</v>
      </c>
      <c r="F10" s="46" t="s">
        <v>47</v>
      </c>
      <c r="G10" s="46" t="s">
        <v>46</v>
      </c>
      <c r="H10" s="46" t="s">
        <v>227</v>
      </c>
      <c r="I10" s="6" t="s">
        <v>48</v>
      </c>
      <c r="J10" s="7">
        <v>42900</v>
      </c>
      <c r="K10" s="7">
        <v>43722</v>
      </c>
      <c r="L10" s="8">
        <f t="shared" si="0"/>
        <v>83.983862721834797</v>
      </c>
      <c r="M10" s="22" t="s">
        <v>161</v>
      </c>
      <c r="N10" s="22" t="s">
        <v>162</v>
      </c>
      <c r="O10" s="22" t="s">
        <v>162</v>
      </c>
      <c r="P10" s="32" t="s">
        <v>163</v>
      </c>
      <c r="Q10" s="5" t="s">
        <v>37</v>
      </c>
      <c r="R10" s="97">
        <f t="shared" ref="R10:R14" si="3">S10+T10</f>
        <v>4555318.1900000004</v>
      </c>
      <c r="S10" s="97">
        <v>881850.95</v>
      </c>
      <c r="T10" s="97">
        <v>3673467.24</v>
      </c>
      <c r="U10" s="97">
        <v>0</v>
      </c>
      <c r="V10" s="97">
        <v>0</v>
      </c>
      <c r="W10" s="97">
        <v>0</v>
      </c>
      <c r="X10" s="97">
        <f t="shared" ref="X10:X15" si="4">Y10+Z10</f>
        <v>868721.67</v>
      </c>
      <c r="Y10" s="97">
        <v>220462.74</v>
      </c>
      <c r="Z10" s="97">
        <v>648258.93000000005</v>
      </c>
      <c r="AA10" s="97"/>
      <c r="AB10" s="97"/>
      <c r="AC10" s="97"/>
      <c r="AD10" s="97">
        <f t="shared" si="1"/>
        <v>5424039.8600000003</v>
      </c>
      <c r="AE10" s="97">
        <v>0</v>
      </c>
      <c r="AF10" s="97">
        <f t="shared" si="2"/>
        <v>5424039.8600000003</v>
      </c>
      <c r="AG10" s="98" t="s">
        <v>164</v>
      </c>
      <c r="AH10" s="103" t="s">
        <v>195</v>
      </c>
      <c r="AI10" s="101">
        <v>109765.23</v>
      </c>
      <c r="AJ10" s="102">
        <v>0</v>
      </c>
      <c r="AK10" s="28"/>
    </row>
    <row r="11" spans="1:110" ht="189" x14ac:dyDescent="0.25">
      <c r="A11" s="29">
        <v>5</v>
      </c>
      <c r="B11" s="175">
        <v>6</v>
      </c>
      <c r="C11" s="5" t="s">
        <v>180</v>
      </c>
      <c r="D11" s="30" t="s">
        <v>172</v>
      </c>
      <c r="E11" s="31" t="s">
        <v>128</v>
      </c>
      <c r="F11" s="46" t="s">
        <v>50</v>
      </c>
      <c r="G11" s="46" t="s">
        <v>49</v>
      </c>
      <c r="H11" s="46" t="s">
        <v>195</v>
      </c>
      <c r="I11" s="6" t="s">
        <v>51</v>
      </c>
      <c r="J11" s="7">
        <v>42458</v>
      </c>
      <c r="K11" s="7">
        <v>43553</v>
      </c>
      <c r="L11" s="8">
        <f t="shared" si="0"/>
        <v>83.983862836271243</v>
      </c>
      <c r="M11" s="22" t="s">
        <v>161</v>
      </c>
      <c r="N11" s="22" t="s">
        <v>162</v>
      </c>
      <c r="O11" s="22" t="s">
        <v>162</v>
      </c>
      <c r="P11" s="32" t="s">
        <v>163</v>
      </c>
      <c r="Q11" s="5" t="s">
        <v>37</v>
      </c>
      <c r="R11" s="97">
        <f t="shared" si="3"/>
        <v>15492558.379999999</v>
      </c>
      <c r="S11" s="97">
        <v>2999159.84</v>
      </c>
      <c r="T11" s="97">
        <v>12493398.539999999</v>
      </c>
      <c r="U11" s="97">
        <v>0</v>
      </c>
      <c r="V11" s="97">
        <v>0</v>
      </c>
      <c r="W11" s="97">
        <v>0</v>
      </c>
      <c r="X11" s="97">
        <f t="shared" si="4"/>
        <v>2954507.35</v>
      </c>
      <c r="Y11" s="97">
        <v>749789.96</v>
      </c>
      <c r="Z11" s="97">
        <v>2204717.39</v>
      </c>
      <c r="AA11" s="97"/>
      <c r="AB11" s="97"/>
      <c r="AC11" s="97"/>
      <c r="AD11" s="97">
        <f t="shared" si="1"/>
        <v>18447065.73</v>
      </c>
      <c r="AE11" s="97">
        <v>0</v>
      </c>
      <c r="AF11" s="97">
        <f t="shared" si="2"/>
        <v>18447065.73</v>
      </c>
      <c r="AG11" s="98" t="s">
        <v>164</v>
      </c>
      <c r="AH11" s="99" t="s">
        <v>214</v>
      </c>
      <c r="AI11" s="101">
        <f>5122201.83+287389.42</f>
        <v>5409591.25</v>
      </c>
      <c r="AJ11" s="102">
        <v>0</v>
      </c>
      <c r="AK11" s="28"/>
    </row>
    <row r="12" spans="1:110" ht="126" x14ac:dyDescent="0.25">
      <c r="A12" s="29">
        <v>6</v>
      </c>
      <c r="B12" s="175">
        <v>7</v>
      </c>
      <c r="C12" s="5" t="s">
        <v>182</v>
      </c>
      <c r="D12" s="30" t="s">
        <v>172</v>
      </c>
      <c r="E12" s="31" t="s">
        <v>128</v>
      </c>
      <c r="F12" s="46" t="s">
        <v>53</v>
      </c>
      <c r="G12" s="46" t="s">
        <v>52</v>
      </c>
      <c r="H12" s="46" t="s">
        <v>195</v>
      </c>
      <c r="I12" s="6" t="s">
        <v>54</v>
      </c>
      <c r="J12" s="7">
        <v>42592</v>
      </c>
      <c r="K12" s="7">
        <v>43322</v>
      </c>
      <c r="L12" s="8">
        <f t="shared" si="0"/>
        <v>83.983862823517285</v>
      </c>
      <c r="M12" s="22" t="s">
        <v>161</v>
      </c>
      <c r="N12" s="22" t="s">
        <v>162</v>
      </c>
      <c r="O12" s="22" t="s">
        <v>162</v>
      </c>
      <c r="P12" s="32" t="s">
        <v>163</v>
      </c>
      <c r="Q12" s="5" t="s">
        <v>37</v>
      </c>
      <c r="R12" s="97">
        <f t="shared" si="3"/>
        <v>8244072.25</v>
      </c>
      <c r="S12" s="97">
        <v>1595946.25</v>
      </c>
      <c r="T12" s="97">
        <v>6648126</v>
      </c>
      <c r="U12" s="97">
        <v>0</v>
      </c>
      <c r="V12" s="97">
        <v>0</v>
      </c>
      <c r="W12" s="97">
        <v>0</v>
      </c>
      <c r="X12" s="97">
        <f t="shared" si="4"/>
        <v>1572185.27</v>
      </c>
      <c r="Y12" s="97">
        <v>398986.56</v>
      </c>
      <c r="Z12" s="97">
        <v>1173198.71</v>
      </c>
      <c r="AA12" s="97"/>
      <c r="AB12" s="97"/>
      <c r="AC12" s="97"/>
      <c r="AD12" s="97">
        <f t="shared" si="1"/>
        <v>9816257.5199999996</v>
      </c>
      <c r="AE12" s="97">
        <v>0</v>
      </c>
      <c r="AF12" s="97">
        <f t="shared" si="2"/>
        <v>9816257.5199999996</v>
      </c>
      <c r="AG12" s="98" t="s">
        <v>164</v>
      </c>
      <c r="AH12" s="99" t="s">
        <v>200</v>
      </c>
      <c r="AI12" s="101">
        <f>802226.59+368793.09</f>
        <v>1171019.68</v>
      </c>
      <c r="AJ12" s="102">
        <v>0</v>
      </c>
      <c r="AK12" s="28"/>
    </row>
    <row r="13" spans="1:110" ht="267.75" x14ac:dyDescent="0.25">
      <c r="A13" s="29">
        <v>7</v>
      </c>
      <c r="B13" s="175">
        <v>8</v>
      </c>
      <c r="C13" s="5" t="s">
        <v>183</v>
      </c>
      <c r="D13" s="30" t="s">
        <v>172</v>
      </c>
      <c r="E13" s="31" t="s">
        <v>128</v>
      </c>
      <c r="F13" s="46" t="s">
        <v>56</v>
      </c>
      <c r="G13" s="46" t="s">
        <v>55</v>
      </c>
      <c r="H13" s="46" t="s">
        <v>195</v>
      </c>
      <c r="I13" s="6" t="s">
        <v>57</v>
      </c>
      <c r="J13" s="7">
        <v>42661</v>
      </c>
      <c r="K13" s="7">
        <v>43391</v>
      </c>
      <c r="L13" s="8">
        <f t="shared" si="0"/>
        <v>83.983862943976007</v>
      </c>
      <c r="M13" s="22" t="s">
        <v>161</v>
      </c>
      <c r="N13" s="22" t="s">
        <v>162</v>
      </c>
      <c r="O13" s="22" t="s">
        <v>162</v>
      </c>
      <c r="P13" s="32" t="s">
        <v>163</v>
      </c>
      <c r="Q13" s="5" t="s">
        <v>37</v>
      </c>
      <c r="R13" s="97">
        <f t="shared" si="3"/>
        <v>1681184.87</v>
      </c>
      <c r="S13" s="97">
        <v>325455.75</v>
      </c>
      <c r="T13" s="97">
        <v>1355729.12</v>
      </c>
      <c r="U13" s="97">
        <v>0</v>
      </c>
      <c r="V13" s="97">
        <v>0</v>
      </c>
      <c r="W13" s="97">
        <v>0</v>
      </c>
      <c r="X13" s="97">
        <f t="shared" si="4"/>
        <v>320610.25</v>
      </c>
      <c r="Y13" s="97">
        <v>81363.94</v>
      </c>
      <c r="Z13" s="97">
        <v>239246.31</v>
      </c>
      <c r="AA13" s="97"/>
      <c r="AB13" s="97"/>
      <c r="AC13" s="97"/>
      <c r="AD13" s="97">
        <f t="shared" si="1"/>
        <v>2001795.12</v>
      </c>
      <c r="AE13" s="97">
        <v>0</v>
      </c>
      <c r="AF13" s="97">
        <f t="shared" si="2"/>
        <v>2001795.12</v>
      </c>
      <c r="AG13" s="98" t="s">
        <v>164</v>
      </c>
      <c r="AH13" s="99" t="s">
        <v>209</v>
      </c>
      <c r="AI13" s="101">
        <v>2531.67</v>
      </c>
      <c r="AJ13" s="102">
        <v>0</v>
      </c>
      <c r="AK13" s="28"/>
    </row>
    <row r="14" spans="1:110" ht="189" x14ac:dyDescent="0.25">
      <c r="A14" s="29">
        <v>8</v>
      </c>
      <c r="B14" s="175">
        <v>9</v>
      </c>
      <c r="C14" s="5" t="s">
        <v>177</v>
      </c>
      <c r="D14" s="30" t="s">
        <v>172</v>
      </c>
      <c r="E14" s="31" t="s">
        <v>128</v>
      </c>
      <c r="F14" s="46" t="s">
        <v>58</v>
      </c>
      <c r="G14" s="46" t="s">
        <v>414</v>
      </c>
      <c r="H14" s="46" t="s">
        <v>231</v>
      </c>
      <c r="I14" s="6" t="s">
        <v>59</v>
      </c>
      <c r="J14" s="7">
        <v>42446</v>
      </c>
      <c r="K14" s="7">
        <v>43541</v>
      </c>
      <c r="L14" s="8">
        <f t="shared" si="0"/>
        <v>83.983862848864618</v>
      </c>
      <c r="M14" s="22" t="s">
        <v>161</v>
      </c>
      <c r="N14" s="22" t="s">
        <v>162</v>
      </c>
      <c r="O14" s="22" t="s">
        <v>162</v>
      </c>
      <c r="P14" s="32" t="s">
        <v>163</v>
      </c>
      <c r="Q14" s="5" t="s">
        <v>37</v>
      </c>
      <c r="R14" s="97">
        <f t="shared" si="3"/>
        <v>30189820.119999997</v>
      </c>
      <c r="S14" s="97">
        <v>5844360.4900000002</v>
      </c>
      <c r="T14" s="97">
        <v>24345459.629999999</v>
      </c>
      <c r="U14" s="97">
        <v>0</v>
      </c>
      <c r="V14" s="97">
        <v>0</v>
      </c>
      <c r="W14" s="97">
        <v>0</v>
      </c>
      <c r="X14" s="97">
        <f t="shared" si="4"/>
        <v>5757347.7000000002</v>
      </c>
      <c r="Y14" s="97">
        <v>1461090.12</v>
      </c>
      <c r="Z14" s="97">
        <v>4296257.58</v>
      </c>
      <c r="AA14" s="97"/>
      <c r="AB14" s="97"/>
      <c r="AC14" s="97"/>
      <c r="AD14" s="97">
        <f t="shared" si="1"/>
        <v>35947167.82</v>
      </c>
      <c r="AE14" s="97">
        <v>0</v>
      </c>
      <c r="AF14" s="97">
        <f t="shared" si="2"/>
        <v>35947167.82</v>
      </c>
      <c r="AG14" s="98" t="s">
        <v>164</v>
      </c>
      <c r="AH14" s="99" t="s">
        <v>202</v>
      </c>
      <c r="AI14" s="101">
        <v>13729924.189999999</v>
      </c>
      <c r="AJ14" s="102">
        <v>0</v>
      </c>
      <c r="AK14" s="28"/>
    </row>
    <row r="15" spans="1:110" ht="409.5" x14ac:dyDescent="0.25">
      <c r="A15" s="29">
        <v>9</v>
      </c>
      <c r="B15" s="175">
        <v>10</v>
      </c>
      <c r="C15" s="5" t="s">
        <v>183</v>
      </c>
      <c r="D15" s="30" t="s">
        <v>172</v>
      </c>
      <c r="E15" s="31" t="s">
        <v>128</v>
      </c>
      <c r="F15" s="46" t="s">
        <v>60</v>
      </c>
      <c r="G15" s="46" t="s">
        <v>55</v>
      </c>
      <c r="H15" s="46" t="s">
        <v>195</v>
      </c>
      <c r="I15" s="6" t="s">
        <v>61</v>
      </c>
      <c r="J15" s="7">
        <v>42538</v>
      </c>
      <c r="K15" s="7">
        <v>43298</v>
      </c>
      <c r="L15" s="8">
        <f t="shared" si="0"/>
        <v>83.983862739322618</v>
      </c>
      <c r="M15" s="22" t="s">
        <v>161</v>
      </c>
      <c r="N15" s="22" t="s">
        <v>162</v>
      </c>
      <c r="O15" s="22" t="s">
        <v>162</v>
      </c>
      <c r="P15" s="32" t="s">
        <v>163</v>
      </c>
      <c r="Q15" s="5" t="s">
        <v>37</v>
      </c>
      <c r="R15" s="97">
        <f t="shared" ref="R15:R21" si="5">S15+T15</f>
        <v>2777962.48</v>
      </c>
      <c r="S15" s="97">
        <v>537777.77</v>
      </c>
      <c r="T15" s="97">
        <v>2240184.71</v>
      </c>
      <c r="U15" s="97">
        <v>0</v>
      </c>
      <c r="V15" s="97">
        <v>0</v>
      </c>
      <c r="W15" s="97">
        <v>0</v>
      </c>
      <c r="X15" s="97">
        <f t="shared" si="4"/>
        <v>529771.16</v>
      </c>
      <c r="Y15" s="97">
        <v>134444.44</v>
      </c>
      <c r="Z15" s="97">
        <v>395326.72000000003</v>
      </c>
      <c r="AA15" s="97"/>
      <c r="AB15" s="97"/>
      <c r="AC15" s="97"/>
      <c r="AD15" s="97">
        <f t="shared" si="1"/>
        <v>3307733.64</v>
      </c>
      <c r="AE15" s="97">
        <v>192499.20000000001</v>
      </c>
      <c r="AF15" s="97">
        <f t="shared" si="2"/>
        <v>3500232.8400000003</v>
      </c>
      <c r="AG15" s="98" t="s">
        <v>164</v>
      </c>
      <c r="AH15" s="99" t="s">
        <v>307</v>
      </c>
      <c r="AI15" s="101">
        <v>0</v>
      </c>
      <c r="AJ15" s="102">
        <v>0</v>
      </c>
      <c r="AK15" s="28"/>
    </row>
    <row r="16" spans="1:110" ht="346.5" x14ac:dyDescent="0.25">
      <c r="A16" s="29">
        <v>10</v>
      </c>
      <c r="B16" s="175">
        <v>11</v>
      </c>
      <c r="C16" s="5" t="s">
        <v>177</v>
      </c>
      <c r="D16" s="30" t="s">
        <v>172</v>
      </c>
      <c r="E16" s="31" t="s">
        <v>128</v>
      </c>
      <c r="F16" s="46" t="s">
        <v>63</v>
      </c>
      <c r="G16" s="46" t="s">
        <v>62</v>
      </c>
      <c r="H16" s="46" t="s">
        <v>231</v>
      </c>
      <c r="I16" s="6" t="s">
        <v>64</v>
      </c>
      <c r="J16" s="7">
        <v>42467</v>
      </c>
      <c r="K16" s="7">
        <v>43562</v>
      </c>
      <c r="L16" s="8">
        <f t="shared" si="0"/>
        <v>83.98386285205288</v>
      </c>
      <c r="M16" s="22" t="s">
        <v>161</v>
      </c>
      <c r="N16" s="22" t="s">
        <v>162</v>
      </c>
      <c r="O16" s="22" t="s">
        <v>162</v>
      </c>
      <c r="P16" s="32" t="s">
        <v>163</v>
      </c>
      <c r="Q16" s="5" t="s">
        <v>37</v>
      </c>
      <c r="R16" s="104">
        <f t="shared" si="5"/>
        <v>13566298.970000001</v>
      </c>
      <c r="S16" s="104">
        <v>2626260.8199999998</v>
      </c>
      <c r="T16" s="104">
        <v>10940038.15</v>
      </c>
      <c r="U16" s="104">
        <v>0</v>
      </c>
      <c r="V16" s="104">
        <v>0</v>
      </c>
      <c r="W16" s="104">
        <v>0</v>
      </c>
      <c r="X16" s="104">
        <f>Y16+Z16</f>
        <v>2587160.17</v>
      </c>
      <c r="Y16" s="104">
        <v>656565.19999999995</v>
      </c>
      <c r="Z16" s="104">
        <v>1930594.97</v>
      </c>
      <c r="AA16" s="97"/>
      <c r="AB16" s="97"/>
      <c r="AC16" s="97"/>
      <c r="AD16" s="104">
        <f t="shared" si="1"/>
        <v>16153459.140000001</v>
      </c>
      <c r="AE16" s="97">
        <v>0</v>
      </c>
      <c r="AF16" s="97">
        <f t="shared" si="2"/>
        <v>16153459.140000001</v>
      </c>
      <c r="AG16" s="98" t="s">
        <v>164</v>
      </c>
      <c r="AH16" s="99" t="s">
        <v>203</v>
      </c>
      <c r="AI16" s="101">
        <f>5896096.43+397925.62+484093.06</f>
        <v>6778115.1099999994</v>
      </c>
      <c r="AJ16" s="102">
        <v>0</v>
      </c>
      <c r="AK16" s="28"/>
    </row>
    <row r="17" spans="1:37" ht="189" x14ac:dyDescent="0.25">
      <c r="A17" s="29">
        <v>11</v>
      </c>
      <c r="B17" s="175">
        <v>13</v>
      </c>
      <c r="C17" s="5" t="s">
        <v>181</v>
      </c>
      <c r="D17" s="30" t="s">
        <v>172</v>
      </c>
      <c r="E17" s="31" t="s">
        <v>128</v>
      </c>
      <c r="F17" s="46" t="s">
        <v>66</v>
      </c>
      <c r="G17" s="46" t="s">
        <v>65</v>
      </c>
      <c r="H17" s="46" t="s">
        <v>227</v>
      </c>
      <c r="I17" s="6" t="s">
        <v>67</v>
      </c>
      <c r="J17" s="7">
        <v>42668</v>
      </c>
      <c r="K17" s="7">
        <v>43763</v>
      </c>
      <c r="L17" s="8">
        <f t="shared" si="0"/>
        <v>83.983862845432327</v>
      </c>
      <c r="M17" s="22" t="s">
        <v>161</v>
      </c>
      <c r="N17" s="22" t="s">
        <v>162</v>
      </c>
      <c r="O17" s="22" t="s">
        <v>162</v>
      </c>
      <c r="P17" s="32" t="s">
        <v>163</v>
      </c>
      <c r="Q17" s="5" t="s">
        <v>37</v>
      </c>
      <c r="R17" s="97">
        <f t="shared" si="5"/>
        <v>9782795.4699999988</v>
      </c>
      <c r="S17" s="97">
        <v>1893823.25</v>
      </c>
      <c r="T17" s="97">
        <v>7888972.2199999997</v>
      </c>
      <c r="U17" s="97">
        <v>0</v>
      </c>
      <c r="V17" s="97">
        <v>0</v>
      </c>
      <c r="W17" s="97">
        <v>0</v>
      </c>
      <c r="X17" s="97">
        <f>Y17+Z17</f>
        <v>1865627.3800000001</v>
      </c>
      <c r="Y17" s="97">
        <v>473455.81</v>
      </c>
      <c r="Z17" s="97">
        <v>1392171.57</v>
      </c>
      <c r="AA17" s="97"/>
      <c r="AB17" s="97"/>
      <c r="AC17" s="97"/>
      <c r="AD17" s="97">
        <f t="shared" si="1"/>
        <v>11648422.85</v>
      </c>
      <c r="AE17" s="97">
        <v>0</v>
      </c>
      <c r="AF17" s="97">
        <f t="shared" si="2"/>
        <v>11648422.85</v>
      </c>
      <c r="AG17" s="98" t="s">
        <v>164</v>
      </c>
      <c r="AH17" s="99" t="s">
        <v>207</v>
      </c>
      <c r="AI17" s="101">
        <v>251602.2</v>
      </c>
      <c r="AJ17" s="102">
        <v>0</v>
      </c>
      <c r="AK17" s="28"/>
    </row>
    <row r="18" spans="1:37" ht="141.75" x14ac:dyDescent="0.25">
      <c r="A18" s="29">
        <v>12</v>
      </c>
      <c r="B18" s="175">
        <v>15</v>
      </c>
      <c r="C18" s="5" t="s">
        <v>182</v>
      </c>
      <c r="D18" s="30" t="s">
        <v>172</v>
      </c>
      <c r="E18" s="31" t="s">
        <v>128</v>
      </c>
      <c r="F18" s="46" t="s">
        <v>69</v>
      </c>
      <c r="G18" s="46" t="s">
        <v>68</v>
      </c>
      <c r="H18" s="46" t="s">
        <v>195</v>
      </c>
      <c r="I18" s="6" t="s">
        <v>70</v>
      </c>
      <c r="J18" s="7">
        <v>42717</v>
      </c>
      <c r="K18" s="7">
        <v>43386</v>
      </c>
      <c r="L18" s="8">
        <f t="shared" si="0"/>
        <v>83.983863051796376</v>
      </c>
      <c r="M18" s="22" t="s">
        <v>161</v>
      </c>
      <c r="N18" s="22" t="s">
        <v>162</v>
      </c>
      <c r="O18" s="22" t="s">
        <v>162</v>
      </c>
      <c r="P18" s="32" t="s">
        <v>163</v>
      </c>
      <c r="Q18" s="5" t="s">
        <v>37</v>
      </c>
      <c r="R18" s="97">
        <f t="shared" si="5"/>
        <v>2106832.29</v>
      </c>
      <c r="S18" s="97">
        <v>407855.61</v>
      </c>
      <c r="T18" s="97">
        <v>1698976.68</v>
      </c>
      <c r="U18" s="97">
        <v>0</v>
      </c>
      <c r="V18" s="97">
        <v>0</v>
      </c>
      <c r="W18" s="97">
        <v>0</v>
      </c>
      <c r="X18" s="97">
        <f>Y18+Z18</f>
        <v>401783.30999999994</v>
      </c>
      <c r="Y18" s="97">
        <v>101963.9</v>
      </c>
      <c r="Z18" s="97">
        <v>299819.40999999997</v>
      </c>
      <c r="AA18" s="97"/>
      <c r="AB18" s="97"/>
      <c r="AC18" s="97"/>
      <c r="AD18" s="97">
        <f t="shared" si="1"/>
        <v>2508615.6</v>
      </c>
      <c r="AE18" s="97">
        <v>154711.20000000001</v>
      </c>
      <c r="AF18" s="97">
        <f t="shared" si="2"/>
        <v>2663326.8000000003</v>
      </c>
      <c r="AG18" s="98" t="s">
        <v>164</v>
      </c>
      <c r="AH18" s="99" t="s">
        <v>201</v>
      </c>
      <c r="AI18" s="101">
        <v>5817.56</v>
      </c>
      <c r="AJ18" s="102">
        <v>0</v>
      </c>
      <c r="AK18" s="28"/>
    </row>
    <row r="19" spans="1:37" ht="267.75" x14ac:dyDescent="0.25">
      <c r="A19" s="29">
        <v>13</v>
      </c>
      <c r="B19" s="175">
        <v>16</v>
      </c>
      <c r="C19" s="33" t="s">
        <v>180</v>
      </c>
      <c r="D19" s="30" t="s">
        <v>172</v>
      </c>
      <c r="E19" s="31" t="s">
        <v>128</v>
      </c>
      <c r="F19" s="46" t="s">
        <v>129</v>
      </c>
      <c r="G19" s="46" t="s">
        <v>127</v>
      </c>
      <c r="H19" s="46" t="s">
        <v>233</v>
      </c>
      <c r="I19" s="6" t="s">
        <v>130</v>
      </c>
      <c r="J19" s="7">
        <v>42884</v>
      </c>
      <c r="K19" s="7">
        <v>43980</v>
      </c>
      <c r="L19" s="8">
        <f t="shared" si="0"/>
        <v>83.983862865206149</v>
      </c>
      <c r="M19" s="22" t="s">
        <v>161</v>
      </c>
      <c r="N19" s="22" t="s">
        <v>162</v>
      </c>
      <c r="O19" s="22" t="s">
        <v>162</v>
      </c>
      <c r="P19" s="32" t="s">
        <v>163</v>
      </c>
      <c r="Q19" s="5" t="s">
        <v>37</v>
      </c>
      <c r="R19" s="104">
        <f t="shared" si="5"/>
        <v>14884782.690000001</v>
      </c>
      <c r="S19" s="97">
        <v>2881502.29</v>
      </c>
      <c r="T19" s="97">
        <v>12003280.4</v>
      </c>
      <c r="U19" s="97">
        <v>0</v>
      </c>
      <c r="V19" s="97">
        <v>0</v>
      </c>
      <c r="W19" s="97">
        <v>0</v>
      </c>
      <c r="X19" s="97">
        <f>Y19+Z19</f>
        <v>2838601.52</v>
      </c>
      <c r="Y19" s="97">
        <v>720375.57</v>
      </c>
      <c r="Z19" s="97">
        <v>2118225.9500000002</v>
      </c>
      <c r="AA19" s="97"/>
      <c r="AB19" s="97"/>
      <c r="AC19" s="97"/>
      <c r="AD19" s="97">
        <f t="shared" si="1"/>
        <v>17723384.210000001</v>
      </c>
      <c r="AE19" s="97">
        <v>0</v>
      </c>
      <c r="AF19" s="97">
        <f t="shared" si="2"/>
        <v>17723384.210000001</v>
      </c>
      <c r="AG19" s="98" t="s">
        <v>164</v>
      </c>
      <c r="AH19" s="103" t="s">
        <v>195</v>
      </c>
      <c r="AI19" s="101">
        <f>13188.18+122031.66</f>
        <v>135219.84</v>
      </c>
      <c r="AJ19" s="102">
        <v>0</v>
      </c>
      <c r="AK19" s="28"/>
    </row>
    <row r="20" spans="1:37" ht="189" x14ac:dyDescent="0.25">
      <c r="A20" s="29">
        <v>14</v>
      </c>
      <c r="B20" s="175">
        <v>17</v>
      </c>
      <c r="C20" s="5" t="s">
        <v>181</v>
      </c>
      <c r="D20" s="30" t="s">
        <v>172</v>
      </c>
      <c r="E20" s="31" t="s">
        <v>128</v>
      </c>
      <c r="F20" s="46" t="s">
        <v>72</v>
      </c>
      <c r="G20" s="46" t="s">
        <v>71</v>
      </c>
      <c r="H20" s="46" t="s">
        <v>195</v>
      </c>
      <c r="I20" s="6" t="s">
        <v>73</v>
      </c>
      <c r="J20" s="7">
        <v>42482</v>
      </c>
      <c r="K20" s="7">
        <v>43577</v>
      </c>
      <c r="L20" s="8">
        <f t="shared" si="0"/>
        <v>83.983862859805768</v>
      </c>
      <c r="M20" s="22" t="s">
        <v>161</v>
      </c>
      <c r="N20" s="22" t="s">
        <v>162</v>
      </c>
      <c r="O20" s="22" t="s">
        <v>162</v>
      </c>
      <c r="P20" s="32" t="s">
        <v>163</v>
      </c>
      <c r="Q20" s="5" t="s">
        <v>37</v>
      </c>
      <c r="R20" s="104">
        <f t="shared" si="5"/>
        <v>9894631.8100000005</v>
      </c>
      <c r="S20" s="97">
        <v>1915473.33</v>
      </c>
      <c r="T20" s="97">
        <v>7979158.4800000004</v>
      </c>
      <c r="U20" s="97">
        <v>0</v>
      </c>
      <c r="V20" s="97">
        <v>0</v>
      </c>
      <c r="W20" s="97">
        <v>0</v>
      </c>
      <c r="X20" s="97">
        <v>1886955.12</v>
      </c>
      <c r="Y20" s="97">
        <v>478868.33</v>
      </c>
      <c r="Z20" s="97">
        <v>1408086.79</v>
      </c>
      <c r="AA20" s="97"/>
      <c r="AB20" s="97"/>
      <c r="AC20" s="97"/>
      <c r="AD20" s="97">
        <f t="shared" si="1"/>
        <v>11781586.93</v>
      </c>
      <c r="AE20" s="97">
        <v>0</v>
      </c>
      <c r="AF20" s="97">
        <f t="shared" si="2"/>
        <v>11781586.93</v>
      </c>
      <c r="AG20" s="98" t="s">
        <v>164</v>
      </c>
      <c r="AH20" s="99" t="s">
        <v>391</v>
      </c>
      <c r="AI20" s="101">
        <f>2506289.69+116657.24</f>
        <v>2622946.9300000002</v>
      </c>
      <c r="AJ20" s="102">
        <v>0</v>
      </c>
      <c r="AK20" s="28"/>
    </row>
    <row r="21" spans="1:37" ht="173.25" x14ac:dyDescent="0.25">
      <c r="A21" s="29">
        <v>15</v>
      </c>
      <c r="B21" s="175">
        <v>18</v>
      </c>
      <c r="C21" s="5" t="s">
        <v>178</v>
      </c>
      <c r="D21" s="30" t="s">
        <v>172</v>
      </c>
      <c r="E21" s="31" t="s">
        <v>128</v>
      </c>
      <c r="F21" s="46" t="s">
        <v>75</v>
      </c>
      <c r="G21" s="46" t="s">
        <v>74</v>
      </c>
      <c r="H21" s="46" t="s">
        <v>195</v>
      </c>
      <c r="I21" s="6" t="s">
        <v>76</v>
      </c>
      <c r="J21" s="7">
        <v>42464</v>
      </c>
      <c r="K21" s="7">
        <v>43500</v>
      </c>
      <c r="L21" s="8">
        <f t="shared" si="0"/>
        <v>83.983862838046434</v>
      </c>
      <c r="M21" s="22" t="s">
        <v>161</v>
      </c>
      <c r="N21" s="22" t="s">
        <v>162</v>
      </c>
      <c r="O21" s="22" t="s">
        <v>162</v>
      </c>
      <c r="P21" s="32" t="s">
        <v>163</v>
      </c>
      <c r="Q21" s="5" t="s">
        <v>37</v>
      </c>
      <c r="R21" s="104">
        <f t="shared" si="5"/>
        <v>3639337.0599999996</v>
      </c>
      <c r="S21" s="97">
        <v>704528.8</v>
      </c>
      <c r="T21" s="97">
        <v>2934808.26</v>
      </c>
      <c r="U21" s="97">
        <v>0</v>
      </c>
      <c r="V21" s="97">
        <v>0</v>
      </c>
      <c r="W21" s="97">
        <v>0</v>
      </c>
      <c r="X21" s="97">
        <f t="shared" ref="X21:X26" si="6">Y21+Z21</f>
        <v>694039.54</v>
      </c>
      <c r="Y21" s="97">
        <v>176132.2</v>
      </c>
      <c r="Z21" s="97">
        <v>517907.34</v>
      </c>
      <c r="AA21" s="97"/>
      <c r="AB21" s="97"/>
      <c r="AC21" s="97"/>
      <c r="AD21" s="97">
        <f t="shared" si="1"/>
        <v>4333376.5999999996</v>
      </c>
      <c r="AE21" s="97">
        <v>0</v>
      </c>
      <c r="AF21" s="97">
        <f t="shared" si="2"/>
        <v>4333376.5999999996</v>
      </c>
      <c r="AG21" s="98" t="s">
        <v>164</v>
      </c>
      <c r="AH21" s="99" t="s">
        <v>296</v>
      </c>
      <c r="AI21" s="101">
        <f>379822.56+72691.39</f>
        <v>452513.95</v>
      </c>
      <c r="AJ21" s="102">
        <v>0</v>
      </c>
      <c r="AK21" s="28"/>
    </row>
    <row r="22" spans="1:37" ht="204.75" x14ac:dyDescent="0.25">
      <c r="A22" s="29">
        <v>16</v>
      </c>
      <c r="B22" s="175">
        <v>19</v>
      </c>
      <c r="C22" s="5" t="s">
        <v>184</v>
      </c>
      <c r="D22" s="30" t="s">
        <v>172</v>
      </c>
      <c r="E22" s="31" t="s">
        <v>128</v>
      </c>
      <c r="F22" s="46" t="s">
        <v>78</v>
      </c>
      <c r="G22" s="46" t="s">
        <v>77</v>
      </c>
      <c r="H22" s="46" t="s">
        <v>195</v>
      </c>
      <c r="I22" s="6" t="s">
        <v>79</v>
      </c>
      <c r="J22" s="7">
        <v>42446</v>
      </c>
      <c r="K22" s="7">
        <v>43360</v>
      </c>
      <c r="L22" s="8">
        <f t="shared" si="0"/>
        <v>83.983862865891041</v>
      </c>
      <c r="M22" s="22" t="s">
        <v>161</v>
      </c>
      <c r="N22" s="22" t="s">
        <v>162</v>
      </c>
      <c r="O22" s="22" t="s">
        <v>162</v>
      </c>
      <c r="P22" s="32" t="s">
        <v>163</v>
      </c>
      <c r="Q22" s="5" t="s">
        <v>37</v>
      </c>
      <c r="R22" s="104">
        <f t="shared" ref="R22:R26" si="7">S22+T22</f>
        <v>3627735.48</v>
      </c>
      <c r="S22" s="97">
        <v>702282.88</v>
      </c>
      <c r="T22" s="97">
        <v>2925452.6</v>
      </c>
      <c r="U22" s="97">
        <v>0</v>
      </c>
      <c r="V22" s="97">
        <v>0</v>
      </c>
      <c r="W22" s="97">
        <v>0</v>
      </c>
      <c r="X22" s="97">
        <f t="shared" si="6"/>
        <v>691827.06</v>
      </c>
      <c r="Y22" s="97">
        <v>175570.72</v>
      </c>
      <c r="Z22" s="97">
        <v>516256.34</v>
      </c>
      <c r="AA22" s="97"/>
      <c r="AB22" s="97"/>
      <c r="AC22" s="97"/>
      <c r="AD22" s="97">
        <f t="shared" si="1"/>
        <v>4319562.54</v>
      </c>
      <c r="AE22" s="97">
        <v>0</v>
      </c>
      <c r="AF22" s="97">
        <f t="shared" si="2"/>
        <v>4319562.54</v>
      </c>
      <c r="AG22" s="98" t="s">
        <v>164</v>
      </c>
      <c r="AH22" s="99" t="s">
        <v>297</v>
      </c>
      <c r="AI22" s="101">
        <f>417114.04+40396.08</f>
        <v>457510.12</v>
      </c>
      <c r="AJ22" s="102">
        <v>0</v>
      </c>
      <c r="AK22" s="28"/>
    </row>
    <row r="23" spans="1:37" ht="141.75" x14ac:dyDescent="0.25">
      <c r="A23" s="29">
        <v>17</v>
      </c>
      <c r="B23" s="175">
        <v>20</v>
      </c>
      <c r="C23" s="5" t="s">
        <v>178</v>
      </c>
      <c r="D23" s="30" t="s">
        <v>172</v>
      </c>
      <c r="E23" s="31" t="s">
        <v>128</v>
      </c>
      <c r="F23" s="46" t="s">
        <v>80</v>
      </c>
      <c r="G23" s="46" t="s">
        <v>74</v>
      </c>
      <c r="H23" s="46" t="s">
        <v>235</v>
      </c>
      <c r="I23" s="6" t="s">
        <v>81</v>
      </c>
      <c r="J23" s="7">
        <v>42464</v>
      </c>
      <c r="K23" s="7">
        <v>43925</v>
      </c>
      <c r="L23" s="8">
        <f t="shared" si="0"/>
        <v>83.98386284004664</v>
      </c>
      <c r="M23" s="22" t="s">
        <v>161</v>
      </c>
      <c r="N23" s="22" t="s">
        <v>162</v>
      </c>
      <c r="O23" s="22" t="s">
        <v>162</v>
      </c>
      <c r="P23" s="32" t="s">
        <v>163</v>
      </c>
      <c r="Q23" s="5" t="s">
        <v>37</v>
      </c>
      <c r="R23" s="104">
        <f t="shared" si="7"/>
        <v>16139137.140000001</v>
      </c>
      <c r="S23" s="97">
        <v>3124329.16</v>
      </c>
      <c r="T23" s="97">
        <v>13014807.98</v>
      </c>
      <c r="U23" s="97">
        <v>0</v>
      </c>
      <c r="V23" s="97">
        <v>0</v>
      </c>
      <c r="W23" s="97">
        <v>0</v>
      </c>
      <c r="X23" s="97">
        <f t="shared" si="6"/>
        <v>3077813.11</v>
      </c>
      <c r="Y23" s="97">
        <v>781082.29</v>
      </c>
      <c r="Z23" s="97">
        <v>2296730.8199999998</v>
      </c>
      <c r="AA23" s="97"/>
      <c r="AB23" s="97"/>
      <c r="AC23" s="97"/>
      <c r="AD23" s="97">
        <f t="shared" si="1"/>
        <v>19216950.25</v>
      </c>
      <c r="AE23" s="97">
        <v>0</v>
      </c>
      <c r="AF23" s="97">
        <f t="shared" si="2"/>
        <v>19216950.25</v>
      </c>
      <c r="AG23" s="98" t="s">
        <v>164</v>
      </c>
      <c r="AH23" s="99" t="s">
        <v>295</v>
      </c>
      <c r="AI23" s="101">
        <v>508938.6</v>
      </c>
      <c r="AJ23" s="102">
        <v>0</v>
      </c>
      <c r="AK23" s="28"/>
    </row>
    <row r="24" spans="1:37" ht="409.5" x14ac:dyDescent="0.25">
      <c r="A24" s="29">
        <v>18</v>
      </c>
      <c r="B24" s="175">
        <v>21</v>
      </c>
      <c r="C24" s="5" t="s">
        <v>184</v>
      </c>
      <c r="D24" s="30" t="s">
        <v>172</v>
      </c>
      <c r="E24" s="31" t="s">
        <v>128</v>
      </c>
      <c r="F24" s="46" t="s">
        <v>82</v>
      </c>
      <c r="G24" s="46" t="s">
        <v>77</v>
      </c>
      <c r="H24" s="46" t="s">
        <v>222</v>
      </c>
      <c r="I24" s="6" t="s">
        <v>83</v>
      </c>
      <c r="J24" s="7">
        <v>42516</v>
      </c>
      <c r="K24" s="7">
        <v>43430</v>
      </c>
      <c r="L24" s="8">
        <f t="shared" si="0"/>
        <v>83.983862825693933</v>
      </c>
      <c r="M24" s="22" t="s">
        <v>161</v>
      </c>
      <c r="N24" s="22" t="s">
        <v>162</v>
      </c>
      <c r="O24" s="22" t="s">
        <v>162</v>
      </c>
      <c r="P24" s="32" t="s">
        <v>163</v>
      </c>
      <c r="Q24" s="5" t="s">
        <v>37</v>
      </c>
      <c r="R24" s="104">
        <f t="shared" si="7"/>
        <v>13418100</v>
      </c>
      <c r="S24" s="97">
        <v>2597571.4</v>
      </c>
      <c r="T24" s="97">
        <v>10820528.6</v>
      </c>
      <c r="U24" s="97">
        <v>0</v>
      </c>
      <c r="V24" s="97">
        <v>0</v>
      </c>
      <c r="W24" s="97">
        <v>0</v>
      </c>
      <c r="X24" s="97">
        <f t="shared" si="6"/>
        <v>2558897.9</v>
      </c>
      <c r="Y24" s="97">
        <v>649392.85</v>
      </c>
      <c r="Z24" s="97">
        <v>1909505.05</v>
      </c>
      <c r="AA24" s="97"/>
      <c r="AB24" s="97"/>
      <c r="AC24" s="97"/>
      <c r="AD24" s="97">
        <f t="shared" si="1"/>
        <v>15976997.9</v>
      </c>
      <c r="AE24" s="97">
        <v>16493.400000000001</v>
      </c>
      <c r="AF24" s="97">
        <f t="shared" si="2"/>
        <v>15993491.300000001</v>
      </c>
      <c r="AG24" s="98" t="s">
        <v>164</v>
      </c>
      <c r="AH24" s="99" t="s">
        <v>199</v>
      </c>
      <c r="AI24" s="101">
        <f>1449390.25+405531.52</f>
        <v>1854921.77</v>
      </c>
      <c r="AJ24" s="102">
        <v>0</v>
      </c>
      <c r="AK24" s="28"/>
    </row>
    <row r="25" spans="1:37" ht="252" x14ac:dyDescent="0.25">
      <c r="A25" s="29">
        <v>19</v>
      </c>
      <c r="B25" s="175">
        <v>22</v>
      </c>
      <c r="C25" s="5" t="s">
        <v>184</v>
      </c>
      <c r="D25" s="30" t="s">
        <v>172</v>
      </c>
      <c r="E25" s="31" t="s">
        <v>128</v>
      </c>
      <c r="F25" s="46" t="s">
        <v>84</v>
      </c>
      <c r="G25" s="46" t="s">
        <v>77</v>
      </c>
      <c r="H25" s="46" t="s">
        <v>223</v>
      </c>
      <c r="I25" s="6" t="s">
        <v>85</v>
      </c>
      <c r="J25" s="7">
        <v>42446</v>
      </c>
      <c r="K25" s="7">
        <v>43176</v>
      </c>
      <c r="L25" s="8">
        <f t="shared" si="0"/>
        <v>83.983862881462997</v>
      </c>
      <c r="M25" s="22" t="s">
        <v>161</v>
      </c>
      <c r="N25" s="22" t="s">
        <v>162</v>
      </c>
      <c r="O25" s="22" t="s">
        <v>162</v>
      </c>
      <c r="P25" s="32" t="s">
        <v>163</v>
      </c>
      <c r="Q25" s="5" t="s">
        <v>37</v>
      </c>
      <c r="R25" s="104">
        <f t="shared" si="7"/>
        <v>13490539.449999999</v>
      </c>
      <c r="S25" s="97">
        <v>2611594.75</v>
      </c>
      <c r="T25" s="97">
        <v>10878944.699999999</v>
      </c>
      <c r="U25" s="97">
        <v>0</v>
      </c>
      <c r="V25" s="97">
        <v>0</v>
      </c>
      <c r="W25" s="97">
        <v>0</v>
      </c>
      <c r="X25" s="97">
        <f t="shared" si="6"/>
        <v>2572712.4500000002</v>
      </c>
      <c r="Y25" s="97">
        <v>652898.68999999994</v>
      </c>
      <c r="Z25" s="97">
        <v>1919813.76</v>
      </c>
      <c r="AA25" s="97"/>
      <c r="AB25" s="97"/>
      <c r="AC25" s="97"/>
      <c r="AD25" s="97">
        <f t="shared" si="1"/>
        <v>16063251.899999999</v>
      </c>
      <c r="AE25" s="97">
        <v>0</v>
      </c>
      <c r="AF25" s="97">
        <f t="shared" si="2"/>
        <v>16063251.899999999</v>
      </c>
      <c r="AG25" s="98" t="s">
        <v>413</v>
      </c>
      <c r="AH25" s="99" t="s">
        <v>240</v>
      </c>
      <c r="AI25" s="101">
        <f>8294984.39+1799916.34</f>
        <v>10094900.73</v>
      </c>
      <c r="AJ25" s="102">
        <v>0</v>
      </c>
      <c r="AK25" s="28"/>
    </row>
    <row r="26" spans="1:37" ht="315" x14ac:dyDescent="0.25">
      <c r="A26" s="29">
        <v>20</v>
      </c>
      <c r="B26" s="175">
        <v>23</v>
      </c>
      <c r="C26" s="5" t="s">
        <v>179</v>
      </c>
      <c r="D26" s="30" t="s">
        <v>172</v>
      </c>
      <c r="E26" s="31" t="s">
        <v>128</v>
      </c>
      <c r="F26" s="46" t="s">
        <v>87</v>
      </c>
      <c r="G26" s="46" t="s">
        <v>86</v>
      </c>
      <c r="H26" s="46" t="s">
        <v>195</v>
      </c>
      <c r="I26" s="6" t="s">
        <v>88</v>
      </c>
      <c r="J26" s="7">
        <v>42459</v>
      </c>
      <c r="K26" s="7">
        <v>43281</v>
      </c>
      <c r="L26" s="8">
        <f t="shared" si="0"/>
        <v>83.983862871845758</v>
      </c>
      <c r="M26" s="22" t="s">
        <v>161</v>
      </c>
      <c r="N26" s="22" t="s">
        <v>162</v>
      </c>
      <c r="O26" s="22" t="s">
        <v>162</v>
      </c>
      <c r="P26" s="32" t="s">
        <v>163</v>
      </c>
      <c r="Q26" s="5" t="s">
        <v>37</v>
      </c>
      <c r="R26" s="104">
        <f t="shared" si="7"/>
        <v>6252507.04</v>
      </c>
      <c r="S26" s="97">
        <v>1210404.8600000001</v>
      </c>
      <c r="T26" s="97">
        <v>5042102.18</v>
      </c>
      <c r="U26" s="97">
        <v>0</v>
      </c>
      <c r="V26" s="97">
        <v>0</v>
      </c>
      <c r="W26" s="97">
        <v>0</v>
      </c>
      <c r="X26" s="97">
        <f t="shared" si="6"/>
        <v>1192383.95</v>
      </c>
      <c r="Y26" s="97">
        <v>302601.21999999997</v>
      </c>
      <c r="Z26" s="97">
        <v>889782.73</v>
      </c>
      <c r="AA26" s="97"/>
      <c r="AB26" s="97"/>
      <c r="AC26" s="97"/>
      <c r="AD26" s="97">
        <f t="shared" si="1"/>
        <v>7444890.9900000002</v>
      </c>
      <c r="AE26" s="97">
        <v>0</v>
      </c>
      <c r="AF26" s="97">
        <f t="shared" si="2"/>
        <v>7444890.9900000002</v>
      </c>
      <c r="AG26" s="98" t="s">
        <v>164</v>
      </c>
      <c r="AH26" s="105" t="s">
        <v>211</v>
      </c>
      <c r="AI26" s="101">
        <f>2598364.04+101725.61</f>
        <v>2700089.65</v>
      </c>
      <c r="AJ26" s="102">
        <v>0</v>
      </c>
      <c r="AK26" s="28"/>
    </row>
    <row r="27" spans="1:37" ht="173.25" x14ac:dyDescent="0.25">
      <c r="A27" s="29">
        <v>21</v>
      </c>
      <c r="B27" s="175">
        <v>24</v>
      </c>
      <c r="C27" s="5" t="s">
        <v>177</v>
      </c>
      <c r="D27" s="30" t="s">
        <v>172</v>
      </c>
      <c r="E27" s="31" t="s">
        <v>128</v>
      </c>
      <c r="F27" s="46" t="s">
        <v>90</v>
      </c>
      <c r="G27" s="46" t="s">
        <v>89</v>
      </c>
      <c r="H27" s="46" t="s">
        <v>195</v>
      </c>
      <c r="I27" s="6" t="s">
        <v>91</v>
      </c>
      <c r="J27" s="7">
        <v>42454</v>
      </c>
      <c r="K27" s="7">
        <v>43490</v>
      </c>
      <c r="L27" s="8">
        <f>R27/AD27*100</f>
        <v>83.983862869823341</v>
      </c>
      <c r="M27" s="22" t="s">
        <v>161</v>
      </c>
      <c r="N27" s="22" t="s">
        <v>162</v>
      </c>
      <c r="O27" s="22" t="s">
        <v>162</v>
      </c>
      <c r="P27" s="32" t="s">
        <v>163</v>
      </c>
      <c r="Q27" s="5" t="s">
        <v>37</v>
      </c>
      <c r="R27" s="104">
        <f>S27+T27</f>
        <v>2984368.02</v>
      </c>
      <c r="S27" s="104">
        <v>577735.23</v>
      </c>
      <c r="T27" s="104">
        <v>2406632.79</v>
      </c>
      <c r="U27" s="104">
        <v>0</v>
      </c>
      <c r="V27" s="104">
        <v>0</v>
      </c>
      <c r="W27" s="104">
        <v>0</v>
      </c>
      <c r="X27" s="104">
        <f>Y27+Z27</f>
        <v>569133.71</v>
      </c>
      <c r="Y27" s="104">
        <v>144433.81</v>
      </c>
      <c r="Z27" s="104">
        <v>424699.9</v>
      </c>
      <c r="AA27" s="104"/>
      <c r="AB27" s="104"/>
      <c r="AC27" s="104"/>
      <c r="AD27" s="104">
        <f>R27+X27+U27+AA27</f>
        <v>3553501.73</v>
      </c>
      <c r="AE27" s="104"/>
      <c r="AF27" s="104">
        <f>AD27+AE27</f>
        <v>3553501.73</v>
      </c>
      <c r="AG27" s="106" t="s">
        <v>164</v>
      </c>
      <c r="AH27" s="107" t="s">
        <v>194</v>
      </c>
      <c r="AI27" s="101">
        <f>21244.44+1375.64+29019.65</f>
        <v>51639.729999999996</v>
      </c>
      <c r="AJ27" s="102">
        <v>0</v>
      </c>
      <c r="AK27" s="28"/>
    </row>
    <row r="28" spans="1:37" ht="189" x14ac:dyDescent="0.25">
      <c r="A28" s="29">
        <v>22</v>
      </c>
      <c r="B28" s="175">
        <v>25</v>
      </c>
      <c r="C28" s="5" t="s">
        <v>179</v>
      </c>
      <c r="D28" s="30" t="s">
        <v>172</v>
      </c>
      <c r="E28" s="31" t="s">
        <v>128</v>
      </c>
      <c r="F28" s="46" t="s">
        <v>92</v>
      </c>
      <c r="G28" s="46" t="s">
        <v>86</v>
      </c>
      <c r="H28" s="46" t="s">
        <v>236</v>
      </c>
      <c r="I28" s="6" t="s">
        <v>93</v>
      </c>
      <c r="J28" s="7">
        <v>42459</v>
      </c>
      <c r="K28" s="7">
        <v>43250</v>
      </c>
      <c r="L28" s="8">
        <f t="shared" si="0"/>
        <v>83.983862877433253</v>
      </c>
      <c r="M28" s="22" t="s">
        <v>161</v>
      </c>
      <c r="N28" s="22" t="s">
        <v>162</v>
      </c>
      <c r="O28" s="22" t="s">
        <v>162</v>
      </c>
      <c r="P28" s="32" t="s">
        <v>163</v>
      </c>
      <c r="Q28" s="5" t="s">
        <v>37</v>
      </c>
      <c r="R28" s="97">
        <f>S28+T28</f>
        <v>11174376.890000001</v>
      </c>
      <c r="S28" s="97">
        <v>2163215.5</v>
      </c>
      <c r="T28" s="97">
        <v>9011161.3900000006</v>
      </c>
      <c r="U28" s="97">
        <v>0</v>
      </c>
      <c r="V28" s="97">
        <v>0</v>
      </c>
      <c r="W28" s="97">
        <v>0</v>
      </c>
      <c r="X28" s="97">
        <f>Y28+Z28</f>
        <v>2131008.8199999998</v>
      </c>
      <c r="Y28" s="97">
        <v>540803.87</v>
      </c>
      <c r="Z28" s="97">
        <v>1590204.95</v>
      </c>
      <c r="AA28" s="97"/>
      <c r="AB28" s="97"/>
      <c r="AC28" s="97"/>
      <c r="AD28" s="97">
        <f t="shared" si="1"/>
        <v>13305385.710000001</v>
      </c>
      <c r="AE28" s="97">
        <v>0</v>
      </c>
      <c r="AF28" s="97">
        <f t="shared" si="2"/>
        <v>13305385.710000001</v>
      </c>
      <c r="AG28" s="98" t="s">
        <v>164</v>
      </c>
      <c r="AH28" s="105" t="s">
        <v>212</v>
      </c>
      <c r="AI28" s="101">
        <f>4773330.8+41095.03</f>
        <v>4814425.83</v>
      </c>
      <c r="AJ28" s="102">
        <v>0</v>
      </c>
      <c r="AK28" s="28"/>
    </row>
    <row r="29" spans="1:37" ht="220.5" x14ac:dyDescent="0.25">
      <c r="A29" s="29">
        <v>23</v>
      </c>
      <c r="B29" s="175">
        <v>26</v>
      </c>
      <c r="C29" s="5" t="s">
        <v>177</v>
      </c>
      <c r="D29" s="30" t="s">
        <v>172</v>
      </c>
      <c r="E29" s="31" t="s">
        <v>128</v>
      </c>
      <c r="F29" s="46" t="s">
        <v>94</v>
      </c>
      <c r="G29" s="46" t="s">
        <v>86</v>
      </c>
      <c r="H29" s="46" t="s">
        <v>195</v>
      </c>
      <c r="I29" s="6" t="s">
        <v>95</v>
      </c>
      <c r="J29" s="7">
        <v>42458</v>
      </c>
      <c r="K29" s="7">
        <v>43249</v>
      </c>
      <c r="L29" s="8">
        <f t="shared" si="0"/>
        <v>83.983862783018438</v>
      </c>
      <c r="M29" s="22" t="s">
        <v>161</v>
      </c>
      <c r="N29" s="22" t="s">
        <v>162</v>
      </c>
      <c r="O29" s="22" t="s">
        <v>162</v>
      </c>
      <c r="P29" s="32" t="s">
        <v>163</v>
      </c>
      <c r="Q29" s="5" t="s">
        <v>37</v>
      </c>
      <c r="R29" s="97">
        <f t="shared" ref="R29:R40" si="8">S29+T29</f>
        <v>3637178.37</v>
      </c>
      <c r="S29" s="97">
        <v>704110.9</v>
      </c>
      <c r="T29" s="97">
        <v>2933067.47</v>
      </c>
      <c r="U29" s="97">
        <v>0</v>
      </c>
      <c r="V29" s="97">
        <v>0</v>
      </c>
      <c r="W29" s="97">
        <v>0</v>
      </c>
      <c r="X29" s="97">
        <f t="shared" ref="X29:X39" si="9">Y29+Z29</f>
        <v>693627.87</v>
      </c>
      <c r="Y29" s="97">
        <v>176027.73</v>
      </c>
      <c r="Z29" s="97">
        <v>517600.14</v>
      </c>
      <c r="AA29" s="97"/>
      <c r="AB29" s="97"/>
      <c r="AC29" s="97"/>
      <c r="AD29" s="97">
        <f t="shared" si="1"/>
        <v>4330806.24</v>
      </c>
      <c r="AE29" s="97">
        <v>0</v>
      </c>
      <c r="AF29" s="97">
        <f t="shared" si="2"/>
        <v>4330806.24</v>
      </c>
      <c r="AG29" s="98" t="s">
        <v>164</v>
      </c>
      <c r="AH29" s="107" t="s">
        <v>204</v>
      </c>
      <c r="AI29" s="101">
        <f>76007.78+61682.94</f>
        <v>137690.72</v>
      </c>
      <c r="AJ29" s="102">
        <v>0</v>
      </c>
      <c r="AK29" s="28"/>
    </row>
    <row r="30" spans="1:37" ht="330.75" x14ac:dyDescent="0.25">
      <c r="A30" s="29">
        <v>24</v>
      </c>
      <c r="B30" s="175">
        <v>27</v>
      </c>
      <c r="C30" s="5" t="s">
        <v>181</v>
      </c>
      <c r="D30" s="30" t="s">
        <v>172</v>
      </c>
      <c r="E30" s="31" t="s">
        <v>128</v>
      </c>
      <c r="F30" s="46" t="s">
        <v>97</v>
      </c>
      <c r="G30" s="46" t="s">
        <v>96</v>
      </c>
      <c r="H30" s="46" t="s">
        <v>228</v>
      </c>
      <c r="I30" s="6" t="s">
        <v>98</v>
      </c>
      <c r="J30" s="7">
        <v>42585</v>
      </c>
      <c r="K30" s="7">
        <v>43680</v>
      </c>
      <c r="L30" s="8">
        <f t="shared" si="0"/>
        <v>83.983862832504514</v>
      </c>
      <c r="M30" s="22" t="s">
        <v>161</v>
      </c>
      <c r="N30" s="22" t="s">
        <v>162</v>
      </c>
      <c r="O30" s="22" t="s">
        <v>162</v>
      </c>
      <c r="P30" s="32" t="s">
        <v>163</v>
      </c>
      <c r="Q30" s="5" t="s">
        <v>37</v>
      </c>
      <c r="R30" s="97">
        <f t="shared" si="8"/>
        <v>17579267.449999999</v>
      </c>
      <c r="S30" s="97">
        <v>3403119.85</v>
      </c>
      <c r="T30" s="97">
        <v>14176147.6</v>
      </c>
      <c r="U30" s="97">
        <v>0</v>
      </c>
      <c r="V30" s="97">
        <v>0</v>
      </c>
      <c r="W30" s="97">
        <v>0</v>
      </c>
      <c r="X30" s="97">
        <f t="shared" si="9"/>
        <v>3352453.07</v>
      </c>
      <c r="Y30" s="97">
        <v>850779.96</v>
      </c>
      <c r="Z30" s="97">
        <v>2501673.11</v>
      </c>
      <c r="AA30" s="97"/>
      <c r="AB30" s="97"/>
      <c r="AC30" s="97"/>
      <c r="AD30" s="97">
        <f t="shared" si="1"/>
        <v>20931720.52</v>
      </c>
      <c r="AE30" s="97">
        <v>0</v>
      </c>
      <c r="AF30" s="97">
        <f t="shared" si="2"/>
        <v>20931720.52</v>
      </c>
      <c r="AG30" s="98" t="s">
        <v>164</v>
      </c>
      <c r="AH30" s="99" t="s">
        <v>208</v>
      </c>
      <c r="AI30" s="101">
        <f>7378913.05+528553.93</f>
        <v>7907466.9799999995</v>
      </c>
      <c r="AJ30" s="102">
        <v>0</v>
      </c>
      <c r="AK30" s="28"/>
    </row>
    <row r="31" spans="1:37" ht="236.25" x14ac:dyDescent="0.25">
      <c r="A31" s="29">
        <v>25</v>
      </c>
      <c r="B31" s="175">
        <v>28</v>
      </c>
      <c r="C31" s="5" t="s">
        <v>183</v>
      </c>
      <c r="D31" s="30" t="s">
        <v>172</v>
      </c>
      <c r="E31" s="31" t="s">
        <v>128</v>
      </c>
      <c r="F31" s="46" t="s">
        <v>99</v>
      </c>
      <c r="G31" s="46" t="s">
        <v>86</v>
      </c>
      <c r="H31" s="46" t="s">
        <v>232</v>
      </c>
      <c r="I31" s="6" t="s">
        <v>100</v>
      </c>
      <c r="J31" s="7">
        <v>42515</v>
      </c>
      <c r="K31" s="7">
        <v>43613</v>
      </c>
      <c r="L31" s="8">
        <f t="shared" si="0"/>
        <v>83.983862839308514</v>
      </c>
      <c r="M31" s="22" t="s">
        <v>161</v>
      </c>
      <c r="N31" s="22" t="s">
        <v>162</v>
      </c>
      <c r="O31" s="22" t="s">
        <v>162</v>
      </c>
      <c r="P31" s="32" t="s">
        <v>163</v>
      </c>
      <c r="Q31" s="5" t="s">
        <v>37</v>
      </c>
      <c r="R31" s="97">
        <f t="shared" si="8"/>
        <v>36908560.939999998</v>
      </c>
      <c r="S31" s="97">
        <v>7145022.21</v>
      </c>
      <c r="T31" s="97">
        <v>29763538.73</v>
      </c>
      <c r="U31" s="97">
        <v>0</v>
      </c>
      <c r="V31" s="97">
        <v>0</v>
      </c>
      <c r="W31" s="97">
        <v>0</v>
      </c>
      <c r="X31" s="97">
        <f t="shared" si="9"/>
        <v>7038644.7400000002</v>
      </c>
      <c r="Y31" s="97">
        <v>1786255.55</v>
      </c>
      <c r="Z31" s="97">
        <v>5252389.1900000004</v>
      </c>
      <c r="AA31" s="97"/>
      <c r="AB31" s="97"/>
      <c r="AC31" s="97"/>
      <c r="AD31" s="97">
        <f t="shared" si="1"/>
        <v>43947205.68</v>
      </c>
      <c r="AE31" s="97">
        <v>0</v>
      </c>
      <c r="AF31" s="97">
        <f t="shared" si="2"/>
        <v>43947205.68</v>
      </c>
      <c r="AG31" s="98" t="s">
        <v>164</v>
      </c>
      <c r="AH31" s="99" t="s">
        <v>210</v>
      </c>
      <c r="AI31" s="101">
        <f>9909676.23+1554674.41</f>
        <v>11464350.640000001</v>
      </c>
      <c r="AJ31" s="102">
        <v>0</v>
      </c>
      <c r="AK31" s="28"/>
    </row>
    <row r="32" spans="1:37" ht="252" x14ac:dyDescent="0.25">
      <c r="A32" s="29">
        <v>26</v>
      </c>
      <c r="B32" s="175">
        <v>29</v>
      </c>
      <c r="C32" s="5" t="s">
        <v>179</v>
      </c>
      <c r="D32" s="30" t="s">
        <v>172</v>
      </c>
      <c r="E32" s="31" t="s">
        <v>128</v>
      </c>
      <c r="F32" s="46" t="s">
        <v>102</v>
      </c>
      <c r="G32" s="46" t="s">
        <v>101</v>
      </c>
      <c r="H32" s="46" t="s">
        <v>237</v>
      </c>
      <c r="I32" s="6" t="s">
        <v>103</v>
      </c>
      <c r="J32" s="7">
        <v>42569</v>
      </c>
      <c r="K32" s="7">
        <v>44030</v>
      </c>
      <c r="L32" s="8">
        <f t="shared" si="0"/>
        <v>83.98386282616714</v>
      </c>
      <c r="M32" s="22" t="s">
        <v>161</v>
      </c>
      <c r="N32" s="22" t="s">
        <v>162</v>
      </c>
      <c r="O32" s="22" t="s">
        <v>162</v>
      </c>
      <c r="P32" s="32" t="s">
        <v>163</v>
      </c>
      <c r="Q32" s="5" t="s">
        <v>37</v>
      </c>
      <c r="R32" s="97">
        <f t="shared" si="8"/>
        <v>35912411.909999996</v>
      </c>
      <c r="S32" s="97">
        <v>6952180.5800000001</v>
      </c>
      <c r="T32" s="97">
        <v>28960231.329999998</v>
      </c>
      <c r="U32" s="97">
        <v>0</v>
      </c>
      <c r="V32" s="97">
        <v>0</v>
      </c>
      <c r="W32" s="97">
        <v>0</v>
      </c>
      <c r="X32" s="97">
        <f t="shared" si="9"/>
        <v>6848674.209999999</v>
      </c>
      <c r="Y32" s="97">
        <v>1738045.15</v>
      </c>
      <c r="Z32" s="97">
        <v>5110629.0599999996</v>
      </c>
      <c r="AA32" s="97"/>
      <c r="AB32" s="97"/>
      <c r="AC32" s="97"/>
      <c r="AD32" s="97">
        <f t="shared" si="1"/>
        <v>42761086.119999997</v>
      </c>
      <c r="AE32" s="97">
        <v>0</v>
      </c>
      <c r="AF32" s="97">
        <f t="shared" si="2"/>
        <v>42761086.119999997</v>
      </c>
      <c r="AG32" s="98" t="s">
        <v>164</v>
      </c>
      <c r="AH32" s="105" t="s">
        <v>213</v>
      </c>
      <c r="AI32" s="101">
        <v>0</v>
      </c>
      <c r="AJ32" s="102">
        <v>0</v>
      </c>
      <c r="AK32" s="28"/>
    </row>
    <row r="33" spans="1:37" ht="299.25" x14ac:dyDescent="0.25">
      <c r="A33" s="29">
        <v>27</v>
      </c>
      <c r="B33" s="175">
        <v>30</v>
      </c>
      <c r="C33" s="5" t="s">
        <v>182</v>
      </c>
      <c r="D33" s="30" t="s">
        <v>172</v>
      </c>
      <c r="E33" s="31" t="s">
        <v>128</v>
      </c>
      <c r="F33" s="46" t="s">
        <v>105</v>
      </c>
      <c r="G33" s="46" t="s">
        <v>104</v>
      </c>
      <c r="H33" s="46" t="s">
        <v>225</v>
      </c>
      <c r="I33" s="6" t="s">
        <v>106</v>
      </c>
      <c r="J33" s="7">
        <v>42446</v>
      </c>
      <c r="K33" s="7">
        <v>43237</v>
      </c>
      <c r="L33" s="8">
        <f t="shared" si="0"/>
        <v>83.983862855154641</v>
      </c>
      <c r="M33" s="22" t="s">
        <v>161</v>
      </c>
      <c r="N33" s="22" t="s">
        <v>162</v>
      </c>
      <c r="O33" s="22" t="s">
        <v>162</v>
      </c>
      <c r="P33" s="32" t="s">
        <v>163</v>
      </c>
      <c r="Q33" s="5" t="s">
        <v>37</v>
      </c>
      <c r="R33" s="97">
        <f t="shared" si="8"/>
        <v>24219050.75</v>
      </c>
      <c r="S33" s="97">
        <v>4688496.41</v>
      </c>
      <c r="T33" s="97">
        <v>19530554.34</v>
      </c>
      <c r="U33" s="97">
        <v>0</v>
      </c>
      <c r="V33" s="97">
        <v>0</v>
      </c>
      <c r="W33" s="97">
        <v>0</v>
      </c>
      <c r="X33" s="97">
        <f t="shared" si="9"/>
        <v>4618692.51</v>
      </c>
      <c r="Y33" s="97">
        <v>1172124.1000000001</v>
      </c>
      <c r="Z33" s="97">
        <v>3446568.41</v>
      </c>
      <c r="AA33" s="97"/>
      <c r="AB33" s="97"/>
      <c r="AC33" s="97"/>
      <c r="AD33" s="97">
        <f t="shared" si="1"/>
        <v>28837743.259999998</v>
      </c>
      <c r="AE33" s="97">
        <v>54548.57</v>
      </c>
      <c r="AF33" s="97">
        <f t="shared" si="2"/>
        <v>28892291.829999998</v>
      </c>
      <c r="AG33" s="98" t="s">
        <v>164</v>
      </c>
      <c r="AH33" s="99" t="s">
        <v>402</v>
      </c>
      <c r="AI33" s="101">
        <f>13560079.66+4753547.42+891613.11+39609.54</f>
        <v>19244849.729999997</v>
      </c>
      <c r="AJ33" s="102">
        <v>0</v>
      </c>
      <c r="AK33" s="28"/>
    </row>
    <row r="34" spans="1:37" ht="173.25" x14ac:dyDescent="0.25">
      <c r="A34" s="29">
        <v>28</v>
      </c>
      <c r="B34" s="175">
        <v>47</v>
      </c>
      <c r="C34" s="5" t="s">
        <v>181</v>
      </c>
      <c r="D34" s="30" t="s">
        <v>172</v>
      </c>
      <c r="E34" s="31" t="s">
        <v>131</v>
      </c>
      <c r="F34" s="46" t="s">
        <v>132</v>
      </c>
      <c r="G34" s="46" t="s">
        <v>415</v>
      </c>
      <c r="H34" s="46" t="s">
        <v>195</v>
      </c>
      <c r="I34" s="6" t="s">
        <v>133</v>
      </c>
      <c r="J34" s="7">
        <v>42914</v>
      </c>
      <c r="K34" s="7">
        <v>43827</v>
      </c>
      <c r="L34" s="8">
        <f t="shared" ref="L34:L39" si="10">R34/AD34*100</f>
        <v>83.983862839866035</v>
      </c>
      <c r="M34" s="22" t="s">
        <v>161</v>
      </c>
      <c r="N34" s="22" t="s">
        <v>162</v>
      </c>
      <c r="O34" s="22" t="s">
        <v>162</v>
      </c>
      <c r="P34" s="32" t="s">
        <v>163</v>
      </c>
      <c r="Q34" s="5" t="s">
        <v>37</v>
      </c>
      <c r="R34" s="97">
        <f t="shared" si="8"/>
        <v>6085613.1800000006</v>
      </c>
      <c r="S34" s="97">
        <v>1178096.3600000001</v>
      </c>
      <c r="T34" s="97">
        <v>4907516.82</v>
      </c>
      <c r="U34" s="97">
        <v>0</v>
      </c>
      <c r="V34" s="97">
        <v>0</v>
      </c>
      <c r="W34" s="97">
        <v>0</v>
      </c>
      <c r="X34" s="97">
        <f t="shared" si="9"/>
        <v>1160556.47</v>
      </c>
      <c r="Y34" s="97">
        <v>294524.09000000003</v>
      </c>
      <c r="Z34" s="97">
        <v>866032.38</v>
      </c>
      <c r="AA34" s="97"/>
      <c r="AB34" s="97"/>
      <c r="AC34" s="97"/>
      <c r="AD34" s="97">
        <f t="shared" ref="AD34:AD39" si="11">R34+X34+U34+AA34</f>
        <v>7246169.6500000004</v>
      </c>
      <c r="AE34" s="97">
        <v>0</v>
      </c>
      <c r="AF34" s="97">
        <f t="shared" ref="AF34:AF39" si="12">R34+X34+AE34</f>
        <v>7246169.6500000004</v>
      </c>
      <c r="AG34" s="98" t="s">
        <v>164</v>
      </c>
      <c r="AH34" s="103" t="s">
        <v>195</v>
      </c>
      <c r="AI34" s="101">
        <f>69590.71+93184.01</f>
        <v>162774.72</v>
      </c>
      <c r="AJ34" s="102">
        <v>0</v>
      </c>
      <c r="AK34" s="28"/>
    </row>
    <row r="35" spans="1:37" ht="236.25" x14ac:dyDescent="0.25">
      <c r="A35" s="29">
        <v>29</v>
      </c>
      <c r="B35" s="175">
        <v>48</v>
      </c>
      <c r="C35" s="5" t="s">
        <v>179</v>
      </c>
      <c r="D35" s="30" t="s">
        <v>172</v>
      </c>
      <c r="E35" s="31" t="s">
        <v>131</v>
      </c>
      <c r="F35" s="46" t="s">
        <v>135</v>
      </c>
      <c r="G35" s="46" t="s">
        <v>134</v>
      </c>
      <c r="H35" s="46" t="s">
        <v>195</v>
      </c>
      <c r="I35" s="6" t="s">
        <v>136</v>
      </c>
      <c r="J35" s="7">
        <v>43004</v>
      </c>
      <c r="K35" s="7">
        <v>43916</v>
      </c>
      <c r="L35" s="8">
        <f t="shared" si="10"/>
        <v>83.9838628091575</v>
      </c>
      <c r="M35" s="22" t="s">
        <v>161</v>
      </c>
      <c r="N35" s="22" t="s">
        <v>162</v>
      </c>
      <c r="O35" s="22" t="s">
        <v>162</v>
      </c>
      <c r="P35" s="32" t="s">
        <v>163</v>
      </c>
      <c r="Q35" s="5" t="s">
        <v>37</v>
      </c>
      <c r="R35" s="97">
        <f t="shared" si="8"/>
        <v>12597407.540000001</v>
      </c>
      <c r="S35" s="97">
        <v>2438695.91</v>
      </c>
      <c r="T35" s="97">
        <v>10158711.630000001</v>
      </c>
      <c r="U35" s="97">
        <v>0</v>
      </c>
      <c r="V35" s="97">
        <v>0</v>
      </c>
      <c r="W35" s="97">
        <v>0</v>
      </c>
      <c r="X35" s="97">
        <f t="shared" si="9"/>
        <v>2402387.7999999998</v>
      </c>
      <c r="Y35" s="97">
        <v>609673.98</v>
      </c>
      <c r="Z35" s="97">
        <v>1792713.82</v>
      </c>
      <c r="AA35" s="97"/>
      <c r="AB35" s="97"/>
      <c r="AC35" s="97"/>
      <c r="AD35" s="97">
        <f t="shared" si="11"/>
        <v>14999795.34</v>
      </c>
      <c r="AE35" s="97">
        <v>2999990</v>
      </c>
      <c r="AF35" s="97">
        <f t="shared" si="12"/>
        <v>17999785.34</v>
      </c>
      <c r="AG35" s="98" t="s">
        <v>164</v>
      </c>
      <c r="AH35" s="103" t="s">
        <v>195</v>
      </c>
      <c r="AI35" s="101">
        <v>0</v>
      </c>
      <c r="AJ35" s="108">
        <v>0</v>
      </c>
      <c r="AK35" s="28"/>
    </row>
    <row r="36" spans="1:37" s="3" customFormat="1" ht="346.5" x14ac:dyDescent="0.25">
      <c r="A36" s="29">
        <v>30</v>
      </c>
      <c r="B36" s="175">
        <v>49</v>
      </c>
      <c r="C36" s="5" t="s">
        <v>179</v>
      </c>
      <c r="D36" s="30" t="s">
        <v>172</v>
      </c>
      <c r="E36" s="31" t="s">
        <v>131</v>
      </c>
      <c r="F36" s="46" t="s">
        <v>137</v>
      </c>
      <c r="G36" s="46" t="s">
        <v>134</v>
      </c>
      <c r="H36" s="46" t="s">
        <v>195</v>
      </c>
      <c r="I36" s="6" t="s">
        <v>138</v>
      </c>
      <c r="J36" s="7">
        <v>43004</v>
      </c>
      <c r="K36" s="7">
        <v>43916</v>
      </c>
      <c r="L36" s="8">
        <f t="shared" si="10"/>
        <v>83.98386278575461</v>
      </c>
      <c r="M36" s="22" t="s">
        <v>161</v>
      </c>
      <c r="N36" s="22" t="s">
        <v>162</v>
      </c>
      <c r="O36" s="22" t="s">
        <v>162</v>
      </c>
      <c r="P36" s="32" t="s">
        <v>163</v>
      </c>
      <c r="Q36" s="5" t="s">
        <v>37</v>
      </c>
      <c r="R36" s="97">
        <f t="shared" si="8"/>
        <v>11755282.280000001</v>
      </c>
      <c r="S36" s="97">
        <v>2275671.2999999998</v>
      </c>
      <c r="T36" s="97">
        <v>9479610.9800000004</v>
      </c>
      <c r="U36" s="97">
        <v>0</v>
      </c>
      <c r="V36" s="97">
        <v>0</v>
      </c>
      <c r="W36" s="97">
        <v>0</v>
      </c>
      <c r="X36" s="97">
        <f t="shared" si="9"/>
        <v>2241790.36</v>
      </c>
      <c r="Y36" s="97">
        <v>568917.82999999996</v>
      </c>
      <c r="Z36" s="97">
        <v>1672872.53</v>
      </c>
      <c r="AA36" s="97"/>
      <c r="AB36" s="97"/>
      <c r="AC36" s="97"/>
      <c r="AD36" s="97">
        <f t="shared" si="11"/>
        <v>13997072.640000001</v>
      </c>
      <c r="AE36" s="97">
        <v>0</v>
      </c>
      <c r="AF36" s="97">
        <f t="shared" si="12"/>
        <v>13997072.640000001</v>
      </c>
      <c r="AG36" s="98" t="s">
        <v>164</v>
      </c>
      <c r="AH36" s="103" t="s">
        <v>195</v>
      </c>
      <c r="AI36" s="101">
        <v>0</v>
      </c>
      <c r="AJ36" s="108">
        <v>0</v>
      </c>
      <c r="AK36" s="34"/>
    </row>
    <row r="37" spans="1:37" s="3" customFormat="1" ht="252" x14ac:dyDescent="0.25">
      <c r="A37" s="29">
        <v>31</v>
      </c>
      <c r="B37" s="175">
        <v>51</v>
      </c>
      <c r="C37" s="5" t="s">
        <v>181</v>
      </c>
      <c r="D37" s="30" t="s">
        <v>172</v>
      </c>
      <c r="E37" s="31" t="s">
        <v>131</v>
      </c>
      <c r="F37" s="46" t="s">
        <v>139</v>
      </c>
      <c r="G37" s="46" t="s">
        <v>65</v>
      </c>
      <c r="H37" s="46" t="s">
        <v>195</v>
      </c>
      <c r="I37" s="6" t="s">
        <v>140</v>
      </c>
      <c r="J37" s="7">
        <v>42956</v>
      </c>
      <c r="K37" s="7">
        <v>43870</v>
      </c>
      <c r="L37" s="8">
        <f t="shared" si="10"/>
        <v>83.983862780427785</v>
      </c>
      <c r="M37" s="22" t="s">
        <v>161</v>
      </c>
      <c r="N37" s="22" t="s">
        <v>162</v>
      </c>
      <c r="O37" s="22" t="s">
        <v>162</v>
      </c>
      <c r="P37" s="32" t="s">
        <v>163</v>
      </c>
      <c r="Q37" s="5" t="s">
        <v>37</v>
      </c>
      <c r="R37" s="97">
        <f t="shared" si="8"/>
        <v>10449475.91</v>
      </c>
      <c r="S37" s="97">
        <v>2022884</v>
      </c>
      <c r="T37" s="97">
        <v>8426591.9100000001</v>
      </c>
      <c r="U37" s="97">
        <f>V37+W37</f>
        <v>0</v>
      </c>
      <c r="V37" s="97">
        <v>0</v>
      </c>
      <c r="W37" s="97">
        <v>0</v>
      </c>
      <c r="X37" s="97">
        <f t="shared" si="9"/>
        <v>1992766.64</v>
      </c>
      <c r="Y37" s="97">
        <v>505721</v>
      </c>
      <c r="Z37" s="97">
        <v>1487045.64</v>
      </c>
      <c r="AA37" s="97"/>
      <c r="AB37" s="97"/>
      <c r="AC37" s="97"/>
      <c r="AD37" s="97">
        <f t="shared" si="11"/>
        <v>12442242.550000001</v>
      </c>
      <c r="AE37" s="97">
        <v>0</v>
      </c>
      <c r="AF37" s="97">
        <f t="shared" si="12"/>
        <v>12442242.550000001</v>
      </c>
      <c r="AG37" s="98" t="s">
        <v>164</v>
      </c>
      <c r="AH37" s="103" t="s">
        <v>195</v>
      </c>
      <c r="AI37" s="101">
        <v>69562.990000000005</v>
      </c>
      <c r="AJ37" s="108">
        <v>0</v>
      </c>
      <c r="AK37" s="34"/>
    </row>
    <row r="38" spans="1:37" s="3" customFormat="1" ht="189" x14ac:dyDescent="0.25">
      <c r="A38" s="29">
        <v>32</v>
      </c>
      <c r="B38" s="175">
        <v>52</v>
      </c>
      <c r="C38" s="5" t="s">
        <v>182</v>
      </c>
      <c r="D38" s="30" t="s">
        <v>172</v>
      </c>
      <c r="E38" s="31" t="s">
        <v>131</v>
      </c>
      <c r="F38" s="46" t="s">
        <v>142</v>
      </c>
      <c r="G38" s="46" t="s">
        <v>141</v>
      </c>
      <c r="H38" s="46" t="s">
        <v>195</v>
      </c>
      <c r="I38" s="6" t="s">
        <v>143</v>
      </c>
      <c r="J38" s="7">
        <v>42963</v>
      </c>
      <c r="K38" s="7">
        <v>43877</v>
      </c>
      <c r="L38" s="8">
        <f t="shared" si="10"/>
        <v>83.983862831024851</v>
      </c>
      <c r="M38" s="22" t="s">
        <v>161</v>
      </c>
      <c r="N38" s="22" t="s">
        <v>162</v>
      </c>
      <c r="O38" s="22" t="s">
        <v>162</v>
      </c>
      <c r="P38" s="32" t="s">
        <v>163</v>
      </c>
      <c r="Q38" s="5" t="s">
        <v>37</v>
      </c>
      <c r="R38" s="97">
        <f t="shared" si="8"/>
        <v>12243037.969999999</v>
      </c>
      <c r="S38" s="97">
        <v>2370094.52</v>
      </c>
      <c r="T38" s="97">
        <v>9872943.4499999993</v>
      </c>
      <c r="U38" s="97">
        <v>0</v>
      </c>
      <c r="V38" s="97">
        <v>0</v>
      </c>
      <c r="W38" s="97">
        <v>0</v>
      </c>
      <c r="X38" s="97">
        <f t="shared" si="9"/>
        <v>2334807.77</v>
      </c>
      <c r="Y38" s="97">
        <v>592523.63</v>
      </c>
      <c r="Z38" s="97">
        <v>1742284.14</v>
      </c>
      <c r="AA38" s="97"/>
      <c r="AB38" s="97"/>
      <c r="AC38" s="97"/>
      <c r="AD38" s="97">
        <f t="shared" si="11"/>
        <v>14577845.739999998</v>
      </c>
      <c r="AE38" s="97">
        <v>0</v>
      </c>
      <c r="AF38" s="97">
        <f t="shared" si="12"/>
        <v>14577845.739999998</v>
      </c>
      <c r="AG38" s="98" t="s">
        <v>164</v>
      </c>
      <c r="AH38" s="103" t="s">
        <v>195</v>
      </c>
      <c r="AI38" s="101">
        <v>18637.330000000002</v>
      </c>
      <c r="AJ38" s="108">
        <v>0</v>
      </c>
      <c r="AK38" s="34"/>
    </row>
    <row r="39" spans="1:37" s="3" customFormat="1" ht="299.25" x14ac:dyDescent="0.25">
      <c r="A39" s="29">
        <v>33</v>
      </c>
      <c r="B39" s="175">
        <v>58</v>
      </c>
      <c r="C39" s="5" t="s">
        <v>184</v>
      </c>
      <c r="D39" s="30" t="s">
        <v>172</v>
      </c>
      <c r="E39" s="31" t="s">
        <v>131</v>
      </c>
      <c r="F39" s="46" t="s">
        <v>144</v>
      </c>
      <c r="G39" s="46" t="s">
        <v>77</v>
      </c>
      <c r="H39" s="46" t="s">
        <v>224</v>
      </c>
      <c r="I39" s="6" t="s">
        <v>145</v>
      </c>
      <c r="J39" s="7">
        <v>42963</v>
      </c>
      <c r="K39" s="7">
        <v>43693</v>
      </c>
      <c r="L39" s="8">
        <f t="shared" si="10"/>
        <v>83.983862872994763</v>
      </c>
      <c r="M39" s="22" t="s">
        <v>161</v>
      </c>
      <c r="N39" s="22" t="s">
        <v>162</v>
      </c>
      <c r="O39" s="22" t="s">
        <v>162</v>
      </c>
      <c r="P39" s="32" t="s">
        <v>163</v>
      </c>
      <c r="Q39" s="5" t="s">
        <v>37</v>
      </c>
      <c r="R39" s="97">
        <f t="shared" si="8"/>
        <v>8062160.4699999997</v>
      </c>
      <c r="S39" s="97">
        <v>1560730.47</v>
      </c>
      <c r="T39" s="97">
        <v>6501430</v>
      </c>
      <c r="U39" s="97">
        <v>0</v>
      </c>
      <c r="V39" s="97">
        <v>0</v>
      </c>
      <c r="W39" s="97">
        <v>0</v>
      </c>
      <c r="X39" s="97">
        <f t="shared" si="9"/>
        <v>1537493.79</v>
      </c>
      <c r="Y39" s="97">
        <v>390182.62</v>
      </c>
      <c r="Z39" s="97">
        <v>1147311.17</v>
      </c>
      <c r="AA39" s="97"/>
      <c r="AB39" s="97"/>
      <c r="AC39" s="97"/>
      <c r="AD39" s="97">
        <f t="shared" si="11"/>
        <v>9599654.2599999998</v>
      </c>
      <c r="AE39" s="97">
        <v>655333</v>
      </c>
      <c r="AF39" s="97">
        <f t="shared" si="12"/>
        <v>10254987.26</v>
      </c>
      <c r="AG39" s="98" t="s">
        <v>164</v>
      </c>
      <c r="AH39" s="103" t="s">
        <v>195</v>
      </c>
      <c r="AI39" s="101">
        <v>0</v>
      </c>
      <c r="AJ39" s="108">
        <v>0</v>
      </c>
      <c r="AK39" s="34"/>
    </row>
    <row r="40" spans="1:37" ht="189" x14ac:dyDescent="0.25">
      <c r="A40" s="29">
        <v>34</v>
      </c>
      <c r="B40" s="175">
        <v>45</v>
      </c>
      <c r="C40" s="5" t="s">
        <v>170</v>
      </c>
      <c r="D40" s="30" t="s">
        <v>173</v>
      </c>
      <c r="E40" s="31" t="s">
        <v>190</v>
      </c>
      <c r="F40" s="46" t="s">
        <v>125</v>
      </c>
      <c r="G40" s="46" t="s">
        <v>124</v>
      </c>
      <c r="H40" s="46" t="s">
        <v>195</v>
      </c>
      <c r="I40" s="6" t="s">
        <v>126</v>
      </c>
      <c r="J40" s="7">
        <v>42793</v>
      </c>
      <c r="K40" s="7">
        <v>43765</v>
      </c>
      <c r="L40" s="8">
        <f t="shared" ref="L40:L79" si="13">R40/AD40*100</f>
        <v>83.983862835522956</v>
      </c>
      <c r="M40" s="22" t="s">
        <v>161</v>
      </c>
      <c r="N40" s="22" t="s">
        <v>162</v>
      </c>
      <c r="O40" s="22" t="s">
        <v>162</v>
      </c>
      <c r="P40" s="32" t="s">
        <v>163</v>
      </c>
      <c r="Q40" s="5" t="s">
        <v>37</v>
      </c>
      <c r="R40" s="97">
        <f t="shared" si="8"/>
        <v>37233996.450000003</v>
      </c>
      <c r="S40" s="97">
        <v>7208022.3300000001</v>
      </c>
      <c r="T40" s="97">
        <v>30025974.120000001</v>
      </c>
      <c r="U40" s="97">
        <v>0</v>
      </c>
      <c r="V40" s="97">
        <v>0</v>
      </c>
      <c r="W40" s="97">
        <v>0</v>
      </c>
      <c r="X40" s="97">
        <f>Y40+Z40</f>
        <v>7100706.9000000004</v>
      </c>
      <c r="Y40" s="97">
        <v>1802005.58</v>
      </c>
      <c r="Z40" s="97">
        <v>5298701.32</v>
      </c>
      <c r="AA40" s="97"/>
      <c r="AB40" s="97"/>
      <c r="AC40" s="97"/>
      <c r="AD40" s="97">
        <f t="shared" ref="AD40:AD55" si="14">R40+X40+U40+AA40</f>
        <v>44334703.350000001</v>
      </c>
      <c r="AE40" s="97">
        <v>427346.26</v>
      </c>
      <c r="AF40" s="97">
        <f t="shared" ref="AF40:AF55" si="15">R40+X40+AE40</f>
        <v>44762049.609999999</v>
      </c>
      <c r="AG40" s="98" t="s">
        <v>164</v>
      </c>
      <c r="AH40" s="109" t="s">
        <v>241</v>
      </c>
      <c r="AI40" s="101">
        <f>3227441.09+1695736.32</f>
        <v>4923177.41</v>
      </c>
      <c r="AJ40" s="108">
        <v>0</v>
      </c>
      <c r="AK40" s="28"/>
    </row>
    <row r="41" spans="1:37" ht="94.5" x14ac:dyDescent="0.25">
      <c r="A41" s="29">
        <v>35</v>
      </c>
      <c r="B41" s="175">
        <v>53</v>
      </c>
      <c r="C41" s="5" t="s">
        <v>170</v>
      </c>
      <c r="D41" s="30" t="s">
        <v>176</v>
      </c>
      <c r="E41" s="31" t="s">
        <v>147</v>
      </c>
      <c r="F41" s="46" t="s">
        <v>115</v>
      </c>
      <c r="G41" s="46" t="s">
        <v>114</v>
      </c>
      <c r="H41" s="46" t="s">
        <v>195</v>
      </c>
      <c r="I41" s="6" t="s">
        <v>116</v>
      </c>
      <c r="J41" s="7">
        <v>42943</v>
      </c>
      <c r="K41" s="7">
        <v>44039</v>
      </c>
      <c r="L41" s="8">
        <f t="shared" si="13"/>
        <v>83.983862843305559</v>
      </c>
      <c r="M41" s="22" t="s">
        <v>161</v>
      </c>
      <c r="N41" s="22" t="s">
        <v>162</v>
      </c>
      <c r="O41" s="22" t="s">
        <v>162</v>
      </c>
      <c r="P41" s="32" t="s">
        <v>163</v>
      </c>
      <c r="Q41" s="5" t="s">
        <v>37</v>
      </c>
      <c r="R41" s="97">
        <f t="shared" ref="R41:R47" si="16">S41+T41</f>
        <v>46010993.850000001</v>
      </c>
      <c r="S41" s="97">
        <v>8907136.0299999993</v>
      </c>
      <c r="T41" s="97">
        <v>37103857.82</v>
      </c>
      <c r="U41" s="97">
        <v>0</v>
      </c>
      <c r="V41" s="97">
        <v>0</v>
      </c>
      <c r="W41" s="97">
        <v>0</v>
      </c>
      <c r="X41" s="97">
        <f t="shared" ref="X41:X47" si="17">Y41+Z41</f>
        <v>8774523.620000001</v>
      </c>
      <c r="Y41" s="97">
        <v>2226784.0099999998</v>
      </c>
      <c r="Z41" s="97">
        <v>6547739.6100000003</v>
      </c>
      <c r="AA41" s="97"/>
      <c r="AB41" s="97"/>
      <c r="AC41" s="97"/>
      <c r="AD41" s="97">
        <f t="shared" si="14"/>
        <v>54785517.469999999</v>
      </c>
      <c r="AE41" s="97">
        <v>0</v>
      </c>
      <c r="AF41" s="97">
        <f t="shared" si="15"/>
        <v>54785517.469999999</v>
      </c>
      <c r="AG41" s="98" t="s">
        <v>164</v>
      </c>
      <c r="AH41" s="99" t="s">
        <v>195</v>
      </c>
      <c r="AI41" s="101">
        <v>77859.98</v>
      </c>
      <c r="AJ41" s="102">
        <v>0</v>
      </c>
      <c r="AK41" s="28"/>
    </row>
    <row r="42" spans="1:37" ht="189" x14ac:dyDescent="0.25">
      <c r="A42" s="29">
        <v>36</v>
      </c>
      <c r="B42" s="175">
        <v>54</v>
      </c>
      <c r="C42" s="5" t="s">
        <v>170</v>
      </c>
      <c r="D42" s="30" t="s">
        <v>176</v>
      </c>
      <c r="E42" s="31" t="s">
        <v>147</v>
      </c>
      <c r="F42" s="46" t="s">
        <v>117</v>
      </c>
      <c r="G42" s="46" t="s">
        <v>114</v>
      </c>
      <c r="H42" s="46" t="s">
        <v>195</v>
      </c>
      <c r="I42" s="6" t="s">
        <v>118</v>
      </c>
      <c r="J42" s="7">
        <v>42943</v>
      </c>
      <c r="K42" s="7">
        <v>44039</v>
      </c>
      <c r="L42" s="8">
        <f t="shared" si="13"/>
        <v>83.983862856059488</v>
      </c>
      <c r="M42" s="22" t="s">
        <v>161</v>
      </c>
      <c r="N42" s="22" t="s">
        <v>162</v>
      </c>
      <c r="O42" s="22" t="s">
        <v>162</v>
      </c>
      <c r="P42" s="32" t="s">
        <v>163</v>
      </c>
      <c r="Q42" s="5" t="s">
        <v>37</v>
      </c>
      <c r="R42" s="97">
        <f t="shared" si="16"/>
        <v>11805482.93</v>
      </c>
      <c r="S42" s="97">
        <v>2285389.5</v>
      </c>
      <c r="T42" s="97">
        <v>9520093.4299999997</v>
      </c>
      <c r="U42" s="97">
        <v>0</v>
      </c>
      <c r="V42" s="97">
        <v>0</v>
      </c>
      <c r="W42" s="97">
        <v>0</v>
      </c>
      <c r="X42" s="97">
        <f t="shared" si="17"/>
        <v>2251363.86</v>
      </c>
      <c r="Y42" s="97">
        <v>571347.37</v>
      </c>
      <c r="Z42" s="97">
        <v>1680016.49</v>
      </c>
      <c r="AA42" s="97"/>
      <c r="AB42" s="97"/>
      <c r="AC42" s="97"/>
      <c r="AD42" s="97">
        <f t="shared" si="14"/>
        <v>14056846.789999999</v>
      </c>
      <c r="AE42" s="97">
        <v>216877.5</v>
      </c>
      <c r="AF42" s="97">
        <f t="shared" si="15"/>
        <v>14273724.289999999</v>
      </c>
      <c r="AG42" s="98" t="s">
        <v>164</v>
      </c>
      <c r="AH42" s="99" t="s">
        <v>195</v>
      </c>
      <c r="AI42" s="101">
        <f>55896.17+41005.96</f>
        <v>96902.13</v>
      </c>
      <c r="AJ42" s="102">
        <v>0</v>
      </c>
      <c r="AK42" s="28"/>
    </row>
    <row r="43" spans="1:37" ht="236.25" x14ac:dyDescent="0.25">
      <c r="A43" s="29">
        <v>37</v>
      </c>
      <c r="B43" s="175">
        <v>55</v>
      </c>
      <c r="C43" s="5" t="s">
        <v>170</v>
      </c>
      <c r="D43" s="30" t="s">
        <v>176</v>
      </c>
      <c r="E43" s="31" t="s">
        <v>147</v>
      </c>
      <c r="F43" s="46" t="s">
        <v>120</v>
      </c>
      <c r="G43" s="46" t="s">
        <v>119</v>
      </c>
      <c r="H43" s="72" t="s">
        <v>221</v>
      </c>
      <c r="I43" s="6" t="s">
        <v>121</v>
      </c>
      <c r="J43" s="7">
        <v>43060</v>
      </c>
      <c r="K43" s="7">
        <v>43606</v>
      </c>
      <c r="L43" s="21">
        <f t="shared" si="13"/>
        <v>83.983862867470734</v>
      </c>
      <c r="M43" s="22" t="s">
        <v>161</v>
      </c>
      <c r="N43" s="22" t="s">
        <v>162</v>
      </c>
      <c r="O43" s="22" t="s">
        <v>162</v>
      </c>
      <c r="P43" s="35" t="s">
        <v>163</v>
      </c>
      <c r="Q43" s="22" t="s">
        <v>37</v>
      </c>
      <c r="R43" s="104">
        <f t="shared" si="16"/>
        <v>8678209.1799999997</v>
      </c>
      <c r="S43" s="104">
        <v>1679989.57</v>
      </c>
      <c r="T43" s="104">
        <v>6998219.6100000003</v>
      </c>
      <c r="U43" s="104">
        <v>0</v>
      </c>
      <c r="V43" s="104">
        <v>0</v>
      </c>
      <c r="W43" s="104">
        <v>0</v>
      </c>
      <c r="X43" s="104">
        <f t="shared" si="17"/>
        <v>1654977.3199999998</v>
      </c>
      <c r="Y43" s="104">
        <v>419997.39</v>
      </c>
      <c r="Z43" s="104">
        <v>1234979.93</v>
      </c>
      <c r="AA43" s="97"/>
      <c r="AB43" s="97"/>
      <c r="AC43" s="97"/>
      <c r="AD43" s="97">
        <f t="shared" si="14"/>
        <v>10333186.5</v>
      </c>
      <c r="AE43" s="97">
        <v>0</v>
      </c>
      <c r="AF43" s="97">
        <f t="shared" si="15"/>
        <v>10333186.5</v>
      </c>
      <c r="AG43" s="98" t="s">
        <v>164</v>
      </c>
      <c r="AH43" s="99" t="s">
        <v>195</v>
      </c>
      <c r="AI43" s="101">
        <v>0</v>
      </c>
      <c r="AJ43" s="102">
        <v>0</v>
      </c>
      <c r="AK43" s="28"/>
    </row>
    <row r="44" spans="1:37" ht="94.5" x14ac:dyDescent="0.25">
      <c r="A44" s="29">
        <v>38</v>
      </c>
      <c r="B44" s="175">
        <v>56</v>
      </c>
      <c r="C44" s="5" t="s">
        <v>175</v>
      </c>
      <c r="D44" s="30" t="s">
        <v>176</v>
      </c>
      <c r="E44" s="31" t="s">
        <v>147</v>
      </c>
      <c r="F44" s="46" t="s">
        <v>148</v>
      </c>
      <c r="G44" s="46" t="s">
        <v>146</v>
      </c>
      <c r="H44" s="46" t="s">
        <v>234</v>
      </c>
      <c r="I44" s="6" t="s">
        <v>149</v>
      </c>
      <c r="J44" s="7">
        <v>43006</v>
      </c>
      <c r="K44" s="7">
        <v>44102</v>
      </c>
      <c r="L44" s="8">
        <f t="shared" si="13"/>
        <v>83.98386279749451</v>
      </c>
      <c r="M44" s="22" t="s">
        <v>161</v>
      </c>
      <c r="N44" s="22" t="s">
        <v>162</v>
      </c>
      <c r="O44" s="22" t="s">
        <v>162</v>
      </c>
      <c r="P44" s="32" t="s">
        <v>163</v>
      </c>
      <c r="Q44" s="5" t="s">
        <v>37</v>
      </c>
      <c r="R44" s="97">
        <f t="shared" si="16"/>
        <v>5145385.2700000005</v>
      </c>
      <c r="S44" s="97">
        <v>996080.34</v>
      </c>
      <c r="T44" s="97">
        <v>4149304.93</v>
      </c>
      <c r="U44" s="97">
        <v>0</v>
      </c>
      <c r="V44" s="97">
        <v>0</v>
      </c>
      <c r="W44" s="97">
        <v>0</v>
      </c>
      <c r="X44" s="97">
        <f t="shared" si="17"/>
        <v>981250.37</v>
      </c>
      <c r="Y44" s="97">
        <v>249020.09</v>
      </c>
      <c r="Z44" s="97">
        <v>732230.28</v>
      </c>
      <c r="AA44" s="97"/>
      <c r="AB44" s="97"/>
      <c r="AC44" s="97"/>
      <c r="AD44" s="97">
        <f t="shared" si="14"/>
        <v>6126635.6400000006</v>
      </c>
      <c r="AE44" s="97">
        <v>0</v>
      </c>
      <c r="AF44" s="97">
        <f t="shared" si="15"/>
        <v>6126635.6400000006</v>
      </c>
      <c r="AG44" s="98" t="s">
        <v>164</v>
      </c>
      <c r="AH44" s="103" t="s">
        <v>195</v>
      </c>
      <c r="AI44" s="101">
        <v>0</v>
      </c>
      <c r="AJ44" s="102">
        <v>0</v>
      </c>
      <c r="AK44" s="28"/>
    </row>
    <row r="45" spans="1:37" ht="78.75" x14ac:dyDescent="0.25">
      <c r="A45" s="29">
        <v>39</v>
      </c>
      <c r="B45" s="175">
        <v>57</v>
      </c>
      <c r="C45" s="5" t="s">
        <v>175</v>
      </c>
      <c r="D45" s="30" t="s">
        <v>176</v>
      </c>
      <c r="E45" s="31" t="s">
        <v>147</v>
      </c>
      <c r="F45" s="46" t="s">
        <v>122</v>
      </c>
      <c r="G45" s="46" t="s">
        <v>119</v>
      </c>
      <c r="H45" s="46" t="s">
        <v>195</v>
      </c>
      <c r="I45" s="6" t="s">
        <v>123</v>
      </c>
      <c r="J45" s="7">
        <v>43060</v>
      </c>
      <c r="K45" s="7">
        <v>43789</v>
      </c>
      <c r="L45" s="21">
        <f t="shared" si="13"/>
        <v>83.98386273060467</v>
      </c>
      <c r="M45" s="22" t="s">
        <v>161</v>
      </c>
      <c r="N45" s="22" t="s">
        <v>162</v>
      </c>
      <c r="O45" s="22" t="s">
        <v>162</v>
      </c>
      <c r="P45" s="32" t="s">
        <v>163</v>
      </c>
      <c r="Q45" s="5" t="s">
        <v>37</v>
      </c>
      <c r="R45" s="97">
        <f t="shared" si="16"/>
        <v>2709276.16</v>
      </c>
      <c r="S45" s="104">
        <v>524480.98</v>
      </c>
      <c r="T45" s="104">
        <v>2184795.1800000002</v>
      </c>
      <c r="U45" s="97">
        <v>0</v>
      </c>
      <c r="V45" s="97">
        <v>0</v>
      </c>
      <c r="W45" s="97">
        <v>0</v>
      </c>
      <c r="X45" s="97">
        <f t="shared" si="17"/>
        <v>516672.34</v>
      </c>
      <c r="Y45" s="104">
        <v>131120.25</v>
      </c>
      <c r="Z45" s="104">
        <v>385552.09</v>
      </c>
      <c r="AA45" s="97"/>
      <c r="AB45" s="97"/>
      <c r="AC45" s="97"/>
      <c r="AD45" s="97">
        <f t="shared" si="14"/>
        <v>3225948.5</v>
      </c>
      <c r="AE45" s="97">
        <v>0</v>
      </c>
      <c r="AF45" s="97">
        <f t="shared" si="15"/>
        <v>3225948.5</v>
      </c>
      <c r="AG45" s="98" t="s">
        <v>164</v>
      </c>
      <c r="AH45" s="103" t="s">
        <v>195</v>
      </c>
      <c r="AI45" s="101">
        <v>0</v>
      </c>
      <c r="AJ45" s="102">
        <v>0</v>
      </c>
      <c r="AK45" s="28"/>
    </row>
    <row r="46" spans="1:37" ht="299.25" x14ac:dyDescent="0.25">
      <c r="A46" s="29">
        <v>40</v>
      </c>
      <c r="B46" s="175">
        <v>136</v>
      </c>
      <c r="C46" s="5" t="s">
        <v>177</v>
      </c>
      <c r="D46" s="30" t="s">
        <v>186</v>
      </c>
      <c r="E46" s="31" t="s">
        <v>150</v>
      </c>
      <c r="F46" s="46" t="s">
        <v>151</v>
      </c>
      <c r="G46" s="46" t="s">
        <v>89</v>
      </c>
      <c r="H46" s="46" t="s">
        <v>230</v>
      </c>
      <c r="I46" s="6" t="s">
        <v>152</v>
      </c>
      <c r="J46" s="7">
        <v>43047</v>
      </c>
      <c r="K46" s="7">
        <v>43838</v>
      </c>
      <c r="L46" s="8">
        <f t="shared" si="13"/>
        <v>83.983862849270778</v>
      </c>
      <c r="M46" s="22" t="s">
        <v>161</v>
      </c>
      <c r="N46" s="22" t="s">
        <v>162</v>
      </c>
      <c r="O46" s="22" t="s">
        <v>162</v>
      </c>
      <c r="P46" s="32" t="s">
        <v>163</v>
      </c>
      <c r="Q46" s="5" t="s">
        <v>37</v>
      </c>
      <c r="R46" s="97">
        <f t="shared" si="16"/>
        <v>30804926.539999999</v>
      </c>
      <c r="S46" s="97">
        <v>5963437.1699999999</v>
      </c>
      <c r="T46" s="97">
        <v>24841489.370000001</v>
      </c>
      <c r="U46" s="97">
        <v>0</v>
      </c>
      <c r="V46" s="97">
        <v>0</v>
      </c>
      <c r="W46" s="97">
        <v>0</v>
      </c>
      <c r="X46" s="97">
        <f t="shared" si="17"/>
        <v>5874651.5300000003</v>
      </c>
      <c r="Y46" s="97">
        <v>1490859.29</v>
      </c>
      <c r="Z46" s="97">
        <v>4383792.24</v>
      </c>
      <c r="AA46" s="97"/>
      <c r="AB46" s="97"/>
      <c r="AC46" s="97"/>
      <c r="AD46" s="97">
        <f t="shared" si="14"/>
        <v>36679578.07</v>
      </c>
      <c r="AE46" s="97">
        <v>0</v>
      </c>
      <c r="AF46" s="97">
        <f t="shared" si="15"/>
        <v>36679578.07</v>
      </c>
      <c r="AG46" s="98" t="s">
        <v>164</v>
      </c>
      <c r="AH46" s="103" t="s">
        <v>242</v>
      </c>
      <c r="AI46" s="101">
        <v>75690.460000000006</v>
      </c>
      <c r="AJ46" s="102">
        <v>0</v>
      </c>
      <c r="AK46" s="28"/>
    </row>
    <row r="47" spans="1:37" s="3" customFormat="1" ht="267.75" x14ac:dyDescent="0.25">
      <c r="A47" s="29">
        <v>41</v>
      </c>
      <c r="B47" s="175">
        <v>34</v>
      </c>
      <c r="C47" s="5" t="s">
        <v>177</v>
      </c>
      <c r="D47" s="30" t="s">
        <v>174</v>
      </c>
      <c r="E47" s="31" t="s">
        <v>189</v>
      </c>
      <c r="F47" s="46" t="s">
        <v>107</v>
      </c>
      <c r="G47" s="46" t="s">
        <v>89</v>
      </c>
      <c r="H47" s="46" t="s">
        <v>222</v>
      </c>
      <c r="I47" s="6" t="s">
        <v>108</v>
      </c>
      <c r="J47" s="7">
        <v>42629</v>
      </c>
      <c r="K47" s="7">
        <v>43540</v>
      </c>
      <c r="L47" s="8">
        <f t="shared" si="13"/>
        <v>83.983862803496507</v>
      </c>
      <c r="M47" s="22" t="s">
        <v>161</v>
      </c>
      <c r="N47" s="22" t="s">
        <v>162</v>
      </c>
      <c r="O47" s="22" t="s">
        <v>162</v>
      </c>
      <c r="P47" s="32" t="s">
        <v>163</v>
      </c>
      <c r="Q47" s="5" t="s">
        <v>37</v>
      </c>
      <c r="R47" s="97">
        <f t="shared" si="16"/>
        <v>4117071.25</v>
      </c>
      <c r="S47" s="97">
        <v>797011.99</v>
      </c>
      <c r="T47" s="97">
        <v>3320059.26</v>
      </c>
      <c r="U47" s="97">
        <v>0</v>
      </c>
      <c r="V47" s="97">
        <v>0</v>
      </c>
      <c r="W47" s="97">
        <v>0</v>
      </c>
      <c r="X47" s="97">
        <f t="shared" si="17"/>
        <v>785145.81</v>
      </c>
      <c r="Y47" s="97">
        <v>199253</v>
      </c>
      <c r="Z47" s="97">
        <v>585892.81000000006</v>
      </c>
      <c r="AA47" s="97"/>
      <c r="AB47" s="97"/>
      <c r="AC47" s="97"/>
      <c r="AD47" s="97">
        <f t="shared" si="14"/>
        <v>4902217.0600000005</v>
      </c>
      <c r="AE47" s="97">
        <v>0</v>
      </c>
      <c r="AF47" s="97">
        <f t="shared" si="15"/>
        <v>4902217.0600000005</v>
      </c>
      <c r="AG47" s="98" t="s">
        <v>164</v>
      </c>
      <c r="AH47" s="99" t="s">
        <v>205</v>
      </c>
      <c r="AI47" s="101">
        <f>1223423.31+237318.52</f>
        <v>1460741.83</v>
      </c>
      <c r="AJ47" s="102">
        <v>0</v>
      </c>
      <c r="AK47" s="34"/>
    </row>
    <row r="48" spans="1:37" s="3" customFormat="1" ht="110.25" x14ac:dyDescent="0.25">
      <c r="A48" s="29">
        <v>42</v>
      </c>
      <c r="B48" s="175">
        <v>35</v>
      </c>
      <c r="C48" s="5" t="s">
        <v>178</v>
      </c>
      <c r="D48" s="30" t="s">
        <v>174</v>
      </c>
      <c r="E48" s="31" t="s">
        <v>189</v>
      </c>
      <c r="F48" s="46" t="s">
        <v>110</v>
      </c>
      <c r="G48" s="46" t="s">
        <v>109</v>
      </c>
      <c r="H48" s="46" t="s">
        <v>238</v>
      </c>
      <c r="I48" s="6" t="s">
        <v>111</v>
      </c>
      <c r="J48" s="7">
        <v>42670</v>
      </c>
      <c r="K48" s="7">
        <v>43308</v>
      </c>
      <c r="L48" s="8">
        <f t="shared" si="13"/>
        <v>83.983863323195678</v>
      </c>
      <c r="M48" s="22" t="s">
        <v>161</v>
      </c>
      <c r="N48" s="22" t="s">
        <v>162</v>
      </c>
      <c r="O48" s="22" t="s">
        <v>162</v>
      </c>
      <c r="P48" s="32" t="s">
        <v>163</v>
      </c>
      <c r="Q48" s="5" t="s">
        <v>37</v>
      </c>
      <c r="R48" s="97">
        <f t="shared" ref="R48:R49" si="18">S48+T48</f>
        <v>1279634.31</v>
      </c>
      <c r="S48" s="97">
        <v>247720.73</v>
      </c>
      <c r="T48" s="97">
        <v>1031913.58</v>
      </c>
      <c r="U48" s="97">
        <v>0</v>
      </c>
      <c r="V48" s="97">
        <v>0</v>
      </c>
      <c r="W48" s="97">
        <v>0</v>
      </c>
      <c r="X48" s="97">
        <f t="shared" ref="X48:X49" si="19">Y48+Z48</f>
        <v>244032.57</v>
      </c>
      <c r="Y48" s="97">
        <v>61930.18</v>
      </c>
      <c r="Z48" s="97">
        <v>182102.39</v>
      </c>
      <c r="AA48" s="97"/>
      <c r="AB48" s="97"/>
      <c r="AC48" s="97"/>
      <c r="AD48" s="97">
        <f t="shared" si="14"/>
        <v>1523666.8800000001</v>
      </c>
      <c r="AE48" s="97">
        <v>0</v>
      </c>
      <c r="AF48" s="97">
        <f t="shared" si="15"/>
        <v>1523666.8800000001</v>
      </c>
      <c r="AG48" s="98" t="s">
        <v>164</v>
      </c>
      <c r="AH48" s="99" t="s">
        <v>219</v>
      </c>
      <c r="AI48" s="101">
        <v>122689.41</v>
      </c>
      <c r="AJ48" s="102">
        <v>0</v>
      </c>
      <c r="AK48" s="34"/>
    </row>
    <row r="49" spans="1:37" s="3" customFormat="1" ht="157.5" x14ac:dyDescent="0.25">
      <c r="A49" s="29">
        <v>43</v>
      </c>
      <c r="B49" s="175">
        <v>36</v>
      </c>
      <c r="C49" s="5" t="s">
        <v>177</v>
      </c>
      <c r="D49" s="30" t="s">
        <v>174</v>
      </c>
      <c r="E49" s="31" t="s">
        <v>189</v>
      </c>
      <c r="F49" s="46" t="s">
        <v>112</v>
      </c>
      <c r="G49" s="46" t="s">
        <v>86</v>
      </c>
      <c r="H49" s="46" t="s">
        <v>195</v>
      </c>
      <c r="I49" s="6" t="s">
        <v>113</v>
      </c>
      <c r="J49" s="7">
        <v>42579</v>
      </c>
      <c r="K49" s="7">
        <v>43128</v>
      </c>
      <c r="L49" s="8">
        <f t="shared" si="13"/>
        <v>83.983863111728837</v>
      </c>
      <c r="M49" s="22" t="s">
        <v>161</v>
      </c>
      <c r="N49" s="22" t="s">
        <v>162</v>
      </c>
      <c r="O49" s="22" t="s">
        <v>162</v>
      </c>
      <c r="P49" s="32" t="s">
        <v>163</v>
      </c>
      <c r="Q49" s="5" t="s">
        <v>37</v>
      </c>
      <c r="R49" s="97">
        <f t="shared" si="18"/>
        <v>1627939.8599999999</v>
      </c>
      <c r="S49" s="97">
        <v>315148.2</v>
      </c>
      <c r="T49" s="97">
        <v>1312791.6599999999</v>
      </c>
      <c r="U49" s="97">
        <v>0</v>
      </c>
      <c r="V49" s="97">
        <v>0</v>
      </c>
      <c r="W49" s="97">
        <v>0</v>
      </c>
      <c r="X49" s="97">
        <f t="shared" si="19"/>
        <v>310456.15999999997</v>
      </c>
      <c r="Y49" s="97">
        <v>78787.05</v>
      </c>
      <c r="Z49" s="97">
        <v>231669.11</v>
      </c>
      <c r="AA49" s="97"/>
      <c r="AB49" s="97"/>
      <c r="AC49" s="97"/>
      <c r="AD49" s="97">
        <f t="shared" si="14"/>
        <v>1938396.0199999998</v>
      </c>
      <c r="AE49" s="97">
        <v>0</v>
      </c>
      <c r="AF49" s="97">
        <f t="shared" si="15"/>
        <v>1938396.0199999998</v>
      </c>
      <c r="AG49" s="98" t="s">
        <v>164</v>
      </c>
      <c r="AH49" s="99" t="s">
        <v>206</v>
      </c>
      <c r="AI49" s="101">
        <f>453936.04+105668.02</f>
        <v>559604.05999999994</v>
      </c>
      <c r="AJ49" s="102">
        <v>0</v>
      </c>
      <c r="AK49" s="34"/>
    </row>
    <row r="50" spans="1:37" s="3" customFormat="1" ht="236.25" x14ac:dyDescent="0.25">
      <c r="A50" s="29">
        <v>44</v>
      </c>
      <c r="B50" s="175">
        <v>61</v>
      </c>
      <c r="C50" s="5" t="s">
        <v>181</v>
      </c>
      <c r="D50" s="30" t="s">
        <v>174</v>
      </c>
      <c r="E50" s="31" t="s">
        <v>153</v>
      </c>
      <c r="F50" s="46" t="s">
        <v>154</v>
      </c>
      <c r="G50" s="46" t="s">
        <v>415</v>
      </c>
      <c r="H50" s="46" t="s">
        <v>229</v>
      </c>
      <c r="I50" s="6" t="s">
        <v>155</v>
      </c>
      <c r="J50" s="7">
        <v>42893</v>
      </c>
      <c r="K50" s="7">
        <v>43562</v>
      </c>
      <c r="L50" s="8">
        <f t="shared" si="13"/>
        <v>83.395347070002643</v>
      </c>
      <c r="M50" s="22" t="s">
        <v>161</v>
      </c>
      <c r="N50" s="22" t="s">
        <v>162</v>
      </c>
      <c r="O50" s="22" t="s">
        <v>162</v>
      </c>
      <c r="P50" s="32" t="s">
        <v>163</v>
      </c>
      <c r="Q50" s="5" t="s">
        <v>37</v>
      </c>
      <c r="R50" s="97">
        <v>9816719.1999999993</v>
      </c>
      <c r="S50" s="97">
        <v>1900390.44</v>
      </c>
      <c r="T50" s="97">
        <v>7916328.7599999998</v>
      </c>
      <c r="U50" s="97">
        <f>V50+W50</f>
        <v>647352.26</v>
      </c>
      <c r="V50" s="97">
        <v>164283.98000000001</v>
      </c>
      <c r="W50" s="97">
        <v>483068.28</v>
      </c>
      <c r="X50" s="97">
        <f>Y50+Z50</f>
        <v>1307231.79</v>
      </c>
      <c r="Y50" s="97">
        <f>16763.67+299003.61+11810</f>
        <v>327577.27999999997</v>
      </c>
      <c r="Z50" s="97">
        <f>65723.57+879204.26+34726.68</f>
        <v>979654.51000000013</v>
      </c>
      <c r="AA50" s="97"/>
      <c r="AB50" s="97"/>
      <c r="AC50" s="97"/>
      <c r="AD50" s="97">
        <f t="shared" si="14"/>
        <v>11771303.249999998</v>
      </c>
      <c r="AE50" s="97">
        <v>0</v>
      </c>
      <c r="AF50" s="97">
        <f>AD50+AE50</f>
        <v>11771303.249999998</v>
      </c>
      <c r="AG50" s="98" t="s">
        <v>164</v>
      </c>
      <c r="AH50" s="99" t="s">
        <v>382</v>
      </c>
      <c r="AI50" s="101">
        <v>1340255.74</v>
      </c>
      <c r="AJ50" s="101">
        <v>69261.08</v>
      </c>
      <c r="AK50" s="34"/>
    </row>
    <row r="51" spans="1:37" ht="157.5" x14ac:dyDescent="0.25">
      <c r="A51" s="29">
        <v>45</v>
      </c>
      <c r="B51" s="175">
        <v>62</v>
      </c>
      <c r="C51" s="5" t="s">
        <v>170</v>
      </c>
      <c r="D51" s="30" t="s">
        <v>174</v>
      </c>
      <c r="E51" s="31" t="s">
        <v>153</v>
      </c>
      <c r="F51" s="46" t="s">
        <v>156</v>
      </c>
      <c r="G51" s="46" t="s">
        <v>119</v>
      </c>
      <c r="H51" s="73" t="s">
        <v>239</v>
      </c>
      <c r="I51" s="6" t="s">
        <v>157</v>
      </c>
      <c r="J51" s="7">
        <v>43060</v>
      </c>
      <c r="K51" s="7">
        <v>43729</v>
      </c>
      <c r="L51" s="21">
        <f t="shared" si="13"/>
        <v>83.983862836233868</v>
      </c>
      <c r="M51" s="22" t="s">
        <v>161</v>
      </c>
      <c r="N51" s="22" t="s">
        <v>162</v>
      </c>
      <c r="O51" s="22" t="s">
        <v>162</v>
      </c>
      <c r="P51" s="32" t="s">
        <v>163</v>
      </c>
      <c r="Q51" s="22" t="s">
        <v>37</v>
      </c>
      <c r="R51" s="104">
        <f>S51+T51</f>
        <v>3950537.5</v>
      </c>
      <c r="S51" s="104">
        <v>764773.2</v>
      </c>
      <c r="T51" s="104">
        <v>3185764.3</v>
      </c>
      <c r="U51" s="104">
        <v>0</v>
      </c>
      <c r="V51" s="104">
        <v>0</v>
      </c>
      <c r="W51" s="104">
        <v>0</v>
      </c>
      <c r="X51" s="104">
        <f>Y51+Z51</f>
        <v>753387</v>
      </c>
      <c r="Y51" s="104">
        <v>191193.3</v>
      </c>
      <c r="Z51" s="104">
        <v>562193.69999999995</v>
      </c>
      <c r="AA51" s="97"/>
      <c r="AB51" s="97"/>
      <c r="AC51" s="97"/>
      <c r="AD51" s="97">
        <f t="shared" si="14"/>
        <v>4703924.5</v>
      </c>
      <c r="AE51" s="97"/>
      <c r="AF51" s="97">
        <f t="shared" si="15"/>
        <v>4703924.5</v>
      </c>
      <c r="AG51" s="98" t="s">
        <v>164</v>
      </c>
      <c r="AH51" s="99" t="s">
        <v>195</v>
      </c>
      <c r="AI51" s="101">
        <v>0</v>
      </c>
      <c r="AJ51" s="101">
        <v>0</v>
      </c>
      <c r="AK51" s="28"/>
    </row>
    <row r="52" spans="1:37" ht="220.5" x14ac:dyDescent="0.25">
      <c r="A52" s="29">
        <v>46</v>
      </c>
      <c r="B52" s="175">
        <v>63</v>
      </c>
      <c r="C52" s="5" t="s">
        <v>184</v>
      </c>
      <c r="D52" s="30" t="s">
        <v>174</v>
      </c>
      <c r="E52" s="31" t="s">
        <v>153</v>
      </c>
      <c r="F52" s="46" t="s">
        <v>159</v>
      </c>
      <c r="G52" s="46" t="s">
        <v>158</v>
      </c>
      <c r="H52" s="46" t="s">
        <v>195</v>
      </c>
      <c r="I52" s="6" t="s">
        <v>160</v>
      </c>
      <c r="J52" s="7">
        <v>43063</v>
      </c>
      <c r="K52" s="7">
        <v>43609</v>
      </c>
      <c r="L52" s="21">
        <f t="shared" si="13"/>
        <v>83.983862837339956</v>
      </c>
      <c r="M52" s="22" t="s">
        <v>161</v>
      </c>
      <c r="N52" s="22" t="s">
        <v>162</v>
      </c>
      <c r="O52" s="22" t="s">
        <v>162</v>
      </c>
      <c r="P52" s="32" t="s">
        <v>163</v>
      </c>
      <c r="Q52" s="22" t="s">
        <v>37</v>
      </c>
      <c r="R52" s="104">
        <f>S52+T52</f>
        <v>2267315.5699999998</v>
      </c>
      <c r="S52" s="104">
        <v>438923.1</v>
      </c>
      <c r="T52" s="104">
        <v>1828392.47</v>
      </c>
      <c r="U52" s="104">
        <v>0</v>
      </c>
      <c r="V52" s="104">
        <v>0</v>
      </c>
      <c r="W52" s="104">
        <v>0</v>
      </c>
      <c r="X52" s="104">
        <f>Y52+Z52</f>
        <v>432388.27</v>
      </c>
      <c r="Y52" s="104">
        <v>109730.78</v>
      </c>
      <c r="Z52" s="104">
        <v>322657.49</v>
      </c>
      <c r="AA52" s="97"/>
      <c r="AB52" s="97"/>
      <c r="AC52" s="97"/>
      <c r="AD52" s="97">
        <f t="shared" si="14"/>
        <v>2699703.84</v>
      </c>
      <c r="AE52" s="97">
        <v>0</v>
      </c>
      <c r="AF52" s="97">
        <f t="shared" si="15"/>
        <v>2699703.84</v>
      </c>
      <c r="AG52" s="98" t="s">
        <v>164</v>
      </c>
      <c r="AH52" s="103" t="s">
        <v>195</v>
      </c>
      <c r="AI52" s="101">
        <v>13624.7</v>
      </c>
      <c r="AJ52" s="101">
        <v>0</v>
      </c>
      <c r="AK52" s="28"/>
    </row>
    <row r="53" spans="1:37" ht="126" x14ac:dyDescent="0.25">
      <c r="A53" s="29">
        <v>47</v>
      </c>
      <c r="B53" s="175">
        <v>38</v>
      </c>
      <c r="C53" s="5" t="s">
        <v>170</v>
      </c>
      <c r="D53" s="31" t="s">
        <v>169</v>
      </c>
      <c r="E53" s="31" t="s">
        <v>26</v>
      </c>
      <c r="F53" s="46" t="s">
        <v>28</v>
      </c>
      <c r="G53" s="46" t="s">
        <v>414</v>
      </c>
      <c r="H53" s="46" t="s">
        <v>195</v>
      </c>
      <c r="I53" s="6" t="s">
        <v>29</v>
      </c>
      <c r="J53" s="7">
        <v>42488</v>
      </c>
      <c r="K53" s="7">
        <v>44314</v>
      </c>
      <c r="L53" s="8">
        <f t="shared" si="13"/>
        <v>84.695097599999997</v>
      </c>
      <c r="M53" s="22" t="s">
        <v>161</v>
      </c>
      <c r="N53" s="22" t="s">
        <v>162</v>
      </c>
      <c r="O53" s="22" t="s">
        <v>162</v>
      </c>
      <c r="P53" s="32" t="s">
        <v>163</v>
      </c>
      <c r="Q53" s="5" t="s">
        <v>27</v>
      </c>
      <c r="R53" s="97">
        <f>S53+T53</f>
        <v>16939019.52</v>
      </c>
      <c r="S53" s="97">
        <v>975687.71</v>
      </c>
      <c r="T53" s="97">
        <v>15963331.810000001</v>
      </c>
      <c r="U53" s="97">
        <v>0</v>
      </c>
      <c r="V53" s="97">
        <v>0</v>
      </c>
      <c r="W53" s="97">
        <v>0</v>
      </c>
      <c r="X53" s="97">
        <f>Y53+Z53</f>
        <v>3060980.48</v>
      </c>
      <c r="Y53" s="97">
        <v>243921.93</v>
      </c>
      <c r="Z53" s="97">
        <v>2817058.55</v>
      </c>
      <c r="AA53" s="97"/>
      <c r="AB53" s="97"/>
      <c r="AC53" s="97"/>
      <c r="AD53" s="97">
        <f t="shared" si="14"/>
        <v>20000000</v>
      </c>
      <c r="AE53" s="97">
        <v>200000</v>
      </c>
      <c r="AF53" s="97">
        <f t="shared" si="15"/>
        <v>20200000</v>
      </c>
      <c r="AG53" s="98" t="s">
        <v>164</v>
      </c>
      <c r="AH53" s="99" t="s">
        <v>197</v>
      </c>
      <c r="AI53" s="110">
        <f>208371.82+158714.7</f>
        <v>367086.52</v>
      </c>
      <c r="AJ53" s="111">
        <v>0</v>
      </c>
      <c r="AK53" s="28"/>
    </row>
    <row r="54" spans="1:37" ht="94.5" x14ac:dyDescent="0.25">
      <c r="A54" s="29">
        <v>48</v>
      </c>
      <c r="B54" s="175">
        <v>39</v>
      </c>
      <c r="C54" s="5" t="s">
        <v>170</v>
      </c>
      <c r="D54" s="31" t="s">
        <v>168</v>
      </c>
      <c r="E54" s="31" t="s">
        <v>26</v>
      </c>
      <c r="F54" s="46" t="s">
        <v>31</v>
      </c>
      <c r="G54" s="46" t="s">
        <v>414</v>
      </c>
      <c r="H54" s="46" t="s">
        <v>195</v>
      </c>
      <c r="I54" s="6" t="s">
        <v>32</v>
      </c>
      <c r="J54" s="7">
        <v>42488</v>
      </c>
      <c r="K54" s="7">
        <v>44314</v>
      </c>
      <c r="L54" s="8">
        <f t="shared" si="13"/>
        <v>84.695097596566526</v>
      </c>
      <c r="M54" s="22" t="s">
        <v>161</v>
      </c>
      <c r="N54" s="22" t="s">
        <v>162</v>
      </c>
      <c r="O54" s="22" t="s">
        <v>162</v>
      </c>
      <c r="P54" s="32" t="s">
        <v>163</v>
      </c>
      <c r="Q54" s="5" t="s">
        <v>30</v>
      </c>
      <c r="R54" s="97">
        <f t="shared" ref="R54:R61" si="20">S54+T54</f>
        <v>59201873.219999999</v>
      </c>
      <c r="S54" s="97">
        <v>3410028.55</v>
      </c>
      <c r="T54" s="97">
        <v>55791844.670000002</v>
      </c>
      <c r="U54" s="97">
        <v>0</v>
      </c>
      <c r="V54" s="97">
        <v>0</v>
      </c>
      <c r="W54" s="97">
        <v>0</v>
      </c>
      <c r="X54" s="97">
        <f t="shared" ref="X54:X55" si="21">Y54+Z54</f>
        <v>10698126.780000001</v>
      </c>
      <c r="Y54" s="97">
        <v>852507.14</v>
      </c>
      <c r="Z54" s="97">
        <v>9845619.6400000006</v>
      </c>
      <c r="AA54" s="97"/>
      <c r="AB54" s="97"/>
      <c r="AC54" s="97"/>
      <c r="AD54" s="97">
        <f t="shared" si="14"/>
        <v>69900000</v>
      </c>
      <c r="AE54" s="97">
        <v>600000</v>
      </c>
      <c r="AF54" s="97">
        <f t="shared" si="15"/>
        <v>70500000</v>
      </c>
      <c r="AG54" s="98" t="s">
        <v>164</v>
      </c>
      <c r="AH54" s="99" t="s">
        <v>198</v>
      </c>
      <c r="AI54" s="101">
        <f>977061.48+381714.61+256182</f>
        <v>1614958.0899999999</v>
      </c>
      <c r="AJ54" s="102">
        <v>0</v>
      </c>
      <c r="AK54" s="28"/>
    </row>
    <row r="55" spans="1:37" ht="63" x14ac:dyDescent="0.25">
      <c r="A55" s="29">
        <v>49</v>
      </c>
      <c r="B55" s="175">
        <v>40</v>
      </c>
      <c r="C55" s="5" t="s">
        <v>170</v>
      </c>
      <c r="D55" s="31" t="s">
        <v>168</v>
      </c>
      <c r="E55" s="31" t="s">
        <v>26</v>
      </c>
      <c r="F55" s="46" t="s">
        <v>34</v>
      </c>
      <c r="G55" s="46" t="s">
        <v>414</v>
      </c>
      <c r="H55" s="46" t="s">
        <v>195</v>
      </c>
      <c r="I55" s="6" t="s">
        <v>35</v>
      </c>
      <c r="J55" s="7">
        <v>42488</v>
      </c>
      <c r="K55" s="7">
        <v>44314</v>
      </c>
      <c r="L55" s="8">
        <f t="shared" si="13"/>
        <v>84.695097599999997</v>
      </c>
      <c r="M55" s="22" t="s">
        <v>161</v>
      </c>
      <c r="N55" s="22" t="s">
        <v>162</v>
      </c>
      <c r="O55" s="22" t="s">
        <v>162</v>
      </c>
      <c r="P55" s="32" t="s">
        <v>163</v>
      </c>
      <c r="Q55" s="5" t="s">
        <v>33</v>
      </c>
      <c r="R55" s="97">
        <f t="shared" si="20"/>
        <v>50817058.560000002</v>
      </c>
      <c r="S55" s="97">
        <v>2927063.13</v>
      </c>
      <c r="T55" s="97">
        <v>47889995.43</v>
      </c>
      <c r="U55" s="97">
        <v>0</v>
      </c>
      <c r="V55" s="97">
        <v>0</v>
      </c>
      <c r="W55" s="97">
        <v>0</v>
      </c>
      <c r="X55" s="97">
        <f t="shared" si="21"/>
        <v>9182941.4399999995</v>
      </c>
      <c r="Y55" s="97">
        <v>731765.78</v>
      </c>
      <c r="Z55" s="97">
        <v>8451175.6600000001</v>
      </c>
      <c r="AA55" s="97"/>
      <c r="AB55" s="97"/>
      <c r="AC55" s="97"/>
      <c r="AD55" s="97">
        <f t="shared" si="14"/>
        <v>60000000</v>
      </c>
      <c r="AE55" s="97">
        <v>1936000</v>
      </c>
      <c r="AF55" s="97">
        <f t="shared" si="15"/>
        <v>61936000</v>
      </c>
      <c r="AG55" s="98" t="s">
        <v>164</v>
      </c>
      <c r="AH55" s="99" t="s">
        <v>244</v>
      </c>
      <c r="AI55" s="101">
        <f>15451156.02+2576911.86</f>
        <v>18028067.879999999</v>
      </c>
      <c r="AJ55" s="102">
        <v>0</v>
      </c>
      <c r="AK55" s="28"/>
    </row>
    <row r="56" spans="1:37" ht="299.25" x14ac:dyDescent="0.25">
      <c r="A56" s="29">
        <v>50</v>
      </c>
      <c r="B56" s="175">
        <v>69</v>
      </c>
      <c r="C56" s="5" t="s">
        <v>182</v>
      </c>
      <c r="D56" s="30" t="s">
        <v>263</v>
      </c>
      <c r="E56" s="170" t="s">
        <v>417</v>
      </c>
      <c r="F56" s="46" t="s">
        <v>246</v>
      </c>
      <c r="G56" s="46" t="s">
        <v>249</v>
      </c>
      <c r="H56" s="46" t="s">
        <v>195</v>
      </c>
      <c r="I56" s="6" t="s">
        <v>252</v>
      </c>
      <c r="J56" s="7">
        <v>43129</v>
      </c>
      <c r="K56" s="7" t="s">
        <v>260</v>
      </c>
      <c r="L56" s="8">
        <f t="shared" si="13"/>
        <v>85</v>
      </c>
      <c r="M56" s="22">
        <v>2</v>
      </c>
      <c r="N56" s="22" t="s">
        <v>259</v>
      </c>
      <c r="O56" s="22" t="s">
        <v>257</v>
      </c>
      <c r="P56" s="32" t="s">
        <v>245</v>
      </c>
      <c r="Q56" s="22" t="s">
        <v>37</v>
      </c>
      <c r="R56" s="97">
        <f t="shared" si="20"/>
        <v>312939.57</v>
      </c>
      <c r="S56" s="97">
        <v>0</v>
      </c>
      <c r="T56" s="97">
        <v>312939.57</v>
      </c>
      <c r="U56" s="97">
        <f>V56+W56</f>
        <v>47861.35</v>
      </c>
      <c r="V56" s="97">
        <v>0</v>
      </c>
      <c r="W56" s="97">
        <v>47861.35</v>
      </c>
      <c r="X56" s="97">
        <f>Y56+Z56</f>
        <v>7363.28</v>
      </c>
      <c r="Y56" s="97">
        <v>0</v>
      </c>
      <c r="Z56" s="97">
        <v>7363.28</v>
      </c>
      <c r="AA56" s="97">
        <v>0</v>
      </c>
      <c r="AB56" s="97"/>
      <c r="AC56" s="97"/>
      <c r="AD56" s="97">
        <f>R56+U56+X56</f>
        <v>368164.2</v>
      </c>
      <c r="AE56" s="97">
        <v>0</v>
      </c>
      <c r="AF56" s="97">
        <f>AD56+AE56</f>
        <v>368164.2</v>
      </c>
      <c r="AG56" s="98" t="s">
        <v>164</v>
      </c>
      <c r="AH56" s="99" t="s">
        <v>195</v>
      </c>
      <c r="AI56" s="101">
        <v>0</v>
      </c>
      <c r="AJ56" s="102">
        <v>0</v>
      </c>
      <c r="AK56" s="28"/>
    </row>
    <row r="57" spans="1:37" ht="236.25" x14ac:dyDescent="0.25">
      <c r="A57" s="29">
        <v>51</v>
      </c>
      <c r="B57" s="175">
        <v>77</v>
      </c>
      <c r="C57" s="5" t="s">
        <v>182</v>
      </c>
      <c r="D57" s="30" t="s">
        <v>263</v>
      </c>
      <c r="E57" s="170" t="s">
        <v>417</v>
      </c>
      <c r="F57" s="46" t="s">
        <v>247</v>
      </c>
      <c r="G57" s="46" t="s">
        <v>250</v>
      </c>
      <c r="H57" s="46" t="s">
        <v>195</v>
      </c>
      <c r="I57" s="6" t="s">
        <v>253</v>
      </c>
      <c r="J57" s="7">
        <v>43126</v>
      </c>
      <c r="K57" s="7" t="s">
        <v>261</v>
      </c>
      <c r="L57" s="8">
        <f t="shared" si="13"/>
        <v>84.999999763641128</v>
      </c>
      <c r="M57" s="22">
        <v>6</v>
      </c>
      <c r="N57" s="22" t="s">
        <v>255</v>
      </c>
      <c r="O57" s="22" t="s">
        <v>256</v>
      </c>
      <c r="P57" s="32" t="s">
        <v>245</v>
      </c>
      <c r="Q57" s="22" t="s">
        <v>37</v>
      </c>
      <c r="R57" s="97">
        <f t="shared" si="20"/>
        <v>359622.64</v>
      </c>
      <c r="S57" s="97">
        <v>0</v>
      </c>
      <c r="T57" s="97">
        <v>359622.64</v>
      </c>
      <c r="U57" s="97">
        <f t="shared" ref="U57:U61" si="22">V57+W57</f>
        <v>55001.11</v>
      </c>
      <c r="V57" s="97">
        <v>0</v>
      </c>
      <c r="W57" s="97">
        <v>55001.11</v>
      </c>
      <c r="X57" s="97">
        <f t="shared" ref="X57:X61" si="23">Y57+Z57</f>
        <v>8461.7099999999991</v>
      </c>
      <c r="Y57" s="97">
        <v>0</v>
      </c>
      <c r="Z57" s="97">
        <v>8461.7099999999991</v>
      </c>
      <c r="AA57" s="97">
        <v>0</v>
      </c>
      <c r="AB57" s="97"/>
      <c r="AC57" s="97"/>
      <c r="AD57" s="97">
        <f t="shared" ref="AD57:AD61" si="24">R57+U57+X57</f>
        <v>423085.46</v>
      </c>
      <c r="AE57" s="97">
        <v>0</v>
      </c>
      <c r="AF57" s="97">
        <f t="shared" ref="AF57:AF61" si="25">AD57+AE57</f>
        <v>423085.46</v>
      </c>
      <c r="AG57" s="98" t="s">
        <v>164</v>
      </c>
      <c r="AH57" s="99" t="s">
        <v>195</v>
      </c>
      <c r="AI57" s="101">
        <v>0</v>
      </c>
      <c r="AJ57" s="102">
        <v>0</v>
      </c>
      <c r="AK57" s="28"/>
    </row>
    <row r="58" spans="1:37" ht="211.5" customHeight="1" x14ac:dyDescent="0.25">
      <c r="A58" s="29">
        <v>52</v>
      </c>
      <c r="B58" s="175">
        <v>109</v>
      </c>
      <c r="C58" s="5" t="s">
        <v>182</v>
      </c>
      <c r="D58" s="30" t="s">
        <v>263</v>
      </c>
      <c r="E58" s="170" t="s">
        <v>417</v>
      </c>
      <c r="F58" s="46" t="s">
        <v>248</v>
      </c>
      <c r="G58" s="46" t="s">
        <v>251</v>
      </c>
      <c r="H58" s="46" t="s">
        <v>195</v>
      </c>
      <c r="I58" s="6" t="s">
        <v>254</v>
      </c>
      <c r="J58" s="7">
        <v>43129</v>
      </c>
      <c r="K58" s="7" t="s">
        <v>262</v>
      </c>
      <c r="L58" s="8">
        <f t="shared" si="13"/>
        <v>85.000000819683009</v>
      </c>
      <c r="M58" s="22">
        <v>1</v>
      </c>
      <c r="N58" s="22" t="s">
        <v>258</v>
      </c>
      <c r="O58" s="22" t="s">
        <v>258</v>
      </c>
      <c r="P58" s="32" t="s">
        <v>245</v>
      </c>
      <c r="Q58" s="22" t="s">
        <v>37</v>
      </c>
      <c r="R58" s="97">
        <f t="shared" si="20"/>
        <v>518493.12</v>
      </c>
      <c r="S58" s="97">
        <v>0</v>
      </c>
      <c r="T58" s="97">
        <v>518493.12</v>
      </c>
      <c r="U58" s="97">
        <f t="shared" si="22"/>
        <v>79298.94</v>
      </c>
      <c r="V58" s="97">
        <v>0</v>
      </c>
      <c r="W58" s="97">
        <v>79298.94</v>
      </c>
      <c r="X58" s="97">
        <f t="shared" si="23"/>
        <v>12199.84</v>
      </c>
      <c r="Y58" s="97">
        <v>0</v>
      </c>
      <c r="Z58" s="97">
        <v>12199.84</v>
      </c>
      <c r="AA58" s="97">
        <v>0</v>
      </c>
      <c r="AB58" s="97"/>
      <c r="AC58" s="97"/>
      <c r="AD58" s="97">
        <f t="shared" si="24"/>
        <v>609991.9</v>
      </c>
      <c r="AE58" s="97">
        <v>0</v>
      </c>
      <c r="AF58" s="97">
        <f t="shared" si="25"/>
        <v>609991.9</v>
      </c>
      <c r="AG58" s="98" t="s">
        <v>164</v>
      </c>
      <c r="AH58" s="99" t="s">
        <v>195</v>
      </c>
      <c r="AI58" s="101">
        <v>0</v>
      </c>
      <c r="AJ58" s="102">
        <v>0</v>
      </c>
      <c r="AK58" s="28"/>
    </row>
    <row r="59" spans="1:37" s="89" customFormat="1" ht="121.5" customHeight="1" x14ac:dyDescent="0.25">
      <c r="A59" s="29">
        <v>53</v>
      </c>
      <c r="B59" s="175">
        <v>76</v>
      </c>
      <c r="C59" s="80" t="s">
        <v>185</v>
      </c>
      <c r="D59" s="86" t="s">
        <v>263</v>
      </c>
      <c r="E59" s="170" t="s">
        <v>417</v>
      </c>
      <c r="F59" s="87" t="s">
        <v>302</v>
      </c>
      <c r="G59" s="87" t="s">
        <v>303</v>
      </c>
      <c r="H59" s="80" t="s">
        <v>195</v>
      </c>
      <c r="I59" s="80" t="s">
        <v>304</v>
      </c>
      <c r="J59" s="81">
        <v>43129</v>
      </c>
      <c r="K59" s="81">
        <v>43614</v>
      </c>
      <c r="L59" s="8">
        <f t="shared" si="13"/>
        <v>85.000000405063261</v>
      </c>
      <c r="M59" s="30">
        <v>3</v>
      </c>
      <c r="N59" s="30" t="s">
        <v>305</v>
      </c>
      <c r="O59" s="30" t="s">
        <v>306</v>
      </c>
      <c r="P59" s="33" t="s">
        <v>245</v>
      </c>
      <c r="Q59" s="30" t="s">
        <v>37</v>
      </c>
      <c r="R59" s="97">
        <f t="shared" si="20"/>
        <v>524609.42000000004</v>
      </c>
      <c r="S59" s="82">
        <v>0</v>
      </c>
      <c r="T59" s="112">
        <v>524609.42000000004</v>
      </c>
      <c r="U59" s="97">
        <f t="shared" si="22"/>
        <v>80234.38</v>
      </c>
      <c r="V59" s="82">
        <v>0</v>
      </c>
      <c r="W59" s="112">
        <v>80234.38</v>
      </c>
      <c r="X59" s="97">
        <f t="shared" si="23"/>
        <v>12343.75</v>
      </c>
      <c r="Y59" s="82">
        <v>0</v>
      </c>
      <c r="Z59" s="112">
        <v>12343.75</v>
      </c>
      <c r="AA59" s="82">
        <v>0</v>
      </c>
      <c r="AB59" s="82"/>
      <c r="AC59" s="82"/>
      <c r="AD59" s="97">
        <f t="shared" si="24"/>
        <v>617187.55000000005</v>
      </c>
      <c r="AE59" s="82">
        <v>0</v>
      </c>
      <c r="AF59" s="97">
        <f t="shared" si="25"/>
        <v>617187.55000000005</v>
      </c>
      <c r="AG59" s="83" t="s">
        <v>164</v>
      </c>
      <c r="AH59" s="84" t="s">
        <v>195</v>
      </c>
      <c r="AI59" s="85"/>
      <c r="AJ59" s="85"/>
      <c r="AK59" s="88"/>
    </row>
    <row r="60" spans="1:37" s="89" customFormat="1" ht="171" customHeight="1" x14ac:dyDescent="0.25">
      <c r="A60" s="29">
        <v>54</v>
      </c>
      <c r="B60" s="175">
        <v>81</v>
      </c>
      <c r="C60" s="80" t="s">
        <v>184</v>
      </c>
      <c r="D60" s="86" t="s">
        <v>263</v>
      </c>
      <c r="E60" s="170" t="s">
        <v>417</v>
      </c>
      <c r="F60" s="87" t="s">
        <v>298</v>
      </c>
      <c r="G60" s="87" t="s">
        <v>299</v>
      </c>
      <c r="H60" s="80" t="s">
        <v>195</v>
      </c>
      <c r="I60" s="80" t="s">
        <v>300</v>
      </c>
      <c r="J60" s="81">
        <v>43129</v>
      </c>
      <c r="K60" s="81">
        <v>43614</v>
      </c>
      <c r="L60" s="8">
        <f t="shared" si="13"/>
        <v>84.999999195969949</v>
      </c>
      <c r="M60" s="30">
        <v>3</v>
      </c>
      <c r="N60" s="30" t="s">
        <v>301</v>
      </c>
      <c r="O60" s="30" t="s">
        <v>313</v>
      </c>
      <c r="P60" s="33" t="s">
        <v>245</v>
      </c>
      <c r="Q60" s="30" t="s">
        <v>37</v>
      </c>
      <c r="R60" s="97">
        <f t="shared" si="20"/>
        <v>528587.19999999995</v>
      </c>
      <c r="S60" s="82">
        <v>0</v>
      </c>
      <c r="T60" s="112">
        <v>528587.19999999995</v>
      </c>
      <c r="U60" s="97">
        <f t="shared" si="22"/>
        <v>80842.75</v>
      </c>
      <c r="V60" s="82">
        <v>0</v>
      </c>
      <c r="W60" s="112">
        <v>80842.75</v>
      </c>
      <c r="X60" s="97">
        <f t="shared" si="23"/>
        <v>12437.35</v>
      </c>
      <c r="Y60" s="82">
        <v>0</v>
      </c>
      <c r="Z60" s="112">
        <v>12437.35</v>
      </c>
      <c r="AA60" s="82">
        <v>0</v>
      </c>
      <c r="AB60" s="82"/>
      <c r="AC60" s="82"/>
      <c r="AD60" s="97">
        <f t="shared" si="24"/>
        <v>621867.29999999993</v>
      </c>
      <c r="AE60" s="82">
        <v>0</v>
      </c>
      <c r="AF60" s="97">
        <f t="shared" si="25"/>
        <v>621867.29999999993</v>
      </c>
      <c r="AG60" s="83" t="s">
        <v>164</v>
      </c>
      <c r="AH60" s="84" t="s">
        <v>195</v>
      </c>
      <c r="AI60" s="85">
        <v>0</v>
      </c>
      <c r="AJ60" s="102">
        <v>0</v>
      </c>
      <c r="AK60" s="88"/>
    </row>
    <row r="61" spans="1:37" ht="123" customHeight="1" x14ac:dyDescent="0.25">
      <c r="A61" s="29">
        <v>55</v>
      </c>
      <c r="B61" s="175">
        <v>91</v>
      </c>
      <c r="C61" s="22" t="s">
        <v>181</v>
      </c>
      <c r="D61" s="30" t="s">
        <v>263</v>
      </c>
      <c r="E61" s="170" t="s">
        <v>417</v>
      </c>
      <c r="F61" s="136" t="s">
        <v>310</v>
      </c>
      <c r="G61" s="136" t="s">
        <v>315</v>
      </c>
      <c r="H61" s="46" t="s">
        <v>195</v>
      </c>
      <c r="I61" s="6" t="s">
        <v>316</v>
      </c>
      <c r="J61" s="7">
        <v>43130</v>
      </c>
      <c r="K61" s="7">
        <v>43495</v>
      </c>
      <c r="L61" s="8">
        <f t="shared" si="13"/>
        <v>84.999998102206973</v>
      </c>
      <c r="M61" s="5">
        <v>3</v>
      </c>
      <c r="N61" s="5" t="s">
        <v>312</v>
      </c>
      <c r="O61" s="5" t="s">
        <v>314</v>
      </c>
      <c r="P61" s="160" t="s">
        <v>245</v>
      </c>
      <c r="Q61" s="5" t="s">
        <v>37</v>
      </c>
      <c r="R61" s="97">
        <f t="shared" si="20"/>
        <v>358310.93</v>
      </c>
      <c r="S61" s="97">
        <v>0</v>
      </c>
      <c r="T61" s="97">
        <v>358310.93</v>
      </c>
      <c r="U61" s="97">
        <f t="shared" si="22"/>
        <v>54800.5</v>
      </c>
      <c r="V61" s="97">
        <v>0</v>
      </c>
      <c r="W61" s="97">
        <v>54800.5</v>
      </c>
      <c r="X61" s="97">
        <f t="shared" si="23"/>
        <v>8430.85</v>
      </c>
      <c r="Y61" s="97">
        <v>0</v>
      </c>
      <c r="Z61" s="97">
        <v>8430.85</v>
      </c>
      <c r="AA61" s="97">
        <v>0</v>
      </c>
      <c r="AB61" s="97"/>
      <c r="AC61" s="97"/>
      <c r="AD61" s="97">
        <f t="shared" si="24"/>
        <v>421542.27999999997</v>
      </c>
      <c r="AE61" s="97">
        <v>0</v>
      </c>
      <c r="AF61" s="97">
        <f t="shared" si="25"/>
        <v>421542.27999999997</v>
      </c>
      <c r="AG61" s="83" t="s">
        <v>164</v>
      </c>
      <c r="AH61" s="99" t="s">
        <v>195</v>
      </c>
      <c r="AI61" s="101">
        <v>0</v>
      </c>
      <c r="AJ61" s="102">
        <v>0</v>
      </c>
      <c r="AK61" s="28"/>
    </row>
    <row r="62" spans="1:37" ht="183.75" customHeight="1" x14ac:dyDescent="0.25">
      <c r="A62" s="29">
        <v>56</v>
      </c>
      <c r="B62" s="175">
        <v>92</v>
      </c>
      <c r="C62" s="5" t="s">
        <v>181</v>
      </c>
      <c r="D62" s="86" t="s">
        <v>263</v>
      </c>
      <c r="E62" s="170" t="s">
        <v>417</v>
      </c>
      <c r="F62" s="46" t="s">
        <v>309</v>
      </c>
      <c r="G62" s="46" t="s">
        <v>308</v>
      </c>
      <c r="H62" s="80" t="s">
        <v>195</v>
      </c>
      <c r="I62" s="134" t="s">
        <v>311</v>
      </c>
      <c r="J62" s="7">
        <v>43145</v>
      </c>
      <c r="K62" s="7">
        <v>43691</v>
      </c>
      <c r="L62" s="8"/>
      <c r="M62" s="22">
        <v>3</v>
      </c>
      <c r="N62" s="22" t="s">
        <v>312</v>
      </c>
      <c r="O62" s="22" t="s">
        <v>314</v>
      </c>
      <c r="P62" s="33" t="s">
        <v>245</v>
      </c>
      <c r="Q62" s="30" t="s">
        <v>37</v>
      </c>
      <c r="R62" s="97">
        <v>359088.29</v>
      </c>
      <c r="S62" s="135">
        <v>0</v>
      </c>
      <c r="T62" s="135">
        <v>359088.29</v>
      </c>
      <c r="U62" s="135">
        <v>54919.39</v>
      </c>
      <c r="V62" s="135">
        <v>0</v>
      </c>
      <c r="W62" s="135">
        <v>54919.39</v>
      </c>
      <c r="X62" s="135">
        <v>8449.1299999999992</v>
      </c>
      <c r="Y62" s="135">
        <v>0</v>
      </c>
      <c r="Z62" s="135">
        <v>8449.1299999999992</v>
      </c>
      <c r="AA62" s="97">
        <v>0</v>
      </c>
      <c r="AB62" s="97"/>
      <c r="AC62" s="97"/>
      <c r="AD62" s="97">
        <f>R62+W62+Z62</f>
        <v>422456.81</v>
      </c>
      <c r="AE62" s="97">
        <v>66435.22</v>
      </c>
      <c r="AF62" s="97">
        <f>AD62+AE62</f>
        <v>488892.03</v>
      </c>
      <c r="AG62" s="83" t="s">
        <v>164</v>
      </c>
      <c r="AH62" s="99" t="s">
        <v>195</v>
      </c>
      <c r="AI62" s="101">
        <v>0</v>
      </c>
      <c r="AJ62" s="101">
        <v>0</v>
      </c>
      <c r="AK62" s="28"/>
    </row>
    <row r="63" spans="1:37" s="89" customFormat="1" ht="126.75" thickBot="1" x14ac:dyDescent="0.3">
      <c r="A63" s="29">
        <v>57</v>
      </c>
      <c r="B63" s="175">
        <v>75</v>
      </c>
      <c r="C63" s="80" t="s">
        <v>185</v>
      </c>
      <c r="D63" s="86" t="s">
        <v>263</v>
      </c>
      <c r="E63" s="170" t="s">
        <v>417</v>
      </c>
      <c r="F63" s="87" t="s">
        <v>317</v>
      </c>
      <c r="G63" s="80" t="s">
        <v>318</v>
      </c>
      <c r="H63" s="80" t="s">
        <v>195</v>
      </c>
      <c r="I63" s="143" t="s">
        <v>319</v>
      </c>
      <c r="J63" s="141">
        <v>43145</v>
      </c>
      <c r="K63" s="141">
        <v>43691</v>
      </c>
      <c r="L63" s="142">
        <f t="shared" si="13"/>
        <v>84.999998786570643</v>
      </c>
      <c r="M63" s="30">
        <v>6</v>
      </c>
      <c r="N63" s="86" t="s">
        <v>337</v>
      </c>
      <c r="O63" s="86" t="s">
        <v>320</v>
      </c>
      <c r="P63" s="133" t="s">
        <v>245</v>
      </c>
      <c r="Q63" s="86" t="s">
        <v>37</v>
      </c>
      <c r="R63" s="144">
        <f t="shared" ref="R63:R88" si="26">S63+T63</f>
        <v>350247</v>
      </c>
      <c r="S63" s="144">
        <v>0</v>
      </c>
      <c r="T63" s="135">
        <v>350247</v>
      </c>
      <c r="U63" s="156">
        <f t="shared" ref="U63" si="27">V63+W63</f>
        <v>53567.19</v>
      </c>
      <c r="V63" s="156">
        <v>0</v>
      </c>
      <c r="W63" s="152">
        <v>53567.19</v>
      </c>
      <c r="X63" s="157">
        <f t="shared" ref="X63" si="28">Y63+Z63</f>
        <v>8241.11</v>
      </c>
      <c r="Y63" s="157">
        <v>0</v>
      </c>
      <c r="Z63" s="152">
        <v>8241.11</v>
      </c>
      <c r="AA63" s="144">
        <v>0</v>
      </c>
      <c r="AB63" s="144"/>
      <c r="AC63" s="144"/>
      <c r="AD63" s="144">
        <f t="shared" ref="AD63" si="29">R63+U63+X63</f>
        <v>412055.3</v>
      </c>
      <c r="AE63" s="144">
        <v>0</v>
      </c>
      <c r="AF63" s="144">
        <f t="shared" ref="AF63" si="30">AD63+AE63</f>
        <v>412055.3</v>
      </c>
      <c r="AG63" s="83" t="s">
        <v>164</v>
      </c>
      <c r="AH63" s="145" t="s">
        <v>195</v>
      </c>
      <c r="AI63" s="101">
        <v>0</v>
      </c>
      <c r="AJ63" s="101">
        <v>0</v>
      </c>
      <c r="AK63" s="88"/>
    </row>
    <row r="64" spans="1:37" s="150" customFormat="1" ht="205.5" thickTop="1" x14ac:dyDescent="0.25">
      <c r="A64" s="29">
        <v>58</v>
      </c>
      <c r="B64" s="175">
        <v>114</v>
      </c>
      <c r="C64" s="137" t="s">
        <v>185</v>
      </c>
      <c r="D64" s="86" t="s">
        <v>263</v>
      </c>
      <c r="E64" s="170" t="s">
        <v>417</v>
      </c>
      <c r="F64" s="154" t="s">
        <v>321</v>
      </c>
      <c r="G64" s="80" t="s">
        <v>322</v>
      </c>
      <c r="H64" s="80" t="s">
        <v>195</v>
      </c>
      <c r="I64" s="147" t="s">
        <v>323</v>
      </c>
      <c r="J64" s="81">
        <v>43145</v>
      </c>
      <c r="K64" s="81">
        <v>43691</v>
      </c>
      <c r="L64" s="148">
        <f t="shared" si="13"/>
        <v>85.000000594539443</v>
      </c>
      <c r="M64" s="30">
        <v>4</v>
      </c>
      <c r="N64" s="30" t="s">
        <v>338</v>
      </c>
      <c r="O64" s="30" t="s">
        <v>324</v>
      </c>
      <c r="P64" s="33" t="s">
        <v>245</v>
      </c>
      <c r="Q64" s="30" t="s">
        <v>37</v>
      </c>
      <c r="R64" s="144">
        <f t="shared" si="26"/>
        <v>357419.52000000002</v>
      </c>
      <c r="S64" s="144">
        <v>0</v>
      </c>
      <c r="T64" s="135">
        <v>357419.52000000002</v>
      </c>
      <c r="U64" s="144">
        <f t="shared" ref="U64:U97" si="31">V64+W64</f>
        <v>54664.160000000003</v>
      </c>
      <c r="V64" s="144">
        <v>0</v>
      </c>
      <c r="W64" s="158">
        <v>54664.160000000003</v>
      </c>
      <c r="X64" s="151">
        <f t="shared" ref="X64:X86" si="32">Y64+Z64</f>
        <v>8409.8700000000008</v>
      </c>
      <c r="Y64" s="151">
        <v>0</v>
      </c>
      <c r="Z64" s="155">
        <v>8409.8700000000008</v>
      </c>
      <c r="AA64" s="144">
        <v>0</v>
      </c>
      <c r="AB64" s="144"/>
      <c r="AC64" s="144"/>
      <c r="AD64" s="144">
        <f t="shared" ref="AD64:AD86" si="33">R64+U64+X64</f>
        <v>420493.55000000005</v>
      </c>
      <c r="AE64" s="144">
        <v>0</v>
      </c>
      <c r="AF64" s="144">
        <f t="shared" ref="AF64:AF97" si="34">AD64+AE64</f>
        <v>420493.55000000005</v>
      </c>
      <c r="AG64" s="83" t="s">
        <v>164</v>
      </c>
      <c r="AH64" s="145" t="s">
        <v>195</v>
      </c>
      <c r="AI64" s="101">
        <v>0</v>
      </c>
      <c r="AJ64" s="101">
        <v>0</v>
      </c>
      <c r="AK64" s="149"/>
    </row>
    <row r="65" spans="1:37" ht="204.75" x14ac:dyDescent="0.25">
      <c r="A65" s="29">
        <v>59</v>
      </c>
      <c r="B65" s="175">
        <v>79</v>
      </c>
      <c r="C65" s="5" t="s">
        <v>185</v>
      </c>
      <c r="D65" s="86" t="s">
        <v>263</v>
      </c>
      <c r="E65" s="170" t="s">
        <v>417</v>
      </c>
      <c r="F65" s="146" t="s">
        <v>325</v>
      </c>
      <c r="G65" s="46" t="s">
        <v>326</v>
      </c>
      <c r="H65" s="80" t="s">
        <v>195</v>
      </c>
      <c r="I65" s="134" t="s">
        <v>329</v>
      </c>
      <c r="J65" s="7">
        <v>43145</v>
      </c>
      <c r="K65" s="7">
        <v>43691</v>
      </c>
      <c r="L65" s="8">
        <f t="shared" si="13"/>
        <v>84.999999644441075</v>
      </c>
      <c r="M65" s="22">
        <v>5</v>
      </c>
      <c r="N65" s="22" t="s">
        <v>339</v>
      </c>
      <c r="O65" s="22" t="s">
        <v>330</v>
      </c>
      <c r="P65" s="33" t="s">
        <v>245</v>
      </c>
      <c r="Q65" s="30" t="s">
        <v>37</v>
      </c>
      <c r="R65" s="135">
        <f t="shared" si="26"/>
        <v>358590.34</v>
      </c>
      <c r="S65" s="135">
        <v>0</v>
      </c>
      <c r="T65" s="152">
        <v>358590.34</v>
      </c>
      <c r="U65" s="151">
        <f t="shared" si="31"/>
        <v>54843.23</v>
      </c>
      <c r="V65" s="151">
        <v>0</v>
      </c>
      <c r="W65" s="152">
        <v>54843.23</v>
      </c>
      <c r="X65" s="151">
        <f t="shared" si="32"/>
        <v>8437.42</v>
      </c>
      <c r="Y65" s="151">
        <v>0</v>
      </c>
      <c r="Z65" s="152">
        <v>8437.42</v>
      </c>
      <c r="AA65" s="135">
        <v>0</v>
      </c>
      <c r="AB65" s="135"/>
      <c r="AC65" s="135"/>
      <c r="AD65" s="135">
        <f t="shared" si="33"/>
        <v>421870.99</v>
      </c>
      <c r="AE65" s="135">
        <v>0</v>
      </c>
      <c r="AF65" s="135">
        <f t="shared" si="34"/>
        <v>421870.99</v>
      </c>
      <c r="AG65" s="83" t="s">
        <v>164</v>
      </c>
      <c r="AH65" s="139" t="s">
        <v>195</v>
      </c>
      <c r="AI65" s="101">
        <v>0</v>
      </c>
      <c r="AJ65" s="101">
        <v>0</v>
      </c>
      <c r="AK65" s="28"/>
    </row>
    <row r="66" spans="1:37" ht="186.75" customHeight="1" thickBot="1" x14ac:dyDescent="0.3">
      <c r="A66" s="29">
        <v>60</v>
      </c>
      <c r="B66" s="175">
        <v>121</v>
      </c>
      <c r="C66" s="5" t="s">
        <v>185</v>
      </c>
      <c r="D66" s="86" t="s">
        <v>263</v>
      </c>
      <c r="E66" s="170" t="s">
        <v>417</v>
      </c>
      <c r="F66" s="46" t="s">
        <v>327</v>
      </c>
      <c r="G66" s="46" t="s">
        <v>328</v>
      </c>
      <c r="H66" s="80" t="s">
        <v>195</v>
      </c>
      <c r="I66" s="134" t="s">
        <v>331</v>
      </c>
      <c r="J66" s="7">
        <v>43145</v>
      </c>
      <c r="K66" s="7">
        <v>43691</v>
      </c>
      <c r="L66" s="8">
        <f t="shared" si="13"/>
        <v>84.999999517641427</v>
      </c>
      <c r="M66" s="22">
        <v>7</v>
      </c>
      <c r="N66" s="22" t="s">
        <v>340</v>
      </c>
      <c r="O66" s="22" t="s">
        <v>332</v>
      </c>
      <c r="P66" s="33" t="s">
        <v>245</v>
      </c>
      <c r="Q66" s="30" t="s">
        <v>37</v>
      </c>
      <c r="R66" s="135">
        <f t="shared" si="26"/>
        <v>352434.92</v>
      </c>
      <c r="S66" s="135">
        <v>0</v>
      </c>
      <c r="T66" s="152">
        <v>352434.92</v>
      </c>
      <c r="U66" s="151">
        <f t="shared" si="31"/>
        <v>53844.59</v>
      </c>
      <c r="V66" s="151">
        <v>0</v>
      </c>
      <c r="W66" s="152">
        <v>53844.59</v>
      </c>
      <c r="X66" s="151">
        <f t="shared" si="32"/>
        <v>8349.81</v>
      </c>
      <c r="Y66" s="151">
        <v>0</v>
      </c>
      <c r="Z66" s="152">
        <v>8349.81</v>
      </c>
      <c r="AA66" s="144">
        <v>0</v>
      </c>
      <c r="AB66" s="144"/>
      <c r="AC66" s="144"/>
      <c r="AD66" s="144">
        <f t="shared" si="33"/>
        <v>414629.32</v>
      </c>
      <c r="AE66" s="144">
        <v>0</v>
      </c>
      <c r="AF66" s="144">
        <f t="shared" si="34"/>
        <v>414629.32</v>
      </c>
      <c r="AG66" s="83" t="s">
        <v>164</v>
      </c>
      <c r="AH66" s="139" t="s">
        <v>195</v>
      </c>
      <c r="AI66" s="101">
        <v>0</v>
      </c>
      <c r="AJ66" s="101">
        <v>0</v>
      </c>
      <c r="AK66" s="28"/>
    </row>
    <row r="67" spans="1:37" ht="126.75" thickTop="1" x14ac:dyDescent="0.25">
      <c r="A67" s="29">
        <v>61</v>
      </c>
      <c r="B67" s="175">
        <v>124</v>
      </c>
      <c r="C67" s="169" t="s">
        <v>185</v>
      </c>
      <c r="D67" s="86" t="s">
        <v>263</v>
      </c>
      <c r="E67" s="170" t="s">
        <v>417</v>
      </c>
      <c r="F67" s="46" t="s">
        <v>333</v>
      </c>
      <c r="G67" s="46" t="s">
        <v>335</v>
      </c>
      <c r="H67" s="80" t="s">
        <v>195</v>
      </c>
      <c r="I67" s="134" t="s">
        <v>336</v>
      </c>
      <c r="J67" s="7">
        <v>43145</v>
      </c>
      <c r="K67" s="7">
        <v>43691</v>
      </c>
      <c r="L67" s="8">
        <f t="shared" si="13"/>
        <v>85.000000000000014</v>
      </c>
      <c r="M67" s="22">
        <v>7</v>
      </c>
      <c r="N67" s="140" t="s">
        <v>341</v>
      </c>
      <c r="O67" s="22" t="s">
        <v>334</v>
      </c>
      <c r="P67" s="33" t="s">
        <v>245</v>
      </c>
      <c r="Q67" s="30" t="s">
        <v>37</v>
      </c>
      <c r="R67" s="135">
        <f t="shared" si="26"/>
        <v>306686.8</v>
      </c>
      <c r="S67" s="135">
        <v>0</v>
      </c>
      <c r="T67" s="153">
        <v>306686.8</v>
      </c>
      <c r="U67" s="135">
        <f t="shared" si="31"/>
        <v>46905.04</v>
      </c>
      <c r="V67" s="135">
        <v>0</v>
      </c>
      <c r="W67" s="135">
        <v>46905.04</v>
      </c>
      <c r="X67" s="135">
        <f t="shared" si="32"/>
        <v>7216.16</v>
      </c>
      <c r="Y67" s="97">
        <v>0</v>
      </c>
      <c r="Z67" s="135">
        <v>7216.16</v>
      </c>
      <c r="AA67" s="135">
        <v>0</v>
      </c>
      <c r="AB67" s="135"/>
      <c r="AC67" s="135"/>
      <c r="AD67" s="135">
        <f t="shared" si="33"/>
        <v>360807.99999999994</v>
      </c>
      <c r="AE67" s="135">
        <v>0</v>
      </c>
      <c r="AF67" s="135">
        <f t="shared" si="34"/>
        <v>360807.99999999994</v>
      </c>
      <c r="AG67" s="83" t="s">
        <v>164</v>
      </c>
      <c r="AH67" s="139" t="s">
        <v>195</v>
      </c>
      <c r="AI67" s="101">
        <v>0</v>
      </c>
      <c r="AJ67" s="101">
        <v>0</v>
      </c>
      <c r="AK67" s="28"/>
    </row>
    <row r="68" spans="1:37" ht="256.5" customHeight="1" x14ac:dyDescent="0.25">
      <c r="A68" s="29">
        <v>62</v>
      </c>
      <c r="B68" s="175">
        <v>123</v>
      </c>
      <c r="C68" s="5" t="s">
        <v>185</v>
      </c>
      <c r="D68" s="86" t="s">
        <v>263</v>
      </c>
      <c r="E68" s="170" t="s">
        <v>417</v>
      </c>
      <c r="F68" s="46" t="s">
        <v>342</v>
      </c>
      <c r="G68" s="46" t="s">
        <v>343</v>
      </c>
      <c r="H68" s="80" t="s">
        <v>195</v>
      </c>
      <c r="I68" s="159" t="s">
        <v>344</v>
      </c>
      <c r="J68" s="7">
        <v>43145</v>
      </c>
      <c r="K68" s="7">
        <v>43691</v>
      </c>
      <c r="L68" s="8">
        <f t="shared" si="13"/>
        <v>84.999999881712782</v>
      </c>
      <c r="M68" s="22">
        <v>7</v>
      </c>
      <c r="N68" s="22" t="s">
        <v>345</v>
      </c>
      <c r="O68" s="22" t="s">
        <v>346</v>
      </c>
      <c r="P68" s="33" t="s">
        <v>245</v>
      </c>
      <c r="Q68" s="30" t="s">
        <v>37</v>
      </c>
      <c r="R68" s="151">
        <f t="shared" si="26"/>
        <v>359294.94</v>
      </c>
      <c r="S68" s="151">
        <v>0</v>
      </c>
      <c r="T68" s="152">
        <v>359294.94</v>
      </c>
      <c r="U68" s="151">
        <f t="shared" si="31"/>
        <v>54950.99</v>
      </c>
      <c r="V68" s="151">
        <v>0</v>
      </c>
      <c r="W68" s="152">
        <v>54950.99</v>
      </c>
      <c r="X68" s="151">
        <f t="shared" si="32"/>
        <v>8454</v>
      </c>
      <c r="Y68" s="97">
        <v>0</v>
      </c>
      <c r="Z68" s="135">
        <v>8454</v>
      </c>
      <c r="AA68" s="135">
        <v>0</v>
      </c>
      <c r="AB68" s="135"/>
      <c r="AC68" s="135"/>
      <c r="AD68" s="135">
        <f t="shared" si="33"/>
        <v>422699.93</v>
      </c>
      <c r="AE68" s="135">
        <v>0</v>
      </c>
      <c r="AF68" s="135">
        <f t="shared" si="34"/>
        <v>422699.93</v>
      </c>
      <c r="AG68" s="83" t="s">
        <v>164</v>
      </c>
      <c r="AH68" s="139" t="s">
        <v>195</v>
      </c>
      <c r="AI68" s="101">
        <v>0</v>
      </c>
      <c r="AJ68" s="101">
        <v>0</v>
      </c>
      <c r="AK68" s="28"/>
    </row>
    <row r="69" spans="1:37" ht="204.75" x14ac:dyDescent="0.25">
      <c r="A69" s="29">
        <v>63</v>
      </c>
      <c r="B69" s="175">
        <v>86</v>
      </c>
      <c r="C69" s="5" t="s">
        <v>184</v>
      </c>
      <c r="D69" s="30" t="s">
        <v>263</v>
      </c>
      <c r="E69" s="170" t="s">
        <v>417</v>
      </c>
      <c r="F69" s="46" t="s">
        <v>347</v>
      </c>
      <c r="G69" s="46" t="s">
        <v>348</v>
      </c>
      <c r="H69" s="46" t="s">
        <v>195</v>
      </c>
      <c r="I69" s="6" t="s">
        <v>349</v>
      </c>
      <c r="J69" s="7">
        <v>43145</v>
      </c>
      <c r="K69" s="7">
        <v>43630</v>
      </c>
      <c r="L69" s="8">
        <f t="shared" si="13"/>
        <v>85.000001183738732</v>
      </c>
      <c r="M69" s="22">
        <v>5</v>
      </c>
      <c r="N69" s="22" t="s">
        <v>350</v>
      </c>
      <c r="O69" s="22" t="s">
        <v>350</v>
      </c>
      <c r="P69" s="32" t="s">
        <v>245</v>
      </c>
      <c r="Q69" s="22" t="s">
        <v>37</v>
      </c>
      <c r="R69" s="97">
        <f t="shared" si="26"/>
        <v>359031.93</v>
      </c>
      <c r="S69" s="97">
        <v>0</v>
      </c>
      <c r="T69" s="152">
        <v>359031.93</v>
      </c>
      <c r="U69" s="97">
        <f t="shared" si="31"/>
        <v>54910.76</v>
      </c>
      <c r="V69" s="97">
        <v>0</v>
      </c>
      <c r="W69" s="97">
        <v>54910.76</v>
      </c>
      <c r="X69" s="97">
        <f t="shared" si="32"/>
        <v>8447.81</v>
      </c>
      <c r="Y69" s="97">
        <v>0</v>
      </c>
      <c r="Z69" s="97">
        <v>8447.81</v>
      </c>
      <c r="AA69" s="97">
        <v>0</v>
      </c>
      <c r="AB69" s="97"/>
      <c r="AC69" s="97"/>
      <c r="AD69" s="97">
        <f t="shared" si="33"/>
        <v>422390.5</v>
      </c>
      <c r="AE69" s="97">
        <v>0</v>
      </c>
      <c r="AF69" s="97">
        <f t="shared" si="34"/>
        <v>422390.5</v>
      </c>
      <c r="AG69" s="83" t="s">
        <v>164</v>
      </c>
      <c r="AH69" s="139" t="s">
        <v>195</v>
      </c>
      <c r="AI69" s="101">
        <v>0</v>
      </c>
      <c r="AJ69" s="101">
        <v>0</v>
      </c>
      <c r="AK69" s="28"/>
    </row>
    <row r="70" spans="1:37" ht="157.5" x14ac:dyDescent="0.25">
      <c r="A70" s="29">
        <v>64</v>
      </c>
      <c r="B70" s="175">
        <v>97</v>
      </c>
      <c r="C70" s="5" t="s">
        <v>184</v>
      </c>
      <c r="D70" s="30" t="s">
        <v>263</v>
      </c>
      <c r="E70" s="170" t="s">
        <v>417</v>
      </c>
      <c r="F70" s="46" t="s">
        <v>354</v>
      </c>
      <c r="G70" s="46" t="s">
        <v>353</v>
      </c>
      <c r="H70" s="46" t="s">
        <v>195</v>
      </c>
      <c r="I70" s="6" t="s">
        <v>355</v>
      </c>
      <c r="J70" s="7">
        <v>43145</v>
      </c>
      <c r="K70" s="7">
        <v>43630</v>
      </c>
      <c r="L70" s="8">
        <f t="shared" si="13"/>
        <v>84.999998641808133</v>
      </c>
      <c r="M70" s="22">
        <v>4</v>
      </c>
      <c r="N70" s="22" t="s">
        <v>351</v>
      </c>
      <c r="O70" s="22" t="s">
        <v>352</v>
      </c>
      <c r="P70" s="32" t="s">
        <v>245</v>
      </c>
      <c r="Q70" s="22" t="s">
        <v>37</v>
      </c>
      <c r="R70" s="97">
        <f t="shared" si="26"/>
        <v>312916.02</v>
      </c>
      <c r="S70" s="97">
        <v>0</v>
      </c>
      <c r="T70" s="152">
        <v>312916.02</v>
      </c>
      <c r="U70" s="97">
        <f t="shared" si="31"/>
        <v>47857.75</v>
      </c>
      <c r="V70" s="97">
        <v>0</v>
      </c>
      <c r="W70" s="97">
        <v>47857.75</v>
      </c>
      <c r="X70" s="97">
        <f t="shared" si="32"/>
        <v>7362.73</v>
      </c>
      <c r="Y70" s="97">
        <v>0</v>
      </c>
      <c r="Z70" s="97">
        <v>7362.73</v>
      </c>
      <c r="AA70" s="97">
        <v>0</v>
      </c>
      <c r="AB70" s="97"/>
      <c r="AC70" s="97"/>
      <c r="AD70" s="97">
        <f t="shared" si="33"/>
        <v>368136.5</v>
      </c>
      <c r="AE70" s="97">
        <v>0</v>
      </c>
      <c r="AF70" s="97">
        <f t="shared" si="34"/>
        <v>368136.5</v>
      </c>
      <c r="AG70" s="83" t="s">
        <v>164</v>
      </c>
      <c r="AH70" s="99"/>
      <c r="AI70" s="101">
        <v>0</v>
      </c>
      <c r="AJ70" s="101">
        <v>0</v>
      </c>
      <c r="AK70" s="28"/>
    </row>
    <row r="71" spans="1:37" ht="189" x14ac:dyDescent="0.25">
      <c r="A71" s="29">
        <v>65</v>
      </c>
      <c r="B71" s="175">
        <v>68</v>
      </c>
      <c r="C71" s="5" t="s">
        <v>182</v>
      </c>
      <c r="D71" s="30" t="s">
        <v>263</v>
      </c>
      <c r="E71" s="170" t="s">
        <v>417</v>
      </c>
      <c r="F71" s="46" t="s">
        <v>356</v>
      </c>
      <c r="G71" s="46" t="s">
        <v>359</v>
      </c>
      <c r="H71" s="46" t="s">
        <v>195</v>
      </c>
      <c r="I71" s="6" t="s">
        <v>362</v>
      </c>
      <c r="J71" s="7">
        <v>43145</v>
      </c>
      <c r="K71" s="7">
        <v>43630</v>
      </c>
      <c r="L71" s="8">
        <f t="shared" si="13"/>
        <v>84.999999174149096</v>
      </c>
      <c r="M71" s="22">
        <v>3</v>
      </c>
      <c r="N71" s="22" t="s">
        <v>363</v>
      </c>
      <c r="O71" s="22" t="s">
        <v>364</v>
      </c>
      <c r="P71" s="32" t="s">
        <v>245</v>
      </c>
      <c r="Q71" s="22" t="s">
        <v>37</v>
      </c>
      <c r="R71" s="97">
        <v>360234.51</v>
      </c>
      <c r="S71" s="97">
        <v>0</v>
      </c>
      <c r="T71" s="152">
        <v>360234.51</v>
      </c>
      <c r="U71" s="97">
        <f t="shared" si="31"/>
        <v>55094.69</v>
      </c>
      <c r="V71" s="97">
        <v>0</v>
      </c>
      <c r="W71" s="97">
        <v>55094.69</v>
      </c>
      <c r="X71" s="97">
        <f t="shared" si="32"/>
        <v>8476.11</v>
      </c>
      <c r="Y71" s="97">
        <v>0</v>
      </c>
      <c r="Z71" s="97">
        <v>8476.11</v>
      </c>
      <c r="AA71" s="97">
        <v>0</v>
      </c>
      <c r="AB71" s="97"/>
      <c r="AC71" s="97"/>
      <c r="AD71" s="97">
        <f t="shared" si="33"/>
        <v>423805.31</v>
      </c>
      <c r="AE71" s="97">
        <v>0</v>
      </c>
      <c r="AF71" s="97">
        <f t="shared" si="34"/>
        <v>423805.31</v>
      </c>
      <c r="AG71" s="83" t="s">
        <v>164</v>
      </c>
      <c r="AH71" s="99"/>
      <c r="AI71" s="101">
        <v>0</v>
      </c>
      <c r="AJ71" s="101">
        <v>0</v>
      </c>
      <c r="AK71" s="28"/>
    </row>
    <row r="72" spans="1:37" s="4" customFormat="1" ht="173.25" customHeight="1" x14ac:dyDescent="0.25">
      <c r="A72" s="29">
        <v>66</v>
      </c>
      <c r="B72" s="175">
        <v>101</v>
      </c>
      <c r="C72" s="5" t="s">
        <v>182</v>
      </c>
      <c r="D72" s="137" t="s">
        <v>263</v>
      </c>
      <c r="E72" s="170" t="s">
        <v>417</v>
      </c>
      <c r="F72" s="46" t="s">
        <v>357</v>
      </c>
      <c r="G72" s="46" t="s">
        <v>360</v>
      </c>
      <c r="H72" s="46" t="s">
        <v>195</v>
      </c>
      <c r="I72" s="134" t="s">
        <v>366</v>
      </c>
      <c r="J72" s="7">
        <v>43145</v>
      </c>
      <c r="K72" s="7">
        <v>43630</v>
      </c>
      <c r="L72" s="8">
        <f t="shared" si="13"/>
        <v>85.000000236289679</v>
      </c>
      <c r="M72" s="5">
        <v>1</v>
      </c>
      <c r="N72" s="5" t="s">
        <v>258</v>
      </c>
      <c r="O72" s="5" t="s">
        <v>365</v>
      </c>
      <c r="P72" s="160" t="s">
        <v>245</v>
      </c>
      <c r="Q72" s="22" t="s">
        <v>37</v>
      </c>
      <c r="R72" s="151">
        <f t="shared" si="26"/>
        <v>359727.94</v>
      </c>
      <c r="S72" s="97">
        <v>0</v>
      </c>
      <c r="T72" s="135">
        <v>359727.94</v>
      </c>
      <c r="U72" s="151">
        <f t="shared" si="31"/>
        <v>55017.21</v>
      </c>
      <c r="V72" s="97">
        <v>0</v>
      </c>
      <c r="W72" s="135">
        <v>55017.21</v>
      </c>
      <c r="X72" s="151">
        <f t="shared" si="32"/>
        <v>8464.19</v>
      </c>
      <c r="Y72" s="97">
        <v>0</v>
      </c>
      <c r="Z72" s="135">
        <v>8464.19</v>
      </c>
      <c r="AA72" s="97">
        <v>0</v>
      </c>
      <c r="AB72" s="97"/>
      <c r="AC72" s="97"/>
      <c r="AD72" s="135">
        <f t="shared" si="33"/>
        <v>423209.34</v>
      </c>
      <c r="AE72" s="97">
        <v>0</v>
      </c>
      <c r="AF72" s="97">
        <f t="shared" si="34"/>
        <v>423209.34</v>
      </c>
      <c r="AG72" s="83" t="s">
        <v>164</v>
      </c>
      <c r="AH72" s="99"/>
      <c r="AI72" s="101">
        <v>0</v>
      </c>
      <c r="AJ72" s="101">
        <v>0</v>
      </c>
      <c r="AK72" s="161"/>
    </row>
    <row r="73" spans="1:37" s="4" customFormat="1" ht="173.25" customHeight="1" x14ac:dyDescent="0.25">
      <c r="A73" s="29">
        <v>67</v>
      </c>
      <c r="B73" s="175">
        <v>106</v>
      </c>
      <c r="C73" s="5" t="s">
        <v>182</v>
      </c>
      <c r="D73" s="137" t="s">
        <v>263</v>
      </c>
      <c r="E73" s="170" t="s">
        <v>417</v>
      </c>
      <c r="F73" s="46" t="s">
        <v>358</v>
      </c>
      <c r="G73" s="46" t="s">
        <v>361</v>
      </c>
      <c r="H73" s="46" t="s">
        <v>195</v>
      </c>
      <c r="I73" s="134" t="s">
        <v>367</v>
      </c>
      <c r="J73" s="7">
        <v>43145</v>
      </c>
      <c r="K73" s="7">
        <v>43630</v>
      </c>
      <c r="L73" s="8">
        <f t="shared" si="13"/>
        <v>85</v>
      </c>
      <c r="M73" s="5">
        <v>1</v>
      </c>
      <c r="N73" s="5" t="s">
        <v>258</v>
      </c>
      <c r="O73" s="5" t="s">
        <v>258</v>
      </c>
      <c r="P73" s="160" t="s">
        <v>245</v>
      </c>
      <c r="Q73" s="22" t="s">
        <v>37</v>
      </c>
      <c r="R73" s="151">
        <f t="shared" si="26"/>
        <v>508342.5</v>
      </c>
      <c r="S73" s="97">
        <v>0</v>
      </c>
      <c r="T73" s="135">
        <v>508342.5</v>
      </c>
      <c r="U73" s="151">
        <f t="shared" si="31"/>
        <v>77746.5</v>
      </c>
      <c r="V73" s="97">
        <v>0</v>
      </c>
      <c r="W73" s="135">
        <v>77746.5</v>
      </c>
      <c r="X73" s="151">
        <f t="shared" si="32"/>
        <v>11961</v>
      </c>
      <c r="Y73" s="97">
        <v>0</v>
      </c>
      <c r="Z73" s="135">
        <v>11961</v>
      </c>
      <c r="AA73" s="97">
        <v>0</v>
      </c>
      <c r="AB73" s="97"/>
      <c r="AC73" s="97"/>
      <c r="AD73" s="135">
        <f t="shared" si="33"/>
        <v>598050</v>
      </c>
      <c r="AE73" s="97">
        <v>0</v>
      </c>
      <c r="AF73" s="97">
        <f t="shared" si="34"/>
        <v>598050</v>
      </c>
      <c r="AG73" s="83" t="s">
        <v>164</v>
      </c>
      <c r="AH73" s="99"/>
      <c r="AI73" s="101">
        <v>0</v>
      </c>
      <c r="AJ73" s="101">
        <v>0</v>
      </c>
      <c r="AK73" s="161"/>
    </row>
    <row r="74" spans="1:37" s="4" customFormat="1" ht="173.25" customHeight="1" x14ac:dyDescent="0.25">
      <c r="A74" s="29">
        <v>68</v>
      </c>
      <c r="B74" s="175">
        <v>120</v>
      </c>
      <c r="C74" s="5" t="s">
        <v>185</v>
      </c>
      <c r="D74" s="137" t="s">
        <v>263</v>
      </c>
      <c r="E74" s="170" t="s">
        <v>417</v>
      </c>
      <c r="F74" s="164" t="s">
        <v>368</v>
      </c>
      <c r="G74" s="46" t="s">
        <v>369</v>
      </c>
      <c r="H74" s="46" t="s">
        <v>195</v>
      </c>
      <c r="I74" s="134" t="s">
        <v>387</v>
      </c>
      <c r="J74" s="7">
        <v>43166</v>
      </c>
      <c r="K74" s="7">
        <v>43653</v>
      </c>
      <c r="L74" s="8">
        <f t="shared" si="13"/>
        <v>85.000000235397167</v>
      </c>
      <c r="M74" s="5">
        <v>4</v>
      </c>
      <c r="N74" s="5" t="s">
        <v>371</v>
      </c>
      <c r="O74" s="5" t="s">
        <v>370</v>
      </c>
      <c r="P74" s="160" t="s">
        <v>245</v>
      </c>
      <c r="Q74" s="22" t="s">
        <v>37</v>
      </c>
      <c r="R74" s="151">
        <f t="shared" si="26"/>
        <v>361091.85</v>
      </c>
      <c r="S74" s="97">
        <v>0</v>
      </c>
      <c r="T74" s="166">
        <v>361091.85</v>
      </c>
      <c r="U74" s="151">
        <f t="shared" si="31"/>
        <v>55225.82</v>
      </c>
      <c r="V74" s="97">
        <v>0</v>
      </c>
      <c r="W74" s="166">
        <v>55225.82</v>
      </c>
      <c r="X74" s="151">
        <f t="shared" si="32"/>
        <v>8496.27</v>
      </c>
      <c r="Y74" s="97">
        <v>0</v>
      </c>
      <c r="Z74" s="165">
        <v>8496.27</v>
      </c>
      <c r="AA74" s="97">
        <v>0</v>
      </c>
      <c r="AB74" s="97"/>
      <c r="AC74" s="97"/>
      <c r="AD74" s="135">
        <f t="shared" si="33"/>
        <v>424813.94</v>
      </c>
      <c r="AE74" s="97">
        <v>0</v>
      </c>
      <c r="AF74" s="97">
        <f t="shared" si="34"/>
        <v>424813.94</v>
      </c>
      <c r="AG74" s="83" t="s">
        <v>164</v>
      </c>
      <c r="AH74" s="99"/>
      <c r="AI74" s="101">
        <v>0</v>
      </c>
      <c r="AJ74" s="101">
        <v>0</v>
      </c>
      <c r="AK74" s="161"/>
    </row>
    <row r="75" spans="1:37" s="4" customFormat="1" ht="167.25" customHeight="1" x14ac:dyDescent="0.25">
      <c r="A75" s="29">
        <v>69</v>
      </c>
      <c r="B75" s="175">
        <v>111</v>
      </c>
      <c r="C75" s="5" t="s">
        <v>184</v>
      </c>
      <c r="D75" s="137" t="s">
        <v>263</v>
      </c>
      <c r="E75" s="170" t="s">
        <v>417</v>
      </c>
      <c r="F75" s="46" t="s">
        <v>375</v>
      </c>
      <c r="G75" s="46" t="s">
        <v>372</v>
      </c>
      <c r="H75" s="5" t="s">
        <v>373</v>
      </c>
      <c r="I75" s="134" t="s">
        <v>374</v>
      </c>
      <c r="J75" s="7">
        <v>43166</v>
      </c>
      <c r="K75" s="7">
        <v>43653</v>
      </c>
      <c r="L75" s="8">
        <f t="shared" si="13"/>
        <v>85</v>
      </c>
      <c r="M75" s="5"/>
      <c r="N75" s="5"/>
      <c r="O75" s="5"/>
      <c r="P75" s="160" t="s">
        <v>245</v>
      </c>
      <c r="Q75" s="22" t="s">
        <v>37</v>
      </c>
      <c r="R75" s="151">
        <f t="shared" si="26"/>
        <v>355906.39</v>
      </c>
      <c r="S75" s="97">
        <v>0</v>
      </c>
      <c r="T75" s="135">
        <v>355906.39</v>
      </c>
      <c r="U75" s="151">
        <f t="shared" si="31"/>
        <v>54432.74</v>
      </c>
      <c r="V75" s="97">
        <v>0</v>
      </c>
      <c r="W75" s="135">
        <v>54432.74</v>
      </c>
      <c r="X75" s="151">
        <f t="shared" si="32"/>
        <v>8374.27</v>
      </c>
      <c r="Y75" s="97">
        <v>0</v>
      </c>
      <c r="Z75" s="135">
        <v>8374.27</v>
      </c>
      <c r="AA75" s="97">
        <v>0</v>
      </c>
      <c r="AB75" s="97"/>
      <c r="AC75" s="97"/>
      <c r="AD75" s="135">
        <f t="shared" si="33"/>
        <v>418713.4</v>
      </c>
      <c r="AE75" s="97">
        <v>0</v>
      </c>
      <c r="AF75" s="97">
        <f>AD75+AE75</f>
        <v>418713.4</v>
      </c>
      <c r="AG75" s="83" t="s">
        <v>164</v>
      </c>
      <c r="AH75" s="99" t="s">
        <v>195</v>
      </c>
      <c r="AI75" s="101">
        <v>0</v>
      </c>
      <c r="AJ75" s="101">
        <v>0</v>
      </c>
      <c r="AK75" s="161"/>
    </row>
    <row r="76" spans="1:37" s="4" customFormat="1" ht="173.25" customHeight="1" x14ac:dyDescent="0.25">
      <c r="A76" s="29">
        <v>70</v>
      </c>
      <c r="B76" s="175">
        <v>87</v>
      </c>
      <c r="C76" s="5" t="s">
        <v>181</v>
      </c>
      <c r="D76" s="137" t="s">
        <v>263</v>
      </c>
      <c r="E76" s="170" t="s">
        <v>417</v>
      </c>
      <c r="F76" s="46" t="s">
        <v>376</v>
      </c>
      <c r="G76" s="46" t="s">
        <v>377</v>
      </c>
      <c r="H76" s="5" t="s">
        <v>378</v>
      </c>
      <c r="I76" s="134" t="s">
        <v>379</v>
      </c>
      <c r="J76" s="7">
        <v>43166</v>
      </c>
      <c r="K76" s="7">
        <v>43653</v>
      </c>
      <c r="L76" s="8">
        <f t="shared" si="13"/>
        <v>84.168038598864953</v>
      </c>
      <c r="M76" s="5">
        <v>3</v>
      </c>
      <c r="N76" s="5" t="s">
        <v>380</v>
      </c>
      <c r="O76" s="5" t="s">
        <v>381</v>
      </c>
      <c r="P76" s="160" t="s">
        <v>245</v>
      </c>
      <c r="Q76" s="22" t="s">
        <v>37</v>
      </c>
      <c r="R76" s="151">
        <f t="shared" si="26"/>
        <v>357481.33</v>
      </c>
      <c r="S76" s="97">
        <v>0</v>
      </c>
      <c r="T76" s="135">
        <v>357481.33</v>
      </c>
      <c r="U76" s="151">
        <f t="shared" si="31"/>
        <v>58747.57</v>
      </c>
      <c r="V76" s="97">
        <v>0</v>
      </c>
      <c r="W76" s="135">
        <v>58747.57</v>
      </c>
      <c r="X76" s="151">
        <f t="shared" si="32"/>
        <v>8494.4699999999993</v>
      </c>
      <c r="Y76" s="97">
        <v>0</v>
      </c>
      <c r="Z76" s="135">
        <v>8494.4699999999993</v>
      </c>
      <c r="AA76" s="97">
        <v>0</v>
      </c>
      <c r="AB76" s="97"/>
      <c r="AC76" s="97"/>
      <c r="AD76" s="135">
        <f t="shared" si="33"/>
        <v>424723.37</v>
      </c>
      <c r="AE76" s="97">
        <v>0</v>
      </c>
      <c r="AF76" s="97">
        <f t="shared" si="34"/>
        <v>424723.37</v>
      </c>
      <c r="AG76" s="83" t="s">
        <v>164</v>
      </c>
      <c r="AH76" s="99" t="s">
        <v>195</v>
      </c>
      <c r="AI76" s="101">
        <v>0</v>
      </c>
      <c r="AJ76" s="101">
        <v>0</v>
      </c>
      <c r="AK76" s="161"/>
    </row>
    <row r="77" spans="1:37" ht="157.5" x14ac:dyDescent="0.25">
      <c r="A77" s="29">
        <v>71</v>
      </c>
      <c r="B77" s="175">
        <v>118</v>
      </c>
      <c r="C77" s="5" t="s">
        <v>181</v>
      </c>
      <c r="D77" s="137" t="s">
        <v>263</v>
      </c>
      <c r="E77" s="170" t="s">
        <v>417</v>
      </c>
      <c r="F77" s="46" t="s">
        <v>383</v>
      </c>
      <c r="G77" s="46" t="s">
        <v>384</v>
      </c>
      <c r="H77" s="80" t="s">
        <v>195</v>
      </c>
      <c r="I77" s="134" t="s">
        <v>385</v>
      </c>
      <c r="J77" s="7">
        <v>43171</v>
      </c>
      <c r="K77" s="7">
        <v>43658</v>
      </c>
      <c r="L77" s="8">
        <f t="shared" si="13"/>
        <v>84.9999996799977</v>
      </c>
      <c r="M77" s="22">
        <v>6</v>
      </c>
      <c r="N77" s="22" t="s">
        <v>255</v>
      </c>
      <c r="O77" s="22" t="s">
        <v>386</v>
      </c>
      <c r="P77" s="33" t="s">
        <v>245</v>
      </c>
      <c r="Q77" s="22" t="s">
        <v>37</v>
      </c>
      <c r="R77" s="151">
        <f t="shared" si="26"/>
        <v>531246.18999999994</v>
      </c>
      <c r="S77" s="135">
        <v>0</v>
      </c>
      <c r="T77" s="135">
        <v>531246.18999999994</v>
      </c>
      <c r="U77" s="151">
        <f t="shared" si="31"/>
        <v>81249.41</v>
      </c>
      <c r="V77" s="135">
        <v>0</v>
      </c>
      <c r="W77" s="135">
        <v>81249.41</v>
      </c>
      <c r="X77" s="151">
        <f t="shared" si="32"/>
        <v>12499.92</v>
      </c>
      <c r="Y77" s="135">
        <v>0</v>
      </c>
      <c r="Z77" s="135">
        <v>12499.92</v>
      </c>
      <c r="AA77" s="97">
        <v>0</v>
      </c>
      <c r="AB77" s="97"/>
      <c r="AC77" s="97"/>
      <c r="AD77" s="135">
        <f t="shared" si="33"/>
        <v>624995.52</v>
      </c>
      <c r="AE77" s="97">
        <v>0</v>
      </c>
      <c r="AF77" s="135">
        <f t="shared" si="34"/>
        <v>624995.52</v>
      </c>
      <c r="AG77" s="83" t="s">
        <v>164</v>
      </c>
      <c r="AH77" s="99" t="s">
        <v>195</v>
      </c>
      <c r="AI77" s="101">
        <v>0</v>
      </c>
      <c r="AJ77" s="101">
        <v>0</v>
      </c>
      <c r="AK77" s="28"/>
    </row>
    <row r="78" spans="1:37" ht="141.75" customHeight="1" x14ac:dyDescent="0.25">
      <c r="A78" s="29">
        <v>72</v>
      </c>
      <c r="B78" s="175">
        <v>80</v>
      </c>
      <c r="C78" s="5" t="s">
        <v>185</v>
      </c>
      <c r="D78" s="137" t="s">
        <v>263</v>
      </c>
      <c r="E78" s="170" t="s">
        <v>416</v>
      </c>
      <c r="F78" s="167" t="s">
        <v>389</v>
      </c>
      <c r="G78" s="46" t="s">
        <v>388</v>
      </c>
      <c r="H78" s="80" t="s">
        <v>195</v>
      </c>
      <c r="I78" s="134" t="s">
        <v>396</v>
      </c>
      <c r="J78" s="7">
        <v>43173</v>
      </c>
      <c r="K78" s="7">
        <v>43599</v>
      </c>
      <c r="L78" s="8">
        <f t="shared" si="13"/>
        <v>79.999997969650394</v>
      </c>
      <c r="M78" s="22">
        <v>8</v>
      </c>
      <c r="N78" s="22" t="s">
        <v>390</v>
      </c>
      <c r="O78" s="22" t="s">
        <v>162</v>
      </c>
      <c r="P78" s="33" t="s">
        <v>245</v>
      </c>
      <c r="Q78" s="22" t="s">
        <v>37</v>
      </c>
      <c r="R78" s="151">
        <f t="shared" si="26"/>
        <v>315216.64000000001</v>
      </c>
      <c r="S78" s="135">
        <v>315216.64000000001</v>
      </c>
      <c r="T78" s="135">
        <v>0</v>
      </c>
      <c r="U78" s="151">
        <f t="shared" si="31"/>
        <v>70923.75</v>
      </c>
      <c r="V78" s="135">
        <v>70923.75</v>
      </c>
      <c r="W78" s="135">
        <v>0</v>
      </c>
      <c r="X78" s="151">
        <f t="shared" si="32"/>
        <v>7880.42</v>
      </c>
      <c r="Y78" s="135">
        <v>7880.42</v>
      </c>
      <c r="Z78" s="135">
        <v>0</v>
      </c>
      <c r="AA78" s="97">
        <v>0</v>
      </c>
      <c r="AB78" s="97"/>
      <c r="AC78" s="97"/>
      <c r="AD78" s="135">
        <f t="shared" si="33"/>
        <v>394020.81</v>
      </c>
      <c r="AE78" s="97">
        <v>0</v>
      </c>
      <c r="AF78" s="135">
        <f t="shared" si="34"/>
        <v>394020.81</v>
      </c>
      <c r="AG78" s="83" t="s">
        <v>164</v>
      </c>
      <c r="AH78" s="99" t="s">
        <v>195</v>
      </c>
      <c r="AI78" s="101">
        <v>0</v>
      </c>
      <c r="AJ78" s="101">
        <v>0</v>
      </c>
      <c r="AK78" s="28"/>
    </row>
    <row r="79" spans="1:37" ht="178.5" customHeight="1" x14ac:dyDescent="0.25">
      <c r="A79" s="29">
        <v>73</v>
      </c>
      <c r="B79" s="175">
        <v>125</v>
      </c>
      <c r="C79" s="5" t="s">
        <v>181</v>
      </c>
      <c r="D79" s="137" t="s">
        <v>263</v>
      </c>
      <c r="E79" s="170" t="s">
        <v>417</v>
      </c>
      <c r="F79" s="46" t="s">
        <v>392</v>
      </c>
      <c r="G79" s="46" t="s">
        <v>393</v>
      </c>
      <c r="H79" s="46" t="s">
        <v>195</v>
      </c>
      <c r="I79" s="134" t="s">
        <v>397</v>
      </c>
      <c r="J79" s="7">
        <v>43173</v>
      </c>
      <c r="K79" s="7">
        <v>43660</v>
      </c>
      <c r="L79" s="8">
        <f t="shared" si="13"/>
        <v>84.99999981945335</v>
      </c>
      <c r="M79" s="22">
        <v>7</v>
      </c>
      <c r="N79" s="22" t="s">
        <v>394</v>
      </c>
      <c r="O79" s="22" t="s">
        <v>395</v>
      </c>
      <c r="P79" s="33" t="s">
        <v>245</v>
      </c>
      <c r="Q79" s="22" t="s">
        <v>37</v>
      </c>
      <c r="R79" s="151">
        <f t="shared" si="26"/>
        <v>470792.44</v>
      </c>
      <c r="S79" s="135">
        <v>0</v>
      </c>
      <c r="T79" s="135">
        <v>470792.44</v>
      </c>
      <c r="U79" s="151">
        <f t="shared" si="31"/>
        <v>72003.55</v>
      </c>
      <c r="V79" s="135">
        <v>0</v>
      </c>
      <c r="W79" s="135">
        <v>72003.55</v>
      </c>
      <c r="X79" s="151">
        <f t="shared" si="32"/>
        <v>11077.47</v>
      </c>
      <c r="Y79" s="135">
        <v>0</v>
      </c>
      <c r="Z79" s="135">
        <v>11077.47</v>
      </c>
      <c r="AA79" s="97">
        <v>0</v>
      </c>
      <c r="AB79" s="97"/>
      <c r="AC79" s="97"/>
      <c r="AD79" s="135">
        <f t="shared" si="33"/>
        <v>553873.46</v>
      </c>
      <c r="AE79" s="97">
        <v>0</v>
      </c>
      <c r="AF79" s="135">
        <f t="shared" si="34"/>
        <v>553873.46</v>
      </c>
      <c r="AG79" s="83" t="s">
        <v>164</v>
      </c>
      <c r="AH79" s="99" t="s">
        <v>195</v>
      </c>
      <c r="AI79" s="101">
        <v>0</v>
      </c>
      <c r="AJ79" s="101">
        <v>0</v>
      </c>
      <c r="AK79" s="28"/>
    </row>
    <row r="80" spans="1:37" ht="258.75" customHeight="1" x14ac:dyDescent="0.25">
      <c r="A80" s="29">
        <v>74</v>
      </c>
      <c r="B80" s="175">
        <v>82</v>
      </c>
      <c r="C80" s="5" t="s">
        <v>182</v>
      </c>
      <c r="D80" s="137" t="s">
        <v>263</v>
      </c>
      <c r="E80" s="170" t="s">
        <v>417</v>
      </c>
      <c r="F80" s="46" t="s">
        <v>398</v>
      </c>
      <c r="G80" s="46" t="s">
        <v>399</v>
      </c>
      <c r="H80" s="46" t="s">
        <v>195</v>
      </c>
      <c r="I80" s="134" t="s">
        <v>412</v>
      </c>
      <c r="J80" s="7">
        <v>43171</v>
      </c>
      <c r="K80" s="7">
        <v>43660</v>
      </c>
      <c r="L80" s="8">
        <f t="shared" ref="L80:L96" si="35">R80/AD80*100</f>
        <v>85.000000359311386</v>
      </c>
      <c r="M80" s="22">
        <v>4</v>
      </c>
      <c r="N80" s="22" t="s">
        <v>400</v>
      </c>
      <c r="O80" s="22" t="s">
        <v>401</v>
      </c>
      <c r="P80" s="33" t="s">
        <v>245</v>
      </c>
      <c r="Q80" s="22" t="s">
        <v>37</v>
      </c>
      <c r="R80" s="151">
        <f t="shared" si="26"/>
        <v>354845.43</v>
      </c>
      <c r="S80" s="135">
        <v>0</v>
      </c>
      <c r="T80" s="135">
        <v>354845.43</v>
      </c>
      <c r="U80" s="151">
        <f t="shared" ref="U80" si="36">V80+W80</f>
        <v>54270.48</v>
      </c>
      <c r="V80" s="135">
        <v>0</v>
      </c>
      <c r="W80" s="135">
        <v>54270.48</v>
      </c>
      <c r="X80" s="151">
        <f t="shared" ref="X80" si="37">Y80+Z80</f>
        <v>8349.2999999999993</v>
      </c>
      <c r="Y80" s="135">
        <v>0</v>
      </c>
      <c r="Z80" s="135">
        <v>8349.2999999999993</v>
      </c>
      <c r="AA80" s="97">
        <v>0</v>
      </c>
      <c r="AB80" s="97"/>
      <c r="AC80" s="97"/>
      <c r="AD80" s="135">
        <f t="shared" ref="AD80" si="38">R80+U80+X80</f>
        <v>417465.20999999996</v>
      </c>
      <c r="AE80" s="97">
        <v>0</v>
      </c>
      <c r="AF80" s="135">
        <f t="shared" ref="AF80" si="39">AD80+AE80</f>
        <v>417465.20999999996</v>
      </c>
      <c r="AG80" s="83" t="s">
        <v>164</v>
      </c>
      <c r="AH80" s="99" t="s">
        <v>195</v>
      </c>
      <c r="AI80" s="101">
        <v>0</v>
      </c>
      <c r="AJ80" s="101">
        <v>0</v>
      </c>
      <c r="AK80" s="28"/>
    </row>
    <row r="81" spans="1:37" ht="165.75" customHeight="1" x14ac:dyDescent="0.25">
      <c r="A81" s="5">
        <v>75</v>
      </c>
      <c r="B81" s="175">
        <v>162</v>
      </c>
      <c r="C81" s="5" t="s">
        <v>183</v>
      </c>
      <c r="D81" s="137" t="s">
        <v>172</v>
      </c>
      <c r="E81" s="170" t="s">
        <v>403</v>
      </c>
      <c r="F81" s="168" t="s">
        <v>404</v>
      </c>
      <c r="G81" s="46" t="s">
        <v>405</v>
      </c>
      <c r="H81" s="46" t="s">
        <v>195</v>
      </c>
      <c r="I81" s="174" t="s">
        <v>406</v>
      </c>
      <c r="J81" s="7">
        <v>43173</v>
      </c>
      <c r="K81" s="7">
        <v>43660</v>
      </c>
      <c r="L81" s="8">
        <f t="shared" si="35"/>
        <v>82.304184778160604</v>
      </c>
      <c r="M81" s="22" t="s">
        <v>407</v>
      </c>
      <c r="N81" s="22" t="s">
        <v>390</v>
      </c>
      <c r="O81" s="22" t="s">
        <v>408</v>
      </c>
      <c r="P81" s="33" t="s">
        <v>409</v>
      </c>
      <c r="Q81" s="22" t="s">
        <v>37</v>
      </c>
      <c r="R81" s="151">
        <f>S81+T81</f>
        <v>762655.8600000001</v>
      </c>
      <c r="S81" s="135">
        <v>615038.42000000004</v>
      </c>
      <c r="T81" s="135">
        <v>147617.44</v>
      </c>
      <c r="U81" s="151">
        <f t="shared" si="31"/>
        <v>145442.25</v>
      </c>
      <c r="V81" s="135">
        <v>108536.19</v>
      </c>
      <c r="W81" s="135">
        <v>36906.06</v>
      </c>
      <c r="X81" s="187"/>
      <c r="Y81" s="188"/>
      <c r="Z81" s="188"/>
      <c r="AA81" s="97">
        <f>AB81+AC81</f>
        <v>18532.61</v>
      </c>
      <c r="AB81" s="188">
        <v>14766.83</v>
      </c>
      <c r="AC81" s="188">
        <v>3765.78</v>
      </c>
      <c r="AD81" s="135">
        <f>R81+U81+X81+AA81</f>
        <v>926630.72000000009</v>
      </c>
      <c r="AE81" s="97">
        <v>0</v>
      </c>
      <c r="AF81" s="135">
        <f t="shared" si="34"/>
        <v>926630.72000000009</v>
      </c>
      <c r="AG81" s="138" t="s">
        <v>164</v>
      </c>
      <c r="AH81" s="99"/>
      <c r="AI81" s="101"/>
      <c r="AJ81" s="101"/>
      <c r="AK81" s="28"/>
    </row>
    <row r="82" spans="1:37" ht="141.75" customHeight="1" x14ac:dyDescent="0.25">
      <c r="A82" s="5">
        <v>76</v>
      </c>
      <c r="B82" s="175">
        <v>84</v>
      </c>
      <c r="C82" s="5" t="s">
        <v>184</v>
      </c>
      <c r="D82" s="137" t="s">
        <v>263</v>
      </c>
      <c r="E82" s="170" t="s">
        <v>417</v>
      </c>
      <c r="F82" s="168" t="s">
        <v>418</v>
      </c>
      <c r="G82" s="46" t="s">
        <v>419</v>
      </c>
      <c r="H82" s="46" t="s">
        <v>195</v>
      </c>
      <c r="I82" s="174" t="s">
        <v>420</v>
      </c>
      <c r="J82" s="7">
        <v>43175</v>
      </c>
      <c r="K82" s="7">
        <v>43724</v>
      </c>
      <c r="L82" s="8">
        <v>84.999998716999997</v>
      </c>
      <c r="M82" s="22">
        <v>2</v>
      </c>
      <c r="N82" s="22" t="s">
        <v>421</v>
      </c>
      <c r="O82" s="22" t="s">
        <v>422</v>
      </c>
      <c r="P82" s="33" t="s">
        <v>245</v>
      </c>
      <c r="Q82" s="22" t="s">
        <v>37</v>
      </c>
      <c r="R82" s="151">
        <v>264951.15000000002</v>
      </c>
      <c r="S82" s="135">
        <v>0</v>
      </c>
      <c r="T82" s="135">
        <v>264951.15000000002</v>
      </c>
      <c r="U82" s="151">
        <v>40521.949999999997</v>
      </c>
      <c r="V82" s="135">
        <v>0</v>
      </c>
      <c r="W82" s="135">
        <v>40521.949999999997</v>
      </c>
      <c r="X82" s="151">
        <v>6234.14</v>
      </c>
      <c r="Y82" s="135">
        <v>0</v>
      </c>
      <c r="Z82" s="135">
        <v>6234.14</v>
      </c>
      <c r="AA82" s="97">
        <v>0</v>
      </c>
      <c r="AB82" s="97"/>
      <c r="AC82" s="97"/>
      <c r="AD82" s="135">
        <v>311707.24</v>
      </c>
      <c r="AE82" s="97">
        <v>0</v>
      </c>
      <c r="AF82" s="135">
        <v>311707.24</v>
      </c>
      <c r="AG82" s="138" t="s">
        <v>164</v>
      </c>
      <c r="AH82" s="99" t="s">
        <v>195</v>
      </c>
      <c r="AI82" s="101">
        <v>0</v>
      </c>
      <c r="AJ82" s="101">
        <v>0</v>
      </c>
      <c r="AK82" s="28"/>
    </row>
    <row r="83" spans="1:37" ht="141.75" customHeight="1" x14ac:dyDescent="0.25">
      <c r="A83" s="5">
        <v>77</v>
      </c>
      <c r="B83" s="53">
        <v>88</v>
      </c>
      <c r="C83" s="5" t="s">
        <v>185</v>
      </c>
      <c r="D83" s="137" t="s">
        <v>263</v>
      </c>
      <c r="E83" s="170" t="s">
        <v>417</v>
      </c>
      <c r="F83" s="168" t="s">
        <v>423</v>
      </c>
      <c r="G83" s="46" t="s">
        <v>424</v>
      </c>
      <c r="H83" s="176" t="s">
        <v>425</v>
      </c>
      <c r="I83" s="174" t="s">
        <v>426</v>
      </c>
      <c r="J83" s="7">
        <v>43180</v>
      </c>
      <c r="K83" s="7">
        <v>43729</v>
      </c>
      <c r="L83" s="8">
        <f t="shared" si="35"/>
        <v>84.174275146898083</v>
      </c>
      <c r="M83" s="22">
        <v>5</v>
      </c>
      <c r="N83" s="22" t="s">
        <v>427</v>
      </c>
      <c r="O83" s="22" t="s">
        <v>428</v>
      </c>
      <c r="P83" s="33" t="s">
        <v>245</v>
      </c>
      <c r="Q83" s="22" t="s">
        <v>37</v>
      </c>
      <c r="R83" s="151">
        <f t="shared" si="26"/>
        <v>316573.06</v>
      </c>
      <c r="S83" s="135">
        <v>0</v>
      </c>
      <c r="T83" s="135">
        <v>316573.06</v>
      </c>
      <c r="U83" s="151">
        <f t="shared" si="31"/>
        <v>51997.5</v>
      </c>
      <c r="V83" s="135">
        <v>0</v>
      </c>
      <c r="W83" s="135">
        <v>51997.5</v>
      </c>
      <c r="X83" s="151">
        <f t="shared" si="32"/>
        <v>7521.85</v>
      </c>
      <c r="Y83" s="135">
        <v>0</v>
      </c>
      <c r="Z83" s="135">
        <v>7521.85</v>
      </c>
      <c r="AA83" s="97">
        <v>0</v>
      </c>
      <c r="AB83" s="97"/>
      <c r="AC83" s="97"/>
      <c r="AD83" s="135">
        <f t="shared" si="33"/>
        <v>376092.41</v>
      </c>
      <c r="AE83" s="97">
        <v>0</v>
      </c>
      <c r="AF83" s="135">
        <f t="shared" si="34"/>
        <v>376092.41</v>
      </c>
      <c r="AG83" s="138" t="s">
        <v>164</v>
      </c>
      <c r="AH83" s="99" t="s">
        <v>195</v>
      </c>
      <c r="AI83" s="101">
        <v>0</v>
      </c>
      <c r="AJ83" s="101">
        <v>0</v>
      </c>
      <c r="AK83" s="28"/>
    </row>
    <row r="84" spans="1:37" ht="141.75" customHeight="1" x14ac:dyDescent="0.25">
      <c r="A84" s="5">
        <v>78</v>
      </c>
      <c r="B84" s="53">
        <v>96</v>
      </c>
      <c r="C84" s="5" t="s">
        <v>177</v>
      </c>
      <c r="D84" s="137" t="s">
        <v>263</v>
      </c>
      <c r="E84" s="170" t="s">
        <v>417</v>
      </c>
      <c r="F84" s="168" t="s">
        <v>430</v>
      </c>
      <c r="G84" s="46" t="s">
        <v>429</v>
      </c>
      <c r="H84" s="80" t="s">
        <v>431</v>
      </c>
      <c r="I84" s="174" t="s">
        <v>432</v>
      </c>
      <c r="J84" s="7">
        <v>43188</v>
      </c>
      <c r="K84" s="7">
        <v>43675</v>
      </c>
      <c r="L84" s="8">
        <f t="shared" si="35"/>
        <v>84.154097257132506</v>
      </c>
      <c r="M84" s="22" t="s">
        <v>161</v>
      </c>
      <c r="N84" s="22" t="s">
        <v>433</v>
      </c>
      <c r="O84" s="22" t="s">
        <v>433</v>
      </c>
      <c r="P84" s="33" t="s">
        <v>245</v>
      </c>
      <c r="Q84" s="5" t="s">
        <v>37</v>
      </c>
      <c r="R84" s="151">
        <f t="shared" si="26"/>
        <v>357519.4</v>
      </c>
      <c r="S84" s="135">
        <v>0</v>
      </c>
      <c r="T84" s="135">
        <v>357519.4</v>
      </c>
      <c r="U84" s="151">
        <f t="shared" si="31"/>
        <v>58822.79</v>
      </c>
      <c r="V84" s="135">
        <v>0</v>
      </c>
      <c r="W84" s="135">
        <v>58822.79</v>
      </c>
      <c r="X84" s="151">
        <f t="shared" si="32"/>
        <v>8496.7800000000007</v>
      </c>
      <c r="Y84" s="135">
        <v>0</v>
      </c>
      <c r="Z84" s="135">
        <v>8496.7800000000007</v>
      </c>
      <c r="AA84" s="97">
        <v>0</v>
      </c>
      <c r="AB84" s="97"/>
      <c r="AC84" s="97"/>
      <c r="AD84" s="135">
        <f t="shared" si="33"/>
        <v>424838.97000000003</v>
      </c>
      <c r="AE84" s="97">
        <v>0</v>
      </c>
      <c r="AF84" s="135">
        <f t="shared" si="34"/>
        <v>424838.97000000003</v>
      </c>
      <c r="AG84" s="190" t="s">
        <v>164</v>
      </c>
      <c r="AH84" s="99" t="s">
        <v>195</v>
      </c>
      <c r="AI84" s="101"/>
      <c r="AJ84" s="101"/>
      <c r="AK84" s="28"/>
    </row>
    <row r="85" spans="1:37" ht="141.75" customHeight="1" x14ac:dyDescent="0.25">
      <c r="A85" s="5">
        <v>79</v>
      </c>
      <c r="B85" s="53">
        <v>99</v>
      </c>
      <c r="C85" s="5" t="s">
        <v>177</v>
      </c>
      <c r="D85" s="137" t="s">
        <v>263</v>
      </c>
      <c r="E85" s="170" t="s">
        <v>417</v>
      </c>
      <c r="F85" s="168" t="s">
        <v>435</v>
      </c>
      <c r="G85" s="46" t="s">
        <v>440</v>
      </c>
      <c r="H85" s="137" t="s">
        <v>437</v>
      </c>
      <c r="I85" s="174" t="s">
        <v>434</v>
      </c>
      <c r="J85" s="7">
        <v>43188</v>
      </c>
      <c r="K85" s="7">
        <v>43553</v>
      </c>
      <c r="L85" s="8">
        <f t="shared" si="35"/>
        <v>84.999999426373932</v>
      </c>
      <c r="M85" s="22" t="s">
        <v>161</v>
      </c>
      <c r="N85" s="22" t="s">
        <v>442</v>
      </c>
      <c r="O85" s="22" t="s">
        <v>442</v>
      </c>
      <c r="P85" s="33" t="s">
        <v>245</v>
      </c>
      <c r="Q85" s="5" t="s">
        <v>37</v>
      </c>
      <c r="R85" s="151">
        <f t="shared" si="26"/>
        <v>444540.46</v>
      </c>
      <c r="S85" s="135">
        <v>0</v>
      </c>
      <c r="T85" s="135">
        <v>444540.46</v>
      </c>
      <c r="U85" s="151">
        <f t="shared" si="31"/>
        <v>67988.539999999994</v>
      </c>
      <c r="V85" s="135">
        <v>0</v>
      </c>
      <c r="W85" s="135">
        <v>67988.539999999994</v>
      </c>
      <c r="X85" s="151">
        <f t="shared" si="32"/>
        <v>10459.780000000001</v>
      </c>
      <c r="Y85" s="135">
        <v>0</v>
      </c>
      <c r="Z85" s="151">
        <v>10459.780000000001</v>
      </c>
      <c r="AA85" s="97">
        <v>0</v>
      </c>
      <c r="AB85" s="97"/>
      <c r="AC85" s="97"/>
      <c r="AD85" s="135">
        <f>R85+U85+Z85</f>
        <v>522988.78</v>
      </c>
      <c r="AE85" s="97">
        <v>0</v>
      </c>
      <c r="AF85" s="135">
        <f t="shared" si="34"/>
        <v>522988.78</v>
      </c>
      <c r="AG85" s="190" t="s">
        <v>164</v>
      </c>
      <c r="AH85" s="99" t="s">
        <v>195</v>
      </c>
      <c r="AI85" s="101"/>
      <c r="AJ85" s="101"/>
      <c r="AK85" s="28"/>
    </row>
    <row r="86" spans="1:37" ht="141.75" customHeight="1" x14ac:dyDescent="0.25">
      <c r="A86" s="5">
        <v>80</v>
      </c>
      <c r="B86" s="53">
        <v>102</v>
      </c>
      <c r="C86" s="5" t="s">
        <v>177</v>
      </c>
      <c r="D86" s="137" t="s">
        <v>263</v>
      </c>
      <c r="E86" s="170" t="s">
        <v>417</v>
      </c>
      <c r="F86" s="168" t="s">
        <v>439</v>
      </c>
      <c r="G86" s="46" t="s">
        <v>436</v>
      </c>
      <c r="H86" s="137" t="s">
        <v>437</v>
      </c>
      <c r="I86" s="174" t="s">
        <v>443</v>
      </c>
      <c r="J86" s="7">
        <v>43188</v>
      </c>
      <c r="K86" s="7">
        <v>43645</v>
      </c>
      <c r="L86" s="8">
        <f t="shared" si="35"/>
        <v>85.000000246407055</v>
      </c>
      <c r="M86" s="22" t="s">
        <v>161</v>
      </c>
      <c r="N86" s="22" t="s">
        <v>438</v>
      </c>
      <c r="O86" s="22" t="s">
        <v>438</v>
      </c>
      <c r="P86" s="33" t="s">
        <v>245</v>
      </c>
      <c r="Q86" s="5" t="s">
        <v>37</v>
      </c>
      <c r="R86" s="151">
        <f t="shared" si="26"/>
        <v>344957.66</v>
      </c>
      <c r="S86" s="135">
        <v>0</v>
      </c>
      <c r="T86" s="135">
        <v>344957.66</v>
      </c>
      <c r="U86" s="151">
        <f t="shared" si="31"/>
        <v>52758.23</v>
      </c>
      <c r="V86" s="135">
        <v>0</v>
      </c>
      <c r="W86" s="135">
        <v>52758.23</v>
      </c>
      <c r="X86" s="151">
        <f t="shared" si="32"/>
        <v>8116.65</v>
      </c>
      <c r="Y86" s="135">
        <v>0</v>
      </c>
      <c r="Z86" s="135">
        <v>8116.65</v>
      </c>
      <c r="AA86" s="97">
        <v>0</v>
      </c>
      <c r="AB86" s="97"/>
      <c r="AC86" s="97"/>
      <c r="AD86" s="135">
        <f t="shared" si="33"/>
        <v>405832.54</v>
      </c>
      <c r="AE86" s="97">
        <v>0</v>
      </c>
      <c r="AF86" s="135">
        <f t="shared" si="34"/>
        <v>405832.54</v>
      </c>
      <c r="AG86" s="190" t="s">
        <v>164</v>
      </c>
      <c r="AH86" s="99" t="s">
        <v>195</v>
      </c>
      <c r="AI86" s="101"/>
      <c r="AJ86" s="101"/>
      <c r="AK86" s="28"/>
    </row>
    <row r="87" spans="1:37" ht="141.75" customHeight="1" x14ac:dyDescent="0.25">
      <c r="A87" s="5">
        <v>81</v>
      </c>
      <c r="B87" s="53">
        <v>116</v>
      </c>
      <c r="C87" s="5" t="s">
        <v>181</v>
      </c>
      <c r="D87" s="137" t="s">
        <v>263</v>
      </c>
      <c r="E87" s="170" t="s">
        <v>417</v>
      </c>
      <c r="F87" s="183" t="s">
        <v>444</v>
      </c>
      <c r="G87" s="46" t="s">
        <v>445</v>
      </c>
      <c r="H87" s="80" t="s">
        <v>445</v>
      </c>
      <c r="I87" s="182" t="s">
        <v>448</v>
      </c>
      <c r="J87" s="7">
        <v>43186</v>
      </c>
      <c r="K87" s="7">
        <v>43551</v>
      </c>
      <c r="L87" s="8">
        <f t="shared" si="35"/>
        <v>85.000000944809514</v>
      </c>
      <c r="M87" s="22">
        <v>7</v>
      </c>
      <c r="N87" s="22" t="s">
        <v>446</v>
      </c>
      <c r="O87" s="22" t="s">
        <v>447</v>
      </c>
      <c r="P87" s="33" t="s">
        <v>245</v>
      </c>
      <c r="Q87" s="22" t="s">
        <v>37</v>
      </c>
      <c r="R87" s="151">
        <v>359860.9</v>
      </c>
      <c r="S87" s="135">
        <v>0</v>
      </c>
      <c r="T87" s="135">
        <v>359860.9</v>
      </c>
      <c r="U87" s="151">
        <v>55037.54</v>
      </c>
      <c r="V87" s="135">
        <v>0</v>
      </c>
      <c r="W87" s="135">
        <v>55037.54</v>
      </c>
      <c r="X87" s="151">
        <v>8467.32</v>
      </c>
      <c r="Y87" s="135">
        <v>0</v>
      </c>
      <c r="Z87" s="135">
        <v>8467.32</v>
      </c>
      <c r="AA87" s="97">
        <v>0</v>
      </c>
      <c r="AB87" s="97"/>
      <c r="AC87" s="97"/>
      <c r="AD87" s="135">
        <v>423365.76</v>
      </c>
      <c r="AE87" s="97">
        <v>0</v>
      </c>
      <c r="AF87" s="135">
        <v>423365.76</v>
      </c>
      <c r="AG87" s="138" t="s">
        <v>164</v>
      </c>
      <c r="AH87" s="99" t="s">
        <v>437</v>
      </c>
      <c r="AI87" s="101"/>
      <c r="AJ87" s="101"/>
      <c r="AK87" s="28"/>
    </row>
    <row r="88" spans="1:37" ht="207.75" customHeight="1" x14ac:dyDescent="0.25">
      <c r="A88" s="5">
        <v>82</v>
      </c>
      <c r="B88" s="53">
        <v>344</v>
      </c>
      <c r="C88" s="5" t="s">
        <v>184</v>
      </c>
      <c r="D88" s="137" t="s">
        <v>172</v>
      </c>
      <c r="E88" s="181" t="s">
        <v>403</v>
      </c>
      <c r="F88" s="184" t="s">
        <v>449</v>
      </c>
      <c r="G88" s="185" t="s">
        <v>450</v>
      </c>
      <c r="H88" s="80" t="s">
        <v>437</v>
      </c>
      <c r="I88" s="134" t="s">
        <v>453</v>
      </c>
      <c r="J88" s="7">
        <v>43188</v>
      </c>
      <c r="K88" s="7">
        <v>43553</v>
      </c>
      <c r="L88" s="8">
        <f t="shared" si="35"/>
        <v>82.304184346141142</v>
      </c>
      <c r="M88" s="22" t="s">
        <v>407</v>
      </c>
      <c r="N88" s="22" t="s">
        <v>451</v>
      </c>
      <c r="O88" s="22" t="s">
        <v>451</v>
      </c>
      <c r="P88" s="33" t="s">
        <v>409</v>
      </c>
      <c r="Q88" s="30" t="s">
        <v>37</v>
      </c>
      <c r="R88" s="151">
        <f t="shared" si="26"/>
        <v>624137.28</v>
      </c>
      <c r="S88" s="135">
        <v>120824.94</v>
      </c>
      <c r="T88" s="135">
        <v>503312.34</v>
      </c>
      <c r="U88" s="151">
        <f t="shared" si="31"/>
        <v>119026.06000000001</v>
      </c>
      <c r="V88" s="135">
        <v>30206.240000000002</v>
      </c>
      <c r="W88" s="135">
        <v>88819.82</v>
      </c>
      <c r="X88" s="187"/>
      <c r="Y88" s="188"/>
      <c r="Z88" s="188"/>
      <c r="AA88" s="97">
        <f>AB88+AC88</f>
        <v>15166.61</v>
      </c>
      <c r="AB88" s="188">
        <v>3082.27</v>
      </c>
      <c r="AC88" s="188">
        <v>12084.34</v>
      </c>
      <c r="AD88" s="135">
        <f>R88+U88+X88+AA88</f>
        <v>758329.95000000007</v>
      </c>
      <c r="AE88" s="97">
        <v>0</v>
      </c>
      <c r="AF88" s="135">
        <f t="shared" si="34"/>
        <v>758329.95000000007</v>
      </c>
      <c r="AG88" s="98" t="s">
        <v>452</v>
      </c>
      <c r="AH88" s="99" t="s">
        <v>441</v>
      </c>
      <c r="AI88" s="101">
        <v>0</v>
      </c>
      <c r="AJ88" s="101">
        <v>0</v>
      </c>
      <c r="AK88" s="28"/>
    </row>
    <row r="89" spans="1:37" ht="176.25" customHeight="1" x14ac:dyDescent="0.25">
      <c r="A89" s="5">
        <v>83</v>
      </c>
      <c r="B89" s="53">
        <v>345</v>
      </c>
      <c r="C89" s="5" t="s">
        <v>184</v>
      </c>
      <c r="D89" s="137" t="s">
        <v>172</v>
      </c>
      <c r="E89" s="181" t="s">
        <v>403</v>
      </c>
      <c r="F89" s="184" t="s">
        <v>454</v>
      </c>
      <c r="G89" s="185" t="s">
        <v>455</v>
      </c>
      <c r="H89" s="80" t="s">
        <v>195</v>
      </c>
      <c r="I89" s="134" t="s">
        <v>456</v>
      </c>
      <c r="J89" s="7">
        <v>43188</v>
      </c>
      <c r="K89" s="7">
        <v>43675</v>
      </c>
      <c r="L89" s="8">
        <f t="shared" si="35"/>
        <v>82.304186026137842</v>
      </c>
      <c r="M89" s="22" t="s">
        <v>407</v>
      </c>
      <c r="N89" s="22" t="s">
        <v>451</v>
      </c>
      <c r="O89" s="22" t="s">
        <v>451</v>
      </c>
      <c r="P89" s="33" t="s">
        <v>409</v>
      </c>
      <c r="Q89" s="30" t="s">
        <v>37</v>
      </c>
      <c r="R89" s="151">
        <f>S89+T89</f>
        <v>757586.23</v>
      </c>
      <c r="S89" s="135">
        <v>610927.28</v>
      </c>
      <c r="T89" s="135">
        <v>146658.95000000001</v>
      </c>
      <c r="U89" s="151">
        <f t="shared" si="31"/>
        <v>144475.43</v>
      </c>
      <c r="V89" s="135">
        <v>107810.7</v>
      </c>
      <c r="W89" s="135">
        <v>36664.730000000003</v>
      </c>
      <c r="X89" s="187"/>
      <c r="Y89" s="188"/>
      <c r="Z89" s="188"/>
      <c r="AA89" s="97">
        <f>AB89+AC89</f>
        <v>18409.420000000002</v>
      </c>
      <c r="AB89" s="188">
        <v>14668.12</v>
      </c>
      <c r="AC89" s="188">
        <v>3741.3</v>
      </c>
      <c r="AD89" s="135">
        <f>R89+U89+X89+AA89</f>
        <v>920471.08</v>
      </c>
      <c r="AE89" s="97">
        <v>0</v>
      </c>
      <c r="AF89" s="135">
        <f t="shared" si="34"/>
        <v>920471.08</v>
      </c>
      <c r="AG89" s="98" t="s">
        <v>452</v>
      </c>
      <c r="AH89" s="99" t="s">
        <v>441</v>
      </c>
      <c r="AI89" s="101">
        <v>0</v>
      </c>
      <c r="AJ89" s="101">
        <v>0</v>
      </c>
      <c r="AK89" s="28"/>
    </row>
    <row r="90" spans="1:37" ht="99" customHeight="1" x14ac:dyDescent="0.25">
      <c r="A90" s="5">
        <v>84</v>
      </c>
      <c r="B90" s="53">
        <v>352</v>
      </c>
      <c r="C90" s="5" t="s">
        <v>184</v>
      </c>
      <c r="D90" s="137" t="s">
        <v>172</v>
      </c>
      <c r="E90" s="181" t="s">
        <v>403</v>
      </c>
      <c r="F90" s="189" t="s">
        <v>457</v>
      </c>
      <c r="G90" s="185" t="s">
        <v>458</v>
      </c>
      <c r="H90" s="80" t="s">
        <v>195</v>
      </c>
      <c r="I90" s="134" t="s">
        <v>459</v>
      </c>
      <c r="J90" s="7">
        <v>43188</v>
      </c>
      <c r="K90" s="7">
        <v>43675</v>
      </c>
      <c r="L90" s="8">
        <f t="shared" si="35"/>
        <v>82.304186243592014</v>
      </c>
      <c r="M90" s="22" t="s">
        <v>407</v>
      </c>
      <c r="N90" s="22" t="s">
        <v>451</v>
      </c>
      <c r="O90" s="22" t="s">
        <v>451</v>
      </c>
      <c r="P90" s="33" t="s">
        <v>409</v>
      </c>
      <c r="Q90" s="30" t="s">
        <v>37</v>
      </c>
      <c r="R90" s="151">
        <f t="shared" ref="R90:R97" si="40">S90+T90</f>
        <v>704316.51</v>
      </c>
      <c r="S90" s="135">
        <v>567969.9</v>
      </c>
      <c r="T90" s="135">
        <v>136346.60999999999</v>
      </c>
      <c r="U90" s="151">
        <f t="shared" si="31"/>
        <v>134316.63</v>
      </c>
      <c r="V90" s="151">
        <v>100229.98</v>
      </c>
      <c r="W90" s="151">
        <v>34086.65</v>
      </c>
      <c r="X90" s="187"/>
      <c r="Y90" s="188"/>
      <c r="Z90" s="188"/>
      <c r="AA90" s="97">
        <f t="shared" ref="AA90:AA97" si="41">AB90+AC90</f>
        <v>17114.96</v>
      </c>
      <c r="AB90" s="188">
        <v>13636.73</v>
      </c>
      <c r="AC90" s="188">
        <v>3478.23</v>
      </c>
      <c r="AD90" s="135">
        <f t="shared" ref="AD90:AD97" si="42">R90+U90+X90+AA90</f>
        <v>855748.1</v>
      </c>
      <c r="AE90" s="97"/>
      <c r="AF90" s="135">
        <f t="shared" si="34"/>
        <v>855748.1</v>
      </c>
      <c r="AG90" s="98" t="s">
        <v>452</v>
      </c>
      <c r="AH90" s="99" t="s">
        <v>441</v>
      </c>
      <c r="AI90" s="101"/>
      <c r="AJ90" s="101"/>
      <c r="AK90" s="28"/>
    </row>
    <row r="91" spans="1:37" ht="267.75" x14ac:dyDescent="0.25">
      <c r="A91" s="5">
        <v>85</v>
      </c>
      <c r="B91" s="53">
        <v>170</v>
      </c>
      <c r="C91" s="5" t="s">
        <v>179</v>
      </c>
      <c r="D91" s="137" t="s">
        <v>172</v>
      </c>
      <c r="E91" s="181" t="s">
        <v>403</v>
      </c>
      <c r="F91" s="189" t="s">
        <v>460</v>
      </c>
      <c r="G91" s="185" t="s">
        <v>461</v>
      </c>
      <c r="H91" s="185" t="s">
        <v>462</v>
      </c>
      <c r="I91" s="134" t="s">
        <v>463</v>
      </c>
      <c r="J91" s="7">
        <v>43189</v>
      </c>
      <c r="K91" s="7">
        <v>43676</v>
      </c>
      <c r="L91" s="8">
        <f t="shared" si="35"/>
        <v>82.304185177297953</v>
      </c>
      <c r="M91" s="22" t="s">
        <v>407</v>
      </c>
      <c r="N91" s="22" t="s">
        <v>451</v>
      </c>
      <c r="O91" s="22" t="s">
        <v>451</v>
      </c>
      <c r="P91" s="33" t="s">
        <v>409</v>
      </c>
      <c r="Q91" s="30" t="s">
        <v>37</v>
      </c>
      <c r="R91" s="151">
        <f t="shared" si="40"/>
        <v>822209.74</v>
      </c>
      <c r="S91" s="135">
        <v>663040.52</v>
      </c>
      <c r="T91" s="135">
        <v>159169.22</v>
      </c>
      <c r="U91" s="151">
        <f t="shared" si="31"/>
        <v>156799.45000000001</v>
      </c>
      <c r="V91" s="135">
        <v>117007.15</v>
      </c>
      <c r="W91" s="135">
        <v>39792.300000000003</v>
      </c>
      <c r="X91" s="187"/>
      <c r="Y91" s="188"/>
      <c r="Z91" s="188"/>
      <c r="AA91" s="97">
        <f>AB91+AC91</f>
        <v>19979.79</v>
      </c>
      <c r="AB91" s="188">
        <v>15919.35</v>
      </c>
      <c r="AC91" s="188">
        <v>4060.44</v>
      </c>
      <c r="AD91" s="135">
        <f t="shared" si="42"/>
        <v>998988.98</v>
      </c>
      <c r="AE91" s="97"/>
      <c r="AF91" s="135">
        <f t="shared" si="34"/>
        <v>998988.98</v>
      </c>
      <c r="AG91" s="98" t="s">
        <v>452</v>
      </c>
      <c r="AH91" s="99" t="s">
        <v>441</v>
      </c>
      <c r="AI91" s="101"/>
      <c r="AJ91" s="101"/>
      <c r="AK91" s="28"/>
    </row>
    <row r="92" spans="1:37" ht="173.25" x14ac:dyDescent="0.25">
      <c r="A92" s="5">
        <v>86</v>
      </c>
      <c r="B92" s="53">
        <v>171</v>
      </c>
      <c r="C92" s="5" t="s">
        <v>179</v>
      </c>
      <c r="D92" s="137" t="s">
        <v>172</v>
      </c>
      <c r="E92" s="181" t="s">
        <v>403</v>
      </c>
      <c r="F92" s="189" t="s">
        <v>464</v>
      </c>
      <c r="G92" s="185" t="s">
        <v>465</v>
      </c>
      <c r="H92" s="185" t="s">
        <v>466</v>
      </c>
      <c r="I92" s="134" t="s">
        <v>467</v>
      </c>
      <c r="J92" s="7">
        <v>43186</v>
      </c>
      <c r="K92" s="7">
        <v>43673</v>
      </c>
      <c r="L92" s="8">
        <f t="shared" si="35"/>
        <v>83.983862618093383</v>
      </c>
      <c r="M92" s="22" t="s">
        <v>407</v>
      </c>
      <c r="N92" s="22" t="s">
        <v>451</v>
      </c>
      <c r="O92" s="22" t="s">
        <v>451</v>
      </c>
      <c r="P92" s="33" t="s">
        <v>409</v>
      </c>
      <c r="Q92" s="30" t="s">
        <v>37</v>
      </c>
      <c r="R92" s="151">
        <f t="shared" si="40"/>
        <v>723131.98</v>
      </c>
      <c r="S92" s="135">
        <v>583142.93999999994</v>
      </c>
      <c r="T92" s="135">
        <v>139989.04</v>
      </c>
      <c r="U92" s="151">
        <f t="shared" si="31"/>
        <v>137904.84</v>
      </c>
      <c r="V92" s="135">
        <v>102907.58</v>
      </c>
      <c r="W92" s="135">
        <v>34997.26</v>
      </c>
      <c r="X92" s="187"/>
      <c r="Y92" s="188"/>
      <c r="Z92" s="188"/>
      <c r="AA92" s="97">
        <f t="shared" si="41"/>
        <v>0</v>
      </c>
      <c r="AB92" s="188"/>
      <c r="AC92" s="188"/>
      <c r="AD92" s="135">
        <f t="shared" si="42"/>
        <v>861036.82</v>
      </c>
      <c r="AE92" s="97"/>
      <c r="AF92" s="135">
        <f t="shared" si="34"/>
        <v>861036.82</v>
      </c>
      <c r="AG92" s="98"/>
      <c r="AH92" s="99"/>
      <c r="AI92" s="101"/>
      <c r="AJ92" s="101"/>
      <c r="AK92" s="28"/>
    </row>
    <row r="93" spans="1:37" ht="18" x14ac:dyDescent="0.25">
      <c r="A93" s="5"/>
      <c r="B93" s="53"/>
      <c r="C93" s="5"/>
      <c r="D93" s="137"/>
      <c r="E93" s="181"/>
      <c r="F93" s="184"/>
      <c r="G93" s="185"/>
      <c r="H93" s="80"/>
      <c r="I93" s="134"/>
      <c r="J93" s="7"/>
      <c r="K93" s="7"/>
      <c r="L93" s="8" t="e">
        <f t="shared" si="35"/>
        <v>#DIV/0!</v>
      </c>
      <c r="M93" s="22"/>
      <c r="N93" s="22"/>
      <c r="O93" s="22"/>
      <c r="P93" s="33"/>
      <c r="Q93" s="30"/>
      <c r="R93" s="151">
        <f t="shared" si="40"/>
        <v>0</v>
      </c>
      <c r="S93" s="135"/>
      <c r="T93" s="135"/>
      <c r="U93" s="151">
        <f t="shared" si="31"/>
        <v>0</v>
      </c>
      <c r="V93" s="135"/>
      <c r="W93" s="135"/>
      <c r="X93" s="187"/>
      <c r="Y93" s="188"/>
      <c r="Z93" s="188"/>
      <c r="AA93" s="97">
        <f t="shared" si="41"/>
        <v>0</v>
      </c>
      <c r="AB93" s="188"/>
      <c r="AC93" s="188"/>
      <c r="AD93" s="135">
        <f t="shared" si="42"/>
        <v>0</v>
      </c>
      <c r="AE93" s="97"/>
      <c r="AF93" s="135">
        <f t="shared" si="34"/>
        <v>0</v>
      </c>
      <c r="AG93" s="98"/>
      <c r="AH93" s="99"/>
      <c r="AI93" s="101"/>
      <c r="AJ93" s="101"/>
      <c r="AK93" s="28"/>
    </row>
    <row r="94" spans="1:37" ht="18" x14ac:dyDescent="0.25">
      <c r="A94" s="5"/>
      <c r="B94" s="53"/>
      <c r="C94" s="5"/>
      <c r="D94" s="137"/>
      <c r="E94" s="181"/>
      <c r="F94" s="184"/>
      <c r="G94" s="185"/>
      <c r="H94" s="80"/>
      <c r="I94" s="134"/>
      <c r="J94" s="7"/>
      <c r="K94" s="7"/>
      <c r="L94" s="8" t="e">
        <f t="shared" si="35"/>
        <v>#DIV/0!</v>
      </c>
      <c r="M94" s="22"/>
      <c r="N94" s="22"/>
      <c r="O94" s="22"/>
      <c r="P94" s="33"/>
      <c r="Q94" s="30"/>
      <c r="R94" s="151">
        <f t="shared" si="40"/>
        <v>0</v>
      </c>
      <c r="S94" s="135"/>
      <c r="T94" s="135"/>
      <c r="U94" s="151">
        <f t="shared" si="31"/>
        <v>0</v>
      </c>
      <c r="V94" s="135"/>
      <c r="W94" s="135"/>
      <c r="X94" s="187"/>
      <c r="Y94" s="188"/>
      <c r="Z94" s="188"/>
      <c r="AA94" s="97">
        <f t="shared" si="41"/>
        <v>0</v>
      </c>
      <c r="AB94" s="188"/>
      <c r="AC94" s="188"/>
      <c r="AD94" s="135">
        <f t="shared" si="42"/>
        <v>0</v>
      </c>
      <c r="AE94" s="97"/>
      <c r="AF94" s="135">
        <f t="shared" si="34"/>
        <v>0</v>
      </c>
      <c r="AG94" s="98"/>
      <c r="AH94" s="99"/>
      <c r="AI94" s="101"/>
      <c r="AJ94" s="101"/>
      <c r="AK94" s="28"/>
    </row>
    <row r="95" spans="1:37" ht="18" x14ac:dyDescent="0.25">
      <c r="A95" s="5"/>
      <c r="B95" s="53"/>
      <c r="C95" s="5"/>
      <c r="D95" s="137"/>
      <c r="E95" s="181"/>
      <c r="F95" s="184"/>
      <c r="G95" s="185"/>
      <c r="H95" s="80"/>
      <c r="I95" s="134"/>
      <c r="J95" s="7"/>
      <c r="K95" s="7"/>
      <c r="L95" s="8" t="e">
        <f t="shared" si="35"/>
        <v>#DIV/0!</v>
      </c>
      <c r="M95" s="22"/>
      <c r="N95" s="22"/>
      <c r="O95" s="22"/>
      <c r="P95" s="33"/>
      <c r="Q95" s="30"/>
      <c r="R95" s="151">
        <f t="shared" si="40"/>
        <v>0</v>
      </c>
      <c r="S95" s="135"/>
      <c r="T95" s="135"/>
      <c r="U95" s="151">
        <f t="shared" si="31"/>
        <v>0</v>
      </c>
      <c r="V95" s="135"/>
      <c r="W95" s="135"/>
      <c r="X95" s="187"/>
      <c r="Y95" s="188"/>
      <c r="Z95" s="188"/>
      <c r="AA95" s="97">
        <f t="shared" si="41"/>
        <v>0</v>
      </c>
      <c r="AB95" s="188"/>
      <c r="AC95" s="188"/>
      <c r="AD95" s="135">
        <f t="shared" si="42"/>
        <v>0</v>
      </c>
      <c r="AE95" s="97"/>
      <c r="AF95" s="135">
        <f t="shared" si="34"/>
        <v>0</v>
      </c>
      <c r="AG95" s="98"/>
      <c r="AH95" s="99"/>
      <c r="AI95" s="101"/>
      <c r="AJ95" s="101"/>
      <c r="AK95" s="28"/>
    </row>
    <row r="96" spans="1:37" ht="18" x14ac:dyDescent="0.25">
      <c r="A96" s="5"/>
      <c r="B96" s="53"/>
      <c r="C96" s="5"/>
      <c r="D96" s="137"/>
      <c r="E96" s="181"/>
      <c r="F96" s="184"/>
      <c r="G96" s="185"/>
      <c r="H96" s="80"/>
      <c r="I96" s="134"/>
      <c r="J96" s="7"/>
      <c r="K96" s="7"/>
      <c r="L96" s="8" t="e">
        <f t="shared" si="35"/>
        <v>#DIV/0!</v>
      </c>
      <c r="M96" s="22"/>
      <c r="N96" s="22"/>
      <c r="O96" s="22"/>
      <c r="P96" s="33"/>
      <c r="Q96" s="30"/>
      <c r="R96" s="151">
        <f t="shared" si="40"/>
        <v>0</v>
      </c>
      <c r="S96" s="135"/>
      <c r="T96" s="135"/>
      <c r="U96" s="151">
        <f t="shared" si="31"/>
        <v>0</v>
      </c>
      <c r="V96" s="135"/>
      <c r="W96" s="135"/>
      <c r="X96" s="187"/>
      <c r="Y96" s="188"/>
      <c r="Z96" s="188"/>
      <c r="AA96" s="97">
        <f t="shared" si="41"/>
        <v>0</v>
      </c>
      <c r="AB96" s="188"/>
      <c r="AC96" s="188"/>
      <c r="AD96" s="135">
        <f t="shared" si="42"/>
        <v>0</v>
      </c>
      <c r="AE96" s="97"/>
      <c r="AF96" s="135">
        <f t="shared" si="34"/>
        <v>0</v>
      </c>
      <c r="AG96" s="98"/>
      <c r="AH96" s="99"/>
      <c r="AI96" s="101"/>
      <c r="AJ96" s="101"/>
      <c r="AK96" s="28"/>
    </row>
    <row r="97" spans="1:37" ht="18" x14ac:dyDescent="0.25">
      <c r="A97" s="5"/>
      <c r="B97" s="53"/>
      <c r="C97" s="5"/>
      <c r="D97" s="137"/>
      <c r="E97" s="181"/>
      <c r="F97" s="184"/>
      <c r="G97" s="185"/>
      <c r="H97" s="80"/>
      <c r="I97" s="134"/>
      <c r="J97" s="7"/>
      <c r="K97" s="7"/>
      <c r="L97" s="8"/>
      <c r="M97" s="22"/>
      <c r="N97" s="22"/>
      <c r="O97" s="22"/>
      <c r="P97" s="33"/>
      <c r="Q97" s="30"/>
      <c r="R97" s="151">
        <f t="shared" si="40"/>
        <v>0</v>
      </c>
      <c r="S97" s="135"/>
      <c r="T97" s="135"/>
      <c r="U97" s="151">
        <f t="shared" si="31"/>
        <v>0</v>
      </c>
      <c r="V97" s="135"/>
      <c r="W97" s="135"/>
      <c r="X97" s="187"/>
      <c r="Y97" s="188"/>
      <c r="Z97" s="188"/>
      <c r="AA97" s="97">
        <f t="shared" si="41"/>
        <v>0</v>
      </c>
      <c r="AB97" s="188"/>
      <c r="AC97" s="188"/>
      <c r="AD97" s="135">
        <f t="shared" si="42"/>
        <v>0</v>
      </c>
      <c r="AE97" s="97"/>
      <c r="AF97" s="135">
        <f t="shared" si="34"/>
        <v>0</v>
      </c>
      <c r="AG97" s="98"/>
      <c r="AH97" s="99"/>
      <c r="AI97" s="101"/>
      <c r="AJ97" s="101"/>
      <c r="AK97" s="28"/>
    </row>
    <row r="98" spans="1:37" ht="18" x14ac:dyDescent="0.25">
      <c r="A98" s="5"/>
      <c r="B98" s="53"/>
      <c r="C98" s="5"/>
      <c r="D98" s="31"/>
      <c r="E98" s="31"/>
      <c r="F98" s="46"/>
      <c r="G98" s="46"/>
      <c r="H98" s="46"/>
      <c r="I98" s="6"/>
      <c r="J98" s="7"/>
      <c r="K98" s="7"/>
      <c r="L98" s="8"/>
      <c r="M98" s="22"/>
      <c r="N98" s="22"/>
      <c r="O98" s="22"/>
      <c r="P98" s="32"/>
      <c r="Q98" s="5"/>
      <c r="R98" s="97"/>
      <c r="S98" s="97"/>
      <c r="T98" s="97"/>
      <c r="U98" s="97"/>
      <c r="V98" s="97"/>
      <c r="W98" s="97"/>
      <c r="X98" s="97"/>
      <c r="Y98" s="97"/>
      <c r="Z98" s="97"/>
      <c r="AA98" s="97"/>
      <c r="AB98" s="97"/>
      <c r="AC98" s="97"/>
      <c r="AD98" s="97"/>
      <c r="AE98" s="97"/>
      <c r="AF98" s="97"/>
      <c r="AG98" s="98"/>
      <c r="AH98" s="99"/>
      <c r="AI98" s="101"/>
      <c r="AJ98" s="101"/>
      <c r="AK98" s="28"/>
    </row>
    <row r="99" spans="1:37" ht="18" hidden="1" x14ac:dyDescent="0.25">
      <c r="A99" s="60"/>
      <c r="B99" s="61"/>
      <c r="C99" s="60"/>
      <c r="D99" s="62"/>
      <c r="E99" s="62"/>
      <c r="F99" s="63"/>
      <c r="G99" s="63"/>
      <c r="H99" s="63"/>
      <c r="I99" s="64"/>
      <c r="J99" s="65"/>
      <c r="K99" s="65"/>
      <c r="L99" s="66"/>
      <c r="M99" s="67"/>
      <c r="N99" s="67"/>
      <c r="O99" s="67"/>
      <c r="P99" s="68"/>
      <c r="Q99" s="60"/>
      <c r="R99" s="113"/>
      <c r="S99" s="113"/>
      <c r="T99" s="113"/>
      <c r="U99" s="113"/>
      <c r="V99" s="113"/>
      <c r="W99" s="113"/>
      <c r="X99" s="113"/>
      <c r="Y99" s="113"/>
      <c r="Z99" s="113"/>
      <c r="AA99" s="113"/>
      <c r="AB99" s="113"/>
      <c r="AC99" s="113"/>
      <c r="AD99" s="113"/>
      <c r="AE99" s="113"/>
      <c r="AF99" s="113"/>
      <c r="AG99" s="114"/>
      <c r="AH99" s="115"/>
      <c r="AI99" s="116"/>
      <c r="AJ99" s="116"/>
      <c r="AK99" s="28"/>
    </row>
    <row r="100" spans="1:37" ht="15.75" hidden="1" x14ac:dyDescent="0.25">
      <c r="A100" s="60"/>
      <c r="B100" s="58"/>
      <c r="C100" s="42"/>
      <c r="D100" s="42"/>
      <c r="E100" s="42"/>
      <c r="F100" s="50"/>
      <c r="G100" s="50"/>
      <c r="H100" s="50"/>
      <c r="I100" s="42"/>
      <c r="J100" s="128"/>
      <c r="K100" s="128"/>
      <c r="L100" s="128"/>
      <c r="M100" s="128"/>
      <c r="N100" s="128"/>
      <c r="O100" s="128"/>
      <c r="P100" s="129"/>
      <c r="Q100" s="129"/>
      <c r="R100" s="117"/>
      <c r="S100" s="117"/>
      <c r="T100" s="117"/>
      <c r="U100" s="117"/>
      <c r="V100" s="117"/>
      <c r="W100" s="117"/>
      <c r="X100" s="117"/>
      <c r="Y100" s="117" t="s">
        <v>196</v>
      </c>
      <c r="Z100" s="117"/>
      <c r="AA100" s="117"/>
      <c r="AB100" s="117"/>
      <c r="AC100" s="117"/>
      <c r="AD100" s="117"/>
      <c r="AE100" s="117"/>
      <c r="AF100" s="117"/>
      <c r="AG100" s="118"/>
      <c r="AH100" s="118"/>
      <c r="AI100" s="119"/>
      <c r="AJ100" s="119"/>
      <c r="AK100" s="42"/>
    </row>
    <row r="101" spans="1:37" s="1" customFormat="1" ht="15.75" hidden="1" x14ac:dyDescent="0.25">
      <c r="A101" s="42"/>
      <c r="B101" s="54"/>
      <c r="C101" s="43">
        <f t="shared" ref="C101:C106" si="43">COUNTIFS(E$7:E$100,$E101)</f>
        <v>27</v>
      </c>
      <c r="D101" s="12" t="s">
        <v>9</v>
      </c>
      <c r="E101" s="12" t="s">
        <v>128</v>
      </c>
      <c r="F101" s="47"/>
      <c r="G101" s="47"/>
      <c r="H101" s="47"/>
      <c r="I101" s="16"/>
      <c r="J101" s="10"/>
      <c r="K101" s="10"/>
      <c r="L101" s="11"/>
      <c r="M101" s="12"/>
      <c r="N101" s="12"/>
      <c r="O101" s="12"/>
      <c r="P101" s="26"/>
      <c r="Q101" s="12"/>
      <c r="R101" s="120">
        <f t="shared" ref="R101:AA106" si="44">SUMIFS(R$7:R$100,$E$7:$E$100,$E101)</f>
        <v>338836627.48000002</v>
      </c>
      <c r="S101" s="120">
        <f t="shared" si="44"/>
        <v>65594408.629999995</v>
      </c>
      <c r="T101" s="120">
        <f t="shared" si="44"/>
        <v>273242218.84999996</v>
      </c>
      <c r="U101" s="120">
        <f t="shared" si="44"/>
        <v>0</v>
      </c>
      <c r="V101" s="120">
        <f t="shared" si="44"/>
        <v>0</v>
      </c>
      <c r="W101" s="120">
        <f t="shared" si="44"/>
        <v>0</v>
      </c>
      <c r="X101" s="120">
        <f t="shared" si="44"/>
        <v>64617817.240000002</v>
      </c>
      <c r="Y101" s="120">
        <f t="shared" si="44"/>
        <v>16398602.16</v>
      </c>
      <c r="Z101" s="120">
        <f t="shared" si="44"/>
        <v>48219215.079999998</v>
      </c>
      <c r="AA101" s="120">
        <f t="shared" si="44"/>
        <v>0</v>
      </c>
      <c r="AB101" s="120"/>
      <c r="AC101" s="120"/>
      <c r="AD101" s="120">
        <f t="shared" ref="AD101:AF106" si="45">SUMIFS(AD$7:AD$100,$E$7:$E$100,$E101)</f>
        <v>403454444.72000003</v>
      </c>
      <c r="AE101" s="120">
        <f t="shared" si="45"/>
        <v>418252.37000000005</v>
      </c>
      <c r="AF101" s="120">
        <f t="shared" si="45"/>
        <v>403872697.09000003</v>
      </c>
      <c r="AG101" s="120"/>
      <c r="AH101" s="120"/>
      <c r="AI101" s="120">
        <f t="shared" ref="AI101:AJ106" si="46">SUMIFS(AI$7:AI$100,$E$7:$E$100,$E101)</f>
        <v>107522215.37</v>
      </c>
      <c r="AJ101" s="120">
        <f t="shared" si="46"/>
        <v>0</v>
      </c>
      <c r="AK101" s="17"/>
    </row>
    <row r="102" spans="1:37" s="18" customFormat="1" ht="15.75" hidden="1" x14ac:dyDescent="0.25">
      <c r="A102" s="24"/>
      <c r="B102" s="54"/>
      <c r="C102" s="43">
        <f t="shared" si="43"/>
        <v>6</v>
      </c>
      <c r="D102" s="12" t="s">
        <v>9</v>
      </c>
      <c r="E102" s="12" t="s">
        <v>131</v>
      </c>
      <c r="F102" s="47"/>
      <c r="G102" s="47"/>
      <c r="H102" s="47"/>
      <c r="I102" s="16"/>
      <c r="J102" s="10"/>
      <c r="K102" s="10"/>
      <c r="L102" s="11"/>
      <c r="M102" s="12"/>
      <c r="N102" s="12"/>
      <c r="O102" s="12"/>
      <c r="P102" s="26"/>
      <c r="Q102" s="12"/>
      <c r="R102" s="120">
        <f t="shared" si="44"/>
        <v>61192977.350000001</v>
      </c>
      <c r="S102" s="120">
        <f t="shared" si="44"/>
        <v>11846172.560000001</v>
      </c>
      <c r="T102" s="120">
        <f t="shared" si="44"/>
        <v>49346804.789999999</v>
      </c>
      <c r="U102" s="120">
        <f t="shared" si="44"/>
        <v>0</v>
      </c>
      <c r="V102" s="120">
        <f t="shared" si="44"/>
        <v>0</v>
      </c>
      <c r="W102" s="120">
        <f t="shared" si="44"/>
        <v>0</v>
      </c>
      <c r="X102" s="120">
        <f t="shared" si="44"/>
        <v>11669802.829999998</v>
      </c>
      <c r="Y102" s="120">
        <f t="shared" si="44"/>
        <v>2961543.15</v>
      </c>
      <c r="Z102" s="120">
        <f t="shared" si="44"/>
        <v>8708259.6799999997</v>
      </c>
      <c r="AA102" s="120">
        <f t="shared" si="44"/>
        <v>0</v>
      </c>
      <c r="AB102" s="120"/>
      <c r="AC102" s="120"/>
      <c r="AD102" s="120">
        <f t="shared" si="45"/>
        <v>72862780.180000007</v>
      </c>
      <c r="AE102" s="120">
        <f t="shared" si="45"/>
        <v>3655323</v>
      </c>
      <c r="AF102" s="120">
        <f t="shared" si="45"/>
        <v>76518103.180000007</v>
      </c>
      <c r="AG102" s="120"/>
      <c r="AH102" s="120"/>
      <c r="AI102" s="120">
        <f t="shared" si="46"/>
        <v>250975.04000000004</v>
      </c>
      <c r="AJ102" s="120">
        <f t="shared" si="46"/>
        <v>0</v>
      </c>
      <c r="AK102" s="17"/>
    </row>
    <row r="103" spans="1:37" s="18" customFormat="1" ht="15.75" hidden="1" x14ac:dyDescent="0.25">
      <c r="A103" s="24"/>
      <c r="B103" s="54"/>
      <c r="C103" s="43">
        <f t="shared" si="43"/>
        <v>1</v>
      </c>
      <c r="D103" s="12" t="s">
        <v>216</v>
      </c>
      <c r="E103" s="25" t="s">
        <v>190</v>
      </c>
      <c r="F103" s="47"/>
      <c r="G103" s="47"/>
      <c r="H103" s="47"/>
      <c r="I103" s="16"/>
      <c r="J103" s="10"/>
      <c r="K103" s="10"/>
      <c r="L103" s="11"/>
      <c r="M103" s="12"/>
      <c r="N103" s="12"/>
      <c r="O103" s="12"/>
      <c r="P103" s="26"/>
      <c r="Q103" s="12"/>
      <c r="R103" s="120">
        <f t="shared" si="44"/>
        <v>37233996.450000003</v>
      </c>
      <c r="S103" s="120">
        <f t="shared" si="44"/>
        <v>7208022.3300000001</v>
      </c>
      <c r="T103" s="120">
        <f t="shared" si="44"/>
        <v>30025974.120000001</v>
      </c>
      <c r="U103" s="120">
        <f t="shared" si="44"/>
        <v>0</v>
      </c>
      <c r="V103" s="120">
        <f t="shared" si="44"/>
        <v>0</v>
      </c>
      <c r="W103" s="120">
        <f t="shared" si="44"/>
        <v>0</v>
      </c>
      <c r="X103" s="120">
        <f t="shared" si="44"/>
        <v>7100706.9000000004</v>
      </c>
      <c r="Y103" s="120">
        <f t="shared" si="44"/>
        <v>1802005.58</v>
      </c>
      <c r="Z103" s="120">
        <f t="shared" si="44"/>
        <v>5298701.32</v>
      </c>
      <c r="AA103" s="120">
        <f t="shared" si="44"/>
        <v>0</v>
      </c>
      <c r="AB103" s="120"/>
      <c r="AC103" s="120"/>
      <c r="AD103" s="120">
        <f t="shared" si="45"/>
        <v>44334703.350000001</v>
      </c>
      <c r="AE103" s="120">
        <f t="shared" si="45"/>
        <v>427346.26</v>
      </c>
      <c r="AF103" s="120">
        <f t="shared" si="45"/>
        <v>44762049.609999999</v>
      </c>
      <c r="AG103" s="120"/>
      <c r="AH103" s="120"/>
      <c r="AI103" s="120">
        <f t="shared" si="46"/>
        <v>4923177.41</v>
      </c>
      <c r="AJ103" s="120">
        <f t="shared" si="46"/>
        <v>0</v>
      </c>
      <c r="AK103" s="17"/>
    </row>
    <row r="104" spans="1:37" s="1" customFormat="1" ht="15.75" hidden="1" x14ac:dyDescent="0.25">
      <c r="A104" s="24"/>
      <c r="B104" s="54"/>
      <c r="C104" s="43">
        <f t="shared" si="43"/>
        <v>5</v>
      </c>
      <c r="D104" s="12" t="s">
        <v>9</v>
      </c>
      <c r="E104" s="25" t="s">
        <v>147</v>
      </c>
      <c r="F104" s="47"/>
      <c r="G104" s="47"/>
      <c r="H104" s="47"/>
      <c r="I104" s="16"/>
      <c r="J104" s="10"/>
      <c r="K104" s="10"/>
      <c r="L104" s="11"/>
      <c r="M104" s="12"/>
      <c r="N104" s="12"/>
      <c r="O104" s="12"/>
      <c r="P104" s="26"/>
      <c r="Q104" s="12"/>
      <c r="R104" s="120">
        <f t="shared" si="44"/>
        <v>74349347.390000001</v>
      </c>
      <c r="S104" s="120">
        <f t="shared" si="44"/>
        <v>14393076.42</v>
      </c>
      <c r="T104" s="120">
        <f t="shared" si="44"/>
        <v>59956270.969999999</v>
      </c>
      <c r="U104" s="120">
        <f t="shared" si="44"/>
        <v>0</v>
      </c>
      <c r="V104" s="120">
        <f t="shared" si="44"/>
        <v>0</v>
      </c>
      <c r="W104" s="120">
        <f t="shared" si="44"/>
        <v>0</v>
      </c>
      <c r="X104" s="120">
        <f t="shared" si="44"/>
        <v>14178787.51</v>
      </c>
      <c r="Y104" s="120">
        <f t="shared" si="44"/>
        <v>3598269.11</v>
      </c>
      <c r="Z104" s="120">
        <f t="shared" si="44"/>
        <v>10580518.4</v>
      </c>
      <c r="AA104" s="120">
        <f t="shared" si="44"/>
        <v>0</v>
      </c>
      <c r="AB104" s="120"/>
      <c r="AC104" s="120"/>
      <c r="AD104" s="120">
        <f t="shared" si="45"/>
        <v>88528134.899999991</v>
      </c>
      <c r="AE104" s="120">
        <f t="shared" si="45"/>
        <v>216877.5</v>
      </c>
      <c r="AF104" s="120">
        <f t="shared" si="45"/>
        <v>88745012.399999991</v>
      </c>
      <c r="AG104" s="120"/>
      <c r="AH104" s="120"/>
      <c r="AI104" s="120">
        <f t="shared" si="46"/>
        <v>174762.11</v>
      </c>
      <c r="AJ104" s="120">
        <f t="shared" si="46"/>
        <v>0</v>
      </c>
      <c r="AK104" s="17"/>
    </row>
    <row r="105" spans="1:37" s="1" customFormat="1" ht="20.25" hidden="1" customHeight="1" x14ac:dyDescent="0.25">
      <c r="A105" s="24"/>
      <c r="B105" s="54"/>
      <c r="C105" s="43">
        <f t="shared" si="43"/>
        <v>1</v>
      </c>
      <c r="D105" s="12" t="s">
        <v>9</v>
      </c>
      <c r="E105" s="25" t="s">
        <v>150</v>
      </c>
      <c r="F105" s="47"/>
      <c r="G105" s="47"/>
      <c r="H105" s="47"/>
      <c r="I105" s="16"/>
      <c r="J105" s="10"/>
      <c r="K105" s="10"/>
      <c r="L105" s="11"/>
      <c r="M105" s="12"/>
      <c r="N105" s="12"/>
      <c r="O105" s="12"/>
      <c r="P105" s="26"/>
      <c r="Q105" s="12"/>
      <c r="R105" s="120">
        <f t="shared" si="44"/>
        <v>30804926.539999999</v>
      </c>
      <c r="S105" s="120">
        <f t="shared" si="44"/>
        <v>5963437.1699999999</v>
      </c>
      <c r="T105" s="120">
        <f t="shared" si="44"/>
        <v>24841489.370000001</v>
      </c>
      <c r="U105" s="120">
        <f t="shared" si="44"/>
        <v>0</v>
      </c>
      <c r="V105" s="120">
        <f t="shared" si="44"/>
        <v>0</v>
      </c>
      <c r="W105" s="120">
        <f t="shared" si="44"/>
        <v>0</v>
      </c>
      <c r="X105" s="120">
        <f t="shared" si="44"/>
        <v>5874651.5300000003</v>
      </c>
      <c r="Y105" s="120">
        <f t="shared" si="44"/>
        <v>1490859.29</v>
      </c>
      <c r="Z105" s="120">
        <f t="shared" si="44"/>
        <v>4383792.24</v>
      </c>
      <c r="AA105" s="120">
        <f t="shared" si="44"/>
        <v>0</v>
      </c>
      <c r="AB105" s="120"/>
      <c r="AC105" s="120"/>
      <c r="AD105" s="120">
        <f t="shared" si="45"/>
        <v>36679578.07</v>
      </c>
      <c r="AE105" s="120">
        <f t="shared" si="45"/>
        <v>0</v>
      </c>
      <c r="AF105" s="120">
        <f t="shared" si="45"/>
        <v>36679578.07</v>
      </c>
      <c r="AG105" s="120"/>
      <c r="AH105" s="120"/>
      <c r="AI105" s="120">
        <f t="shared" si="46"/>
        <v>75690.460000000006</v>
      </c>
      <c r="AJ105" s="120">
        <f t="shared" si="46"/>
        <v>0</v>
      </c>
      <c r="AK105" s="17"/>
    </row>
    <row r="106" spans="1:37" s="1" customFormat="1" ht="94.5" hidden="1" x14ac:dyDescent="0.25">
      <c r="A106" s="24"/>
      <c r="B106" s="54"/>
      <c r="C106" s="43">
        <f t="shared" si="43"/>
        <v>6</v>
      </c>
      <c r="D106" s="12" t="s">
        <v>9</v>
      </c>
      <c r="E106" s="47" t="s">
        <v>403</v>
      </c>
      <c r="F106" s="47"/>
      <c r="G106" s="47"/>
      <c r="H106" s="47"/>
      <c r="I106" s="16"/>
      <c r="J106" s="10"/>
      <c r="K106" s="10"/>
      <c r="L106" s="11"/>
      <c r="M106" s="12"/>
      <c r="N106" s="12"/>
      <c r="O106" s="12"/>
      <c r="P106" s="26"/>
      <c r="Q106" s="12"/>
      <c r="R106" s="120">
        <f t="shared" si="44"/>
        <v>4394037.5999999996</v>
      </c>
      <c r="S106" s="120">
        <f t="shared" si="44"/>
        <v>3160944</v>
      </c>
      <c r="T106" s="120">
        <f t="shared" si="44"/>
        <v>1233093.6000000001</v>
      </c>
      <c r="U106" s="120">
        <f t="shared" si="44"/>
        <v>837964.66</v>
      </c>
      <c r="V106" s="120">
        <f t="shared" si="44"/>
        <v>566697.84</v>
      </c>
      <c r="W106" s="120">
        <f t="shared" si="44"/>
        <v>271266.82</v>
      </c>
      <c r="X106" s="120">
        <f t="shared" si="44"/>
        <v>0</v>
      </c>
      <c r="Y106" s="120">
        <f t="shared" si="44"/>
        <v>0</v>
      </c>
      <c r="Z106" s="120">
        <f t="shared" si="44"/>
        <v>0</v>
      </c>
      <c r="AA106" s="120">
        <f t="shared" si="44"/>
        <v>89203.390000000014</v>
      </c>
      <c r="AB106" s="120"/>
      <c r="AC106" s="120"/>
      <c r="AD106" s="120">
        <f t="shared" si="45"/>
        <v>5321205.6500000004</v>
      </c>
      <c r="AE106" s="120">
        <f t="shared" si="45"/>
        <v>0</v>
      </c>
      <c r="AF106" s="120">
        <f t="shared" si="45"/>
        <v>5321205.6500000004</v>
      </c>
      <c r="AG106" s="120"/>
      <c r="AH106" s="120"/>
      <c r="AI106" s="120">
        <f t="shared" si="46"/>
        <v>0</v>
      </c>
      <c r="AJ106" s="120">
        <f t="shared" si="46"/>
        <v>0</v>
      </c>
      <c r="AK106" s="17"/>
    </row>
    <row r="107" spans="1:37" s="1" customFormat="1" ht="15.75" hidden="1" x14ac:dyDescent="0.25">
      <c r="A107" s="24"/>
      <c r="B107" s="55"/>
      <c r="C107" s="44">
        <f>SUM(C101:C106)</f>
        <v>46</v>
      </c>
      <c r="D107" s="15" t="s">
        <v>191</v>
      </c>
      <c r="E107" s="37"/>
      <c r="F107" s="48"/>
      <c r="G107" s="48"/>
      <c r="H107" s="48"/>
      <c r="I107" s="27"/>
      <c r="J107" s="13"/>
      <c r="K107" s="13"/>
      <c r="L107" s="14"/>
      <c r="M107" s="15"/>
      <c r="N107" s="15"/>
      <c r="O107" s="15"/>
      <c r="P107" s="38"/>
      <c r="Q107" s="15"/>
      <c r="R107" s="121">
        <f>SUM(R101:R106)</f>
        <v>546811912.81000006</v>
      </c>
      <c r="S107" s="121">
        <f t="shared" ref="S107:AJ107" si="47">SUM(S101:S106)</f>
        <v>108166061.11</v>
      </c>
      <c r="T107" s="121">
        <f t="shared" si="47"/>
        <v>438645851.70000005</v>
      </c>
      <c r="U107" s="121">
        <f t="shared" si="47"/>
        <v>837964.66</v>
      </c>
      <c r="V107" s="121">
        <f t="shared" si="47"/>
        <v>566697.84</v>
      </c>
      <c r="W107" s="121">
        <f t="shared" si="47"/>
        <v>271266.82</v>
      </c>
      <c r="X107" s="121">
        <f t="shared" si="47"/>
        <v>103441766.01000001</v>
      </c>
      <c r="Y107" s="121">
        <f t="shared" si="47"/>
        <v>26251279.289999999</v>
      </c>
      <c r="Z107" s="121">
        <f t="shared" si="47"/>
        <v>77190486.719999999</v>
      </c>
      <c r="AA107" s="121">
        <f t="shared" si="47"/>
        <v>89203.390000000014</v>
      </c>
      <c r="AB107" s="121"/>
      <c r="AC107" s="121"/>
      <c r="AD107" s="121">
        <f t="shared" si="47"/>
        <v>651180846.87000012</v>
      </c>
      <c r="AE107" s="121">
        <f t="shared" si="47"/>
        <v>4717799.13</v>
      </c>
      <c r="AF107" s="121">
        <f t="shared" si="47"/>
        <v>655898646.00000012</v>
      </c>
      <c r="AG107" s="121">
        <f t="shared" si="47"/>
        <v>0</v>
      </c>
      <c r="AH107" s="121">
        <f t="shared" si="47"/>
        <v>0</v>
      </c>
      <c r="AI107" s="121">
        <f t="shared" si="47"/>
        <v>112946820.39</v>
      </c>
      <c r="AJ107" s="121">
        <f t="shared" si="47"/>
        <v>0</v>
      </c>
      <c r="AK107" s="17"/>
    </row>
    <row r="108" spans="1:37" s="1" customFormat="1" ht="15.75" hidden="1" x14ac:dyDescent="0.25">
      <c r="A108" s="36"/>
      <c r="B108" s="54"/>
      <c r="C108" s="43">
        <f>COUNTIFS(E$7:E$100,$E108)</f>
        <v>3</v>
      </c>
      <c r="D108" s="12" t="s">
        <v>9</v>
      </c>
      <c r="E108" s="25" t="s">
        <v>189</v>
      </c>
      <c r="F108" s="47"/>
      <c r="G108" s="47"/>
      <c r="H108" s="47"/>
      <c r="I108" s="16"/>
      <c r="J108" s="10"/>
      <c r="K108" s="10"/>
      <c r="L108" s="11"/>
      <c r="M108" s="12"/>
      <c r="N108" s="12"/>
      <c r="O108" s="12"/>
      <c r="P108" s="26"/>
      <c r="Q108" s="12"/>
      <c r="R108" s="120">
        <f t="shared" ref="R108:AA111" si="48">SUMIFS(R$7:R$100,$E$7:$E$100,$E108)</f>
        <v>7024645.4199999999</v>
      </c>
      <c r="S108" s="120">
        <f t="shared" si="48"/>
        <v>1359880.92</v>
      </c>
      <c r="T108" s="120">
        <f t="shared" si="48"/>
        <v>5664764.5</v>
      </c>
      <c r="U108" s="120">
        <f t="shared" si="48"/>
        <v>0</v>
      </c>
      <c r="V108" s="120">
        <f t="shared" si="48"/>
        <v>0</v>
      </c>
      <c r="W108" s="120">
        <f t="shared" si="48"/>
        <v>0</v>
      </c>
      <c r="X108" s="120">
        <f t="shared" si="48"/>
        <v>1339634.54</v>
      </c>
      <c r="Y108" s="120">
        <f t="shared" si="48"/>
        <v>339970.23</v>
      </c>
      <c r="Z108" s="120">
        <f t="shared" si="48"/>
        <v>999664.31</v>
      </c>
      <c r="AA108" s="120">
        <f t="shared" si="48"/>
        <v>0</v>
      </c>
      <c r="AB108" s="120"/>
      <c r="AC108" s="120"/>
      <c r="AD108" s="120">
        <f t="shared" ref="AD108:AF111" si="49">SUMIFS(AD$7:AD$100,$E$7:$E$100,$E108)</f>
        <v>8364279.96</v>
      </c>
      <c r="AE108" s="120">
        <f t="shared" si="49"/>
        <v>0</v>
      </c>
      <c r="AF108" s="120">
        <f t="shared" si="49"/>
        <v>8364279.96</v>
      </c>
      <c r="AG108" s="120"/>
      <c r="AH108" s="120"/>
      <c r="AI108" s="120">
        <f>SUMIFS(AI$7:AI$100,$E$7:$E$100,$E108)</f>
        <v>2143035.2999999998</v>
      </c>
      <c r="AJ108" s="120">
        <f>SUMIFS(AJ$7:AJ$100,$E$7:$E$100,$E108)</f>
        <v>0</v>
      </c>
      <c r="AK108" s="17"/>
    </row>
    <row r="109" spans="1:37" s="1" customFormat="1" ht="15.75" hidden="1" x14ac:dyDescent="0.25">
      <c r="A109" s="24"/>
      <c r="B109" s="54"/>
      <c r="C109" s="43">
        <f>COUNTIFS(E$7:E$100,$E109)</f>
        <v>3</v>
      </c>
      <c r="D109" s="12" t="s">
        <v>216</v>
      </c>
      <c r="E109" s="25" t="s">
        <v>153</v>
      </c>
      <c r="F109" s="47"/>
      <c r="G109" s="47"/>
      <c r="H109" s="47"/>
      <c r="I109" s="16"/>
      <c r="J109" s="10"/>
      <c r="K109" s="10"/>
      <c r="L109" s="11"/>
      <c r="M109" s="12"/>
      <c r="N109" s="12"/>
      <c r="O109" s="12"/>
      <c r="P109" s="26"/>
      <c r="Q109" s="12"/>
      <c r="R109" s="120">
        <f t="shared" si="48"/>
        <v>16034572.27</v>
      </c>
      <c r="S109" s="120">
        <f t="shared" si="48"/>
        <v>3104086.7399999998</v>
      </c>
      <c r="T109" s="120">
        <f t="shared" si="48"/>
        <v>12930485.529999999</v>
      </c>
      <c r="U109" s="120">
        <f t="shared" si="48"/>
        <v>647352.26</v>
      </c>
      <c r="V109" s="120">
        <f t="shared" si="48"/>
        <v>164283.98000000001</v>
      </c>
      <c r="W109" s="120">
        <f t="shared" si="48"/>
        <v>483068.28</v>
      </c>
      <c r="X109" s="120">
        <f t="shared" si="48"/>
        <v>2493007.06</v>
      </c>
      <c r="Y109" s="120">
        <f t="shared" si="48"/>
        <v>628501.36</v>
      </c>
      <c r="Z109" s="120">
        <f t="shared" si="48"/>
        <v>1864505.7</v>
      </c>
      <c r="AA109" s="120">
        <f t="shared" si="48"/>
        <v>0</v>
      </c>
      <c r="AB109" s="120"/>
      <c r="AC109" s="120"/>
      <c r="AD109" s="120">
        <f t="shared" si="49"/>
        <v>19174931.589999996</v>
      </c>
      <c r="AE109" s="120">
        <f t="shared" si="49"/>
        <v>0</v>
      </c>
      <c r="AF109" s="120">
        <f t="shared" si="49"/>
        <v>19174931.589999996</v>
      </c>
      <c r="AG109" s="120"/>
      <c r="AH109" s="120"/>
      <c r="AI109" s="120">
        <f>SUMIFS(AI$7:AI$100,$E$7:$E$100,$E109)</f>
        <v>1353880.44</v>
      </c>
      <c r="AJ109" s="120">
        <f>SUMIFS(AJ$7:AJ$100,$E$7:$E$100,$E109)</f>
        <v>69261.08</v>
      </c>
      <c r="AK109" s="17"/>
    </row>
    <row r="110" spans="1:37" s="1" customFormat="1" ht="47.25" hidden="1" x14ac:dyDescent="0.25">
      <c r="A110" s="24"/>
      <c r="B110" s="54"/>
      <c r="C110" s="43">
        <f>COUNTIFS(E$7:E$100,$E110)</f>
        <v>1</v>
      </c>
      <c r="D110" s="12" t="s">
        <v>216</v>
      </c>
      <c r="E110" s="47" t="s">
        <v>416</v>
      </c>
      <c r="F110" s="47"/>
      <c r="G110" s="47"/>
      <c r="H110" s="47"/>
      <c r="I110" s="16"/>
      <c r="J110" s="10"/>
      <c r="K110" s="10"/>
      <c r="L110" s="11"/>
      <c r="M110" s="12"/>
      <c r="N110" s="12"/>
      <c r="O110" s="12"/>
      <c r="P110" s="26"/>
      <c r="Q110" s="12"/>
      <c r="R110" s="120">
        <f t="shared" si="48"/>
        <v>315216.64000000001</v>
      </c>
      <c r="S110" s="120">
        <f t="shared" si="48"/>
        <v>315216.64000000001</v>
      </c>
      <c r="T110" s="120">
        <f t="shared" si="48"/>
        <v>0</v>
      </c>
      <c r="U110" s="120">
        <f t="shared" si="48"/>
        <v>70923.75</v>
      </c>
      <c r="V110" s="120">
        <f t="shared" si="48"/>
        <v>70923.75</v>
      </c>
      <c r="W110" s="120">
        <f t="shared" si="48"/>
        <v>0</v>
      </c>
      <c r="X110" s="120">
        <f t="shared" si="48"/>
        <v>7880.42</v>
      </c>
      <c r="Y110" s="120">
        <f t="shared" si="48"/>
        <v>7880.42</v>
      </c>
      <c r="Z110" s="120">
        <f t="shared" si="48"/>
        <v>0</v>
      </c>
      <c r="AA110" s="120">
        <f t="shared" si="48"/>
        <v>0</v>
      </c>
      <c r="AB110" s="120"/>
      <c r="AC110" s="120"/>
      <c r="AD110" s="120">
        <f t="shared" si="49"/>
        <v>394020.81</v>
      </c>
      <c r="AE110" s="120">
        <f t="shared" si="49"/>
        <v>0</v>
      </c>
      <c r="AF110" s="120">
        <f t="shared" si="49"/>
        <v>394020.81</v>
      </c>
      <c r="AG110" s="120"/>
      <c r="AH110" s="120"/>
      <c r="AI110" s="120"/>
      <c r="AJ110" s="120"/>
      <c r="AK110" s="17"/>
    </row>
    <row r="111" spans="1:37" s="1" customFormat="1" ht="31.5" hidden="1" x14ac:dyDescent="0.25">
      <c r="A111" s="24"/>
      <c r="B111" s="54"/>
      <c r="C111" s="43">
        <f>COUNTIFS(E$7:E$100,$E111)</f>
        <v>30</v>
      </c>
      <c r="D111" s="12" t="s">
        <v>216</v>
      </c>
      <c r="E111" s="47" t="s">
        <v>417</v>
      </c>
      <c r="F111" s="47"/>
      <c r="G111" s="47"/>
      <c r="H111" s="47"/>
      <c r="I111" s="16"/>
      <c r="J111" s="10"/>
      <c r="K111" s="10"/>
      <c r="L111" s="11"/>
      <c r="M111" s="12"/>
      <c r="N111" s="12"/>
      <c r="O111" s="12"/>
      <c r="P111" s="26"/>
      <c r="Q111" s="12"/>
      <c r="R111" s="120">
        <f t="shared" si="48"/>
        <v>11466343.850000001</v>
      </c>
      <c r="S111" s="120">
        <f t="shared" si="48"/>
        <v>0</v>
      </c>
      <c r="T111" s="120">
        <f t="shared" si="48"/>
        <v>11466343.850000001</v>
      </c>
      <c r="U111" s="120">
        <f t="shared" si="48"/>
        <v>1765416.6500000001</v>
      </c>
      <c r="V111" s="120">
        <f t="shared" si="48"/>
        <v>0</v>
      </c>
      <c r="W111" s="120">
        <f t="shared" si="48"/>
        <v>1765416.6500000001</v>
      </c>
      <c r="X111" s="120">
        <f t="shared" si="48"/>
        <v>270094.33999999997</v>
      </c>
      <c r="Y111" s="120">
        <f t="shared" si="48"/>
        <v>0</v>
      </c>
      <c r="Z111" s="120">
        <f t="shared" si="48"/>
        <v>270094.33999999997</v>
      </c>
      <c r="AA111" s="120">
        <f t="shared" si="48"/>
        <v>0</v>
      </c>
      <c r="AB111" s="120"/>
      <c r="AC111" s="120"/>
      <c r="AD111" s="120">
        <f t="shared" si="49"/>
        <v>13501854.84</v>
      </c>
      <c r="AE111" s="120">
        <f t="shared" si="49"/>
        <v>66435.22</v>
      </c>
      <c r="AF111" s="120">
        <f t="shared" si="49"/>
        <v>13568290.059999999</v>
      </c>
      <c r="AG111" s="120"/>
      <c r="AH111" s="120"/>
      <c r="AI111" s="120">
        <f>SUMIFS(AI$7:AI$100,$E$7:$E$100,$E111)</f>
        <v>0</v>
      </c>
      <c r="AJ111" s="120">
        <f>SUMIFS(AJ$7:AJ$100,$E$7:$E$100,$E111)</f>
        <v>0</v>
      </c>
      <c r="AK111" s="17"/>
    </row>
    <row r="112" spans="1:37" s="1" customFormat="1" ht="15.75" hidden="1" x14ac:dyDescent="0.25">
      <c r="A112" s="24"/>
      <c r="B112" s="56"/>
      <c r="C112" s="69">
        <f>SUM(C108:C111)</f>
        <v>37</v>
      </c>
      <c r="D112" s="15" t="s">
        <v>218</v>
      </c>
      <c r="E112" s="37"/>
      <c r="F112" s="48"/>
      <c r="G112" s="48"/>
      <c r="H112" s="48"/>
      <c r="I112" s="27"/>
      <c r="J112" s="13"/>
      <c r="K112" s="13"/>
      <c r="L112" s="14"/>
      <c r="M112" s="15"/>
      <c r="N112" s="15"/>
      <c r="O112" s="15"/>
      <c r="P112" s="38"/>
      <c r="Q112" s="15"/>
      <c r="R112" s="121">
        <f>SUM(R108:R111)</f>
        <v>34840778.18</v>
      </c>
      <c r="S112" s="121">
        <f t="shared" ref="S112:AF112" si="50">SUM(S108:S111)</f>
        <v>4779184.3</v>
      </c>
      <c r="T112" s="121">
        <f t="shared" si="50"/>
        <v>30061593.880000003</v>
      </c>
      <c r="U112" s="121">
        <f t="shared" si="50"/>
        <v>2483692.66</v>
      </c>
      <c r="V112" s="121">
        <f t="shared" si="50"/>
        <v>235207.73</v>
      </c>
      <c r="W112" s="121">
        <f t="shared" si="50"/>
        <v>2248484.9300000002</v>
      </c>
      <c r="X112" s="121">
        <f t="shared" si="50"/>
        <v>4110616.36</v>
      </c>
      <c r="Y112" s="121">
        <f t="shared" si="50"/>
        <v>976352.01</v>
      </c>
      <c r="Z112" s="121">
        <f t="shared" si="50"/>
        <v>3134264.3499999996</v>
      </c>
      <c r="AA112" s="121">
        <f t="shared" si="50"/>
        <v>0</v>
      </c>
      <c r="AB112" s="121"/>
      <c r="AC112" s="121"/>
      <c r="AD112" s="121">
        <f t="shared" si="50"/>
        <v>41435087.199999996</v>
      </c>
      <c r="AE112" s="121">
        <f t="shared" si="50"/>
        <v>66435.22</v>
      </c>
      <c r="AF112" s="121">
        <f t="shared" si="50"/>
        <v>41501522.419999994</v>
      </c>
      <c r="AG112" s="121"/>
      <c r="AH112" s="121"/>
      <c r="AI112" s="121">
        <f>SUM(AI108:AI111)</f>
        <v>3496915.7399999998</v>
      </c>
      <c r="AJ112" s="121">
        <f>SUM(AJ108:AJ111)</f>
        <v>69261.08</v>
      </c>
      <c r="AK112" s="17"/>
    </row>
    <row r="113" spans="1:37" s="1" customFormat="1" ht="15.75" hidden="1" x14ac:dyDescent="0.25">
      <c r="A113" s="36"/>
      <c r="B113" s="56"/>
      <c r="C113" s="15">
        <f>COUNT(B53:B55)</f>
        <v>3</v>
      </c>
      <c r="D113" s="15" t="s">
        <v>217</v>
      </c>
      <c r="E113" s="37" t="s">
        <v>26</v>
      </c>
      <c r="F113" s="48"/>
      <c r="G113" s="48"/>
      <c r="H113" s="48"/>
      <c r="I113" s="27"/>
      <c r="J113" s="13"/>
      <c r="K113" s="13"/>
      <c r="L113" s="14"/>
      <c r="M113" s="15"/>
      <c r="N113" s="15"/>
      <c r="O113" s="15"/>
      <c r="P113" s="38"/>
      <c r="Q113" s="15"/>
      <c r="R113" s="121">
        <f t="shared" ref="R113:AF113" si="51">SUMIFS(R$7:R$100,$E$7:$E$100,$E113)</f>
        <v>126957951.3</v>
      </c>
      <c r="S113" s="121">
        <f t="shared" si="51"/>
        <v>7312779.3899999997</v>
      </c>
      <c r="T113" s="121">
        <f t="shared" si="51"/>
        <v>119645171.91</v>
      </c>
      <c r="U113" s="121">
        <f t="shared" si="51"/>
        <v>0</v>
      </c>
      <c r="V113" s="121">
        <f t="shared" si="51"/>
        <v>0</v>
      </c>
      <c r="W113" s="121">
        <f t="shared" si="51"/>
        <v>0</v>
      </c>
      <c r="X113" s="121">
        <f t="shared" si="51"/>
        <v>22942048.700000003</v>
      </c>
      <c r="Y113" s="121">
        <f t="shared" si="51"/>
        <v>1828194.85</v>
      </c>
      <c r="Z113" s="121">
        <f t="shared" si="51"/>
        <v>21113853.850000001</v>
      </c>
      <c r="AA113" s="121">
        <f t="shared" si="51"/>
        <v>0</v>
      </c>
      <c r="AB113" s="121"/>
      <c r="AC113" s="121"/>
      <c r="AD113" s="121">
        <f t="shared" si="51"/>
        <v>149900000</v>
      </c>
      <c r="AE113" s="121">
        <f t="shared" si="51"/>
        <v>2736000</v>
      </c>
      <c r="AF113" s="121">
        <f t="shared" si="51"/>
        <v>152636000</v>
      </c>
      <c r="AG113" s="121"/>
      <c r="AH113" s="121"/>
      <c r="AI113" s="121">
        <f>SUMIFS(AI$7:AI$100,$E$7:$E$100,$E113)</f>
        <v>20010112.489999998</v>
      </c>
      <c r="AJ113" s="121">
        <f>SUMIFS(AJ$7:AJ$100,$E$7:$E$100,$E113)</f>
        <v>0</v>
      </c>
      <c r="AK113" s="17"/>
    </row>
    <row r="114" spans="1:37" s="1" customFormat="1" ht="16.5" hidden="1" thickBot="1" x14ac:dyDescent="0.3">
      <c r="A114" s="36"/>
      <c r="B114" s="57"/>
      <c r="C114" s="70">
        <f>C113+C112+C107</f>
        <v>86</v>
      </c>
      <c r="D114" s="41" t="s">
        <v>9</v>
      </c>
      <c r="E114" s="41"/>
      <c r="F114" s="49"/>
      <c r="G114" s="49"/>
      <c r="H114" s="49"/>
      <c r="I114" s="40"/>
      <c r="J114" s="130"/>
      <c r="K114" s="130"/>
      <c r="L114" s="130"/>
      <c r="M114" s="130"/>
      <c r="N114" s="130"/>
      <c r="O114" s="130"/>
      <c r="P114" s="130"/>
      <c r="Q114" s="130"/>
      <c r="R114" s="122">
        <f t="shared" ref="R114:AJ114" si="52">R107+R112+R113</f>
        <v>708610642.28999996</v>
      </c>
      <c r="S114" s="122">
        <f t="shared" si="52"/>
        <v>120258024.8</v>
      </c>
      <c r="T114" s="122">
        <f t="shared" si="52"/>
        <v>588352617.49000001</v>
      </c>
      <c r="U114" s="122">
        <f t="shared" si="52"/>
        <v>3321657.3200000003</v>
      </c>
      <c r="V114" s="122">
        <f t="shared" si="52"/>
        <v>801905.57</v>
      </c>
      <c r="W114" s="122">
        <f t="shared" si="52"/>
        <v>2519751.75</v>
      </c>
      <c r="X114" s="122">
        <f t="shared" si="52"/>
        <v>130494431.07000001</v>
      </c>
      <c r="Y114" s="122">
        <f t="shared" si="52"/>
        <v>29055826.150000002</v>
      </c>
      <c r="Z114" s="122">
        <f t="shared" si="52"/>
        <v>101438604.91999999</v>
      </c>
      <c r="AA114" s="122">
        <f t="shared" si="52"/>
        <v>89203.390000000014</v>
      </c>
      <c r="AB114" s="122"/>
      <c r="AC114" s="122"/>
      <c r="AD114" s="122">
        <f t="shared" si="52"/>
        <v>842515934.07000017</v>
      </c>
      <c r="AE114" s="122">
        <f t="shared" si="52"/>
        <v>7520234.3499999996</v>
      </c>
      <c r="AF114" s="122">
        <f t="shared" si="52"/>
        <v>850036168.42000008</v>
      </c>
      <c r="AG114" s="123">
        <f t="shared" si="52"/>
        <v>0</v>
      </c>
      <c r="AH114" s="123">
        <f t="shared" si="52"/>
        <v>0</v>
      </c>
      <c r="AI114" s="124">
        <f>AI107+AI112+AI113</f>
        <v>136453848.62</v>
      </c>
      <c r="AJ114" s="124">
        <f t="shared" si="52"/>
        <v>69261.08</v>
      </c>
      <c r="AK114" s="17"/>
    </row>
    <row r="115" spans="1:37" ht="16.5" hidden="1" thickBot="1" x14ac:dyDescent="0.3">
      <c r="A115" s="39"/>
      <c r="R115" s="198" t="s">
        <v>11</v>
      </c>
      <c r="S115" s="199"/>
      <c r="T115" s="199"/>
      <c r="U115" s="199"/>
      <c r="V115" s="199"/>
      <c r="W115" s="199"/>
      <c r="X115" s="199"/>
      <c r="Y115" s="200"/>
      <c r="Z115" s="200"/>
      <c r="AA115" s="201"/>
      <c r="AB115" s="179"/>
      <c r="AC115" s="179"/>
      <c r="AD115" s="202" t="s">
        <v>165</v>
      </c>
      <c r="AE115" s="171"/>
      <c r="AF115" s="191" t="s">
        <v>5</v>
      </c>
      <c r="AG115" s="204" t="s">
        <v>15</v>
      </c>
      <c r="AH115" s="204" t="s">
        <v>6</v>
      </c>
      <c r="AI115" s="191" t="s">
        <v>24</v>
      </c>
      <c r="AJ115" s="192"/>
    </row>
    <row r="116" spans="1:37" ht="15.75" x14ac:dyDescent="0.25">
      <c r="R116" s="193" t="s">
        <v>12</v>
      </c>
      <c r="S116" s="194"/>
      <c r="T116" s="194"/>
      <c r="U116" s="194"/>
      <c r="V116" s="195"/>
      <c r="W116" s="196"/>
      <c r="X116" s="197" t="s">
        <v>14</v>
      </c>
      <c r="Y116" s="172"/>
      <c r="Z116" s="172"/>
      <c r="AA116" s="197" t="s">
        <v>23</v>
      </c>
      <c r="AB116" s="178"/>
      <c r="AC116" s="178"/>
      <c r="AD116" s="203"/>
      <c r="AE116" s="197" t="s">
        <v>7</v>
      </c>
      <c r="AF116" s="197"/>
      <c r="AG116" s="205"/>
      <c r="AH116" s="205"/>
      <c r="AI116" s="197" t="s">
        <v>8</v>
      </c>
      <c r="AJ116" s="197" t="s">
        <v>25</v>
      </c>
    </row>
    <row r="117" spans="1:37" ht="47.25" x14ac:dyDescent="0.25">
      <c r="R117" s="172" t="s">
        <v>8</v>
      </c>
      <c r="S117" s="173" t="s">
        <v>192</v>
      </c>
      <c r="T117" s="173" t="s">
        <v>193</v>
      </c>
      <c r="U117" s="172" t="s">
        <v>13</v>
      </c>
      <c r="V117" s="173" t="s">
        <v>192</v>
      </c>
      <c r="W117" s="173" t="s">
        <v>193</v>
      </c>
      <c r="X117" s="197"/>
      <c r="Y117" s="173" t="s">
        <v>192</v>
      </c>
      <c r="Z117" s="173" t="s">
        <v>193</v>
      </c>
      <c r="AA117" s="197"/>
      <c r="AB117" s="178"/>
      <c r="AC117" s="178"/>
      <c r="AD117" s="203"/>
      <c r="AE117" s="197"/>
      <c r="AF117" s="197"/>
      <c r="AG117" s="205"/>
      <c r="AH117" s="205"/>
      <c r="AI117" s="197"/>
      <c r="AJ117" s="197"/>
    </row>
    <row r="119" spans="1:37" x14ac:dyDescent="0.25">
      <c r="AF119" s="163">
        <f>AF50-11771303.25</f>
        <v>0</v>
      </c>
    </row>
    <row r="120" spans="1:37" x14ac:dyDescent="0.25">
      <c r="AF120" s="163"/>
      <c r="AI120" s="162"/>
    </row>
  </sheetData>
  <protectedRanges>
    <protectedRange sqref="I43:XFD43 B51:G51 B44:XFD50 A1:G3 A4:H4 H1:H2 I1:Q4 H6:Q42 R1:AC42 AD1:AJ4 AK1:XFD42 AD6:AJ42 I51:XFD58 AE60:XFD60 AE62:XFD62 R62:AC62 O67 N62:O66 S69:T70 S71 A6:G7 B8:G43 AI63:XFD76 AH70:AH76 A8:A79 S72:T97 V69:W97 B52:H58 E59 B60:AC60 E61 A98:XFD1048576 AE69:AE97 Y69:Y97 Z69:Z84 Z86:Z97 N68:O84 Q84:Q86 B62:M79 AA69:AC97 AG77:XFD97 A80:M97 N86:O97" name="maria" securityDescriptor="O:WDG:WDD:(A;;CC;;;S-1-5-21-3048853270-2157241324-869001692-3245)(A;;CC;;;S-1-5-21-3048853270-2157241324-869001692-1007)"/>
    <protectedRange sqref="I59:XFD59 B59:D59 AD60 AD62 F59:G59 P62:Q83 P84:P86 P87:Q97" name="maria_1" securityDescriptor="O:WDG:WDD:(A;;CC;;;S-1-5-21-3048853270-2157241324-869001692-3245)(A;;CC;;;S-1-5-21-3048853270-2157241324-869001692-1007)"/>
    <protectedRange sqref="B61:D61 I61:XFD61 R63:AH68 AF69:AH69 T71 AF70:AG76 F61:G61 Z85 X69:X97 AF77:AF97 AD69:AD97 U69:U97 R69:R97" name="maria_1_1" securityDescriptor="O:WDG:WDD:(A;;CC;;;S-1-5-21-3048853270-2157241324-869001692-3245)(A;;CC;;;S-1-5-21-3048853270-2157241324-869001692-1007)"/>
  </protectedRanges>
  <autoFilter ref="A3:AK97"/>
  <sortState ref="A7:AJ52">
    <sortCondition descending="1" ref="D7:D52"/>
    <sortCondition ref="B7:B52"/>
  </sortState>
  <customSheetViews>
    <customSheetView guid="{0C5F0E25-B3DE-4ABC-A141-7C78B8571E4C}" scale="86" fitToPage="1" printArea="1" showAutoFilter="1" hiddenRows="1">
      <pane xSplit="2" ySplit="6" topLeftCell="C7" activePane="bottomRight" state="frozen"/>
      <selection pane="bottomRight" activeCell="A99" sqref="A99:XFD115"/>
      <pageMargins left="0.70866141732283472" right="0.70866141732283472" top="0.74803149606299213" bottom="0.74803149606299213" header="0.31496062992125984" footer="0.31496062992125984"/>
      <pageSetup paperSize="8" scale="22" fitToHeight="0" orientation="landscape" horizontalDpi="4294967294" verticalDpi="4294967294" r:id="rId1"/>
      <headerFooter>
        <oddHeader>&amp;CLISTA PROIECTELOR CONTRACTATE - PROGRAMUL OPERATIONAl CAPACITATE ADMINISTRATIVĂ</oddHeader>
        <oddFooter>Page &amp;P of &amp;N</oddFooter>
      </headerFooter>
      <autoFilter ref="A3:AK97"/>
    </customSheetView>
    <customSheetView guid="{7C1B4D6D-D666-48DD-AB17-E00791B6F0B6}" scale="70" showPageBreaks="1" fitToPage="1" printArea="1" filter="1" showAutoFilter="1">
      <pane xSplit="7" ySplit="34" topLeftCell="R36" activePane="bottomRight" state="frozen"/>
      <selection pane="bottomRight" activeCell="AB3" sqref="AB3:AC3"/>
      <pageMargins left="0.70866141732283472" right="0.70866141732283472" top="0.74803149606299213" bottom="0.74803149606299213" header="0.31496062992125984" footer="0.31496062992125984"/>
      <pageSetup paperSize="8" scale="18" fitToHeight="0" orientation="landscape" horizontalDpi="4294967294" verticalDpi="4294967294" r:id="rId2"/>
      <headerFooter>
        <oddHeader>&amp;CLISTA PROIECTELOR CONTRACTATE - PROGRAMUL OPERATIONAl CAPACITATE ADMINISTRATIVĂ</oddHeader>
        <oddFooter>Page &amp;P of &amp;N</oddFooter>
      </headerFooter>
      <autoFilter ref="A6:AK105">
        <filterColumn colId="4">
          <filters>
            <filter val="CP 2/2017 (MySMIS: POCA/111/1/1)"/>
          </filters>
        </filterColumn>
      </autoFilter>
    </customSheetView>
    <customSheetView guid="{3AFE79CE-CE75-447D-8C73-1AE63A224CBA}" scale="70" showPageBreaks="1" fitToPage="1" printArea="1" showAutoFilter="1" topLeftCell="P1">
      <pane ySplit="6" topLeftCell="A84" activePane="bottomLeft"/>
      <selection pane="bottomLeft" activeCell="AC87" sqref="AC87"/>
      <pageMargins left="0.70866141732283472" right="0.70866141732283472" top="0.74803149606299213" bottom="0.74803149606299213" header="0.31496062992125984" footer="0.31496062992125984"/>
      <pageSetup paperSize="8" scale="19" fitToHeight="0" orientation="landscape" horizontalDpi="4294967294" verticalDpi="4294967294" r:id="rId3"/>
      <headerFooter>
        <oddHeader>&amp;CLISTA PROIECTELOR CONTRACTATE - PROGRAMUL OPERATIONAl CAPACITATE ADMINISTRATIVĂ</oddHeader>
        <oddFooter>Page &amp;P of &amp;N</oddFooter>
      </headerFooter>
      <autoFilter ref="A3:AI88"/>
    </customSheetView>
    <customSheetView guid="{A5B1481C-EF26-486A-984F-85CDDC2FD94F}" scale="90" fitToPage="1" showAutoFilter="1">
      <pane xSplit="7" ySplit="4" topLeftCell="Z46" activePane="bottomRight" state="frozen"/>
      <selection pane="bottomRight" activeCell="AF46" sqref="AF46"/>
      <pageMargins left="0.70866141732283472" right="0.70866141732283472" top="0.74803149606299213" bottom="0.74803149606299213" header="0.31496062992125984" footer="0.31496062992125984"/>
      <pageSetup paperSize="8" scale="27" fitToHeight="0" orientation="landscape" horizontalDpi="4294967294" verticalDpi="4294967294" r:id="rId4"/>
      <headerFooter>
        <oddHeader>&amp;CLISTA PROIECTELOR CONTRACTATE - PROGRAMUL OPERATIONAl CAPACITATE ADMINISTRATIVĂ</oddHeader>
        <oddFooter>Page &amp;P of &amp;N</oddFooter>
      </headerFooter>
      <autoFilter ref="A4:AH68"/>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5"/>
      <headerFooter>
        <oddHeader>&amp;CLISTA PROIECTELOR CONTRACTATE - PROGRAMUL OPERATIONAl CAPACITATE ADMINISTRATIVĂ</oddHeader>
        <oddFooter>Page &amp;P of &amp;N</oddFooter>
      </headerFooter>
      <autoFilter ref="A4:AH68"/>
    </customSheetView>
    <customSheetView guid="{A87F3E0E-3A8E-4B82-8170-33752259B7DB}" scale="70" showPageBreaks="1" fitToPage="1" printArea="1" showAutoFilter="1">
      <pane xSplit="7" ySplit="4" topLeftCell="W5" activePane="bottomRight" state="frozen"/>
      <selection pane="bottomRight" activeCell="AI4" sqref="AI4"/>
      <pageMargins left="0.70866141732283472" right="0.70866141732283472" top="0.74803149606299213" bottom="0.74803149606299213" header="0.31496062992125984" footer="0.31496062992125984"/>
      <pageSetup paperSize="8" scale="26" fitToHeight="0" orientation="landscape" horizontalDpi="4294967294" verticalDpi="4294967294" r:id="rId6"/>
      <headerFooter>
        <oddHeader>&amp;CLISTA PROIECTELOR CONTRACTATE - PROGRAMUL OPERATIONAl CAPACITATE ADMINISTRATIVĂ</oddHeader>
        <oddFooter>Page &amp;P of &amp;N</oddFooter>
      </headerFooter>
      <autoFilter ref="A4:AI68"/>
    </customSheetView>
    <customSheetView guid="{9980B309-0131-4577-BF29-212714399FDF}" scale="70" showPageBreaks="1" fitToPage="1" printArea="1" showAutoFilter="1">
      <pane xSplit="7" ySplit="4" topLeftCell="P52" activePane="bottomRight" state="frozen"/>
      <selection pane="bottomRight" activeCell="R56" sqref="R56"/>
      <pageMargins left="0.70866141732283472" right="0.70866141732283472" top="0.74803149606299213" bottom="0.74803149606299213" header="0.31496062992125984" footer="0.31496062992125984"/>
      <pageSetup paperSize="8" scale="26" fitToHeight="0" orientation="landscape" horizontalDpi="4294967294" verticalDpi="4294967294" r:id="rId7"/>
      <headerFooter>
        <oddHeader>&amp;CLISTA PROIECTELOR CONTRACTATE - PROGRAMUL OPERATIONAl CAPACITATE ADMINISTRATIVĂ</oddHeader>
        <oddFooter>Page &amp;P of &amp;N</oddFooter>
      </headerFooter>
      <autoFilter ref="A4:AI71"/>
    </customSheetView>
    <customSheetView guid="{5AAA4DFE-88B1-4674-95ED-5FCD7A50BC22}" scale="70" fitToPage="1" filter="1" showAutoFilter="1">
      <pane ySplit="5" topLeftCell="A46" activePane="bottomLeft" state="frozen"/>
      <selection pane="bottomLeft" activeCell="B89" sqref="B89"/>
      <pageMargins left="0.70866141732283472" right="0.70866141732283472" top="0.74803149606299213" bottom="0.74803149606299213" header="0.31496062992125984" footer="0.31496062992125984"/>
      <pageSetup paperSize="8" scale="48" fitToHeight="0" orientation="landscape" horizontalDpi="4294967294" verticalDpi="4294967294" r:id="rId8"/>
      <headerFooter>
        <oddHeader>&amp;CLISTA PROIECTELOR CONTRACTATE - PROGRAMUL OPERATIONAl CAPACITATE ADMINISTRATIVĂ</oddHeader>
        <oddFooter>Page &amp;P of &amp;N</oddFooter>
      </headerFooter>
      <autoFilter ref="A3:AI88">
        <filterColumn colId="1">
          <filters>
            <filter val="11"/>
            <filter val="136"/>
            <filter val="24"/>
            <filter val="26"/>
            <filter val="34"/>
            <filter val="36"/>
            <filter val="9"/>
          </filters>
        </filterColumn>
      </autoFilter>
    </customSheetView>
    <customSheetView guid="{53ED3D47-B2C0-43A1-9A1E-F030D529F74C}" scale="70" showPageBreaks="1" fitToPage="1" printArea="1" showAutoFilter="1">
      <pane ySplit="1" topLeftCell="A83" activePane="bottomLeft" state="frozen"/>
      <selection pane="bottomLeft" activeCell="AI87" sqref="AI87"/>
      <pageMargins left="0.70866141732283472" right="0.70866141732283472" top="0.74803149606299213" bottom="0.74803149606299213" header="0.31496062992125984" footer="0.31496062992125984"/>
      <pageSetup paperSize="8" scale="18" fitToHeight="0" orientation="landscape" horizontalDpi="4294967294" verticalDpi="4294967294" r:id="rId9"/>
      <headerFooter>
        <oddHeader>&amp;CLISTA PROIECTELOR CONTRACTATE - PROGRAMUL OPERATIONAl CAPACITATE ADMINISTRATIVĂ</oddHeader>
        <oddFooter>Page &amp;P of &amp;N</oddFooter>
      </headerFooter>
      <autoFilter ref="A3:AK88"/>
    </customSheetView>
    <customSheetView guid="{EF10298D-3F59-43F1-9A86-8C1CCA3B5D93}" scale="55" showPageBreaks="1" fitToPage="1" printArea="1" showAutoFilter="1">
      <pane xSplit="2" ySplit="6" topLeftCell="Q90" activePane="bottomRight" state="frozen"/>
      <selection pane="bottomRight" activeCell="S90" sqref="S90"/>
      <pageMargins left="0.70866141732283472" right="0.70866141732283472" top="0.74803149606299213" bottom="0.74803149606299213" header="0.31496062992125984" footer="0.31496062992125984"/>
      <pageSetup paperSize="8" scale="22" fitToHeight="0" orientation="landscape" horizontalDpi="4294967294" verticalDpi="4294967294" r:id="rId10"/>
      <headerFooter>
        <oddHeader>&amp;CLISTA PROIECTELOR CONTRACTATE - PROGRAMUL OPERATIONAl CAPACITATE ADMINISTRATIVĂ</oddHeader>
        <oddFooter>Page &amp;P of &amp;N</oddFooter>
      </headerFooter>
      <autoFilter ref="A3:AK97"/>
    </customSheetView>
    <customSheetView guid="{C408A2F1-296F-4EAD-B15B-336D73846FDD}" scale="86" fitToPage="1" printArea="1" showAutoFilter="1">
      <pane xSplit="2" ySplit="6" topLeftCell="C91" activePane="bottomRight" state="frozen"/>
      <selection pane="bottomRight" activeCell="A91" sqref="A91"/>
      <pageMargins left="0.70866141732283472" right="0.70866141732283472" top="0.74803149606299213" bottom="0.74803149606299213" header="0.31496062992125984" footer="0.31496062992125984"/>
      <pageSetup paperSize="8" scale="22" fitToHeight="0" orientation="landscape" horizontalDpi="4294967294" verticalDpi="4294967294" r:id="rId11"/>
      <headerFooter>
        <oddHeader>&amp;CLISTA PROIECTELOR CONTRACTATE - PROGRAMUL OPERATIONAl CAPACITATE ADMINISTRATIVĂ</oddHeader>
        <oddFooter>Page &amp;P of &amp;N</oddFooter>
      </headerFooter>
      <autoFilter ref="A3:AK97"/>
    </customSheetView>
  </customSheetViews>
  <mergeCells count="67">
    <mergeCell ref="AG4:AG5"/>
    <mergeCell ref="AH4:AH5"/>
    <mergeCell ref="AI4:AI5"/>
    <mergeCell ref="AJ4:AJ5"/>
    <mergeCell ref="P4:P5"/>
    <mergeCell ref="Q4:Q5"/>
    <mergeCell ref="AD4:AD5"/>
    <mergeCell ref="AE4:AE5"/>
    <mergeCell ref="AF4:AF5"/>
    <mergeCell ref="R4:AA4"/>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A1:A3"/>
    <mergeCell ref="F1:F3"/>
    <mergeCell ref="G1:G3"/>
    <mergeCell ref="M1:M3"/>
    <mergeCell ref="N1:N3"/>
    <mergeCell ref="B1:B3"/>
    <mergeCell ref="C1:C3"/>
    <mergeCell ref="E1:E3"/>
    <mergeCell ref="D1:D3"/>
    <mergeCell ref="I1:I3"/>
    <mergeCell ref="J1:J3"/>
    <mergeCell ref="K1:K3"/>
    <mergeCell ref="L1:L3"/>
    <mergeCell ref="H1:H3"/>
    <mergeCell ref="X2:X3"/>
    <mergeCell ref="O1:O3"/>
    <mergeCell ref="P1:P3"/>
    <mergeCell ref="Q1:Q3"/>
    <mergeCell ref="R1:AA1"/>
    <mergeCell ref="R2:W2"/>
    <mergeCell ref="AK1:AK2"/>
    <mergeCell ref="AI1:AJ1"/>
    <mergeCell ref="AI2:AI3"/>
    <mergeCell ref="AJ2:AJ3"/>
    <mergeCell ref="AA2:AA3"/>
    <mergeCell ref="AF1:AF3"/>
    <mergeCell ref="AG1:AG3"/>
    <mergeCell ref="AH1:AH3"/>
    <mergeCell ref="AE2:AE3"/>
    <mergeCell ref="AD1:AD3"/>
    <mergeCell ref="AI115:AJ115"/>
    <mergeCell ref="R116:W116"/>
    <mergeCell ref="X116:X117"/>
    <mergeCell ref="AA116:AA117"/>
    <mergeCell ref="AE116:AE117"/>
    <mergeCell ref="AI116:AI117"/>
    <mergeCell ref="AJ116:AJ117"/>
    <mergeCell ref="R115:AA115"/>
    <mergeCell ref="AD115:AD117"/>
    <mergeCell ref="AF115:AF117"/>
    <mergeCell ref="AG115:AG117"/>
    <mergeCell ref="AH115:AH117"/>
  </mergeCells>
  <pageMargins left="0.70866141732283472" right="0.70866141732283472" top="0.74803149606299213" bottom="0.74803149606299213" header="0.31496062992125984" footer="0.31496062992125984"/>
  <pageSetup paperSize="8" scale="22" fitToHeight="0" orientation="landscape" horizontalDpi="4294967294" verticalDpi="4294967294" r:id="rId12"/>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steluta.bulaceanu</cp:lastModifiedBy>
  <cp:lastPrinted>2018-03-23T10:37:03Z</cp:lastPrinted>
  <dcterms:created xsi:type="dcterms:W3CDTF">2016-07-18T10:59:34Z</dcterms:created>
  <dcterms:modified xsi:type="dcterms:W3CDTF">2018-04-03T08:48:04Z</dcterms:modified>
</cp:coreProperties>
</file>