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90" yWindow="180" windowWidth="13455" windowHeight="11535" tabRatio="699" activeTab="8"/>
  </bookViews>
  <sheets>
    <sheet name="NE" sheetId="1" r:id="rId1"/>
    <sheet name="SE" sheetId="2" r:id="rId2"/>
    <sheet name="SUD" sheetId="3" r:id="rId3"/>
    <sheet name="SV" sheetId="4" r:id="rId4"/>
    <sheet name="VEST" sheetId="5" r:id="rId5"/>
    <sheet name="NV" sheetId="6" r:id="rId6"/>
    <sheet name="CENTRU" sheetId="7" r:id="rId7"/>
    <sheet name="BI" sheetId="8" r:id="rId8"/>
    <sheet name="TOTAL" sheetId="9" r:id="rId9"/>
  </sheets>
  <definedNames/>
  <calcPr fullCalcOnLoad="1"/>
</workbook>
</file>

<file path=xl/sharedStrings.xml><?xml version="1.0" encoding="utf-8"?>
<sst xmlns="http://schemas.openxmlformats.org/spreadsheetml/2006/main" count="358" uniqueCount="85">
  <si>
    <t>TOTAL</t>
  </si>
  <si>
    <t>NORD EST</t>
  </si>
  <si>
    <t>SUD EST</t>
  </si>
  <si>
    <t xml:space="preserve">SUD  </t>
  </si>
  <si>
    <t>SUD VEST</t>
  </si>
  <si>
    <t>VEST</t>
  </si>
  <si>
    <t>NORD VEST</t>
  </si>
  <si>
    <t>CENTRU</t>
  </si>
  <si>
    <t>Proiecte respinse</t>
  </si>
  <si>
    <t>Proiecte contractate</t>
  </si>
  <si>
    <t>Valoare solicitată</t>
  </si>
  <si>
    <t>Proiecte depuse</t>
  </si>
  <si>
    <t>BUCURESTI - ILFOV</t>
  </si>
  <si>
    <t>Grad de utilizare*</t>
  </si>
  <si>
    <t>alocari mil euro</t>
  </si>
  <si>
    <t>Rata de schimb</t>
  </si>
  <si>
    <t>.</t>
  </si>
  <si>
    <t>Valoare alocată (FEDR + Buget de Stat)</t>
  </si>
  <si>
    <t>3.2 - Infrastructura servicii sociale</t>
  </si>
  <si>
    <t>AXA 4 - Mediul de afaceri</t>
  </si>
  <si>
    <t>4.1 - Infrastructura de afaceri</t>
  </si>
  <si>
    <t>4.2 - Situri industriale</t>
  </si>
  <si>
    <t>AXA 5 - Turism</t>
  </si>
  <si>
    <t>5.1 - Patrimoniu cultural</t>
  </si>
  <si>
    <t>milioane lei</t>
  </si>
  <si>
    <t>REGIUNEA NORD EST</t>
  </si>
  <si>
    <t>REGIUNEA SUD EST</t>
  </si>
  <si>
    <t>REGIUNEA SUD</t>
  </si>
  <si>
    <t>REGIUNEA SUD VEST</t>
  </si>
  <si>
    <t>REGIUNEA NORD VEST</t>
  </si>
  <si>
    <t>REGIUNEA VEST</t>
  </si>
  <si>
    <t>REGIUNEA CENTRU</t>
  </si>
  <si>
    <t>REGIUNEA BUCURESTI - ILFOV</t>
  </si>
  <si>
    <t>5.3 - Promovarea turismului ***</t>
  </si>
  <si>
    <t>Axa Prioritară / Domeniul major de intervenţie</t>
  </si>
  <si>
    <t>AXA 1 - Dezvoltare urbană</t>
  </si>
  <si>
    <t>AXA 2 - Infrastructura rutieră</t>
  </si>
  <si>
    <t>3.1 - Infrastructura de sănătate</t>
  </si>
  <si>
    <t>4.3 - Microîntreprinderi</t>
  </si>
  <si>
    <t>5.2 - Cazare şi agrement turistic</t>
  </si>
  <si>
    <t>Grad de utilizare după mărimea  fondurilor solicitate prin proiectele depuse*</t>
  </si>
  <si>
    <t>2.1 - Infrastructura rutieră</t>
  </si>
  <si>
    <t>AXA 3 - Infrastructura socială</t>
  </si>
  <si>
    <t>3.3 - Echipamente situaţii de urgenţă</t>
  </si>
  <si>
    <t>3.4 - Infrastructura educaţională</t>
  </si>
  <si>
    <t xml:space="preserve">* gradul de utilizare reprezintă valoarea solicitată a proiectelor aflate în curs de evaluare şi contractate, raportat la valoarea alocărilor financiare </t>
  </si>
  <si>
    <t>Număr</t>
  </si>
  <si>
    <t xml:space="preserve">Număr </t>
  </si>
  <si>
    <t>Regiune</t>
  </si>
  <si>
    <t>PROGRAMUL OPERAŢIONAL REGIONAL 2007 - 2013</t>
  </si>
  <si>
    <t>Valoare alocată (FEDR + Buget de stat)</t>
  </si>
  <si>
    <t>**planuri integrate de dezvoltare urbană depuse/proiecte intrate în procesul de evaluare; valoarea solicitată se referă  la proiectele intrate în evaluare</t>
  </si>
  <si>
    <t>10/24**</t>
  </si>
  <si>
    <t>12/35**</t>
  </si>
  <si>
    <t>11/38**</t>
  </si>
  <si>
    <t>9/27**</t>
  </si>
  <si>
    <t>`</t>
  </si>
  <si>
    <t>11/51**</t>
  </si>
  <si>
    <t>15/49**</t>
  </si>
  <si>
    <t>16/55**</t>
  </si>
  <si>
    <t>Grad de utilizare* - % -</t>
  </si>
  <si>
    <t>ne</t>
  </si>
  <si>
    <t>se</t>
  </si>
  <si>
    <t>sv</t>
  </si>
  <si>
    <t>v</t>
  </si>
  <si>
    <t>nv</t>
  </si>
  <si>
    <t>c</t>
  </si>
  <si>
    <t>bi</t>
  </si>
  <si>
    <t>D1</t>
  </si>
  <si>
    <t>R1</t>
  </si>
  <si>
    <t>2/17**</t>
  </si>
  <si>
    <t>sud</t>
  </si>
  <si>
    <t>1/15**</t>
  </si>
  <si>
    <t>1/13**</t>
  </si>
  <si>
    <t>2/21**</t>
  </si>
  <si>
    <t>3/34**</t>
  </si>
  <si>
    <t>13/61**</t>
  </si>
  <si>
    <t>2/14**</t>
  </si>
  <si>
    <t>2/26**</t>
  </si>
  <si>
    <t>*** proiectele sunt gestionate, la nivel naţional, de organismul intermediar organizat în cadrul Autoritatii Nationale pentru Turism</t>
  </si>
  <si>
    <t>1.2 Eficienta energetica in locuinte</t>
  </si>
  <si>
    <t>1.1 Poli de crestere</t>
  </si>
  <si>
    <t>1.1 Poli de dezvoltare</t>
  </si>
  <si>
    <t>1.1 Centre urbane</t>
  </si>
  <si>
    <t>Stadiul  implementării POR la data de 30.06.2014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</si>
</sst>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??\ _l_e_i_-;_-@_-"/>
    <numFmt numFmtId="181" formatCode="#.##0"/>
    <numFmt numFmtId="182" formatCode="_(* #.##0.00_);_(* \(#.##0.00\);_(* &quot;-&quot;??_);_(@_)"/>
    <numFmt numFmtId="183" formatCode="#.##0.00"/>
    <numFmt numFmtId="184" formatCode="0.0000"/>
    <numFmt numFmtId="185" formatCode="0.000"/>
    <numFmt numFmtId="186" formatCode="_-* #.##0\ _l_e_i_-;\-* #.##0\ _l_e_i_-;_-* &quot;-&quot;??\ _l_e_i_-;_-@_-"/>
    <numFmt numFmtId="187" formatCode="0.00000000000"/>
    <numFmt numFmtId="188" formatCode="0.0"/>
    <numFmt numFmtId="189" formatCode="#.##0.0"/>
    <numFmt numFmtId="190" formatCode="0.0%"/>
    <numFmt numFmtId="191" formatCode="_(* #,##0.0_);_(* \(#,##0.0\);_(* &quot;-&quot;??_);_(@_)"/>
    <numFmt numFmtId="192" formatCode="0.00000"/>
    <numFmt numFmtId="193" formatCode="_(* #.##0.0_);_(* \(#.##0.0\);_(* &quot;-&quot;?_);_(@_)"/>
    <numFmt numFmtId="194" formatCode="_(* #.##0.000_);_(* \(#.##0.000\);_(* &quot;-&quot;???_);_(@_)"/>
    <numFmt numFmtId="195" formatCode="#,##0.0"/>
    <numFmt numFmtId="196" formatCode="_(* #,##0_);_(* \(#,##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1" fontId="1" fillId="0" borderId="0" xfId="0" applyNumberFormat="1" applyFont="1" applyAlignment="1">
      <alignment vertical="top" wrapText="1"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4" fontId="0" fillId="0" borderId="15" xfId="0" applyNumberForma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right" vertical="center" wrapText="1"/>
    </xf>
    <xf numFmtId="1" fontId="1" fillId="0" borderId="0" xfId="0" applyNumberFormat="1" applyFont="1" applyAlignment="1">
      <alignment/>
    </xf>
    <xf numFmtId="1" fontId="1" fillId="32" borderId="10" xfId="0" applyNumberFormat="1" applyFont="1" applyFill="1" applyBorder="1" applyAlignment="1">
      <alignment horizontal="left" vertical="center" wrapText="1"/>
    </xf>
    <xf numFmtId="1" fontId="1" fillId="32" borderId="13" xfId="0" applyNumberFormat="1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188" fontId="0" fillId="0" borderId="0" xfId="0" applyNumberFormat="1" applyAlignment="1">
      <alignment/>
    </xf>
    <xf numFmtId="191" fontId="0" fillId="0" borderId="11" xfId="42" applyNumberFormat="1" applyFont="1" applyBorder="1" applyAlignment="1">
      <alignment horizontal="center" vertical="center" wrapText="1"/>
    </xf>
    <xf numFmtId="191" fontId="1" fillId="0" borderId="11" xfId="42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left" vertical="center" wrapText="1"/>
    </xf>
    <xf numFmtId="188" fontId="0" fillId="32" borderId="11" xfId="0" applyNumberFormat="1" applyFill="1" applyBorder="1" applyAlignment="1">
      <alignment horizontal="right" vertical="center" wrapText="1"/>
    </xf>
    <xf numFmtId="1" fontId="0" fillId="32" borderId="11" xfId="0" applyNumberFormat="1" applyFill="1" applyBorder="1" applyAlignment="1">
      <alignment horizontal="right" vertical="center" wrapText="1"/>
    </xf>
    <xf numFmtId="190" fontId="0" fillId="32" borderId="12" xfId="0" applyNumberFormat="1" applyFill="1" applyBorder="1" applyAlignment="1">
      <alignment horizontal="right" vertical="center" wrapText="1"/>
    </xf>
    <xf numFmtId="188" fontId="0" fillId="0" borderId="11" xfId="0" applyNumberFormat="1" applyBorder="1" applyAlignment="1">
      <alignment horizontal="right" vertical="center" wrapText="1"/>
    </xf>
    <xf numFmtId="1" fontId="0" fillId="0" borderId="11" xfId="0" applyNumberFormat="1" applyBorder="1" applyAlignment="1">
      <alignment horizontal="right" vertical="center" wrapText="1"/>
    </xf>
    <xf numFmtId="190" fontId="0" fillId="0" borderId="12" xfId="0" applyNumberFormat="1" applyBorder="1" applyAlignment="1">
      <alignment horizontal="right" vertical="center" wrapText="1"/>
    </xf>
    <xf numFmtId="188" fontId="0" fillId="0" borderId="11" xfId="0" applyNumberFormat="1" applyFill="1" applyBorder="1" applyAlignment="1">
      <alignment horizontal="right" vertical="center" wrapText="1"/>
    </xf>
    <xf numFmtId="191" fontId="0" fillId="32" borderId="14" xfId="42" applyNumberFormat="1" applyFont="1" applyFill="1" applyBorder="1" applyAlignment="1">
      <alignment horizontal="right" vertical="center" wrapText="1"/>
    </xf>
    <xf numFmtId="1" fontId="0" fillId="32" borderId="14" xfId="0" applyNumberFormat="1" applyFill="1" applyBorder="1" applyAlignment="1">
      <alignment horizontal="right" vertical="center" wrapText="1"/>
    </xf>
    <xf numFmtId="188" fontId="0" fillId="32" borderId="14" xfId="0" applyNumberFormat="1" applyFill="1" applyBorder="1" applyAlignment="1">
      <alignment horizontal="right" vertical="center" wrapText="1"/>
    </xf>
    <xf numFmtId="190" fontId="0" fillId="32" borderId="16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32" borderId="11" xfId="0" applyFill="1" applyBorder="1" applyAlignment="1">
      <alignment horizontal="right" vertical="center" wrapText="1"/>
    </xf>
    <xf numFmtId="180" fontId="0" fillId="32" borderId="14" xfId="0" applyNumberForma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188" fontId="0" fillId="0" borderId="11" xfId="0" applyNumberFormat="1" applyFont="1" applyBorder="1" applyAlignment="1">
      <alignment horizontal="right" vertical="center" wrapText="1"/>
    </xf>
    <xf numFmtId="180" fontId="0" fillId="32" borderId="11" xfId="0" applyNumberFormat="1" applyFill="1" applyBorder="1" applyAlignment="1">
      <alignment horizontal="right" vertical="center" wrapText="1"/>
    </xf>
    <xf numFmtId="188" fontId="0" fillId="32" borderId="11" xfId="0" applyNumberFormat="1" applyFont="1" applyFill="1" applyBorder="1" applyAlignment="1">
      <alignment horizontal="right" vertical="center" wrapText="1"/>
    </xf>
    <xf numFmtId="180" fontId="0" fillId="32" borderId="11" xfId="0" applyNumberFormat="1" applyFont="1" applyFill="1" applyBorder="1" applyAlignment="1">
      <alignment horizontal="right" vertical="center" wrapText="1"/>
    </xf>
    <xf numFmtId="1" fontId="0" fillId="32" borderId="11" xfId="0" applyNumberFormat="1" applyFont="1" applyFill="1" applyBorder="1" applyAlignment="1">
      <alignment horizontal="right" vertical="center" wrapText="1"/>
    </xf>
    <xf numFmtId="190" fontId="0" fillId="32" borderId="12" xfId="0" applyNumberFormat="1" applyFont="1" applyFill="1" applyBorder="1" applyAlignment="1">
      <alignment horizontal="right" vertical="center" wrapText="1"/>
    </xf>
    <xf numFmtId="190" fontId="0" fillId="0" borderId="12" xfId="0" applyNumberFormat="1" applyFont="1" applyBorder="1" applyAlignment="1">
      <alignment horizontal="right" vertical="center" wrapText="1"/>
    </xf>
    <xf numFmtId="0" fontId="0" fillId="32" borderId="11" xfId="0" applyFont="1" applyFill="1" applyBorder="1" applyAlignment="1">
      <alignment horizontal="right" vertical="center" wrapText="1"/>
    </xf>
    <xf numFmtId="191" fontId="0" fillId="32" borderId="14" xfId="42" applyNumberFormat="1" applyFont="1" applyFill="1" applyBorder="1" applyAlignment="1">
      <alignment horizontal="right" vertical="center" wrapText="1"/>
    </xf>
    <xf numFmtId="180" fontId="0" fillId="32" borderId="14" xfId="0" applyNumberFormat="1" applyFont="1" applyFill="1" applyBorder="1" applyAlignment="1">
      <alignment horizontal="right" vertical="center" wrapText="1"/>
    </xf>
    <xf numFmtId="190" fontId="0" fillId="32" borderId="16" xfId="0" applyNumberFormat="1" applyFon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188" fontId="4" fillId="0" borderId="11" xfId="0" applyNumberFormat="1" applyFont="1" applyBorder="1" applyAlignment="1">
      <alignment horizontal="right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91" fontId="1" fillId="0" borderId="11" xfId="42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 wrapText="1"/>
    </xf>
    <xf numFmtId="188" fontId="0" fillId="0" borderId="11" xfId="0" applyNumberFormat="1" applyFont="1" applyFill="1" applyBorder="1" applyAlignment="1">
      <alignment horizontal="right" vertical="center" wrapText="1"/>
    </xf>
    <xf numFmtId="1" fontId="0" fillId="0" borderId="11" xfId="0" applyNumberForma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 horizontal="right" vertical="center" wrapText="1"/>
    </xf>
    <xf numFmtId="185" fontId="0" fillId="0" borderId="11" xfId="0" applyNumberFormat="1" applyBorder="1" applyAlignment="1">
      <alignment horizontal="center" vertical="center" wrapText="1"/>
    </xf>
    <xf numFmtId="1" fontId="1" fillId="0" borderId="0" xfId="0" applyNumberFormat="1" applyFont="1" applyAlignment="1">
      <alignment horizontal="center"/>
    </xf>
    <xf numFmtId="1" fontId="1" fillId="0" borderId="17" xfId="0" applyNumberFormat="1" applyFont="1" applyFill="1" applyBorder="1" applyAlignment="1">
      <alignment horizontal="left" vertical="center" wrapText="1"/>
    </xf>
    <xf numFmtId="188" fontId="0" fillId="0" borderId="18" xfId="0" applyNumberFormat="1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190" fontId="0" fillId="0" borderId="19" xfId="0" applyNumberFormat="1" applyBorder="1" applyAlignment="1">
      <alignment horizontal="right" vertical="center" wrapText="1"/>
    </xf>
    <xf numFmtId="1" fontId="1" fillId="0" borderId="0" xfId="0" applyNumberFormat="1" applyFont="1" applyAlignment="1">
      <alignment/>
    </xf>
    <xf numFmtId="1" fontId="1" fillId="0" borderId="20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12" xfId="0" applyNumberFormat="1" applyFill="1" applyBorder="1" applyAlignment="1">
      <alignment horizontal="center" vertical="center" wrapText="1"/>
    </xf>
    <xf numFmtId="190" fontId="0" fillId="0" borderId="12" xfId="0" applyNumberFormat="1" applyFill="1" applyBorder="1" applyAlignment="1">
      <alignment horizontal="center" vertical="center" wrapText="1"/>
    </xf>
    <xf numFmtId="190" fontId="1" fillId="0" borderId="12" xfId="0" applyNumberFormat="1" applyFont="1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" fontId="0" fillId="0" borderId="11" xfId="0" applyNumberFormat="1" applyFont="1" applyBorder="1" applyAlignment="1">
      <alignment horizontal="right" vertical="center" wrapText="1"/>
    </xf>
    <xf numFmtId="2" fontId="0" fillId="0" borderId="0" xfId="0" applyNumberFormat="1" applyFont="1" applyAlignment="1">
      <alignment/>
    </xf>
    <xf numFmtId="190" fontId="0" fillId="0" borderId="12" xfId="0" applyNumberFormat="1" applyFont="1" applyFill="1" applyBorder="1" applyAlignment="1">
      <alignment horizontal="right" vertical="center" wrapText="1"/>
    </xf>
    <xf numFmtId="1" fontId="0" fillId="0" borderId="11" xfId="0" applyNumberFormat="1" applyFont="1" applyFill="1" applyBorder="1" applyAlignment="1">
      <alignment vertical="center" wrapText="1"/>
    </xf>
    <xf numFmtId="188" fontId="0" fillId="0" borderId="1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 vertical="top" wrapText="1"/>
    </xf>
    <xf numFmtId="1" fontId="1" fillId="0" borderId="23" xfId="0" applyNumberFormat="1" applyFont="1" applyBorder="1" applyAlignment="1">
      <alignment horizontal="center" vertical="center" wrapText="1"/>
    </xf>
    <xf numFmtId="1" fontId="1" fillId="0" borderId="24" xfId="0" applyNumberFormat="1" applyFont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1" fontId="1" fillId="0" borderId="26" xfId="0" applyNumberFormat="1" applyFont="1" applyBorder="1" applyAlignment="1">
      <alignment horizontal="center" vertical="center" wrapText="1"/>
    </xf>
    <xf numFmtId="1" fontId="1" fillId="0" borderId="27" xfId="0" applyNumberFormat="1" applyFont="1" applyBorder="1" applyAlignment="1">
      <alignment horizontal="center" vertical="center" wrapText="1"/>
    </xf>
    <xf numFmtId="1" fontId="1" fillId="0" borderId="28" xfId="0" applyNumberFormat="1" applyFont="1" applyBorder="1" applyAlignment="1">
      <alignment horizontal="center" vertical="center" wrapText="1"/>
    </xf>
    <xf numFmtId="1" fontId="1" fillId="0" borderId="29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1" fillId="0" borderId="27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>
      <alignment horizontal="center" vertical="center" wrapText="1"/>
    </xf>
    <xf numFmtId="1" fontId="1" fillId="0" borderId="30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2" fontId="1" fillId="0" borderId="23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2" fontId="1" fillId="0" borderId="26" xfId="0" applyNumberFormat="1" applyFont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0"/>
  <sheetViews>
    <sheetView zoomScale="90" zoomScaleNormal="90" workbookViewId="0" topLeftCell="B1">
      <selection activeCell="B1" sqref="B1"/>
    </sheetView>
  </sheetViews>
  <sheetFormatPr defaultColWidth="9.140625" defaultRowHeight="12.75"/>
  <cols>
    <col min="1" max="1" width="8.140625" style="9" hidden="1" customWidth="1"/>
    <col min="2" max="2" width="33.28125" style="9" customWidth="1"/>
    <col min="3" max="3" width="11.00390625" style="9" customWidth="1"/>
    <col min="4" max="4" width="8.421875" style="9" customWidth="1"/>
    <col min="5" max="5" width="10.7109375" style="9" customWidth="1"/>
    <col min="6" max="6" width="7.7109375" style="9" customWidth="1"/>
    <col min="7" max="7" width="11.00390625" style="9" customWidth="1"/>
    <col min="8" max="8" width="9.140625" style="9" customWidth="1"/>
    <col min="9" max="10" width="11.00390625" style="9" customWidth="1"/>
    <col min="11" max="11" width="14.28125" style="9" hidden="1" customWidth="1"/>
    <col min="12" max="12" width="9.140625" style="9" hidden="1" customWidth="1"/>
    <col min="13" max="13" width="10.421875" style="9" hidden="1" customWidth="1"/>
    <col min="14" max="16384" width="9.140625" style="9" customWidth="1"/>
  </cols>
  <sheetData>
    <row r="2" spans="2:10" ht="12.75">
      <c r="B2" s="93" t="s">
        <v>25</v>
      </c>
      <c r="C2" s="93"/>
      <c r="D2" s="93"/>
      <c r="E2" s="93"/>
      <c r="F2" s="93"/>
      <c r="G2" s="93"/>
      <c r="H2" s="93"/>
      <c r="I2" s="93"/>
      <c r="J2" s="93"/>
    </row>
    <row r="3" spans="2:10" ht="13.5" thickBot="1">
      <c r="B3" s="105" t="s">
        <v>84</v>
      </c>
      <c r="C3" s="105"/>
      <c r="D3" s="105"/>
      <c r="E3" s="105"/>
      <c r="F3" s="105"/>
      <c r="G3" s="105"/>
      <c r="H3" s="105"/>
      <c r="I3" s="105"/>
      <c r="J3" s="9" t="s">
        <v>24</v>
      </c>
    </row>
    <row r="4" spans="2:10" ht="30.75" customHeight="1">
      <c r="B4" s="95" t="s">
        <v>34</v>
      </c>
      <c r="C4" s="97" t="s">
        <v>17</v>
      </c>
      <c r="D4" s="99" t="s">
        <v>11</v>
      </c>
      <c r="E4" s="100"/>
      <c r="F4" s="99" t="s">
        <v>8</v>
      </c>
      <c r="G4" s="100"/>
      <c r="H4" s="103" t="s">
        <v>9</v>
      </c>
      <c r="I4" s="104"/>
      <c r="J4" s="101" t="s">
        <v>13</v>
      </c>
    </row>
    <row r="5" spans="1:10" ht="38.25">
      <c r="A5" s="17" t="s">
        <v>14</v>
      </c>
      <c r="B5" s="96"/>
      <c r="C5" s="98"/>
      <c r="D5" s="10" t="s">
        <v>46</v>
      </c>
      <c r="E5" s="10" t="s">
        <v>10</v>
      </c>
      <c r="F5" s="10" t="s">
        <v>47</v>
      </c>
      <c r="G5" s="10" t="s">
        <v>10</v>
      </c>
      <c r="H5" s="66" t="s">
        <v>47</v>
      </c>
      <c r="I5" s="66" t="s">
        <v>10</v>
      </c>
      <c r="J5" s="102"/>
    </row>
    <row r="6" spans="2:10" ht="2.25" customHeight="1" hidden="1">
      <c r="B6" s="11" t="s">
        <v>15</v>
      </c>
      <c r="C6" s="72">
        <f>1*4.2</f>
        <v>4.2</v>
      </c>
      <c r="D6" s="70"/>
      <c r="E6" s="70"/>
      <c r="F6" s="70"/>
      <c r="G6" s="70"/>
      <c r="H6" s="12"/>
      <c r="I6" s="12"/>
      <c r="J6" s="13"/>
    </row>
    <row r="7" spans="2:11" ht="12.75">
      <c r="B7" s="14"/>
      <c r="C7" s="12"/>
      <c r="D7" s="70"/>
      <c r="E7" s="70"/>
      <c r="F7" s="70"/>
      <c r="G7" s="70"/>
      <c r="H7" s="12"/>
      <c r="I7" s="12"/>
      <c r="J7" s="13"/>
      <c r="K7" s="9">
        <f>E7-G7</f>
        <v>0</v>
      </c>
    </row>
    <row r="8" spans="2:13" ht="12.75">
      <c r="B8" s="31" t="s">
        <v>35</v>
      </c>
      <c r="C8" s="38">
        <f>C9+C10+C11+C12</f>
        <v>966.6300000000001</v>
      </c>
      <c r="D8" s="39">
        <f>D9+D12+21+55</f>
        <v>107</v>
      </c>
      <c r="E8" s="38">
        <f>E9+E10+E11+E12</f>
        <v>1603.4061379799996</v>
      </c>
      <c r="F8" s="39">
        <f>F9+F10+F11+F12</f>
        <v>13</v>
      </c>
      <c r="G8" s="38">
        <f>G9+G10+G11+G12</f>
        <v>135.78825938</v>
      </c>
      <c r="H8" s="39">
        <f>H9+H10+H11+H12</f>
        <v>86</v>
      </c>
      <c r="I8" s="38">
        <f>I9+I10+I11+I12</f>
        <v>1223.1605153299997</v>
      </c>
      <c r="J8" s="40">
        <f>K8/C8</f>
        <v>1.5182829816993053</v>
      </c>
      <c r="K8" s="9">
        <f aca="true" t="shared" si="0" ref="K8:K33">E8-G8</f>
        <v>1467.6178785999996</v>
      </c>
      <c r="L8" s="9">
        <f>E8-G8</f>
        <v>1467.6178785999996</v>
      </c>
      <c r="M8" s="16">
        <f aca="true" t="shared" si="1" ref="M8:M32">(L8*100)/C8</f>
        <v>151.82829816993052</v>
      </c>
    </row>
    <row r="9" spans="1:16" ht="15.75" customHeight="1">
      <c r="A9" s="18">
        <v>107.93</v>
      </c>
      <c r="B9" s="37" t="s">
        <v>81</v>
      </c>
      <c r="C9" s="44">
        <f>A9*$C$6</f>
        <v>453.30600000000004</v>
      </c>
      <c r="D9" s="64">
        <v>18</v>
      </c>
      <c r="E9" s="44">
        <v>740.1058371499998</v>
      </c>
      <c r="F9" s="64">
        <v>2</v>
      </c>
      <c r="G9" s="44">
        <v>44.3350004</v>
      </c>
      <c r="H9" s="42">
        <v>13</v>
      </c>
      <c r="I9" s="41">
        <v>503.58470811999996</v>
      </c>
      <c r="J9" s="43">
        <f>K9/C9</f>
        <v>1.5348811547828614</v>
      </c>
      <c r="K9" s="9">
        <f t="shared" si="0"/>
        <v>695.7708367499998</v>
      </c>
      <c r="L9" s="9">
        <f aca="true" t="shared" si="2" ref="L9:L32">E9-G9</f>
        <v>695.7708367499998</v>
      </c>
      <c r="M9" s="16">
        <f t="shared" si="1"/>
        <v>153.48811547828615</v>
      </c>
      <c r="N9" s="34"/>
      <c r="P9" s="16"/>
    </row>
    <row r="10" spans="1:16" ht="14.25" customHeight="1">
      <c r="A10" s="18">
        <v>43.17</v>
      </c>
      <c r="B10" s="37" t="s">
        <v>82</v>
      </c>
      <c r="C10" s="41">
        <f>A10*$C$6</f>
        <v>181.31400000000002</v>
      </c>
      <c r="D10" s="52" t="s">
        <v>74</v>
      </c>
      <c r="E10" s="41">
        <v>327.85510214</v>
      </c>
      <c r="F10" s="49">
        <v>6</v>
      </c>
      <c r="G10" s="41">
        <v>87.98325898</v>
      </c>
      <c r="H10" s="42">
        <v>15</v>
      </c>
      <c r="I10" s="41">
        <v>216.73347297</v>
      </c>
      <c r="J10" s="43">
        <f>K10/C10</f>
        <v>1.3229637157638128</v>
      </c>
      <c r="K10" s="9">
        <f t="shared" si="0"/>
        <v>239.87184315999997</v>
      </c>
      <c r="L10" s="9">
        <f t="shared" si="2"/>
        <v>239.87184315999997</v>
      </c>
      <c r="M10" s="16">
        <f t="shared" si="1"/>
        <v>132.29637157638126</v>
      </c>
      <c r="N10" s="16"/>
      <c r="P10" s="16"/>
    </row>
    <row r="11" spans="1:16" ht="15" customHeight="1">
      <c r="A11" s="18">
        <v>64.75</v>
      </c>
      <c r="B11" s="37" t="s">
        <v>83</v>
      </c>
      <c r="C11" s="41">
        <f>A11*$C$6</f>
        <v>271.95</v>
      </c>
      <c r="D11" s="49" t="s">
        <v>59</v>
      </c>
      <c r="E11" s="41">
        <v>500.28</v>
      </c>
      <c r="F11" s="49">
        <v>5</v>
      </c>
      <c r="G11" s="41">
        <v>3.47</v>
      </c>
      <c r="H11" s="42">
        <v>50</v>
      </c>
      <c r="I11" s="41">
        <v>483.3837838199999</v>
      </c>
      <c r="J11" s="43">
        <f>K11/C11</f>
        <v>1.8268431697003125</v>
      </c>
      <c r="K11" s="9">
        <f t="shared" si="0"/>
        <v>496.80999999999995</v>
      </c>
      <c r="L11" s="9">
        <f>C11</f>
        <v>271.95</v>
      </c>
      <c r="M11" s="16">
        <f t="shared" si="1"/>
        <v>100</v>
      </c>
      <c r="N11" s="16"/>
      <c r="P11" s="16"/>
    </row>
    <row r="12" spans="1:16" ht="12.75">
      <c r="A12" s="18">
        <v>14.3</v>
      </c>
      <c r="B12" s="37" t="s">
        <v>80</v>
      </c>
      <c r="C12" s="69">
        <f>A12*$C$6</f>
        <v>60.06</v>
      </c>
      <c r="D12" s="68">
        <v>13</v>
      </c>
      <c r="E12" s="69">
        <v>35.165198690000004</v>
      </c>
      <c r="F12" s="68">
        <v>0</v>
      </c>
      <c r="G12" s="69">
        <v>0</v>
      </c>
      <c r="H12" s="68">
        <v>8</v>
      </c>
      <c r="I12" s="69">
        <v>19.45855042</v>
      </c>
      <c r="J12" s="89">
        <f>K12/C12</f>
        <v>0.5855011436896438</v>
      </c>
      <c r="K12" s="9">
        <f>E12-G12</f>
        <v>35.165198690000004</v>
      </c>
      <c r="L12" s="9">
        <f>C12</f>
        <v>60.06</v>
      </c>
      <c r="M12" s="16">
        <f>(L12*100)/C12</f>
        <v>100</v>
      </c>
      <c r="N12" s="16"/>
      <c r="P12" s="16"/>
    </row>
    <row r="13" spans="1:16" ht="12.75">
      <c r="A13" s="16"/>
      <c r="B13" s="25"/>
      <c r="C13" s="41"/>
      <c r="D13" s="49"/>
      <c r="E13" s="41"/>
      <c r="F13" s="49"/>
      <c r="G13" s="41"/>
      <c r="H13" s="42"/>
      <c r="I13" s="41"/>
      <c r="J13" s="43"/>
      <c r="K13" s="9">
        <f t="shared" si="0"/>
        <v>0</v>
      </c>
      <c r="L13" s="9">
        <f t="shared" si="2"/>
        <v>0</v>
      </c>
      <c r="M13" s="16" t="e">
        <f t="shared" si="1"/>
        <v>#DIV/0!</v>
      </c>
      <c r="P13" s="16"/>
    </row>
    <row r="14" spans="1:16" ht="12.75">
      <c r="A14" s="16"/>
      <c r="B14" s="31" t="s">
        <v>36</v>
      </c>
      <c r="C14" s="38">
        <f>C15</f>
        <v>639.576</v>
      </c>
      <c r="D14" s="50">
        <f aca="true" t="shared" si="3" ref="D14:I14">D15</f>
        <v>60</v>
      </c>
      <c r="E14" s="38">
        <f t="shared" si="3"/>
        <v>1632.07</v>
      </c>
      <c r="F14" s="50">
        <f t="shared" si="3"/>
        <v>9</v>
      </c>
      <c r="G14" s="38">
        <f t="shared" si="3"/>
        <v>110.75725493</v>
      </c>
      <c r="H14" s="39">
        <f>H15</f>
        <v>31</v>
      </c>
      <c r="I14" s="38">
        <f t="shared" si="3"/>
        <v>751.7881053599999</v>
      </c>
      <c r="J14" s="40">
        <f>K14/C14</f>
        <v>2.3786270045623974</v>
      </c>
      <c r="K14" s="9">
        <f t="shared" si="0"/>
        <v>1521.31274507</v>
      </c>
      <c r="L14" s="9">
        <f>L15</f>
        <v>639.576</v>
      </c>
      <c r="M14" s="16">
        <f t="shared" si="1"/>
        <v>100</v>
      </c>
      <c r="P14" s="16"/>
    </row>
    <row r="15" spans="1:16" ht="12.75">
      <c r="A15" s="16">
        <v>152.28</v>
      </c>
      <c r="B15" s="37" t="s">
        <v>41</v>
      </c>
      <c r="C15" s="41">
        <f>A15*$C$6</f>
        <v>639.576</v>
      </c>
      <c r="D15" s="49">
        <v>60</v>
      </c>
      <c r="E15" s="41">
        <v>1632.07</v>
      </c>
      <c r="F15" s="49">
        <v>9</v>
      </c>
      <c r="G15" s="41">
        <v>110.75725493</v>
      </c>
      <c r="H15" s="42">
        <v>31</v>
      </c>
      <c r="I15" s="41">
        <v>751.7881053599999</v>
      </c>
      <c r="J15" s="43">
        <f>K15/C15</f>
        <v>2.3786270045623974</v>
      </c>
      <c r="K15" s="9">
        <f t="shared" si="0"/>
        <v>1521.31274507</v>
      </c>
      <c r="L15" s="9">
        <f>C15</f>
        <v>639.576</v>
      </c>
      <c r="M15" s="16">
        <f t="shared" si="1"/>
        <v>100</v>
      </c>
      <c r="P15" s="16"/>
    </row>
    <row r="16" spans="1:16" ht="12.75">
      <c r="A16" s="16"/>
      <c r="B16" s="25"/>
      <c r="C16" s="41"/>
      <c r="D16" s="49"/>
      <c r="E16" s="41"/>
      <c r="F16" s="49"/>
      <c r="G16" s="41"/>
      <c r="H16" s="42"/>
      <c r="I16" s="41"/>
      <c r="J16" s="43"/>
      <c r="K16" s="9">
        <f t="shared" si="0"/>
        <v>0</v>
      </c>
      <c r="L16" s="9">
        <f t="shared" si="2"/>
        <v>0</v>
      </c>
      <c r="M16" s="16" t="e">
        <f t="shared" si="1"/>
        <v>#DIV/0!</v>
      </c>
      <c r="P16" s="16"/>
    </row>
    <row r="17" spans="1:16" ht="12.75">
      <c r="A17" s="16"/>
      <c r="B17" s="31" t="s">
        <v>42</v>
      </c>
      <c r="C17" s="38">
        <f>C18+C19+C20+C21</f>
        <v>559.608</v>
      </c>
      <c r="D17" s="50">
        <f aca="true" t="shared" si="4" ref="D17:I17">D18+D19+D20+D21</f>
        <v>280</v>
      </c>
      <c r="E17" s="38">
        <f t="shared" si="4"/>
        <v>1349.7950810900004</v>
      </c>
      <c r="F17" s="50">
        <f t="shared" si="4"/>
        <v>84</v>
      </c>
      <c r="G17" s="38">
        <f t="shared" si="4"/>
        <v>241.88984577</v>
      </c>
      <c r="H17" s="39">
        <f t="shared" si="4"/>
        <v>71</v>
      </c>
      <c r="I17" s="38">
        <f t="shared" si="4"/>
        <v>551.87047663</v>
      </c>
      <c r="J17" s="40">
        <f>K17/C17</f>
        <v>1.9797880575688707</v>
      </c>
      <c r="K17" s="9">
        <f t="shared" si="0"/>
        <v>1107.9052353200004</v>
      </c>
      <c r="L17" s="9">
        <f>L18+L19+L20+L21</f>
        <v>569.98632628</v>
      </c>
      <c r="M17" s="16">
        <f t="shared" si="1"/>
        <v>101.85457074952467</v>
      </c>
      <c r="P17" s="16"/>
    </row>
    <row r="18" spans="1:16" ht="13.5" customHeight="1">
      <c r="A18" s="16">
        <v>30.92</v>
      </c>
      <c r="B18" s="37" t="s">
        <v>37</v>
      </c>
      <c r="C18" s="41">
        <f>A18*$C$6</f>
        <v>129.864</v>
      </c>
      <c r="D18" s="49">
        <v>15</v>
      </c>
      <c r="E18" s="41">
        <v>191.76273416000004</v>
      </c>
      <c r="F18" s="49">
        <v>1</v>
      </c>
      <c r="G18" s="41">
        <v>11.0388964</v>
      </c>
      <c r="H18" s="42">
        <v>13</v>
      </c>
      <c r="I18" s="41">
        <v>158.40030849000001</v>
      </c>
      <c r="J18" s="43">
        <f>K18/C18</f>
        <v>1.3916392361239454</v>
      </c>
      <c r="K18" s="9">
        <f t="shared" si="0"/>
        <v>180.72383776000004</v>
      </c>
      <c r="L18" s="9">
        <f>C18</f>
        <v>129.864</v>
      </c>
      <c r="M18" s="16">
        <f t="shared" si="1"/>
        <v>100</v>
      </c>
      <c r="P18" s="16"/>
    </row>
    <row r="19" spans="1:16" ht="18" customHeight="1">
      <c r="A19" s="16">
        <v>15.44</v>
      </c>
      <c r="B19" s="37" t="s">
        <v>18</v>
      </c>
      <c r="C19" s="41">
        <f>A19*$C$6</f>
        <v>64.848</v>
      </c>
      <c r="D19" s="49">
        <v>76</v>
      </c>
      <c r="E19" s="41">
        <v>161.85912533</v>
      </c>
      <c r="F19" s="49">
        <v>32</v>
      </c>
      <c r="G19" s="41">
        <v>66.83597687999999</v>
      </c>
      <c r="H19" s="42">
        <v>37</v>
      </c>
      <c r="I19" s="41">
        <v>77.22442271999999</v>
      </c>
      <c r="J19" s="43">
        <f>K19/C19</f>
        <v>1.4653211887799165</v>
      </c>
      <c r="K19" s="9">
        <f t="shared" si="0"/>
        <v>95.02314845000002</v>
      </c>
      <c r="L19" s="9">
        <f>C19</f>
        <v>64.848</v>
      </c>
      <c r="M19" s="16">
        <f t="shared" si="1"/>
        <v>100</v>
      </c>
      <c r="P19" s="16"/>
    </row>
    <row r="20" spans="1:16" ht="28.5" customHeight="1">
      <c r="A20" s="16">
        <v>20.7</v>
      </c>
      <c r="B20" s="37" t="s">
        <v>43</v>
      </c>
      <c r="C20" s="41">
        <f>A20*$C$6</f>
        <v>86.94</v>
      </c>
      <c r="D20" s="49">
        <v>5</v>
      </c>
      <c r="E20" s="41">
        <v>122.05420247999999</v>
      </c>
      <c r="F20" s="49">
        <v>1</v>
      </c>
      <c r="G20" s="41">
        <v>24.7358762</v>
      </c>
      <c r="H20" s="42">
        <v>4</v>
      </c>
      <c r="I20" s="41">
        <v>99.46466097000001</v>
      </c>
      <c r="J20" s="43">
        <f>K20/C20</f>
        <v>1.1193734331723024</v>
      </c>
      <c r="K20" s="9">
        <f t="shared" si="0"/>
        <v>97.31832627999998</v>
      </c>
      <c r="L20" s="9">
        <f t="shared" si="2"/>
        <v>97.31832627999998</v>
      </c>
      <c r="M20" s="16">
        <f t="shared" si="1"/>
        <v>111.93734331723026</v>
      </c>
      <c r="P20" s="16"/>
    </row>
    <row r="21" spans="1:16" ht="18" customHeight="1">
      <c r="A21" s="16">
        <v>66.18</v>
      </c>
      <c r="B21" s="37" t="s">
        <v>44</v>
      </c>
      <c r="C21" s="41">
        <f>A21*$C$6</f>
        <v>277.956</v>
      </c>
      <c r="D21" s="49">
        <v>184</v>
      </c>
      <c r="E21" s="41">
        <v>874.1190191200004</v>
      </c>
      <c r="F21" s="49">
        <v>50</v>
      </c>
      <c r="G21" s="41">
        <v>139.27909629</v>
      </c>
      <c r="H21" s="42">
        <v>17</v>
      </c>
      <c r="I21" s="41">
        <v>216.78108445</v>
      </c>
      <c r="J21" s="43">
        <f>K21/C21</f>
        <v>2.6437275066197543</v>
      </c>
      <c r="K21" s="9">
        <f t="shared" si="0"/>
        <v>734.8399228300004</v>
      </c>
      <c r="L21" s="9">
        <f>C21</f>
        <v>277.956</v>
      </c>
      <c r="M21" s="16">
        <f t="shared" si="1"/>
        <v>100</v>
      </c>
      <c r="P21" s="16"/>
    </row>
    <row r="22" spans="1:16" ht="12.75">
      <c r="A22" s="16"/>
      <c r="B22" s="25"/>
      <c r="C22" s="41"/>
      <c r="D22" s="49"/>
      <c r="E22" s="41"/>
      <c r="F22" s="49"/>
      <c r="G22" s="41"/>
      <c r="H22" s="42"/>
      <c r="I22" s="41"/>
      <c r="J22" s="43"/>
      <c r="K22" s="9">
        <f t="shared" si="0"/>
        <v>0</v>
      </c>
      <c r="L22" s="9">
        <f t="shared" si="2"/>
        <v>0</v>
      </c>
      <c r="M22" s="16" t="e">
        <f t="shared" si="1"/>
        <v>#DIV/0!</v>
      </c>
      <c r="P22" s="16"/>
    </row>
    <row r="23" spans="1:16" ht="12.75">
      <c r="A23" s="16"/>
      <c r="B23" s="31" t="s">
        <v>19</v>
      </c>
      <c r="C23" s="38">
        <f>C24+C25+C26</f>
        <v>332.1360000000001</v>
      </c>
      <c r="D23" s="50">
        <f aca="true" t="shared" si="5" ref="D23:I23">D24+D25+D26</f>
        <v>993</v>
      </c>
      <c r="E23" s="38">
        <f t="shared" si="5"/>
        <v>1383.8212007299994</v>
      </c>
      <c r="F23" s="50">
        <f t="shared" si="5"/>
        <v>520</v>
      </c>
      <c r="G23" s="38">
        <f t="shared" si="5"/>
        <v>914.59930942</v>
      </c>
      <c r="H23" s="39">
        <f t="shared" si="5"/>
        <v>303</v>
      </c>
      <c r="I23" s="38">
        <f t="shared" si="5"/>
        <v>343.8532032100701</v>
      </c>
      <c r="J23" s="40">
        <f>K23/C23</f>
        <v>1.4127402368608017</v>
      </c>
      <c r="K23" s="9">
        <f t="shared" si="0"/>
        <v>469.22189130999936</v>
      </c>
      <c r="L23" s="9">
        <f>L24+L25+L26</f>
        <v>469.2218913099993</v>
      </c>
      <c r="M23" s="16">
        <f t="shared" si="1"/>
        <v>141.27402368608017</v>
      </c>
      <c r="P23" s="16"/>
    </row>
    <row r="24" spans="1:16" ht="14.25" customHeight="1">
      <c r="A24" s="16">
        <v>37.13</v>
      </c>
      <c r="B24" s="37" t="s">
        <v>20</v>
      </c>
      <c r="C24" s="41">
        <f>A24*$C$6</f>
        <v>155.94600000000003</v>
      </c>
      <c r="D24" s="49">
        <v>53</v>
      </c>
      <c r="E24" s="41">
        <v>794.5762424499997</v>
      </c>
      <c r="F24" s="49">
        <v>36</v>
      </c>
      <c r="G24" s="41">
        <v>617.7120796899999</v>
      </c>
      <c r="H24" s="42">
        <v>16</v>
      </c>
      <c r="I24" s="41">
        <v>163.78001759</v>
      </c>
      <c r="J24" s="43">
        <f>K24/C24</f>
        <v>1.1341372190373575</v>
      </c>
      <c r="K24" s="9">
        <f t="shared" si="0"/>
        <v>176.86416275999977</v>
      </c>
      <c r="L24" s="9">
        <f t="shared" si="2"/>
        <v>176.86416275999977</v>
      </c>
      <c r="M24" s="16">
        <f t="shared" si="1"/>
        <v>113.41372190373575</v>
      </c>
      <c r="P24" s="16"/>
    </row>
    <row r="25" spans="1:16" ht="12.75">
      <c r="A25" s="16">
        <v>0</v>
      </c>
      <c r="B25" s="37" t="s">
        <v>21</v>
      </c>
      <c r="C25" s="41">
        <f>A25*$C$6</f>
        <v>0</v>
      </c>
      <c r="D25" s="49">
        <v>0</v>
      </c>
      <c r="E25" s="41">
        <v>0</v>
      </c>
      <c r="F25" s="49">
        <v>0</v>
      </c>
      <c r="G25" s="41">
        <v>0</v>
      </c>
      <c r="H25" s="42">
        <v>0</v>
      </c>
      <c r="I25" s="41">
        <v>0</v>
      </c>
      <c r="J25" s="43">
        <v>0</v>
      </c>
      <c r="K25" s="9">
        <f t="shared" si="0"/>
        <v>0</v>
      </c>
      <c r="L25" s="9">
        <f t="shared" si="2"/>
        <v>0</v>
      </c>
      <c r="M25" s="16" t="e">
        <f t="shared" si="1"/>
        <v>#DIV/0!</v>
      </c>
      <c r="P25" s="16"/>
    </row>
    <row r="26" spans="1:16" ht="11.25" customHeight="1">
      <c r="A26" s="16">
        <v>41.95</v>
      </c>
      <c r="B26" s="37" t="s">
        <v>38</v>
      </c>
      <c r="C26" s="41">
        <f>A26*$C$6</f>
        <v>176.19000000000003</v>
      </c>
      <c r="D26" s="64">
        <v>940</v>
      </c>
      <c r="E26" s="44">
        <v>589.2449582799997</v>
      </c>
      <c r="F26" s="64">
        <v>484</v>
      </c>
      <c r="G26" s="44">
        <v>296.8872297300001</v>
      </c>
      <c r="H26" s="42">
        <v>287</v>
      </c>
      <c r="I26" s="41">
        <v>180.07318562007006</v>
      </c>
      <c r="J26" s="43">
        <f>K26/C26</f>
        <v>1.6593321332084652</v>
      </c>
      <c r="K26" s="9">
        <f t="shared" si="0"/>
        <v>292.35772854999954</v>
      </c>
      <c r="L26" s="9">
        <f t="shared" si="2"/>
        <v>292.35772854999954</v>
      </c>
      <c r="M26" s="16">
        <f t="shared" si="1"/>
        <v>165.9332133208465</v>
      </c>
      <c r="P26" s="16"/>
    </row>
    <row r="27" spans="1:16" ht="12.75">
      <c r="A27" s="16"/>
      <c r="B27" s="25"/>
      <c r="C27" s="41"/>
      <c r="D27" s="49"/>
      <c r="E27" s="41"/>
      <c r="F27" s="49"/>
      <c r="G27" s="41"/>
      <c r="H27" s="42"/>
      <c r="I27" s="41"/>
      <c r="J27" s="43"/>
      <c r="K27" s="9">
        <f t="shared" si="0"/>
        <v>0</v>
      </c>
      <c r="L27" s="9">
        <f t="shared" si="2"/>
        <v>0</v>
      </c>
      <c r="M27" s="16" t="e">
        <f t="shared" si="1"/>
        <v>#DIV/0!</v>
      </c>
      <c r="P27" s="16"/>
    </row>
    <row r="28" spans="1:16" ht="12.75">
      <c r="A28" s="16"/>
      <c r="B28" s="31" t="s">
        <v>22</v>
      </c>
      <c r="C28" s="38">
        <f>C29+C30+C31</f>
        <v>553.7280000000001</v>
      </c>
      <c r="D28" s="50">
        <f aca="true" t="shared" si="6" ref="D28:I28">D29+D30+D31</f>
        <v>202</v>
      </c>
      <c r="E28" s="38">
        <f t="shared" si="6"/>
        <v>892.198655224</v>
      </c>
      <c r="F28" s="50">
        <f t="shared" si="6"/>
        <v>71</v>
      </c>
      <c r="G28" s="38">
        <f t="shared" si="6"/>
        <v>254.847564494</v>
      </c>
      <c r="H28" s="39">
        <f t="shared" si="6"/>
        <v>101</v>
      </c>
      <c r="I28" s="38">
        <f t="shared" si="6"/>
        <v>527.0306750300001</v>
      </c>
      <c r="J28" s="40">
        <f>K28/C28</f>
        <v>1.1510183532889793</v>
      </c>
      <c r="K28" s="9">
        <f t="shared" si="0"/>
        <v>637.35109073</v>
      </c>
      <c r="L28" s="9">
        <f>L29+L30+L31</f>
        <v>510.1500920900001</v>
      </c>
      <c r="M28" s="16">
        <f t="shared" si="1"/>
        <v>92.13008771273984</v>
      </c>
      <c r="P28" s="16"/>
    </row>
    <row r="29" spans="1:16" ht="12.75">
      <c r="A29" s="16">
        <v>68.19</v>
      </c>
      <c r="B29" s="37" t="s">
        <v>23</v>
      </c>
      <c r="C29" s="41">
        <f>A29*$C$6</f>
        <v>286.398</v>
      </c>
      <c r="D29" s="49">
        <v>27</v>
      </c>
      <c r="E29" s="41">
        <v>353.20439919000006</v>
      </c>
      <c r="F29" s="49">
        <v>5</v>
      </c>
      <c r="G29" s="41">
        <v>15.454756040000003</v>
      </c>
      <c r="H29" s="71">
        <v>20</v>
      </c>
      <c r="I29" s="44">
        <v>318.0545038</v>
      </c>
      <c r="J29" s="43">
        <f>K29/C29</f>
        <v>1.1793016820997355</v>
      </c>
      <c r="K29" s="9">
        <f t="shared" si="0"/>
        <v>337.74964315000005</v>
      </c>
      <c r="L29" s="9">
        <f>C29</f>
        <v>286.398</v>
      </c>
      <c r="M29" s="16">
        <f t="shared" si="1"/>
        <v>100</v>
      </c>
      <c r="P29" s="16"/>
    </row>
    <row r="30" spans="1:16" ht="12.75">
      <c r="A30" s="16">
        <v>41.03</v>
      </c>
      <c r="B30" s="37" t="s">
        <v>39</v>
      </c>
      <c r="C30" s="41">
        <f>A30*$C$6</f>
        <v>172.32600000000002</v>
      </c>
      <c r="D30" s="49">
        <v>53</v>
      </c>
      <c r="E30" s="41">
        <v>454.33188191</v>
      </c>
      <c r="F30" s="49">
        <v>19</v>
      </c>
      <c r="G30" s="41">
        <v>206.15652642</v>
      </c>
      <c r="H30" s="42">
        <v>24</v>
      </c>
      <c r="I30" s="41">
        <v>167.48204482000003</v>
      </c>
      <c r="J30" s="43">
        <f>K30/C30</f>
        <v>1.4401503864187641</v>
      </c>
      <c r="K30" s="9">
        <f t="shared" si="0"/>
        <v>248.17535549</v>
      </c>
      <c r="L30" s="29">
        <f>C30</f>
        <v>172.32600000000002</v>
      </c>
      <c r="M30" s="16">
        <f t="shared" si="1"/>
        <v>100</v>
      </c>
      <c r="P30" s="16"/>
    </row>
    <row r="31" spans="1:16" ht="12.75">
      <c r="A31" s="16">
        <v>22.53</v>
      </c>
      <c r="B31" s="37" t="s">
        <v>33</v>
      </c>
      <c r="C31" s="41">
        <v>95.004</v>
      </c>
      <c r="D31" s="64">
        <v>122</v>
      </c>
      <c r="E31" s="44">
        <v>84.66237412400004</v>
      </c>
      <c r="F31" s="64">
        <v>47</v>
      </c>
      <c r="G31" s="44">
        <v>33.236282034</v>
      </c>
      <c r="H31" s="42">
        <v>57</v>
      </c>
      <c r="I31" s="41">
        <v>41.49412641</v>
      </c>
      <c r="J31" s="43">
        <f>K31/C31</f>
        <v>0.5413044933897524</v>
      </c>
      <c r="K31" s="9">
        <f t="shared" si="0"/>
        <v>51.42609209000004</v>
      </c>
      <c r="L31" s="9">
        <f t="shared" si="2"/>
        <v>51.42609209000004</v>
      </c>
      <c r="M31" s="16">
        <f t="shared" si="1"/>
        <v>54.13044933897524</v>
      </c>
      <c r="P31" s="16"/>
    </row>
    <row r="32" spans="1:16" ht="13.5" customHeight="1">
      <c r="A32" s="18"/>
      <c r="B32" s="11"/>
      <c r="C32" s="41"/>
      <c r="D32" s="42"/>
      <c r="E32" s="41"/>
      <c r="F32" s="42"/>
      <c r="G32" s="41"/>
      <c r="H32" s="42"/>
      <c r="I32" s="41"/>
      <c r="J32" s="43"/>
      <c r="K32" s="9">
        <f t="shared" si="0"/>
        <v>0</v>
      </c>
      <c r="L32" s="9">
        <f t="shared" si="2"/>
        <v>0</v>
      </c>
      <c r="M32" s="16" t="e">
        <f t="shared" si="1"/>
        <v>#DIV/0!</v>
      </c>
      <c r="P32" s="16"/>
    </row>
    <row r="33" spans="1:16" ht="13.5" thickBot="1">
      <c r="A33" s="18">
        <f>SUM(A9:A32)</f>
        <v>726.5</v>
      </c>
      <c r="B33" s="32" t="s">
        <v>0</v>
      </c>
      <c r="C33" s="45">
        <f>C8+C14+C17+C23+C28</f>
        <v>3051.6780000000003</v>
      </c>
      <c r="D33" s="46">
        <f aca="true" t="shared" si="7" ref="D33:I33">D8+D14+D17+D23+D28</f>
        <v>1642</v>
      </c>
      <c r="E33" s="45">
        <f t="shared" si="7"/>
        <v>6861.291075023999</v>
      </c>
      <c r="F33" s="46">
        <f t="shared" si="7"/>
        <v>697</v>
      </c>
      <c r="G33" s="45">
        <f t="shared" si="7"/>
        <v>1657.882233994</v>
      </c>
      <c r="H33" s="46">
        <f t="shared" si="7"/>
        <v>592</v>
      </c>
      <c r="I33" s="45">
        <f t="shared" si="7"/>
        <v>3397.70297556007</v>
      </c>
      <c r="J33" s="48">
        <f>K33/C33</f>
        <v>1.705097602378101</v>
      </c>
      <c r="K33" s="9">
        <f t="shared" si="0"/>
        <v>5203.408841029999</v>
      </c>
      <c r="L33" s="9">
        <f>L8+L14+L17+L23+L28</f>
        <v>3656.552188279999</v>
      </c>
      <c r="M33" s="16">
        <f>L33/C33</f>
        <v>1.198210357803149</v>
      </c>
      <c r="P33" s="16"/>
    </row>
    <row r="35" spans="2:16" ht="15" customHeight="1">
      <c r="B35" s="94" t="s">
        <v>45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</row>
    <row r="36" spans="2:10" ht="12.75">
      <c r="B36" s="30" t="s">
        <v>51</v>
      </c>
      <c r="C36" s="30"/>
      <c r="D36" s="30"/>
      <c r="E36" s="30"/>
      <c r="F36" s="30"/>
      <c r="G36" s="30"/>
      <c r="H36" s="30"/>
      <c r="I36" s="30"/>
      <c r="J36" s="30"/>
    </row>
    <row r="37" spans="2:10" ht="12.75">
      <c r="B37" s="30" t="s">
        <v>79</v>
      </c>
      <c r="C37" s="30"/>
      <c r="D37" s="30"/>
      <c r="E37" s="30"/>
      <c r="F37" s="30"/>
      <c r="G37" s="30"/>
      <c r="H37" s="30"/>
      <c r="I37" s="30"/>
      <c r="J37" s="30"/>
    </row>
    <row r="38" spans="2:10" ht="12.75">
      <c r="B38" s="92"/>
      <c r="C38" s="92"/>
      <c r="D38" s="92"/>
      <c r="E38" s="92"/>
      <c r="F38" s="92"/>
      <c r="G38" s="92"/>
      <c r="H38" s="92"/>
      <c r="I38" s="92"/>
      <c r="J38" s="92"/>
    </row>
    <row r="39" ht="12.75">
      <c r="E39" s="16"/>
    </row>
    <row r="41" spans="4:5" ht="12.75">
      <c r="D41" s="23"/>
      <c r="E41" s="16"/>
    </row>
    <row r="44" spans="4:6" ht="12.75">
      <c r="D44"/>
      <c r="E44"/>
      <c r="F44"/>
    </row>
    <row r="45" spans="4:6" ht="12.75">
      <c r="D45"/>
      <c r="E45"/>
      <c r="F45"/>
    </row>
    <row r="46" spans="4:5" ht="12.75">
      <c r="D46"/>
      <c r="E46"/>
    </row>
    <row r="47" ht="12.75">
      <c r="E47" s="16"/>
    </row>
    <row r="48" ht="12.75">
      <c r="E48" s="16"/>
    </row>
    <row r="49" ht="12.75">
      <c r="E49" s="16"/>
    </row>
    <row r="50" ht="12.75">
      <c r="E50" s="16"/>
    </row>
  </sheetData>
  <sheetProtection/>
  <mergeCells count="10">
    <mergeCell ref="B38:J38"/>
    <mergeCell ref="B2:J2"/>
    <mergeCell ref="B35:P35"/>
    <mergeCell ref="B4:B5"/>
    <mergeCell ref="C4:C5"/>
    <mergeCell ref="D4:E4"/>
    <mergeCell ref="F4:G4"/>
    <mergeCell ref="J4:J5"/>
    <mergeCell ref="H4:I4"/>
    <mergeCell ref="B3:I3"/>
  </mergeCells>
  <printOptions/>
  <pageMargins left="0.2" right="0" top="0.33" bottom="0" header="0.45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9"/>
  <sheetViews>
    <sheetView zoomScale="90" zoomScaleNormal="90" zoomScalePageLayoutView="0" workbookViewId="0" topLeftCell="B1">
      <selection activeCell="B1" sqref="B1"/>
    </sheetView>
  </sheetViews>
  <sheetFormatPr defaultColWidth="9.140625" defaultRowHeight="12.75"/>
  <cols>
    <col min="1" max="1" width="8.57421875" style="0" hidden="1" customWidth="1"/>
    <col min="2" max="2" width="32.28125" style="0" customWidth="1"/>
    <col min="3" max="3" width="9.7109375" style="0" customWidth="1"/>
    <col min="4" max="4" width="9.00390625" style="0" customWidth="1"/>
    <col min="5" max="5" width="11.00390625" style="0" customWidth="1"/>
    <col min="6" max="6" width="7.7109375" style="0" customWidth="1"/>
    <col min="7" max="7" width="9.57421875" style="0" customWidth="1"/>
    <col min="8" max="8" width="7.8515625" style="0" customWidth="1"/>
    <col min="9" max="9" width="10.00390625" style="0" customWidth="1"/>
    <col min="10" max="10" width="10.28125" style="0" customWidth="1"/>
    <col min="11" max="11" width="10.8515625" style="0" hidden="1" customWidth="1"/>
    <col min="12" max="13" width="9.140625" style="0" hidden="1" customWidth="1"/>
  </cols>
  <sheetData>
    <row r="2" spans="2:10" ht="12.75">
      <c r="B2" s="107" t="s">
        <v>26</v>
      </c>
      <c r="C2" s="107"/>
      <c r="D2" s="107"/>
      <c r="E2" s="107"/>
      <c r="F2" s="107"/>
      <c r="G2" s="107"/>
      <c r="H2" s="107"/>
      <c r="I2" s="107"/>
      <c r="J2" s="107"/>
    </row>
    <row r="3" spans="2:10" ht="13.5" thickBot="1">
      <c r="B3" s="105" t="str">
        <f>NE!B3</f>
        <v>Stadiul  implementării POR la data de 30.06.2014</v>
      </c>
      <c r="C3" s="105"/>
      <c r="D3" s="105"/>
      <c r="E3" s="105"/>
      <c r="F3" s="105"/>
      <c r="G3" s="105"/>
      <c r="H3" s="105"/>
      <c r="I3" s="105"/>
      <c r="J3" s="9" t="s">
        <v>24</v>
      </c>
    </row>
    <row r="4" spans="2:10" ht="30.75" customHeight="1">
      <c r="B4" s="95" t="s">
        <v>34</v>
      </c>
      <c r="C4" s="97" t="s">
        <v>17</v>
      </c>
      <c r="D4" s="99" t="s">
        <v>11</v>
      </c>
      <c r="E4" s="100"/>
      <c r="F4" s="99" t="s">
        <v>8</v>
      </c>
      <c r="G4" s="100"/>
      <c r="H4" s="99" t="s">
        <v>9</v>
      </c>
      <c r="I4" s="100"/>
      <c r="J4" s="101" t="s">
        <v>13</v>
      </c>
    </row>
    <row r="5" spans="2:10" ht="42.75" customHeight="1">
      <c r="B5" s="96"/>
      <c r="C5" s="98"/>
      <c r="D5" s="10" t="s">
        <v>46</v>
      </c>
      <c r="E5" s="10" t="s">
        <v>10</v>
      </c>
      <c r="F5" s="10" t="s">
        <v>47</v>
      </c>
      <c r="G5" s="10" t="s">
        <v>10</v>
      </c>
      <c r="H5" s="10" t="s">
        <v>47</v>
      </c>
      <c r="I5" s="10" t="s">
        <v>10</v>
      </c>
      <c r="J5" s="102"/>
    </row>
    <row r="6" spans="1:10" ht="15.75" customHeight="1" hidden="1">
      <c r="A6" s="18"/>
      <c r="B6" s="11" t="s">
        <v>15</v>
      </c>
      <c r="C6" s="2">
        <f>NE!C6</f>
        <v>4.2</v>
      </c>
      <c r="D6" s="2"/>
      <c r="E6" s="2"/>
      <c r="F6" s="2"/>
      <c r="G6" s="2"/>
      <c r="H6" s="2"/>
      <c r="I6" s="2"/>
      <c r="J6" s="3"/>
    </row>
    <row r="7" spans="1:10" ht="12.75">
      <c r="A7" s="18"/>
      <c r="B7" s="14"/>
      <c r="C7" s="2"/>
      <c r="D7" s="2"/>
      <c r="E7" s="2"/>
      <c r="F7" s="2"/>
      <c r="G7" s="2"/>
      <c r="H7" s="2"/>
      <c r="I7" s="2"/>
      <c r="J7" s="3"/>
    </row>
    <row r="8" spans="1:13" ht="12.75">
      <c r="A8" s="18"/>
      <c r="B8" s="31" t="s">
        <v>35</v>
      </c>
      <c r="C8" s="38">
        <f>C9+C10+C11+C12</f>
        <v>784.8119999999999</v>
      </c>
      <c r="D8" s="39">
        <f>D9+D12+26+38</f>
        <v>125</v>
      </c>
      <c r="E8" s="38">
        <f>E9+E10+E11+E12</f>
        <v>1187.0541085</v>
      </c>
      <c r="F8" s="39">
        <f>F9+F10+F11+F12</f>
        <v>22</v>
      </c>
      <c r="G8" s="38">
        <f>G9+G10+G11+G12</f>
        <v>186.25125407</v>
      </c>
      <c r="H8" s="39">
        <f>H9+H10+H11+H12</f>
        <v>88</v>
      </c>
      <c r="I8" s="38">
        <f>I9+I10+I11+I12</f>
        <v>810.46308284533</v>
      </c>
      <c r="J8" s="40">
        <f>K8/C8</f>
        <v>1.2752134962640735</v>
      </c>
      <c r="K8" s="16">
        <f>E8-G8</f>
        <v>1000.80285443</v>
      </c>
      <c r="L8" s="16">
        <f>L9+L10+L11</f>
        <v>973.38730733</v>
      </c>
      <c r="M8" s="16">
        <f aca="true" t="shared" si="0" ref="M8:M31">(L8*100)/C8</f>
        <v>124.0280866411319</v>
      </c>
    </row>
    <row r="9" spans="1:13" ht="12.75">
      <c r="A9" s="18">
        <v>87.63</v>
      </c>
      <c r="B9" s="37" t="s">
        <v>81</v>
      </c>
      <c r="C9" s="41">
        <f>A9*$C$6</f>
        <v>368.046</v>
      </c>
      <c r="D9" s="49">
        <v>50</v>
      </c>
      <c r="E9" s="41">
        <v>578.1573069799999</v>
      </c>
      <c r="F9" s="49">
        <v>12</v>
      </c>
      <c r="G9" s="41">
        <v>109.05666641999998</v>
      </c>
      <c r="H9" s="49">
        <v>32</v>
      </c>
      <c r="I9" s="41">
        <v>344.66963859000003</v>
      </c>
      <c r="J9" s="43">
        <f>K9/C9</f>
        <v>1.2745706801867156</v>
      </c>
      <c r="K9" s="16">
        <f aca="true" t="shared" si="1" ref="K9:K33">E9-G9</f>
        <v>469.10064055999993</v>
      </c>
      <c r="L9" s="16">
        <f aca="true" t="shared" si="2" ref="L9:L31">E9-G9</f>
        <v>469.10064055999993</v>
      </c>
      <c r="M9" s="16">
        <f t="shared" si="0"/>
        <v>127.45706801867156</v>
      </c>
    </row>
    <row r="10" spans="1:13" ht="12.75">
      <c r="A10" s="18">
        <v>35.05</v>
      </c>
      <c r="B10" s="37" t="s">
        <v>82</v>
      </c>
      <c r="C10" s="41">
        <f>A10*$C$6</f>
        <v>147.21</v>
      </c>
      <c r="D10" s="52" t="s">
        <v>78</v>
      </c>
      <c r="E10" s="41">
        <v>250.18848974000002</v>
      </c>
      <c r="F10" s="49">
        <v>2</v>
      </c>
      <c r="G10" s="41">
        <v>26.18226225</v>
      </c>
      <c r="H10" s="49">
        <v>22</v>
      </c>
      <c r="I10" s="41">
        <v>192.42491794999998</v>
      </c>
      <c r="J10" s="43">
        <f>K10/C10</f>
        <v>1.5216780618843828</v>
      </c>
      <c r="K10" s="16">
        <f t="shared" si="1"/>
        <v>224.00622749000001</v>
      </c>
      <c r="L10" s="16">
        <f t="shared" si="2"/>
        <v>224.00622749000001</v>
      </c>
      <c r="M10" s="16">
        <f t="shared" si="0"/>
        <v>152.16780618843828</v>
      </c>
    </row>
    <row r="11" spans="1:13" ht="12.75">
      <c r="A11" s="18">
        <v>52.57</v>
      </c>
      <c r="B11" s="37" t="s">
        <v>83</v>
      </c>
      <c r="C11" s="41">
        <f>A11*$C$6</f>
        <v>220.794</v>
      </c>
      <c r="D11" s="49" t="s">
        <v>54</v>
      </c>
      <c r="E11" s="41">
        <v>315</v>
      </c>
      <c r="F11" s="49">
        <v>4</v>
      </c>
      <c r="G11" s="41">
        <v>34.71956072</v>
      </c>
      <c r="H11" s="49">
        <v>34</v>
      </c>
      <c r="I11" s="41">
        <v>273.36852630532996</v>
      </c>
      <c r="J11" s="43">
        <f>K11/C11</f>
        <v>1.2694205425872078</v>
      </c>
      <c r="K11" s="16">
        <f t="shared" si="1"/>
        <v>280.28043928</v>
      </c>
      <c r="L11" s="16">
        <f t="shared" si="2"/>
        <v>280.28043928</v>
      </c>
      <c r="M11" s="16">
        <f t="shared" si="0"/>
        <v>126.94205425872079</v>
      </c>
    </row>
    <row r="12" spans="1:13" ht="12.75" customHeight="1">
      <c r="A12" s="18">
        <v>11.61</v>
      </c>
      <c r="B12" s="37" t="s">
        <v>80</v>
      </c>
      <c r="C12" s="69">
        <f>A12*$C$6</f>
        <v>48.762</v>
      </c>
      <c r="D12" s="68">
        <v>11</v>
      </c>
      <c r="E12" s="69">
        <v>43.70831178</v>
      </c>
      <c r="F12" s="68">
        <v>4</v>
      </c>
      <c r="G12" s="69">
        <v>16.29276468</v>
      </c>
      <c r="H12" s="68">
        <v>0</v>
      </c>
      <c r="I12" s="69">
        <v>0</v>
      </c>
      <c r="J12" s="89">
        <f>K12/C12</f>
        <v>0.5622318014027317</v>
      </c>
      <c r="K12" s="16">
        <f t="shared" si="1"/>
        <v>27.4155471</v>
      </c>
      <c r="L12" s="16">
        <f t="shared" si="2"/>
        <v>27.4155471</v>
      </c>
      <c r="M12" s="16">
        <f t="shared" si="0"/>
        <v>56.22318014027317</v>
      </c>
    </row>
    <row r="13" spans="1:13" ht="12.75">
      <c r="A13" s="18"/>
      <c r="B13" s="25"/>
      <c r="C13" s="41"/>
      <c r="D13" s="49"/>
      <c r="E13" s="41"/>
      <c r="F13" s="49"/>
      <c r="G13" s="41"/>
      <c r="H13" s="49"/>
      <c r="I13" s="41"/>
      <c r="J13" s="43"/>
      <c r="K13" s="16">
        <f t="shared" si="1"/>
        <v>0</v>
      </c>
      <c r="L13" s="16">
        <f t="shared" si="2"/>
        <v>0</v>
      </c>
      <c r="M13" s="16" t="e">
        <f t="shared" si="0"/>
        <v>#DIV/0!</v>
      </c>
    </row>
    <row r="14" spans="1:13" ht="12.75">
      <c r="A14" s="18"/>
      <c r="B14" s="31" t="s">
        <v>36</v>
      </c>
      <c r="C14" s="38">
        <f aca="true" t="shared" si="3" ref="C14:I14">C15</f>
        <v>519.246</v>
      </c>
      <c r="D14" s="50">
        <f t="shared" si="3"/>
        <v>20</v>
      </c>
      <c r="E14" s="38">
        <f t="shared" si="3"/>
        <v>869.05</v>
      </c>
      <c r="F14" s="50">
        <f t="shared" si="3"/>
        <v>1</v>
      </c>
      <c r="G14" s="38">
        <f t="shared" si="3"/>
        <v>37.711919</v>
      </c>
      <c r="H14" s="50">
        <f t="shared" si="3"/>
        <v>17</v>
      </c>
      <c r="I14" s="38">
        <f t="shared" si="3"/>
        <v>671.8640643999998</v>
      </c>
      <c r="J14" s="40">
        <f>K14/C14</f>
        <v>1.6010485993151609</v>
      </c>
      <c r="K14" s="16">
        <f t="shared" si="1"/>
        <v>831.338081</v>
      </c>
      <c r="L14" s="16">
        <f>L15</f>
        <v>519.246</v>
      </c>
      <c r="M14" s="16">
        <f t="shared" si="0"/>
        <v>100</v>
      </c>
    </row>
    <row r="15" spans="1:13" ht="14.25" customHeight="1">
      <c r="A15" s="18">
        <v>123.63</v>
      </c>
      <c r="B15" s="37" t="s">
        <v>41</v>
      </c>
      <c r="C15" s="41">
        <f>A15*$C$6</f>
        <v>519.246</v>
      </c>
      <c r="D15" s="49">
        <v>20</v>
      </c>
      <c r="E15" s="41">
        <v>869.05</v>
      </c>
      <c r="F15" s="49">
        <v>1</v>
      </c>
      <c r="G15" s="41">
        <v>37.711919</v>
      </c>
      <c r="H15" s="49">
        <v>17</v>
      </c>
      <c r="I15" s="41">
        <v>671.8640643999998</v>
      </c>
      <c r="J15" s="43">
        <f>K15/C15</f>
        <v>1.6010485993151609</v>
      </c>
      <c r="K15" s="16">
        <f t="shared" si="1"/>
        <v>831.338081</v>
      </c>
      <c r="L15" s="16">
        <f>C15</f>
        <v>519.246</v>
      </c>
      <c r="M15" s="16">
        <f t="shared" si="0"/>
        <v>100</v>
      </c>
    </row>
    <row r="16" spans="1:13" ht="12.75">
      <c r="A16" s="18"/>
      <c r="B16" s="25"/>
      <c r="C16" s="41"/>
      <c r="D16" s="49"/>
      <c r="E16" s="41"/>
      <c r="F16" s="49"/>
      <c r="G16" s="41"/>
      <c r="H16" s="49"/>
      <c r="I16" s="41"/>
      <c r="J16" s="43"/>
      <c r="K16" s="16">
        <f t="shared" si="1"/>
        <v>0</v>
      </c>
      <c r="L16" s="16">
        <f t="shared" si="2"/>
        <v>0</v>
      </c>
      <c r="M16" s="16" t="e">
        <f t="shared" si="0"/>
        <v>#DIV/0!</v>
      </c>
    </row>
    <row r="17" spans="1:13" ht="12.75">
      <c r="A17" s="18"/>
      <c r="B17" s="31" t="s">
        <v>42</v>
      </c>
      <c r="C17" s="38">
        <f aca="true" t="shared" si="4" ref="C17:I17">C18+C19+C20+C21</f>
        <v>454.356</v>
      </c>
      <c r="D17" s="50">
        <f t="shared" si="4"/>
        <v>230</v>
      </c>
      <c r="E17" s="38">
        <f t="shared" si="4"/>
        <v>935.2062133270001</v>
      </c>
      <c r="F17" s="50">
        <f t="shared" si="4"/>
        <v>36</v>
      </c>
      <c r="G17" s="38">
        <f t="shared" si="4"/>
        <v>155.23496815000001</v>
      </c>
      <c r="H17" s="50">
        <f t="shared" si="4"/>
        <v>95</v>
      </c>
      <c r="I17" s="38">
        <f t="shared" si="4"/>
        <v>468.8801050599999</v>
      </c>
      <c r="J17" s="40">
        <f>K17/C17</f>
        <v>1.7166522400430502</v>
      </c>
      <c r="K17" s="16">
        <f t="shared" si="1"/>
        <v>779.9712451770001</v>
      </c>
      <c r="L17" s="16">
        <f>L18+L19+L20+L21</f>
        <v>485.23080079000005</v>
      </c>
      <c r="M17" s="16">
        <f t="shared" si="0"/>
        <v>106.79528845002599</v>
      </c>
    </row>
    <row r="18" spans="1:13" ht="12.75">
      <c r="A18" s="18">
        <v>25.11</v>
      </c>
      <c r="B18" s="37" t="s">
        <v>37</v>
      </c>
      <c r="C18" s="41">
        <f>A18*$C$6</f>
        <v>105.462</v>
      </c>
      <c r="D18" s="49">
        <v>25</v>
      </c>
      <c r="E18" s="41">
        <v>241.33009482</v>
      </c>
      <c r="F18" s="49">
        <v>5</v>
      </c>
      <c r="G18" s="41">
        <v>57.870463099999995</v>
      </c>
      <c r="H18" s="49">
        <v>17</v>
      </c>
      <c r="I18" s="41">
        <v>140.12120877999996</v>
      </c>
      <c r="J18" s="43">
        <f>K18/C18</f>
        <v>1.7395804339003622</v>
      </c>
      <c r="K18" s="16">
        <f t="shared" si="1"/>
        <v>183.45963172</v>
      </c>
      <c r="L18" s="16">
        <f>C18</f>
        <v>105.462</v>
      </c>
      <c r="M18" s="16">
        <f t="shared" si="0"/>
        <v>100</v>
      </c>
    </row>
    <row r="19" spans="1:13" ht="12.75">
      <c r="A19" s="18">
        <v>12.53</v>
      </c>
      <c r="B19" s="37" t="s">
        <v>18</v>
      </c>
      <c r="C19" s="41">
        <f>A19*$C$6</f>
        <v>52.626</v>
      </c>
      <c r="D19" s="49">
        <v>50</v>
      </c>
      <c r="E19" s="41">
        <v>118.31210442000003</v>
      </c>
      <c r="F19" s="49">
        <v>18</v>
      </c>
      <c r="G19" s="41">
        <v>41.97894255000001</v>
      </c>
      <c r="H19" s="49">
        <v>28</v>
      </c>
      <c r="I19" s="41">
        <v>67.52898068</v>
      </c>
      <c r="J19" s="43">
        <f>K19/C19</f>
        <v>1.4504838268156428</v>
      </c>
      <c r="K19" s="16">
        <f t="shared" si="1"/>
        <v>76.33316187000001</v>
      </c>
      <c r="L19" s="16">
        <f t="shared" si="2"/>
        <v>76.33316187000001</v>
      </c>
      <c r="M19" s="16">
        <f t="shared" si="0"/>
        <v>145.04838268156428</v>
      </c>
    </row>
    <row r="20" spans="1:13" ht="25.5">
      <c r="A20" s="18">
        <v>12.54</v>
      </c>
      <c r="B20" s="37" t="s">
        <v>43</v>
      </c>
      <c r="C20" s="41">
        <f>A20*$C$6</f>
        <v>52.668</v>
      </c>
      <c r="D20" s="49">
        <v>1</v>
      </c>
      <c r="E20" s="41">
        <v>59.83563892</v>
      </c>
      <c r="F20" s="49"/>
      <c r="G20" s="41">
        <v>0</v>
      </c>
      <c r="H20" s="49">
        <v>1</v>
      </c>
      <c r="I20" s="41">
        <v>36.536747</v>
      </c>
      <c r="J20" s="43">
        <f>K20/C20</f>
        <v>1.1360909645325434</v>
      </c>
      <c r="K20" s="16">
        <f t="shared" si="1"/>
        <v>59.83563892</v>
      </c>
      <c r="L20" s="16">
        <f t="shared" si="2"/>
        <v>59.83563892</v>
      </c>
      <c r="M20" s="16">
        <f t="shared" si="0"/>
        <v>113.60909645325435</v>
      </c>
    </row>
    <row r="21" spans="1:13" ht="12.75">
      <c r="A21" s="18">
        <v>58</v>
      </c>
      <c r="B21" s="37" t="s">
        <v>44</v>
      </c>
      <c r="C21" s="41">
        <f>A21*$C$6</f>
        <v>243.60000000000002</v>
      </c>
      <c r="D21" s="49">
        <v>154</v>
      </c>
      <c r="E21" s="41">
        <v>515.7283751670001</v>
      </c>
      <c r="F21" s="49">
        <v>13</v>
      </c>
      <c r="G21" s="41">
        <v>55.385562500000006</v>
      </c>
      <c r="H21" s="49">
        <v>49</v>
      </c>
      <c r="I21" s="41">
        <v>224.69316859999995</v>
      </c>
      <c r="J21" s="43">
        <f>K21/C21</f>
        <v>1.8897488204720856</v>
      </c>
      <c r="K21" s="16">
        <f t="shared" si="1"/>
        <v>460.3428126670001</v>
      </c>
      <c r="L21" s="16">
        <f>C21</f>
        <v>243.60000000000002</v>
      </c>
      <c r="M21" s="16">
        <f t="shared" si="0"/>
        <v>100</v>
      </c>
    </row>
    <row r="22" spans="1:13" ht="12.75">
      <c r="A22" s="18"/>
      <c r="B22" s="25"/>
      <c r="C22" s="41"/>
      <c r="D22" s="49"/>
      <c r="E22" s="41"/>
      <c r="F22" s="49"/>
      <c r="G22" s="41"/>
      <c r="H22" s="49"/>
      <c r="I22" s="41"/>
      <c r="J22" s="43"/>
      <c r="K22" s="16">
        <f t="shared" si="1"/>
        <v>0</v>
      </c>
      <c r="L22" s="16">
        <f t="shared" si="2"/>
        <v>0</v>
      </c>
      <c r="M22" s="16" t="e">
        <f t="shared" si="0"/>
        <v>#DIV/0!</v>
      </c>
    </row>
    <row r="23" spans="1:13" ht="12.75">
      <c r="A23" s="18"/>
      <c r="B23" s="31" t="s">
        <v>19</v>
      </c>
      <c r="C23" s="38">
        <f aca="true" t="shared" si="5" ref="C23:I23">C24+C25+C26</f>
        <v>264.93600000000004</v>
      </c>
      <c r="D23" s="50">
        <f t="shared" si="5"/>
        <v>563</v>
      </c>
      <c r="E23" s="38">
        <f t="shared" si="5"/>
        <v>902.7424638399998</v>
      </c>
      <c r="F23" s="50">
        <f t="shared" si="5"/>
        <v>297</v>
      </c>
      <c r="G23" s="38">
        <f t="shared" si="5"/>
        <v>661.76473001</v>
      </c>
      <c r="H23" s="50">
        <f t="shared" si="5"/>
        <v>209</v>
      </c>
      <c r="I23" s="38">
        <f t="shared" si="5"/>
        <v>165.09571591994998</v>
      </c>
      <c r="J23" s="40">
        <f>K23/C23</f>
        <v>0.909569608622459</v>
      </c>
      <c r="K23" s="16">
        <f t="shared" si="1"/>
        <v>240.9777338299998</v>
      </c>
      <c r="L23" s="16">
        <f>L24+L25+L26</f>
        <v>240.97773382999986</v>
      </c>
      <c r="M23" s="16">
        <f t="shared" si="0"/>
        <v>90.95696086224591</v>
      </c>
    </row>
    <row r="24" spans="1:13" ht="12.75">
      <c r="A24" s="18">
        <v>33.44</v>
      </c>
      <c r="B24" s="37" t="s">
        <v>20</v>
      </c>
      <c r="C24" s="41">
        <f>A24*$C$6</f>
        <v>140.448</v>
      </c>
      <c r="D24" s="49">
        <v>37</v>
      </c>
      <c r="E24" s="41">
        <v>586.4024638399999</v>
      </c>
      <c r="F24" s="49">
        <v>28</v>
      </c>
      <c r="G24" s="41">
        <v>504.3545198</v>
      </c>
      <c r="H24" s="49">
        <v>8</v>
      </c>
      <c r="I24" s="41">
        <v>35.61250087</v>
      </c>
      <c r="J24" s="43">
        <f>K24/C24</f>
        <v>0.5841873436431981</v>
      </c>
      <c r="K24" s="16">
        <f t="shared" si="1"/>
        <v>82.04794403999989</v>
      </c>
      <c r="L24" s="16">
        <f t="shared" si="2"/>
        <v>82.04794403999989</v>
      </c>
      <c r="M24" s="16">
        <f t="shared" si="0"/>
        <v>58.41873436431981</v>
      </c>
    </row>
    <row r="25" spans="1:13" ht="12.75">
      <c r="A25" s="18">
        <v>0</v>
      </c>
      <c r="B25" s="25" t="s">
        <v>21</v>
      </c>
      <c r="C25" s="41">
        <f>A25*$C$6</f>
        <v>0</v>
      </c>
      <c r="D25" s="49">
        <v>0</v>
      </c>
      <c r="E25" s="41">
        <v>0</v>
      </c>
      <c r="F25" s="49">
        <v>0</v>
      </c>
      <c r="G25" s="41">
        <v>0</v>
      </c>
      <c r="H25" s="49">
        <v>0</v>
      </c>
      <c r="I25" s="41">
        <v>0</v>
      </c>
      <c r="J25" s="43">
        <v>0</v>
      </c>
      <c r="K25" s="16">
        <f t="shared" si="1"/>
        <v>0</v>
      </c>
      <c r="L25" s="16">
        <f t="shared" si="2"/>
        <v>0</v>
      </c>
      <c r="M25" s="16" t="e">
        <f t="shared" si="0"/>
        <v>#DIV/0!</v>
      </c>
    </row>
    <row r="26" spans="1:13" ht="12.75">
      <c r="A26" s="18">
        <v>29.64</v>
      </c>
      <c r="B26" s="37" t="s">
        <v>38</v>
      </c>
      <c r="C26" s="41">
        <f>A26*$C$6</f>
        <v>124.48800000000001</v>
      </c>
      <c r="D26" s="64">
        <v>526</v>
      </c>
      <c r="E26" s="44">
        <v>316.34</v>
      </c>
      <c r="F26" s="49">
        <v>269</v>
      </c>
      <c r="G26" s="41">
        <v>157.41021021</v>
      </c>
      <c r="H26" s="49">
        <v>201</v>
      </c>
      <c r="I26" s="41">
        <v>129.48321504995</v>
      </c>
      <c r="J26" s="43">
        <f>K26/C26</f>
        <v>1.2766675485990613</v>
      </c>
      <c r="K26" s="16">
        <f t="shared" si="1"/>
        <v>158.92978978999997</v>
      </c>
      <c r="L26" s="16">
        <f t="shared" si="2"/>
        <v>158.92978978999997</v>
      </c>
      <c r="M26" s="16">
        <f t="shared" si="0"/>
        <v>127.66675485990615</v>
      </c>
    </row>
    <row r="27" spans="1:13" ht="12.75">
      <c r="A27" s="18"/>
      <c r="B27" s="25"/>
      <c r="C27" s="41"/>
      <c r="D27" s="49"/>
      <c r="E27" s="41"/>
      <c r="F27" s="49"/>
      <c r="G27" s="41"/>
      <c r="H27" s="49"/>
      <c r="I27" s="41"/>
      <c r="J27" s="43"/>
      <c r="K27" s="16">
        <f t="shared" si="1"/>
        <v>0</v>
      </c>
      <c r="L27" s="16">
        <f t="shared" si="2"/>
        <v>0</v>
      </c>
      <c r="M27" s="16" t="e">
        <f t="shared" si="0"/>
        <v>#DIV/0!</v>
      </c>
    </row>
    <row r="28" spans="1:13" ht="12.75">
      <c r="A28" s="18"/>
      <c r="B28" s="31" t="s">
        <v>22</v>
      </c>
      <c r="C28" s="38">
        <f aca="true" t="shared" si="6" ref="C28:I28">C29+C30+C31</f>
        <v>454.188</v>
      </c>
      <c r="D28" s="50">
        <f t="shared" si="6"/>
        <v>216</v>
      </c>
      <c r="E28" s="38">
        <f t="shared" si="6"/>
        <v>1018.2616637299999</v>
      </c>
      <c r="F28" s="50">
        <f t="shared" si="6"/>
        <v>112</v>
      </c>
      <c r="G28" s="38">
        <f t="shared" si="6"/>
        <v>405.38098526</v>
      </c>
      <c r="H28" s="50">
        <f t="shared" si="6"/>
        <v>75</v>
      </c>
      <c r="I28" s="38">
        <f t="shared" si="6"/>
        <v>457.14044724999997</v>
      </c>
      <c r="J28" s="40">
        <f>K28/C28</f>
        <v>1.3493986597400194</v>
      </c>
      <c r="K28" s="16">
        <f t="shared" si="1"/>
        <v>612.8806784699999</v>
      </c>
      <c r="L28" s="16">
        <f>L29+L30+L31</f>
        <v>524.8563814199999</v>
      </c>
      <c r="M28" s="16">
        <f t="shared" si="0"/>
        <v>115.55927972997965</v>
      </c>
    </row>
    <row r="29" spans="1:13" ht="12.75">
      <c r="A29" s="18">
        <v>44.09</v>
      </c>
      <c r="B29" s="37" t="s">
        <v>23</v>
      </c>
      <c r="C29" s="41">
        <f>A29*$C$6</f>
        <v>185.17800000000003</v>
      </c>
      <c r="D29" s="49">
        <v>23</v>
      </c>
      <c r="E29" s="41">
        <v>296.78</v>
      </c>
      <c r="F29" s="49">
        <v>4</v>
      </c>
      <c r="G29" s="41">
        <v>23.57770295</v>
      </c>
      <c r="H29" s="49">
        <v>19</v>
      </c>
      <c r="I29" s="41">
        <v>267.93784294</v>
      </c>
      <c r="J29" s="43">
        <f>K29/C29</f>
        <v>1.475349647636328</v>
      </c>
      <c r="K29" s="16">
        <f t="shared" si="1"/>
        <v>273.20229704999997</v>
      </c>
      <c r="L29" s="16">
        <f>C29</f>
        <v>185.17800000000003</v>
      </c>
      <c r="M29" s="16">
        <f t="shared" si="0"/>
        <v>100</v>
      </c>
    </row>
    <row r="30" spans="1:13" ht="12.75">
      <c r="A30" s="18">
        <v>45.76</v>
      </c>
      <c r="B30" s="37" t="s">
        <v>39</v>
      </c>
      <c r="C30" s="41">
        <f>A30*$C$6</f>
        <v>192.192</v>
      </c>
      <c r="D30" s="49">
        <v>75</v>
      </c>
      <c r="E30" s="41">
        <v>638.3199264399999</v>
      </c>
      <c r="F30" s="49">
        <v>43</v>
      </c>
      <c r="G30" s="41">
        <v>333.43585936</v>
      </c>
      <c r="H30" s="49">
        <v>23</v>
      </c>
      <c r="I30" s="41">
        <v>165.09065077999998</v>
      </c>
      <c r="J30" s="43">
        <f>K30/C30</f>
        <v>1.5863514978771223</v>
      </c>
      <c r="K30" s="16">
        <f t="shared" si="1"/>
        <v>304.8840670799999</v>
      </c>
      <c r="L30" s="16">
        <f t="shared" si="2"/>
        <v>304.8840670799999</v>
      </c>
      <c r="M30" s="16">
        <f t="shared" si="0"/>
        <v>158.63514978771224</v>
      </c>
    </row>
    <row r="31" spans="1:13" ht="12.75">
      <c r="A31" s="18">
        <v>18.29</v>
      </c>
      <c r="B31" s="37" t="s">
        <v>33</v>
      </c>
      <c r="C31" s="41">
        <f>A31*$C$6</f>
        <v>76.818</v>
      </c>
      <c r="D31" s="49">
        <v>118</v>
      </c>
      <c r="E31" s="41">
        <v>83.16173728999999</v>
      </c>
      <c r="F31" s="49">
        <v>65</v>
      </c>
      <c r="G31" s="41">
        <v>48.36742295000002</v>
      </c>
      <c r="H31" s="49">
        <v>33</v>
      </c>
      <c r="I31" s="41">
        <v>24.111953529999997</v>
      </c>
      <c r="J31" s="43">
        <f>K31/C31</f>
        <v>0.4529448090291334</v>
      </c>
      <c r="K31" s="16">
        <f t="shared" si="1"/>
        <v>34.79431433999997</v>
      </c>
      <c r="L31" s="16">
        <f t="shared" si="2"/>
        <v>34.79431433999997</v>
      </c>
      <c r="M31" s="16">
        <f t="shared" si="0"/>
        <v>45.29448090291335</v>
      </c>
    </row>
    <row r="32" spans="1:13" ht="12.75">
      <c r="A32" s="18"/>
      <c r="B32" s="74"/>
      <c r="C32" s="75"/>
      <c r="D32" s="76"/>
      <c r="E32" s="75"/>
      <c r="F32" s="76"/>
      <c r="G32" s="75"/>
      <c r="H32" s="76"/>
      <c r="I32" s="75"/>
      <c r="J32" s="77"/>
      <c r="K32" s="16"/>
      <c r="L32" s="16"/>
      <c r="M32" s="16"/>
    </row>
    <row r="33" spans="1:13" ht="13.5" thickBot="1">
      <c r="A33" s="18">
        <f>SUM(A9:A32)</f>
        <v>589.89</v>
      </c>
      <c r="B33" s="33" t="s">
        <v>0</v>
      </c>
      <c r="C33" s="45">
        <f aca="true" t="shared" si="7" ref="C33:I33">C8+C14+C17+C23+C28</f>
        <v>2477.538</v>
      </c>
      <c r="D33" s="51">
        <f t="shared" si="7"/>
        <v>1154</v>
      </c>
      <c r="E33" s="45">
        <f t="shared" si="7"/>
        <v>4912.314449396999</v>
      </c>
      <c r="F33" s="51">
        <f t="shared" si="7"/>
        <v>468</v>
      </c>
      <c r="G33" s="45">
        <f t="shared" si="7"/>
        <v>1446.34385649</v>
      </c>
      <c r="H33" s="51">
        <f t="shared" si="7"/>
        <v>484</v>
      </c>
      <c r="I33" s="45">
        <f t="shared" si="7"/>
        <v>2573.44341547528</v>
      </c>
      <c r="J33" s="48">
        <f>K33/C33</f>
        <v>1.398957591329376</v>
      </c>
      <c r="K33" s="16">
        <f t="shared" si="1"/>
        <v>3465.9705929069996</v>
      </c>
      <c r="L33" s="16">
        <f>L14+L17+L23+L28</f>
        <v>1770.3109160399997</v>
      </c>
      <c r="M33" s="16">
        <f>L33/C33</f>
        <v>0.7145444049859173</v>
      </c>
    </row>
    <row r="34" ht="0.75" customHeight="1"/>
    <row r="35" ht="12.75" customHeight="1"/>
    <row r="36" spans="2:16" ht="12.75" customHeight="1">
      <c r="B36" s="94" t="s">
        <v>45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</row>
    <row r="37" spans="2:10" ht="12.75">
      <c r="B37" s="30" t="s">
        <v>51</v>
      </c>
      <c r="C37" s="30"/>
      <c r="D37" s="30"/>
      <c r="E37" s="30"/>
      <c r="F37" s="30"/>
      <c r="G37" s="30"/>
      <c r="H37" s="30"/>
      <c r="I37" s="30"/>
      <c r="J37" s="30"/>
    </row>
    <row r="38" spans="2:10" ht="12.75">
      <c r="B38" s="30" t="s">
        <v>79</v>
      </c>
      <c r="C38" s="30"/>
      <c r="F38" s="30"/>
      <c r="G38" s="30"/>
      <c r="H38" s="30"/>
      <c r="I38" s="30"/>
      <c r="J38" s="30"/>
    </row>
    <row r="39" spans="2:10" ht="12.75">
      <c r="B39" s="106"/>
      <c r="C39" s="106"/>
      <c r="D39" s="106"/>
      <c r="E39" s="106"/>
      <c r="F39" s="106"/>
      <c r="G39" s="106"/>
      <c r="H39" s="106"/>
      <c r="I39" s="106"/>
      <c r="J39" s="106"/>
    </row>
  </sheetData>
  <sheetProtection/>
  <mergeCells count="10">
    <mergeCell ref="B39:J39"/>
    <mergeCell ref="B36:P36"/>
    <mergeCell ref="B2:J2"/>
    <mergeCell ref="J4:J5"/>
    <mergeCell ref="B4:B5"/>
    <mergeCell ref="C4:C5"/>
    <mergeCell ref="D4:E4"/>
    <mergeCell ref="F4:G4"/>
    <mergeCell ref="H4:I4"/>
    <mergeCell ref="B3:I3"/>
  </mergeCells>
  <printOptions/>
  <pageMargins left="0" right="0" top="0.5" bottom="0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8"/>
  <sheetViews>
    <sheetView zoomScale="90" zoomScaleNormal="90" zoomScalePageLayoutView="0" workbookViewId="0" topLeftCell="B1">
      <selection activeCell="B1" sqref="B1"/>
    </sheetView>
  </sheetViews>
  <sheetFormatPr defaultColWidth="9.140625" defaultRowHeight="12.75"/>
  <cols>
    <col min="1" max="1" width="13.140625" style="0" hidden="1" customWidth="1"/>
    <col min="2" max="2" width="33.7109375" style="0" customWidth="1"/>
    <col min="3" max="3" width="12.57421875" style="0" customWidth="1"/>
    <col min="5" max="5" width="10.00390625" style="0" customWidth="1"/>
    <col min="6" max="6" width="7.7109375" style="0" customWidth="1"/>
    <col min="7" max="7" width="10.28125" style="0" customWidth="1"/>
    <col min="8" max="8" width="7.8515625" style="0" customWidth="1"/>
    <col min="9" max="9" width="9.421875" style="0" customWidth="1"/>
    <col min="10" max="10" width="13.421875" style="0" customWidth="1"/>
    <col min="11" max="13" width="9.140625" style="0" hidden="1" customWidth="1"/>
  </cols>
  <sheetData>
    <row r="2" spans="2:10" ht="12.75">
      <c r="B2" s="107" t="s">
        <v>27</v>
      </c>
      <c r="C2" s="107"/>
      <c r="D2" s="107"/>
      <c r="E2" s="107"/>
      <c r="F2" s="107"/>
      <c r="G2" s="107"/>
      <c r="H2" s="107"/>
      <c r="I2" s="107"/>
      <c r="J2" s="107"/>
    </row>
    <row r="3" spans="2:10" ht="13.5" thickBot="1">
      <c r="B3" s="105" t="str">
        <f>NE!B3</f>
        <v>Stadiul  implementării POR la data de 30.06.2014</v>
      </c>
      <c r="C3" s="105"/>
      <c r="D3" s="105"/>
      <c r="E3" s="105"/>
      <c r="F3" s="105"/>
      <c r="G3" s="105"/>
      <c r="H3" s="105"/>
      <c r="I3" s="105"/>
      <c r="J3" s="9" t="s">
        <v>24</v>
      </c>
    </row>
    <row r="4" spans="2:10" ht="30.75" customHeight="1">
      <c r="B4" s="95" t="s">
        <v>34</v>
      </c>
      <c r="C4" s="97" t="s">
        <v>17</v>
      </c>
      <c r="D4" s="99" t="s">
        <v>11</v>
      </c>
      <c r="E4" s="100"/>
      <c r="F4" s="99" t="s">
        <v>8</v>
      </c>
      <c r="G4" s="100"/>
      <c r="H4" s="99" t="s">
        <v>9</v>
      </c>
      <c r="I4" s="100"/>
      <c r="J4" s="101" t="s">
        <v>13</v>
      </c>
    </row>
    <row r="5" spans="2:10" ht="36" customHeight="1">
      <c r="B5" s="96"/>
      <c r="C5" s="98"/>
      <c r="D5" s="10" t="s">
        <v>46</v>
      </c>
      <c r="E5" s="10" t="s">
        <v>10</v>
      </c>
      <c r="F5" s="10" t="s">
        <v>47</v>
      </c>
      <c r="G5" s="10" t="s">
        <v>10</v>
      </c>
      <c r="H5" s="10" t="s">
        <v>47</v>
      </c>
      <c r="I5" s="10" t="s">
        <v>10</v>
      </c>
      <c r="J5" s="102"/>
    </row>
    <row r="6" spans="2:10" ht="12.75" hidden="1">
      <c r="B6" s="4"/>
      <c r="C6" s="2">
        <f>SE!C6</f>
        <v>4.2</v>
      </c>
      <c r="D6" s="2"/>
      <c r="E6" s="2"/>
      <c r="F6" s="2"/>
      <c r="G6" s="2"/>
      <c r="H6" s="2"/>
      <c r="I6" s="2"/>
      <c r="J6" s="3"/>
    </row>
    <row r="7" spans="2:10" ht="12.75">
      <c r="B7" s="1"/>
      <c r="C7" s="19"/>
      <c r="D7" s="2"/>
      <c r="E7" s="2"/>
      <c r="F7" s="2"/>
      <c r="G7" s="2"/>
      <c r="H7" s="2"/>
      <c r="I7" s="2"/>
      <c r="J7" s="3"/>
    </row>
    <row r="8" spans="1:13" ht="12.75">
      <c r="A8" s="18"/>
      <c r="B8" s="31" t="s">
        <v>35</v>
      </c>
      <c r="C8" s="38">
        <f>C9+C10+C11+C12</f>
        <v>842.814</v>
      </c>
      <c r="D8" s="39">
        <f>D9+D12+15+35</f>
        <v>74</v>
      </c>
      <c r="E8" s="38">
        <f>E9+E10+E11+E12</f>
        <v>1573.65560424</v>
      </c>
      <c r="F8" s="39">
        <f>F9+F10+F11+F12</f>
        <v>17</v>
      </c>
      <c r="G8" s="38">
        <f>G9+G10+G11+G12</f>
        <v>490.66852344</v>
      </c>
      <c r="H8" s="39">
        <f>H9+H10+H11+H12</f>
        <v>53</v>
      </c>
      <c r="I8" s="38">
        <f>I9+I10+I11+I12</f>
        <v>1066.47941958</v>
      </c>
      <c r="J8" s="40">
        <f>K8/C8</f>
        <v>1.2849656991934164</v>
      </c>
      <c r="K8" s="16">
        <f>E8-G8</f>
        <v>1082.9870808</v>
      </c>
      <c r="L8" s="16">
        <f>L9+L10+L11</f>
        <v>940.8007291100002</v>
      </c>
      <c r="M8" s="16">
        <f aca="true" t="shared" si="0" ref="M8:M32">(L8*100)/C8</f>
        <v>111.62613923238108</v>
      </c>
    </row>
    <row r="9" spans="1:13" ht="12.75">
      <c r="A9" s="16">
        <v>94.11</v>
      </c>
      <c r="B9" s="37" t="s">
        <v>81</v>
      </c>
      <c r="C9" s="41">
        <f>A9*$C$6</f>
        <v>395.262</v>
      </c>
      <c r="D9" s="49">
        <v>20</v>
      </c>
      <c r="E9" s="41">
        <v>736.0971292300001</v>
      </c>
      <c r="F9" s="49">
        <v>4</v>
      </c>
      <c r="G9" s="41">
        <v>203.75852344</v>
      </c>
      <c r="H9" s="49">
        <v>15</v>
      </c>
      <c r="I9" s="41">
        <v>502.98600983000006</v>
      </c>
      <c r="J9" s="43">
        <f>K9/C9</f>
        <v>1.3467993528090232</v>
      </c>
      <c r="K9" s="16">
        <f aca="true" t="shared" si="1" ref="K9:K33">E9-G9</f>
        <v>532.3386057900001</v>
      </c>
      <c r="L9" s="16">
        <f aca="true" t="shared" si="2" ref="L9:L32">E9-G9</f>
        <v>532.3386057900001</v>
      </c>
      <c r="M9" s="16">
        <f t="shared" si="0"/>
        <v>134.6799352809023</v>
      </c>
    </row>
    <row r="10" spans="1:13" ht="12.75">
      <c r="A10" s="16">
        <v>37.64</v>
      </c>
      <c r="B10" s="37" t="s">
        <v>82</v>
      </c>
      <c r="C10" s="41">
        <f>A10*$C$6</f>
        <v>158.08800000000002</v>
      </c>
      <c r="D10" s="52" t="s">
        <v>72</v>
      </c>
      <c r="E10" s="41">
        <v>291.00012332000006</v>
      </c>
      <c r="F10" s="49">
        <v>3</v>
      </c>
      <c r="G10" s="41">
        <v>119.67</v>
      </c>
      <c r="H10" s="49">
        <v>12</v>
      </c>
      <c r="I10" s="41">
        <v>185.84053257</v>
      </c>
      <c r="J10" s="43">
        <f>K10/C10</f>
        <v>1.0837642535802845</v>
      </c>
      <c r="K10" s="16">
        <f t="shared" si="1"/>
        <v>171.33012332000004</v>
      </c>
      <c r="L10" s="16">
        <f t="shared" si="2"/>
        <v>171.33012332000004</v>
      </c>
      <c r="M10" s="16">
        <f t="shared" si="0"/>
        <v>108.37642535802846</v>
      </c>
    </row>
    <row r="11" spans="1:13" ht="12.75">
      <c r="A11" s="16">
        <v>56.46</v>
      </c>
      <c r="B11" s="37" t="s">
        <v>83</v>
      </c>
      <c r="C11" s="41">
        <f>A11*$C$6</f>
        <v>237.132</v>
      </c>
      <c r="D11" s="49" t="s">
        <v>53</v>
      </c>
      <c r="E11" s="41">
        <v>542.64</v>
      </c>
      <c r="F11" s="49">
        <v>10</v>
      </c>
      <c r="G11" s="41">
        <v>167.24</v>
      </c>
      <c r="H11" s="49">
        <v>25</v>
      </c>
      <c r="I11" s="41">
        <v>376.30125258000004</v>
      </c>
      <c r="J11" s="43">
        <f>K11/C11</f>
        <v>1.5830845267614662</v>
      </c>
      <c r="K11" s="16">
        <f t="shared" si="1"/>
        <v>375.4</v>
      </c>
      <c r="L11" s="16">
        <f>C11</f>
        <v>237.132</v>
      </c>
      <c r="M11" s="16">
        <f t="shared" si="0"/>
        <v>100</v>
      </c>
    </row>
    <row r="12" spans="1:13" ht="12.75">
      <c r="A12" s="18">
        <v>12.46</v>
      </c>
      <c r="B12" s="37" t="s">
        <v>80</v>
      </c>
      <c r="C12" s="69">
        <f>A12*$C$6</f>
        <v>52.33200000000001</v>
      </c>
      <c r="D12" s="68">
        <v>4</v>
      </c>
      <c r="E12" s="69">
        <v>3.9183516900000006</v>
      </c>
      <c r="F12" s="68">
        <v>0</v>
      </c>
      <c r="G12" s="69">
        <v>0</v>
      </c>
      <c r="H12" s="68">
        <v>1</v>
      </c>
      <c r="I12" s="69">
        <v>1.3516245999999998</v>
      </c>
      <c r="J12" s="89">
        <f>K12/C12</f>
        <v>0.07487486986929603</v>
      </c>
      <c r="K12" s="16">
        <f>E12-G12</f>
        <v>3.9183516900000006</v>
      </c>
      <c r="L12" s="16">
        <f>C12</f>
        <v>52.33200000000001</v>
      </c>
      <c r="M12" s="16">
        <f>(L12*100)/C12</f>
        <v>100</v>
      </c>
    </row>
    <row r="13" spans="1:13" ht="12.75">
      <c r="A13" s="16"/>
      <c r="B13" s="25"/>
      <c r="C13" s="41"/>
      <c r="D13" s="49"/>
      <c r="E13" s="41"/>
      <c r="F13" s="49"/>
      <c r="G13" s="41"/>
      <c r="H13" s="49"/>
      <c r="I13" s="41"/>
      <c r="J13" s="43"/>
      <c r="K13" s="16">
        <f t="shared" si="1"/>
        <v>0</v>
      </c>
      <c r="L13" s="16">
        <f t="shared" si="2"/>
        <v>0</v>
      </c>
      <c r="M13" s="16" t="e">
        <f t="shared" si="0"/>
        <v>#DIV/0!</v>
      </c>
    </row>
    <row r="14" spans="1:13" ht="12.75">
      <c r="A14" s="16"/>
      <c r="B14" s="31" t="s">
        <v>36</v>
      </c>
      <c r="C14" s="38">
        <f aca="true" t="shared" si="3" ref="C14:I14">C15</f>
        <v>557.676</v>
      </c>
      <c r="D14" s="50">
        <f t="shared" si="3"/>
        <v>39</v>
      </c>
      <c r="E14" s="38">
        <f t="shared" si="3"/>
        <v>1371.91</v>
      </c>
      <c r="F14" s="50">
        <f t="shared" si="3"/>
        <v>12</v>
      </c>
      <c r="G14" s="38">
        <f t="shared" si="3"/>
        <v>329.83</v>
      </c>
      <c r="H14" s="50">
        <f t="shared" si="3"/>
        <v>19</v>
      </c>
      <c r="I14" s="38">
        <f t="shared" si="3"/>
        <v>773.2719074400001</v>
      </c>
      <c r="J14" s="40">
        <f>K14/C14</f>
        <v>1.8686118821681408</v>
      </c>
      <c r="K14" s="16">
        <f t="shared" si="1"/>
        <v>1042.0800000000002</v>
      </c>
      <c r="L14" s="16">
        <f>L15</f>
        <v>557.676</v>
      </c>
      <c r="M14" s="16">
        <f t="shared" si="0"/>
        <v>100</v>
      </c>
    </row>
    <row r="15" spans="1:13" ht="12.75">
      <c r="A15" s="16">
        <v>132.78</v>
      </c>
      <c r="B15" s="37" t="s">
        <v>41</v>
      </c>
      <c r="C15" s="41">
        <f>A15*C6</f>
        <v>557.676</v>
      </c>
      <c r="D15" s="49">
        <v>39</v>
      </c>
      <c r="E15" s="41">
        <v>1371.91</v>
      </c>
      <c r="F15" s="49">
        <v>12</v>
      </c>
      <c r="G15" s="41">
        <v>329.83</v>
      </c>
      <c r="H15" s="64">
        <v>19</v>
      </c>
      <c r="I15" s="44">
        <v>773.2719074400001</v>
      </c>
      <c r="J15" s="43">
        <f>K15/C15</f>
        <v>1.8686118821681408</v>
      </c>
      <c r="K15" s="16">
        <f t="shared" si="1"/>
        <v>1042.0800000000002</v>
      </c>
      <c r="L15" s="16">
        <f>C15</f>
        <v>557.676</v>
      </c>
      <c r="M15" s="16">
        <f t="shared" si="0"/>
        <v>100</v>
      </c>
    </row>
    <row r="16" spans="1:13" ht="12.75">
      <c r="A16" s="16"/>
      <c r="B16" s="25"/>
      <c r="C16" s="41"/>
      <c r="D16" s="49"/>
      <c r="E16" s="41"/>
      <c r="F16" s="49"/>
      <c r="G16" s="41"/>
      <c r="H16" s="49"/>
      <c r="I16" s="41"/>
      <c r="J16" s="43"/>
      <c r="K16" s="16">
        <f t="shared" si="1"/>
        <v>0</v>
      </c>
      <c r="L16" s="16">
        <f t="shared" si="2"/>
        <v>0</v>
      </c>
      <c r="M16" s="16" t="e">
        <f t="shared" si="0"/>
        <v>#DIV/0!</v>
      </c>
    </row>
    <row r="17" spans="1:13" ht="12.75">
      <c r="A17" s="16"/>
      <c r="B17" s="31" t="s">
        <v>42</v>
      </c>
      <c r="C17" s="38">
        <f aca="true" t="shared" si="4" ref="C17:I17">C18+C19+C20+C21</f>
        <v>536.2560000000001</v>
      </c>
      <c r="D17" s="50">
        <f t="shared" si="4"/>
        <v>242</v>
      </c>
      <c r="E17" s="38">
        <f t="shared" si="4"/>
        <v>1030.4438882100003</v>
      </c>
      <c r="F17" s="50">
        <f t="shared" si="4"/>
        <v>44</v>
      </c>
      <c r="G17" s="38">
        <f t="shared" si="4"/>
        <v>103.82982650299999</v>
      </c>
      <c r="H17" s="50">
        <f t="shared" si="4"/>
        <v>92</v>
      </c>
      <c r="I17" s="38">
        <f t="shared" si="4"/>
        <v>529.9461407432</v>
      </c>
      <c r="J17" s="40">
        <f>K17/C17</f>
        <v>1.7279322967146291</v>
      </c>
      <c r="K17" s="16">
        <f t="shared" si="1"/>
        <v>926.6140617070002</v>
      </c>
      <c r="L17" s="16">
        <f>L18+L19+L20+L21</f>
        <v>574.689673697</v>
      </c>
      <c r="M17" s="16">
        <f t="shared" si="0"/>
        <v>107.1670384474952</v>
      </c>
    </row>
    <row r="18" spans="1:13" ht="12.75">
      <c r="A18" s="16">
        <v>38.46</v>
      </c>
      <c r="B18" s="37" t="s">
        <v>37</v>
      </c>
      <c r="C18" s="41">
        <f>A18*$C$6</f>
        <v>161.532</v>
      </c>
      <c r="D18" s="49">
        <v>12</v>
      </c>
      <c r="E18" s="41">
        <v>206.25</v>
      </c>
      <c r="F18" s="49">
        <v>2</v>
      </c>
      <c r="G18" s="41">
        <v>29.30469491</v>
      </c>
      <c r="H18" s="49">
        <v>10</v>
      </c>
      <c r="I18" s="41">
        <v>175.2836368432</v>
      </c>
      <c r="J18" s="43">
        <f>K18/C18</f>
        <v>1.0954195149567887</v>
      </c>
      <c r="K18" s="16">
        <f t="shared" si="1"/>
        <v>176.94530509</v>
      </c>
      <c r="L18" s="16">
        <f>C18</f>
        <v>161.532</v>
      </c>
      <c r="M18" s="16">
        <f t="shared" si="0"/>
        <v>100</v>
      </c>
    </row>
    <row r="19" spans="1:13" ht="12.75">
      <c r="A19" s="16">
        <v>13.47</v>
      </c>
      <c r="B19" s="37" t="s">
        <v>18</v>
      </c>
      <c r="C19" s="41">
        <f>A19*$C$6</f>
        <v>56.574000000000005</v>
      </c>
      <c r="D19" s="49">
        <v>60</v>
      </c>
      <c r="E19" s="41">
        <v>129.41</v>
      </c>
      <c r="F19" s="49">
        <v>24</v>
      </c>
      <c r="G19" s="41">
        <v>46.34052651299999</v>
      </c>
      <c r="H19" s="49">
        <v>29</v>
      </c>
      <c r="I19" s="41">
        <v>65.98640314000001</v>
      </c>
      <c r="J19" s="43">
        <f>K19/C19</f>
        <v>1.468333041450136</v>
      </c>
      <c r="K19" s="16">
        <f t="shared" si="1"/>
        <v>83.06947348700001</v>
      </c>
      <c r="L19" s="16">
        <f t="shared" si="2"/>
        <v>83.06947348700001</v>
      </c>
      <c r="M19" s="16">
        <f t="shared" si="0"/>
        <v>146.8333041450136</v>
      </c>
    </row>
    <row r="20" spans="1:13" ht="21" customHeight="1">
      <c r="A20" s="16">
        <v>13.47</v>
      </c>
      <c r="B20" s="37" t="s">
        <v>43</v>
      </c>
      <c r="C20" s="41">
        <f>A20*$C$6</f>
        <v>56.574000000000005</v>
      </c>
      <c r="D20" s="49">
        <v>3</v>
      </c>
      <c r="E20" s="41">
        <v>68.51220021</v>
      </c>
      <c r="F20" s="49"/>
      <c r="G20" s="41">
        <v>0</v>
      </c>
      <c r="H20" s="49">
        <v>2</v>
      </c>
      <c r="I20" s="41">
        <v>62.284692209999996</v>
      </c>
      <c r="J20" s="43">
        <f>K20/C20</f>
        <v>1.2110191998090996</v>
      </c>
      <c r="K20" s="16">
        <f t="shared" si="1"/>
        <v>68.51220021</v>
      </c>
      <c r="L20" s="16">
        <f t="shared" si="2"/>
        <v>68.51220021</v>
      </c>
      <c r="M20" s="16">
        <f t="shared" si="0"/>
        <v>121.10191998090995</v>
      </c>
    </row>
    <row r="21" spans="1:13" ht="12.75">
      <c r="A21" s="16">
        <v>62.28</v>
      </c>
      <c r="B21" s="37" t="s">
        <v>44</v>
      </c>
      <c r="C21" s="41">
        <f>A21*$C$6</f>
        <v>261.576</v>
      </c>
      <c r="D21" s="49">
        <v>167</v>
      </c>
      <c r="E21" s="41">
        <v>626.2716880000003</v>
      </c>
      <c r="F21" s="49">
        <v>18</v>
      </c>
      <c r="G21" s="41">
        <v>28.184605079999997</v>
      </c>
      <c r="H21" s="49">
        <v>51</v>
      </c>
      <c r="I21" s="41">
        <v>226.39140854999997</v>
      </c>
      <c r="J21" s="43">
        <f>K21/C21</f>
        <v>2.2864753758754635</v>
      </c>
      <c r="K21" s="16">
        <f t="shared" si="1"/>
        <v>598.0870829200003</v>
      </c>
      <c r="L21" s="16">
        <f>C21</f>
        <v>261.576</v>
      </c>
      <c r="M21" s="16">
        <f t="shared" si="0"/>
        <v>100</v>
      </c>
    </row>
    <row r="22" spans="1:13" ht="12.75">
      <c r="A22" s="16"/>
      <c r="B22" s="25"/>
      <c r="C22" s="41"/>
      <c r="D22" s="49"/>
      <c r="E22" s="41"/>
      <c r="F22" s="49"/>
      <c r="G22" s="41"/>
      <c r="H22" s="49"/>
      <c r="I22" s="41"/>
      <c r="J22" s="43"/>
      <c r="K22" s="16">
        <f t="shared" si="1"/>
        <v>0</v>
      </c>
      <c r="L22" s="16">
        <f t="shared" si="2"/>
        <v>0</v>
      </c>
      <c r="M22" s="16" t="e">
        <f t="shared" si="0"/>
        <v>#DIV/0!</v>
      </c>
    </row>
    <row r="23" spans="1:13" ht="12.75">
      <c r="A23" s="16"/>
      <c r="B23" s="31" t="s">
        <v>19</v>
      </c>
      <c r="C23" s="38">
        <f aca="true" t="shared" si="5" ref="C23:I23">C24+C25+C26</f>
        <v>376.488</v>
      </c>
      <c r="D23" s="50">
        <f t="shared" si="5"/>
        <v>863</v>
      </c>
      <c r="E23" s="38">
        <f t="shared" si="5"/>
        <v>1144.8872729928994</v>
      </c>
      <c r="F23" s="50">
        <f t="shared" si="5"/>
        <v>302</v>
      </c>
      <c r="G23" s="38">
        <f t="shared" si="5"/>
        <v>552.683250914</v>
      </c>
      <c r="H23" s="50">
        <f t="shared" si="5"/>
        <v>352</v>
      </c>
      <c r="I23" s="38">
        <f t="shared" si="5"/>
        <v>423.45225693028</v>
      </c>
      <c r="J23" s="40">
        <f>K23/C23</f>
        <v>1.5729691838223245</v>
      </c>
      <c r="K23" s="16">
        <f t="shared" si="1"/>
        <v>592.2040220788994</v>
      </c>
      <c r="L23" s="16">
        <f>L24+L25+L26</f>
        <v>592.2040220788992</v>
      </c>
      <c r="M23" s="16">
        <f t="shared" si="0"/>
        <v>157.29691838223243</v>
      </c>
    </row>
    <row r="24" spans="1:13" ht="12.75">
      <c r="A24" s="16">
        <v>30.53</v>
      </c>
      <c r="B24" s="37" t="s">
        <v>20</v>
      </c>
      <c r="C24" s="41">
        <f>A24*$C$6</f>
        <v>128.226</v>
      </c>
      <c r="D24" s="49">
        <v>26</v>
      </c>
      <c r="E24" s="41">
        <v>526.2795765299999</v>
      </c>
      <c r="F24" s="49">
        <v>14</v>
      </c>
      <c r="G24" s="41">
        <v>337.90787130999996</v>
      </c>
      <c r="H24" s="49">
        <v>12</v>
      </c>
      <c r="I24" s="41">
        <v>181.82983218000004</v>
      </c>
      <c r="J24" s="43">
        <f>K24/C24</f>
        <v>1.4690601377255776</v>
      </c>
      <c r="K24" s="16">
        <f t="shared" si="1"/>
        <v>188.3717052199999</v>
      </c>
      <c r="L24" s="16">
        <f t="shared" si="2"/>
        <v>188.3717052199999</v>
      </c>
      <c r="M24" s="16">
        <f t="shared" si="0"/>
        <v>146.90601377255774</v>
      </c>
    </row>
    <row r="25" spans="1:13" ht="12.75">
      <c r="A25" s="16">
        <v>0</v>
      </c>
      <c r="B25" s="37" t="s">
        <v>21</v>
      </c>
      <c r="C25" s="41">
        <f>A25*$C$6</f>
        <v>0</v>
      </c>
      <c r="D25" s="49">
        <v>0</v>
      </c>
      <c r="E25" s="41">
        <v>0</v>
      </c>
      <c r="F25" s="49">
        <v>0</v>
      </c>
      <c r="G25" s="41">
        <v>0</v>
      </c>
      <c r="H25" s="49">
        <v>0</v>
      </c>
      <c r="I25" s="41">
        <v>0</v>
      </c>
      <c r="J25" s="43">
        <v>0</v>
      </c>
      <c r="K25" s="16">
        <f t="shared" si="1"/>
        <v>0</v>
      </c>
      <c r="L25" s="16">
        <f t="shared" si="2"/>
        <v>0</v>
      </c>
      <c r="M25" s="16" t="e">
        <f t="shared" si="0"/>
        <v>#DIV/0!</v>
      </c>
    </row>
    <row r="26" spans="1:13" ht="12.75">
      <c r="A26" s="16">
        <v>59.11</v>
      </c>
      <c r="B26" s="37" t="s">
        <v>38</v>
      </c>
      <c r="C26" s="41">
        <f>A26*$C$6</f>
        <v>248.262</v>
      </c>
      <c r="D26" s="49">
        <v>837</v>
      </c>
      <c r="E26" s="41">
        <v>618.6076964628994</v>
      </c>
      <c r="F26" s="49">
        <v>288</v>
      </c>
      <c r="G26" s="41">
        <v>214.7753796040001</v>
      </c>
      <c r="H26" s="64">
        <v>340</v>
      </c>
      <c r="I26" s="44">
        <v>241.62242475027995</v>
      </c>
      <c r="J26" s="43">
        <f>K26/C26</f>
        <v>1.6266376523950474</v>
      </c>
      <c r="K26" s="16">
        <f t="shared" si="1"/>
        <v>403.8323168588993</v>
      </c>
      <c r="L26" s="16">
        <f t="shared" si="2"/>
        <v>403.8323168588993</v>
      </c>
      <c r="M26" s="16">
        <f t="shared" si="0"/>
        <v>162.66376523950476</v>
      </c>
    </row>
    <row r="27" spans="1:13" ht="12.75">
      <c r="A27" s="16"/>
      <c r="B27" s="25"/>
      <c r="C27" s="41"/>
      <c r="D27" s="49"/>
      <c r="E27" s="41"/>
      <c r="F27" s="49"/>
      <c r="G27" s="41"/>
      <c r="H27" s="49"/>
      <c r="I27" s="41"/>
      <c r="J27" s="43"/>
      <c r="K27" s="16">
        <f t="shared" si="1"/>
        <v>0</v>
      </c>
      <c r="L27" s="16">
        <f t="shared" si="2"/>
        <v>0</v>
      </c>
      <c r="M27" s="16" t="e">
        <f t="shared" si="0"/>
        <v>#DIV/0!</v>
      </c>
    </row>
    <row r="28" spans="1:13" ht="12.75">
      <c r="A28" s="16"/>
      <c r="B28" s="31" t="s">
        <v>22</v>
      </c>
      <c r="C28" s="38">
        <f aca="true" t="shared" si="6" ref="C28:I28">C29+C30+C31</f>
        <v>352.716</v>
      </c>
      <c r="D28" s="50">
        <f t="shared" si="6"/>
        <v>196</v>
      </c>
      <c r="E28" s="38">
        <f t="shared" si="6"/>
        <v>995.0026555300001</v>
      </c>
      <c r="F28" s="50">
        <f t="shared" si="6"/>
        <v>71</v>
      </c>
      <c r="G28" s="38">
        <f t="shared" si="6"/>
        <v>344.9521713</v>
      </c>
      <c r="H28" s="50">
        <f t="shared" si="6"/>
        <v>95</v>
      </c>
      <c r="I28" s="38">
        <f t="shared" si="6"/>
        <v>423.098841654</v>
      </c>
      <c r="J28" s="40">
        <f>K28/C28</f>
        <v>1.842985530086529</v>
      </c>
      <c r="K28" s="16">
        <f t="shared" si="1"/>
        <v>650.0504842300002</v>
      </c>
      <c r="L28" s="16">
        <f>L29+L30+L31</f>
        <v>650.05048423</v>
      </c>
      <c r="M28" s="16">
        <f t="shared" si="0"/>
        <v>184.29855300865287</v>
      </c>
    </row>
    <row r="29" spans="1:13" ht="12.75">
      <c r="A29" s="16">
        <v>29.43</v>
      </c>
      <c r="B29" s="37" t="s">
        <v>23</v>
      </c>
      <c r="C29" s="41">
        <f>A29*$C$6</f>
        <v>123.60600000000001</v>
      </c>
      <c r="D29" s="49">
        <v>30</v>
      </c>
      <c r="E29" s="41">
        <v>431.51527327</v>
      </c>
      <c r="F29" s="49">
        <v>5</v>
      </c>
      <c r="G29" s="41">
        <v>39.783837590000005</v>
      </c>
      <c r="H29" s="64">
        <v>15</v>
      </c>
      <c r="I29" s="44">
        <v>182.03628447399998</v>
      </c>
      <c r="J29" s="43">
        <f>K29/C29</f>
        <v>3.1691943407277963</v>
      </c>
      <c r="K29" s="16">
        <f t="shared" si="1"/>
        <v>391.73143568</v>
      </c>
      <c r="L29" s="16">
        <f t="shared" si="2"/>
        <v>391.73143568</v>
      </c>
      <c r="M29" s="16">
        <f t="shared" si="0"/>
        <v>316.9194340727796</v>
      </c>
    </row>
    <row r="30" spans="1:13" ht="12.75">
      <c r="A30" s="16">
        <v>34.9</v>
      </c>
      <c r="B30" s="37" t="s">
        <v>39</v>
      </c>
      <c r="C30" s="41">
        <f>A30*$C$6</f>
        <v>146.58</v>
      </c>
      <c r="D30" s="49">
        <v>32</v>
      </c>
      <c r="E30" s="41">
        <v>466.89934071000005</v>
      </c>
      <c r="F30" s="52">
        <v>20</v>
      </c>
      <c r="G30" s="53">
        <v>271.73789676999996</v>
      </c>
      <c r="H30" s="49">
        <v>12</v>
      </c>
      <c r="I30" s="41">
        <v>190.47191918000001</v>
      </c>
      <c r="J30" s="43">
        <f>K30/C30</f>
        <v>1.3314329645244922</v>
      </c>
      <c r="K30" s="16">
        <f t="shared" si="1"/>
        <v>195.16144394000008</v>
      </c>
      <c r="L30" s="16">
        <f t="shared" si="2"/>
        <v>195.16144394000008</v>
      </c>
      <c r="M30" s="16">
        <f t="shared" si="0"/>
        <v>133.14329645244922</v>
      </c>
    </row>
    <row r="31" spans="1:13" ht="15" customHeight="1">
      <c r="A31" s="16">
        <v>19.65</v>
      </c>
      <c r="B31" s="37" t="s">
        <v>33</v>
      </c>
      <c r="C31" s="41">
        <f>A31*$C$6</f>
        <v>82.53</v>
      </c>
      <c r="D31" s="49">
        <v>134</v>
      </c>
      <c r="E31" s="41">
        <v>96.58804155000003</v>
      </c>
      <c r="F31" s="49">
        <v>46</v>
      </c>
      <c r="G31" s="41">
        <v>33.43043694</v>
      </c>
      <c r="H31" s="49">
        <v>68</v>
      </c>
      <c r="I31" s="41">
        <v>50.590638</v>
      </c>
      <c r="J31" s="43">
        <f>K31/C31</f>
        <v>0.7652684431115961</v>
      </c>
      <c r="K31" s="16">
        <f t="shared" si="1"/>
        <v>63.15760461000003</v>
      </c>
      <c r="L31" s="16">
        <f t="shared" si="2"/>
        <v>63.15760461000003</v>
      </c>
      <c r="M31" s="16">
        <f t="shared" si="0"/>
        <v>76.5268443111596</v>
      </c>
    </row>
    <row r="32" spans="1:13" ht="12.75">
      <c r="A32" s="16"/>
      <c r="B32" s="4"/>
      <c r="C32" s="41"/>
      <c r="D32" s="49"/>
      <c r="E32" s="41"/>
      <c r="F32" s="49"/>
      <c r="G32" s="41"/>
      <c r="H32" s="49"/>
      <c r="I32" s="41"/>
      <c r="J32" s="43"/>
      <c r="K32" s="16">
        <f t="shared" si="1"/>
        <v>0</v>
      </c>
      <c r="L32" s="16">
        <f t="shared" si="2"/>
        <v>0</v>
      </c>
      <c r="M32" s="16" t="e">
        <f t="shared" si="0"/>
        <v>#DIV/0!</v>
      </c>
    </row>
    <row r="33" spans="1:13" ht="13.5" thickBot="1">
      <c r="A33" s="16">
        <f>SUM(A9:A32)</f>
        <v>634.75</v>
      </c>
      <c r="B33" s="33" t="s">
        <v>0</v>
      </c>
      <c r="C33" s="45">
        <f aca="true" t="shared" si="7" ref="C33:I33">C8+C14+C17+C23+C28</f>
        <v>2665.95</v>
      </c>
      <c r="D33" s="51">
        <f t="shared" si="7"/>
        <v>1414</v>
      </c>
      <c r="E33" s="45">
        <f t="shared" si="7"/>
        <v>6115.8994209729</v>
      </c>
      <c r="F33" s="51">
        <f t="shared" si="7"/>
        <v>446</v>
      </c>
      <c r="G33" s="45">
        <f t="shared" si="7"/>
        <v>1821.9637721569998</v>
      </c>
      <c r="H33" s="51">
        <f t="shared" si="7"/>
        <v>611</v>
      </c>
      <c r="I33" s="45">
        <f t="shared" si="7"/>
        <v>3216.24856634748</v>
      </c>
      <c r="J33" s="48">
        <f>K33/C33</f>
        <v>1.6106587328404136</v>
      </c>
      <c r="K33" s="16">
        <f t="shared" si="1"/>
        <v>4293.9356488159</v>
      </c>
      <c r="L33" s="16">
        <f>L8+L14+L17+L23+L28</f>
        <v>3315.4209091158996</v>
      </c>
      <c r="M33" s="16">
        <f>L33/C33</f>
        <v>1.2436170630041448</v>
      </c>
    </row>
    <row r="34" ht="12.75">
      <c r="L34" s="16">
        <f>L33-L14</f>
        <v>2757.7449091158996</v>
      </c>
    </row>
    <row r="35" spans="2:15" ht="12.75" customHeight="1">
      <c r="B35" s="94" t="s">
        <v>45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</row>
    <row r="36" spans="2:10" ht="12.75">
      <c r="B36" s="30" t="s">
        <v>51</v>
      </c>
      <c r="C36" s="30"/>
      <c r="D36" s="30"/>
      <c r="E36" s="30"/>
      <c r="F36" s="30"/>
      <c r="G36" s="30"/>
      <c r="H36" s="30"/>
      <c r="I36" s="30"/>
      <c r="J36" s="30"/>
    </row>
    <row r="37" spans="2:10" ht="12.75">
      <c r="B37" s="30" t="s">
        <v>79</v>
      </c>
      <c r="C37" s="30"/>
      <c r="D37" s="30"/>
      <c r="E37" s="30"/>
      <c r="F37" s="30"/>
      <c r="G37" s="30"/>
      <c r="H37" s="30"/>
      <c r="I37" s="30"/>
      <c r="J37" s="30"/>
    </row>
    <row r="38" spans="2:10" ht="12.75">
      <c r="B38" s="92"/>
      <c r="C38" s="92"/>
      <c r="D38" s="92"/>
      <c r="E38" s="92"/>
      <c r="F38" s="92"/>
      <c r="G38" s="92"/>
      <c r="H38" s="92"/>
      <c r="I38" s="92"/>
      <c r="J38" s="92"/>
    </row>
  </sheetData>
  <sheetProtection/>
  <mergeCells count="10">
    <mergeCell ref="B38:J38"/>
    <mergeCell ref="B2:J2"/>
    <mergeCell ref="B35:O35"/>
    <mergeCell ref="J4:J5"/>
    <mergeCell ref="B4:B5"/>
    <mergeCell ref="C4:C5"/>
    <mergeCell ref="D4:E4"/>
    <mergeCell ref="F4:G4"/>
    <mergeCell ref="H4:I4"/>
    <mergeCell ref="B3:I3"/>
  </mergeCells>
  <printOptions/>
  <pageMargins left="0" right="0" top="0.61" bottom="0.42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9"/>
  <sheetViews>
    <sheetView zoomScale="90" zoomScaleNormal="90" zoomScalePageLayoutView="0" workbookViewId="0" topLeftCell="B1">
      <selection activeCell="B1" sqref="B1"/>
    </sheetView>
  </sheetViews>
  <sheetFormatPr defaultColWidth="9.140625" defaultRowHeight="12.75"/>
  <cols>
    <col min="1" max="1" width="9.00390625" style="0" hidden="1" customWidth="1"/>
    <col min="2" max="2" width="34.140625" style="0" customWidth="1"/>
    <col min="3" max="3" width="12.421875" style="0" customWidth="1"/>
    <col min="4" max="4" width="9.28125" style="0" bestFit="1" customWidth="1"/>
    <col min="5" max="5" width="10.421875" style="0" customWidth="1"/>
    <col min="6" max="6" width="7.8515625" style="0" customWidth="1"/>
    <col min="7" max="7" width="9.57421875" style="0" customWidth="1"/>
    <col min="8" max="8" width="7.421875" style="0" customWidth="1"/>
    <col min="9" max="9" width="9.7109375" style="0" customWidth="1"/>
    <col min="10" max="10" width="11.8515625" style="0" customWidth="1"/>
    <col min="11" max="13" width="9.140625" style="0" hidden="1" customWidth="1"/>
  </cols>
  <sheetData>
    <row r="2" spans="2:10" ht="12.75">
      <c r="B2" s="107" t="s">
        <v>28</v>
      </c>
      <c r="C2" s="107"/>
      <c r="D2" s="107"/>
      <c r="E2" s="107"/>
      <c r="F2" s="107"/>
      <c r="G2" s="107"/>
      <c r="H2" s="107"/>
      <c r="I2" s="107"/>
      <c r="J2" s="107"/>
    </row>
    <row r="3" spans="2:10" ht="13.5" thickBot="1">
      <c r="B3" s="105" t="str">
        <f>NE!B3</f>
        <v>Stadiul  implementării POR la data de 30.06.2014</v>
      </c>
      <c r="C3" s="105"/>
      <c r="D3" s="105"/>
      <c r="E3" s="105"/>
      <c r="F3" s="105"/>
      <c r="G3" s="105"/>
      <c r="H3" s="105"/>
      <c r="I3" s="105"/>
      <c r="J3" s="9" t="s">
        <v>24</v>
      </c>
    </row>
    <row r="4" spans="2:10" ht="30.75" customHeight="1">
      <c r="B4" s="95" t="s">
        <v>34</v>
      </c>
      <c r="C4" s="97" t="s">
        <v>17</v>
      </c>
      <c r="D4" s="99" t="s">
        <v>11</v>
      </c>
      <c r="E4" s="100"/>
      <c r="F4" s="99" t="s">
        <v>8</v>
      </c>
      <c r="G4" s="100"/>
      <c r="H4" s="99" t="s">
        <v>9</v>
      </c>
      <c r="I4" s="100"/>
      <c r="J4" s="101" t="s">
        <v>13</v>
      </c>
    </row>
    <row r="5" spans="2:10" ht="39.75" customHeight="1">
      <c r="B5" s="96"/>
      <c r="C5" s="98"/>
      <c r="D5" s="10" t="s">
        <v>46</v>
      </c>
      <c r="E5" s="10" t="s">
        <v>10</v>
      </c>
      <c r="F5" s="10" t="s">
        <v>47</v>
      </c>
      <c r="G5" s="10" t="s">
        <v>10</v>
      </c>
      <c r="H5" s="10" t="s">
        <v>47</v>
      </c>
      <c r="I5" s="10" t="s">
        <v>10</v>
      </c>
      <c r="J5" s="102"/>
    </row>
    <row r="6" spans="2:10" ht="12.75" hidden="1">
      <c r="B6" s="4"/>
      <c r="C6" s="2">
        <f>NE!C6</f>
        <v>4.2</v>
      </c>
      <c r="D6" s="2"/>
      <c r="E6" s="2"/>
      <c r="F6" s="2"/>
      <c r="G6" s="2"/>
      <c r="H6" s="2"/>
      <c r="I6" s="2"/>
      <c r="J6" s="3"/>
    </row>
    <row r="7" spans="2:10" ht="12.75">
      <c r="B7" s="1"/>
      <c r="C7" s="19"/>
      <c r="D7" s="2"/>
      <c r="E7" s="2"/>
      <c r="F7" s="2"/>
      <c r="G7" s="2"/>
      <c r="H7" s="2"/>
      <c r="I7" s="2"/>
      <c r="J7" s="3"/>
    </row>
    <row r="8" spans="2:13" ht="12.75">
      <c r="B8" s="31" t="s">
        <v>35</v>
      </c>
      <c r="C8" s="38">
        <f>C9+C10+C11+C12</f>
        <v>829.7940000000001</v>
      </c>
      <c r="D8" s="54">
        <f>D9+D12+13+51</f>
        <v>108</v>
      </c>
      <c r="E8" s="38">
        <f>E9+E10+E11+E12</f>
        <v>1346.620597898</v>
      </c>
      <c r="F8" s="39">
        <f>F9+F10+F11+F12</f>
        <v>9</v>
      </c>
      <c r="G8" s="38">
        <f>G9+G10+G11+G12</f>
        <v>95.88315871</v>
      </c>
      <c r="H8" s="39">
        <f>H9+H10+H11+H12</f>
        <v>73</v>
      </c>
      <c r="I8" s="38">
        <f>I9+I10+I11+I12</f>
        <v>962.0116331199999</v>
      </c>
      <c r="J8" s="40">
        <f>K8/C8</f>
        <v>1.507286674991624</v>
      </c>
      <c r="K8" s="16">
        <f>E8-G8</f>
        <v>1250.7374391879998</v>
      </c>
      <c r="L8" s="16">
        <f>L9+L10+L11</f>
        <v>977.4010531800001</v>
      </c>
      <c r="M8" s="16">
        <f>(L8*100)/C8</f>
        <v>117.78839726245307</v>
      </c>
    </row>
    <row r="9" spans="1:13" ht="12.75">
      <c r="A9" s="16">
        <v>92.65</v>
      </c>
      <c r="B9" s="25" t="s">
        <v>81</v>
      </c>
      <c r="C9" s="41">
        <f>A9*$C$6</f>
        <v>389.13000000000005</v>
      </c>
      <c r="D9" s="49">
        <v>18</v>
      </c>
      <c r="E9" s="41">
        <v>602.62682101</v>
      </c>
      <c r="F9" s="49">
        <v>1</v>
      </c>
      <c r="G9" s="41">
        <v>64.130465</v>
      </c>
      <c r="H9" s="49">
        <v>16</v>
      </c>
      <c r="I9" s="41">
        <v>423.11378485</v>
      </c>
      <c r="J9" s="43">
        <f>K9/C9</f>
        <v>1.3838469303574639</v>
      </c>
      <c r="K9" s="16">
        <f aca="true" t="shared" si="0" ref="K9:K34">E9-G9</f>
        <v>538.49635601</v>
      </c>
      <c r="L9" s="16">
        <f aca="true" t="shared" si="1" ref="L9:L32">E9-G9</f>
        <v>538.49635601</v>
      </c>
      <c r="M9" s="16">
        <f>(L9*100)/C9</f>
        <v>138.38469303574638</v>
      </c>
    </row>
    <row r="10" spans="1:13" ht="12.75">
      <c r="A10" s="16">
        <v>37.06</v>
      </c>
      <c r="B10" s="25" t="s">
        <v>82</v>
      </c>
      <c r="C10" s="41">
        <f>A10*$C$6</f>
        <v>155.65200000000002</v>
      </c>
      <c r="D10" s="87" t="s">
        <v>73</v>
      </c>
      <c r="E10" s="41">
        <v>224.80939088</v>
      </c>
      <c r="F10" s="49">
        <v>2</v>
      </c>
      <c r="G10" s="41">
        <v>19.38269371</v>
      </c>
      <c r="H10" s="49">
        <v>11</v>
      </c>
      <c r="I10" s="41">
        <v>193.42647632000003</v>
      </c>
      <c r="J10" s="43">
        <f>K10/C10</f>
        <v>1.3197819312954537</v>
      </c>
      <c r="K10" s="16">
        <f t="shared" si="0"/>
        <v>205.42669716999998</v>
      </c>
      <c r="L10" s="16">
        <f t="shared" si="1"/>
        <v>205.42669716999998</v>
      </c>
      <c r="M10" s="16">
        <f>(L10*100)/C10</f>
        <v>131.97819312954536</v>
      </c>
    </row>
    <row r="11" spans="1:13" ht="12.75">
      <c r="A11" s="16">
        <v>55.59</v>
      </c>
      <c r="B11" s="25" t="s">
        <v>83</v>
      </c>
      <c r="C11" s="41">
        <f>A11*$C$6</f>
        <v>233.47800000000004</v>
      </c>
      <c r="D11" s="49" t="s">
        <v>57</v>
      </c>
      <c r="E11" s="41">
        <v>405.9707329479999</v>
      </c>
      <c r="F11" s="49">
        <v>6</v>
      </c>
      <c r="G11" s="41">
        <v>12.37</v>
      </c>
      <c r="H11" s="49">
        <v>44</v>
      </c>
      <c r="I11" s="41">
        <v>342.13061203999996</v>
      </c>
      <c r="J11" s="43">
        <f>K11/C11</f>
        <v>1.6858150787140538</v>
      </c>
      <c r="K11" s="16">
        <f t="shared" si="0"/>
        <v>393.6007329479999</v>
      </c>
      <c r="L11" s="16">
        <f>C11</f>
        <v>233.47800000000004</v>
      </c>
      <c r="M11" s="16">
        <f>C11</f>
        <v>233.47800000000004</v>
      </c>
    </row>
    <row r="12" spans="1:13" ht="12.75">
      <c r="A12" s="18">
        <v>12.27</v>
      </c>
      <c r="B12" s="37" t="s">
        <v>80</v>
      </c>
      <c r="C12" s="69">
        <f>A12*$C$6</f>
        <v>51.534</v>
      </c>
      <c r="D12" s="68">
        <v>26</v>
      </c>
      <c r="E12" s="69">
        <v>113.21365305999997</v>
      </c>
      <c r="F12" s="68">
        <v>0</v>
      </c>
      <c r="G12" s="69">
        <v>0</v>
      </c>
      <c r="H12" s="68">
        <v>2</v>
      </c>
      <c r="I12" s="69">
        <v>3.34075991</v>
      </c>
      <c r="J12" s="89">
        <f>K12/C12</f>
        <v>2.19687299763263</v>
      </c>
      <c r="K12" s="16">
        <f>E12-G12</f>
        <v>113.21365305999997</v>
      </c>
      <c r="L12" s="16">
        <f>C12</f>
        <v>51.534</v>
      </c>
      <c r="M12" s="16">
        <f>C12</f>
        <v>51.534</v>
      </c>
    </row>
    <row r="13" spans="1:13" ht="12.75">
      <c r="A13" s="16"/>
      <c r="B13" s="25"/>
      <c r="C13" s="41"/>
      <c r="D13" s="49"/>
      <c r="E13" s="41"/>
      <c r="F13" s="49"/>
      <c r="G13" s="41"/>
      <c r="H13" s="49"/>
      <c r="I13" s="41"/>
      <c r="J13" s="43"/>
      <c r="K13" s="16">
        <f t="shared" si="0"/>
        <v>0</v>
      </c>
      <c r="L13" s="16">
        <f t="shared" si="1"/>
        <v>0</v>
      </c>
      <c r="M13" s="16" t="e">
        <f aca="true" t="shared" si="2" ref="M13:M32">(L13*100)/C13</f>
        <v>#DIV/0!</v>
      </c>
    </row>
    <row r="14" spans="1:13" ht="12.75">
      <c r="A14" s="16"/>
      <c r="B14" s="31" t="s">
        <v>36</v>
      </c>
      <c r="C14" s="38">
        <f aca="true" t="shared" si="3" ref="C14:I14">C15</f>
        <v>549.024</v>
      </c>
      <c r="D14" s="50">
        <f t="shared" si="3"/>
        <v>49</v>
      </c>
      <c r="E14" s="38">
        <f t="shared" si="3"/>
        <v>1447.89</v>
      </c>
      <c r="F14" s="50">
        <f t="shared" si="3"/>
        <v>15</v>
      </c>
      <c r="G14" s="38">
        <f t="shared" si="3"/>
        <v>270.17</v>
      </c>
      <c r="H14" s="50">
        <f t="shared" si="3"/>
        <v>22</v>
      </c>
      <c r="I14" s="38">
        <f t="shared" si="3"/>
        <v>732.5746357800002</v>
      </c>
      <c r="J14" s="40">
        <f>K14/C14</f>
        <v>2.1451156962172875</v>
      </c>
      <c r="K14" s="16">
        <f t="shared" si="0"/>
        <v>1177.72</v>
      </c>
      <c r="L14" s="16">
        <f>L15</f>
        <v>549.024</v>
      </c>
      <c r="M14" s="16">
        <f t="shared" si="2"/>
        <v>100</v>
      </c>
    </row>
    <row r="15" spans="1:13" ht="12.75">
      <c r="A15" s="16">
        <v>130.72</v>
      </c>
      <c r="B15" s="37" t="s">
        <v>41</v>
      </c>
      <c r="C15" s="41">
        <f>A15*$C$6</f>
        <v>549.024</v>
      </c>
      <c r="D15" s="49">
        <v>49</v>
      </c>
      <c r="E15" s="41">
        <v>1447.89</v>
      </c>
      <c r="F15" s="49">
        <v>15</v>
      </c>
      <c r="G15" s="41">
        <v>270.17</v>
      </c>
      <c r="H15" s="64">
        <v>22</v>
      </c>
      <c r="I15" s="44">
        <v>732.5746357800002</v>
      </c>
      <c r="J15" s="43">
        <f>K15/C15</f>
        <v>2.1451156962172875</v>
      </c>
      <c r="K15" s="16">
        <f t="shared" si="0"/>
        <v>1177.72</v>
      </c>
      <c r="L15" s="16">
        <f>C15</f>
        <v>549.024</v>
      </c>
      <c r="M15" s="16">
        <f t="shared" si="2"/>
        <v>100</v>
      </c>
    </row>
    <row r="16" spans="1:13" ht="12.75">
      <c r="A16" s="16"/>
      <c r="B16" s="25"/>
      <c r="C16" s="41"/>
      <c r="D16" s="49"/>
      <c r="E16" s="41"/>
      <c r="F16" s="49"/>
      <c r="G16" s="41"/>
      <c r="H16" s="49"/>
      <c r="I16" s="41"/>
      <c r="J16" s="43"/>
      <c r="K16" s="16">
        <f t="shared" si="0"/>
        <v>0</v>
      </c>
      <c r="L16" s="16">
        <f t="shared" si="1"/>
        <v>0</v>
      </c>
      <c r="M16" s="16" t="e">
        <f t="shared" si="2"/>
        <v>#DIV/0!</v>
      </c>
    </row>
    <row r="17" spans="1:13" ht="12.75">
      <c r="A17" s="16"/>
      <c r="B17" s="31" t="s">
        <v>42</v>
      </c>
      <c r="C17" s="38">
        <f aca="true" t="shared" si="4" ref="C17:I17">C18+C19+C20+C21</f>
        <v>513.114</v>
      </c>
      <c r="D17" s="50">
        <f t="shared" si="4"/>
        <v>169</v>
      </c>
      <c r="E17" s="38">
        <f t="shared" si="4"/>
        <v>926.1103892300002</v>
      </c>
      <c r="F17" s="50">
        <f t="shared" si="4"/>
        <v>37</v>
      </c>
      <c r="G17" s="38">
        <f t="shared" si="4"/>
        <v>199.72897992000003</v>
      </c>
      <c r="H17" s="50">
        <f t="shared" si="4"/>
        <v>80</v>
      </c>
      <c r="I17" s="38">
        <f t="shared" si="4"/>
        <v>490.72178803</v>
      </c>
      <c r="J17" s="40">
        <f>K17/C17</f>
        <v>1.4156335810560619</v>
      </c>
      <c r="K17" s="16">
        <f t="shared" si="0"/>
        <v>726.3814093100002</v>
      </c>
      <c r="L17" s="16">
        <f>L18+L19+L20+L21</f>
        <v>549.4046388700001</v>
      </c>
      <c r="M17" s="16">
        <f t="shared" si="2"/>
        <v>107.07262691526641</v>
      </c>
    </row>
    <row r="18" spans="1:13" ht="12.75">
      <c r="A18" s="16">
        <v>34.34</v>
      </c>
      <c r="B18" s="37" t="s">
        <v>37</v>
      </c>
      <c r="C18" s="41">
        <f>A18*$C$6</f>
        <v>144.228</v>
      </c>
      <c r="D18" s="49">
        <v>16</v>
      </c>
      <c r="E18" s="41">
        <v>234.44</v>
      </c>
      <c r="F18" s="49">
        <v>3</v>
      </c>
      <c r="G18" s="41">
        <v>85.77883205</v>
      </c>
      <c r="H18" s="49">
        <v>13</v>
      </c>
      <c r="I18" s="41">
        <v>145.53314915</v>
      </c>
      <c r="J18" s="43">
        <f>K18/C18</f>
        <v>1.0307372212746484</v>
      </c>
      <c r="K18" s="16">
        <f t="shared" si="0"/>
        <v>148.66116795</v>
      </c>
      <c r="L18" s="16">
        <f>C18</f>
        <v>144.228</v>
      </c>
      <c r="M18" s="16">
        <f t="shared" si="2"/>
        <v>100</v>
      </c>
    </row>
    <row r="19" spans="1:14" ht="12.75">
      <c r="A19" s="16">
        <v>13.25</v>
      </c>
      <c r="B19" s="37" t="s">
        <v>18</v>
      </c>
      <c r="C19" s="41">
        <f>A19*$C$6</f>
        <v>55.650000000000006</v>
      </c>
      <c r="D19" s="49">
        <v>55</v>
      </c>
      <c r="E19" s="41">
        <v>122.41</v>
      </c>
      <c r="F19" s="49">
        <v>16</v>
      </c>
      <c r="G19" s="41">
        <v>38.73322389</v>
      </c>
      <c r="H19" s="49">
        <v>34</v>
      </c>
      <c r="I19" s="41">
        <v>67.89997972000002</v>
      </c>
      <c r="J19" s="43">
        <f>K19/C19</f>
        <v>1.5036258061096133</v>
      </c>
      <c r="K19" s="16">
        <f t="shared" si="0"/>
        <v>83.67677610999999</v>
      </c>
      <c r="L19" s="16">
        <f t="shared" si="1"/>
        <v>83.67677610999999</v>
      </c>
      <c r="M19" s="16">
        <f t="shared" si="2"/>
        <v>150.36258061096134</v>
      </c>
      <c r="N19" s="34"/>
    </row>
    <row r="20" spans="1:13" ht="25.5">
      <c r="A20" s="16">
        <v>13.26</v>
      </c>
      <c r="B20" s="37" t="s">
        <v>43</v>
      </c>
      <c r="C20" s="41">
        <f>A20*$C$6</f>
        <v>55.692</v>
      </c>
      <c r="D20" s="49">
        <v>2</v>
      </c>
      <c r="E20" s="41">
        <v>63.955862759999995</v>
      </c>
      <c r="F20" s="49"/>
      <c r="G20" s="41">
        <v>0</v>
      </c>
      <c r="H20" s="49">
        <v>2</v>
      </c>
      <c r="I20" s="41">
        <v>57.77284676000001</v>
      </c>
      <c r="J20" s="43">
        <f>K20/C20</f>
        <v>1.1483850958845077</v>
      </c>
      <c r="K20" s="16">
        <f t="shared" si="0"/>
        <v>63.955862759999995</v>
      </c>
      <c r="L20" s="16">
        <f t="shared" si="1"/>
        <v>63.955862759999995</v>
      </c>
      <c r="M20" s="16">
        <f t="shared" si="2"/>
        <v>114.83850958845075</v>
      </c>
    </row>
    <row r="21" spans="1:13" ht="12.75">
      <c r="A21" s="16">
        <v>61.32</v>
      </c>
      <c r="B21" s="37" t="s">
        <v>44</v>
      </c>
      <c r="C21" s="41">
        <f>A21*$C$6</f>
        <v>257.54400000000004</v>
      </c>
      <c r="D21" s="49">
        <v>96</v>
      </c>
      <c r="E21" s="41">
        <v>505.30452647000027</v>
      </c>
      <c r="F21" s="49">
        <v>18</v>
      </c>
      <c r="G21" s="41">
        <v>75.21692398</v>
      </c>
      <c r="H21" s="49">
        <v>31</v>
      </c>
      <c r="I21" s="41">
        <v>219.51581240000002</v>
      </c>
      <c r="J21" s="43">
        <f>K21/C21</f>
        <v>1.669957764459666</v>
      </c>
      <c r="K21" s="16">
        <f t="shared" si="0"/>
        <v>430.0876024900003</v>
      </c>
      <c r="L21" s="16">
        <f>C21</f>
        <v>257.54400000000004</v>
      </c>
      <c r="M21" s="16">
        <f t="shared" si="2"/>
        <v>100</v>
      </c>
    </row>
    <row r="22" spans="1:13" ht="12.75">
      <c r="A22" s="16"/>
      <c r="B22" s="25"/>
      <c r="C22" s="41"/>
      <c r="D22" s="49"/>
      <c r="E22" s="41"/>
      <c r="F22" s="49"/>
      <c r="G22" s="41"/>
      <c r="H22" s="49"/>
      <c r="I22" s="41"/>
      <c r="J22" s="43"/>
      <c r="K22" s="16">
        <f t="shared" si="0"/>
        <v>0</v>
      </c>
      <c r="L22" s="16">
        <f t="shared" si="1"/>
        <v>0</v>
      </c>
      <c r="M22" s="16" t="e">
        <f t="shared" si="2"/>
        <v>#DIV/0!</v>
      </c>
    </row>
    <row r="23" spans="1:13" ht="12.75">
      <c r="A23" s="16"/>
      <c r="B23" s="31" t="s">
        <v>19</v>
      </c>
      <c r="C23" s="38">
        <f aca="true" t="shared" si="5" ref="C23:I23">C24+C25+C26</f>
        <v>310.674</v>
      </c>
      <c r="D23" s="50">
        <f t="shared" si="5"/>
        <v>574</v>
      </c>
      <c r="E23" s="38">
        <f t="shared" si="5"/>
        <v>784.0885139000002</v>
      </c>
      <c r="F23" s="50">
        <f t="shared" si="5"/>
        <v>321</v>
      </c>
      <c r="G23" s="38">
        <f t="shared" si="5"/>
        <v>471.45716914</v>
      </c>
      <c r="H23" s="50">
        <f t="shared" si="5"/>
        <v>249</v>
      </c>
      <c r="I23" s="38">
        <f t="shared" si="5"/>
        <v>266.37162878000004</v>
      </c>
      <c r="J23" s="40">
        <f>K23/C23</f>
        <v>1.0063003172457308</v>
      </c>
      <c r="K23" s="16">
        <f t="shared" si="0"/>
        <v>312.63134476000016</v>
      </c>
      <c r="L23" s="16">
        <f>L24+L25+L26</f>
        <v>312.6313447600002</v>
      </c>
      <c r="M23" s="16">
        <f t="shared" si="2"/>
        <v>100.6300317245731</v>
      </c>
    </row>
    <row r="24" spans="1:13" ht="12.75">
      <c r="A24" s="16">
        <v>36.54</v>
      </c>
      <c r="B24" s="37" t="s">
        <v>20</v>
      </c>
      <c r="C24" s="41">
        <f>A24*$C$6</f>
        <v>153.468</v>
      </c>
      <c r="D24" s="49">
        <v>36</v>
      </c>
      <c r="E24" s="41">
        <v>453.0495352900001</v>
      </c>
      <c r="F24" s="49">
        <v>21</v>
      </c>
      <c r="G24" s="41">
        <v>291.79481332000006</v>
      </c>
      <c r="H24" s="49">
        <v>12</v>
      </c>
      <c r="I24" s="41">
        <v>112.45743533</v>
      </c>
      <c r="J24" s="43">
        <f>K24/C24</f>
        <v>1.0507384078114008</v>
      </c>
      <c r="K24" s="16">
        <f t="shared" si="0"/>
        <v>161.25472197000005</v>
      </c>
      <c r="L24" s="16">
        <f t="shared" si="1"/>
        <v>161.25472197000005</v>
      </c>
      <c r="M24" s="16">
        <f t="shared" si="2"/>
        <v>105.07384078114008</v>
      </c>
    </row>
    <row r="25" spans="1:13" ht="12.75">
      <c r="A25" s="16">
        <v>0</v>
      </c>
      <c r="B25" s="37" t="s">
        <v>21</v>
      </c>
      <c r="C25" s="41">
        <f>A25*$C$6</f>
        <v>0</v>
      </c>
      <c r="D25" s="49">
        <v>1</v>
      </c>
      <c r="E25" s="41">
        <v>3.016</v>
      </c>
      <c r="F25" s="49">
        <v>1</v>
      </c>
      <c r="G25" s="41">
        <v>3.016072</v>
      </c>
      <c r="H25" s="49">
        <v>0</v>
      </c>
      <c r="I25" s="41">
        <v>0</v>
      </c>
      <c r="J25" s="43" t="e">
        <f>K25/C25</f>
        <v>#DIV/0!</v>
      </c>
      <c r="K25" s="16">
        <f t="shared" si="0"/>
        <v>-7.199999999984996E-05</v>
      </c>
      <c r="L25" s="16">
        <f t="shared" si="1"/>
        <v>-7.199999999984996E-05</v>
      </c>
      <c r="M25" s="16" t="e">
        <f t="shared" si="2"/>
        <v>#DIV/0!</v>
      </c>
    </row>
    <row r="26" spans="1:13" ht="12.75">
      <c r="A26" s="16">
        <v>37.43</v>
      </c>
      <c r="B26" s="37" t="s">
        <v>38</v>
      </c>
      <c r="C26" s="41">
        <f>A26*$C$6</f>
        <v>157.20600000000002</v>
      </c>
      <c r="D26" s="49">
        <v>537</v>
      </c>
      <c r="E26" s="41">
        <v>328.0229786100001</v>
      </c>
      <c r="F26" s="49">
        <v>299</v>
      </c>
      <c r="G26" s="41">
        <v>176.64628381999995</v>
      </c>
      <c r="H26" s="49">
        <v>237</v>
      </c>
      <c r="I26" s="41">
        <v>153.91419345000006</v>
      </c>
      <c r="J26" s="43">
        <f>K26/C26</f>
        <v>0.9629193210818935</v>
      </c>
      <c r="K26" s="16">
        <f t="shared" si="0"/>
        <v>151.37669479000016</v>
      </c>
      <c r="L26" s="16">
        <f t="shared" si="1"/>
        <v>151.37669479000016</v>
      </c>
      <c r="M26" s="16">
        <f t="shared" si="2"/>
        <v>96.29193210818934</v>
      </c>
    </row>
    <row r="27" spans="1:13" ht="12.75">
      <c r="A27" s="16"/>
      <c r="B27" s="25"/>
      <c r="C27" s="41"/>
      <c r="D27" s="49"/>
      <c r="E27" s="41"/>
      <c r="F27" s="49"/>
      <c r="G27" s="41"/>
      <c r="H27" s="49"/>
      <c r="I27" s="41"/>
      <c r="J27" s="43"/>
      <c r="K27" s="16">
        <f t="shared" si="0"/>
        <v>0</v>
      </c>
      <c r="L27" s="16">
        <f t="shared" si="1"/>
        <v>0</v>
      </c>
      <c r="M27" s="16" t="e">
        <f t="shared" si="2"/>
        <v>#DIV/0!</v>
      </c>
    </row>
    <row r="28" spans="1:13" ht="12.75">
      <c r="A28" s="16"/>
      <c r="B28" s="31" t="s">
        <v>22</v>
      </c>
      <c r="C28" s="38">
        <f aca="true" t="shared" si="6" ref="C28:I28">C29+C30+C31</f>
        <v>419.538</v>
      </c>
      <c r="D28" s="50">
        <f t="shared" si="6"/>
        <v>143</v>
      </c>
      <c r="E28" s="38">
        <f t="shared" si="6"/>
        <v>748.67409441</v>
      </c>
      <c r="F28" s="50">
        <f t="shared" si="6"/>
        <v>54</v>
      </c>
      <c r="G28" s="38">
        <f t="shared" si="6"/>
        <v>235.00985597000002</v>
      </c>
      <c r="H28" s="50">
        <f t="shared" si="6"/>
        <v>67</v>
      </c>
      <c r="I28" s="38">
        <f t="shared" si="6"/>
        <v>426.45817013000004</v>
      </c>
      <c r="J28" s="40">
        <f>K28/C28</f>
        <v>1.2243568840963153</v>
      </c>
      <c r="K28" s="16">
        <f t="shared" si="0"/>
        <v>513.66423844</v>
      </c>
      <c r="L28" s="16">
        <f>L29+L30+L31</f>
        <v>423.97557949</v>
      </c>
      <c r="M28" s="16">
        <f t="shared" si="2"/>
        <v>101.0577300482912</v>
      </c>
    </row>
    <row r="29" spans="1:13" ht="12.75">
      <c r="A29" s="16">
        <v>34.01</v>
      </c>
      <c r="B29" s="37" t="s">
        <v>23</v>
      </c>
      <c r="C29" s="41">
        <f>A29*$C$6</f>
        <v>142.84199999999998</v>
      </c>
      <c r="D29" s="49">
        <v>16</v>
      </c>
      <c r="E29" s="41">
        <v>232.85221667000002</v>
      </c>
      <c r="F29" s="49">
        <v>1</v>
      </c>
      <c r="G29" s="41">
        <v>4.51075772</v>
      </c>
      <c r="H29" s="49">
        <v>11</v>
      </c>
      <c r="I29" s="41">
        <v>171.11084971</v>
      </c>
      <c r="J29" s="43">
        <f>K29/C29</f>
        <v>1.5985596599739575</v>
      </c>
      <c r="K29" s="16">
        <f t="shared" si="0"/>
        <v>228.34145895000003</v>
      </c>
      <c r="L29" s="16">
        <v>138.6528</v>
      </c>
      <c r="M29" s="16">
        <f t="shared" si="2"/>
        <v>97.06724912840762</v>
      </c>
    </row>
    <row r="30" spans="1:13" ht="12.75">
      <c r="A30" s="16">
        <v>46.54</v>
      </c>
      <c r="B30" s="37" t="s">
        <v>39</v>
      </c>
      <c r="C30" s="41">
        <f>A30*$C$6</f>
        <v>195.46800000000002</v>
      </c>
      <c r="D30" s="49">
        <v>54</v>
      </c>
      <c r="E30" s="41">
        <v>466.34694704</v>
      </c>
      <c r="F30" s="49">
        <v>24</v>
      </c>
      <c r="G30" s="41">
        <v>210.08635734000003</v>
      </c>
      <c r="H30" s="49">
        <v>25</v>
      </c>
      <c r="I30" s="41">
        <v>233.10028904000004</v>
      </c>
      <c r="J30" s="43">
        <f>K30/C30</f>
        <v>1.311010445187959</v>
      </c>
      <c r="K30" s="16">
        <f t="shared" si="0"/>
        <v>256.26058969999997</v>
      </c>
      <c r="L30" s="16">
        <f t="shared" si="1"/>
        <v>256.26058969999997</v>
      </c>
      <c r="M30" s="16">
        <f t="shared" si="2"/>
        <v>131.1010445187959</v>
      </c>
    </row>
    <row r="31" spans="1:13" ht="12.75">
      <c r="A31" s="16">
        <v>19.34</v>
      </c>
      <c r="B31" s="37" t="s">
        <v>33</v>
      </c>
      <c r="C31" s="41">
        <f>A31*$C$6</f>
        <v>81.22800000000001</v>
      </c>
      <c r="D31" s="49">
        <v>73</v>
      </c>
      <c r="E31" s="41">
        <v>49.4749307</v>
      </c>
      <c r="F31" s="49">
        <v>29</v>
      </c>
      <c r="G31" s="41">
        <v>20.412740909999997</v>
      </c>
      <c r="H31" s="49">
        <v>31</v>
      </c>
      <c r="I31" s="41">
        <v>22.247031380000003</v>
      </c>
      <c r="J31" s="43">
        <f>K31/C31</f>
        <v>0.3577853669916778</v>
      </c>
      <c r="K31" s="16">
        <f t="shared" si="0"/>
        <v>29.062189790000005</v>
      </c>
      <c r="L31" s="16">
        <f t="shared" si="1"/>
        <v>29.062189790000005</v>
      </c>
      <c r="M31" s="16">
        <f t="shared" si="2"/>
        <v>35.77853669916778</v>
      </c>
    </row>
    <row r="32" spans="1:13" ht="12.75">
      <c r="A32" s="16"/>
      <c r="B32" s="4"/>
      <c r="C32" s="41"/>
      <c r="D32" s="49"/>
      <c r="E32" s="41"/>
      <c r="F32" s="49"/>
      <c r="G32" s="41"/>
      <c r="H32" s="49"/>
      <c r="I32" s="41"/>
      <c r="J32" s="43"/>
      <c r="K32" s="16">
        <f t="shared" si="0"/>
        <v>0</v>
      </c>
      <c r="L32" s="16">
        <f t="shared" si="1"/>
        <v>0</v>
      </c>
      <c r="M32" s="16" t="e">
        <f t="shared" si="2"/>
        <v>#DIV/0!</v>
      </c>
    </row>
    <row r="33" spans="1:13" ht="13.5" thickBot="1">
      <c r="A33" s="16">
        <f>SUM(A9:A32)</f>
        <v>624.3199999999999</v>
      </c>
      <c r="B33" s="33" t="s">
        <v>0</v>
      </c>
      <c r="C33" s="45">
        <f aca="true" t="shared" si="7" ref="C33:I33">C8+C14+C17+C23+C28</f>
        <v>2622.1440000000002</v>
      </c>
      <c r="D33" s="51">
        <f t="shared" si="7"/>
        <v>1043</v>
      </c>
      <c r="E33" s="45">
        <f t="shared" si="7"/>
        <v>5253.383595438001</v>
      </c>
      <c r="F33" s="51">
        <f t="shared" si="7"/>
        <v>436</v>
      </c>
      <c r="G33" s="45">
        <f t="shared" si="7"/>
        <v>1272.24916374</v>
      </c>
      <c r="H33" s="51">
        <f t="shared" si="7"/>
        <v>491</v>
      </c>
      <c r="I33" s="45">
        <f t="shared" si="7"/>
        <v>2878.1378558399997</v>
      </c>
      <c r="J33" s="48">
        <f>K33/C33</f>
        <v>1.5182745233282386</v>
      </c>
      <c r="K33" s="16">
        <f t="shared" si="0"/>
        <v>3981.134431698001</v>
      </c>
      <c r="L33" s="16">
        <f>L8+L14+L17+L23+L28</f>
        <v>2812.4366163000004</v>
      </c>
      <c r="M33" s="16">
        <f>L33/C33</f>
        <v>1.0725713829217618</v>
      </c>
    </row>
    <row r="34" spans="1:11" ht="12.75">
      <c r="A34">
        <f>A33*C6</f>
        <v>2622.144</v>
      </c>
      <c r="C34" s="22"/>
      <c r="D34" s="22"/>
      <c r="E34" s="22"/>
      <c r="F34" s="22"/>
      <c r="G34" s="22"/>
      <c r="H34" s="22"/>
      <c r="I34" s="22"/>
      <c r="J34" s="24"/>
      <c r="K34" s="16">
        <f t="shared" si="0"/>
        <v>0</v>
      </c>
    </row>
    <row r="35" ht="12.75">
      <c r="L35" s="16">
        <f>L33-L14</f>
        <v>2263.4126163000005</v>
      </c>
    </row>
    <row r="36" spans="2:15" ht="12.75" customHeight="1">
      <c r="B36" s="94" t="s">
        <v>45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</row>
    <row r="37" spans="2:10" ht="12.75">
      <c r="B37" s="30" t="s">
        <v>51</v>
      </c>
      <c r="C37" s="30"/>
      <c r="D37" s="30"/>
      <c r="E37" s="30"/>
      <c r="F37" s="30"/>
      <c r="G37" s="30"/>
      <c r="H37" s="30"/>
      <c r="I37" s="30"/>
      <c r="J37" s="30"/>
    </row>
    <row r="38" spans="2:10" ht="12.75">
      <c r="B38" s="30" t="s">
        <v>79</v>
      </c>
      <c r="C38" s="30"/>
      <c r="D38" s="30"/>
      <c r="E38" s="30"/>
      <c r="F38" s="30"/>
      <c r="G38" s="30"/>
      <c r="H38" s="30"/>
      <c r="I38" s="30"/>
      <c r="J38" s="30"/>
    </row>
    <row r="39" spans="2:10" ht="12.75">
      <c r="B39" s="92"/>
      <c r="C39" s="92"/>
      <c r="D39" s="92"/>
      <c r="E39" s="92"/>
      <c r="F39" s="92"/>
      <c r="G39" s="92"/>
      <c r="H39" s="92"/>
      <c r="I39" s="92"/>
      <c r="J39" s="92"/>
    </row>
  </sheetData>
  <sheetProtection/>
  <mergeCells count="10">
    <mergeCell ref="B39:J39"/>
    <mergeCell ref="B2:J2"/>
    <mergeCell ref="B36:O36"/>
    <mergeCell ref="J4:J5"/>
    <mergeCell ref="B4:B5"/>
    <mergeCell ref="C4:C5"/>
    <mergeCell ref="D4:E4"/>
    <mergeCell ref="F4:G4"/>
    <mergeCell ref="H4:I4"/>
    <mergeCell ref="B3:I3"/>
  </mergeCells>
  <printOptions/>
  <pageMargins left="0" right="0" top="0.35" bottom="0.1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8"/>
  <sheetViews>
    <sheetView zoomScale="90" zoomScaleNormal="90" zoomScalePageLayoutView="0" workbookViewId="0" topLeftCell="B1">
      <selection activeCell="B1" sqref="B1"/>
    </sheetView>
  </sheetViews>
  <sheetFormatPr defaultColWidth="9.140625" defaultRowHeight="12.75"/>
  <cols>
    <col min="1" max="1" width="10.28125" style="0" hidden="1" customWidth="1"/>
    <col min="2" max="2" width="35.57421875" style="0" customWidth="1"/>
    <col min="3" max="3" width="12.57421875" style="0" customWidth="1"/>
    <col min="4" max="4" width="8.28125" style="0" customWidth="1"/>
    <col min="5" max="5" width="9.8515625" style="0" customWidth="1"/>
    <col min="6" max="6" width="7.421875" style="0" customWidth="1"/>
    <col min="7" max="7" width="9.00390625" style="0" customWidth="1"/>
    <col min="8" max="8" width="7.421875" style="0" customWidth="1"/>
    <col min="9" max="9" width="10.7109375" style="0" customWidth="1"/>
    <col min="10" max="10" width="12.00390625" style="0" customWidth="1"/>
    <col min="11" max="13" width="9.140625" style="0" hidden="1" customWidth="1"/>
  </cols>
  <sheetData>
    <row r="2" spans="2:10" ht="12.75">
      <c r="B2" s="107" t="s">
        <v>30</v>
      </c>
      <c r="C2" s="107"/>
      <c r="D2" s="107"/>
      <c r="E2" s="107"/>
      <c r="F2" s="107"/>
      <c r="G2" s="107"/>
      <c r="H2" s="107"/>
      <c r="I2" s="107"/>
      <c r="J2" s="107"/>
    </row>
    <row r="3" spans="2:10" ht="13.5" thickBot="1">
      <c r="B3" s="105" t="str">
        <f>NE!B3</f>
        <v>Stadiul  implementării POR la data de 30.06.2014</v>
      </c>
      <c r="C3" s="105"/>
      <c r="D3" s="105"/>
      <c r="E3" s="105"/>
      <c r="F3" s="105"/>
      <c r="G3" s="105"/>
      <c r="H3" s="105"/>
      <c r="I3" s="105"/>
      <c r="J3" s="9" t="s">
        <v>24</v>
      </c>
    </row>
    <row r="4" spans="2:10" ht="41.25" customHeight="1">
      <c r="B4" s="95" t="s">
        <v>34</v>
      </c>
      <c r="C4" s="97" t="s">
        <v>17</v>
      </c>
      <c r="D4" s="99" t="s">
        <v>11</v>
      </c>
      <c r="E4" s="100"/>
      <c r="F4" s="99" t="s">
        <v>8</v>
      </c>
      <c r="G4" s="100"/>
      <c r="H4" s="99" t="s">
        <v>9</v>
      </c>
      <c r="I4" s="100"/>
      <c r="J4" s="101" t="s">
        <v>13</v>
      </c>
    </row>
    <row r="5" spans="2:10" ht="36" customHeight="1">
      <c r="B5" s="96"/>
      <c r="C5" s="98"/>
      <c r="D5" s="10" t="s">
        <v>46</v>
      </c>
      <c r="E5" s="10" t="s">
        <v>10</v>
      </c>
      <c r="F5" s="10" t="s">
        <v>47</v>
      </c>
      <c r="G5" s="10" t="s">
        <v>10</v>
      </c>
      <c r="H5" s="10" t="s">
        <v>47</v>
      </c>
      <c r="I5" s="10" t="s">
        <v>10</v>
      </c>
      <c r="J5" s="102"/>
    </row>
    <row r="6" spans="2:10" ht="12.75" hidden="1">
      <c r="B6" s="27"/>
      <c r="C6" s="26">
        <f>NE!C6</f>
        <v>4.2</v>
      </c>
      <c r="D6" s="26"/>
      <c r="E6" s="26"/>
      <c r="F6" s="26"/>
      <c r="G6" s="26"/>
      <c r="H6" s="26"/>
      <c r="I6" s="26"/>
      <c r="J6" s="28"/>
    </row>
    <row r="7" spans="2:10" ht="12.75">
      <c r="B7" s="27"/>
      <c r="C7" s="26"/>
      <c r="D7" s="26"/>
      <c r="E7" s="26"/>
      <c r="F7" s="26"/>
      <c r="G7" s="26"/>
      <c r="H7" s="26"/>
      <c r="I7" s="26"/>
      <c r="J7" s="28"/>
    </row>
    <row r="8" spans="2:13" ht="12.75">
      <c r="B8" s="31" t="s">
        <v>35</v>
      </c>
      <c r="C8" s="55">
        <f>C9+C10+C11+C12</f>
        <v>612.4440000000001</v>
      </c>
      <c r="D8" s="56">
        <f>D9+D12+17+24</f>
        <v>87</v>
      </c>
      <c r="E8" s="55">
        <f>E9+E10+E11+E12</f>
        <v>1004.35862627</v>
      </c>
      <c r="F8" s="57">
        <f>F9+F10+F11+F12</f>
        <v>8</v>
      </c>
      <c r="G8" s="55">
        <f>G9+G10+G11+G12</f>
        <v>161.25941558000002</v>
      </c>
      <c r="H8" s="57">
        <f>H9+H10+H11+H12</f>
        <v>63</v>
      </c>
      <c r="I8" s="55">
        <f>I9+I10+I11+I12</f>
        <v>764.41132145</v>
      </c>
      <c r="J8" s="58">
        <f>K8/C8</f>
        <v>1.3766143691341572</v>
      </c>
      <c r="K8" s="16">
        <f>E8-G8</f>
        <v>843.09921069</v>
      </c>
      <c r="L8" s="16">
        <f>L9+L10+L11</f>
        <v>693.7734805399999</v>
      </c>
      <c r="M8" s="16">
        <f aca="true" t="shared" si="0" ref="M8:M32">(L8*100)/C8</f>
        <v>113.27949666255196</v>
      </c>
    </row>
    <row r="9" spans="1:13" ht="12.75">
      <c r="A9" s="16">
        <v>68.38</v>
      </c>
      <c r="B9" s="25" t="s">
        <v>81</v>
      </c>
      <c r="C9" s="53">
        <f>A9*$C$6</f>
        <v>287.19599999999997</v>
      </c>
      <c r="D9" s="52">
        <v>30</v>
      </c>
      <c r="E9" s="53">
        <v>471.9515439999999</v>
      </c>
      <c r="F9" s="52">
        <v>3</v>
      </c>
      <c r="G9" s="53">
        <v>103.79941558000002</v>
      </c>
      <c r="H9" s="52">
        <v>23</v>
      </c>
      <c r="I9" s="53">
        <v>333.73232330999997</v>
      </c>
      <c r="J9" s="59">
        <f>K9/C9</f>
        <v>1.281884595955375</v>
      </c>
      <c r="K9" s="16">
        <f aca="true" t="shared" si="1" ref="K9:K33">E9-G9</f>
        <v>368.1521284199999</v>
      </c>
      <c r="L9" s="16">
        <f aca="true" t="shared" si="2" ref="L9:L32">E9-G9</f>
        <v>368.1521284199999</v>
      </c>
      <c r="M9" s="16">
        <f t="shared" si="0"/>
        <v>128.1884595955375</v>
      </c>
    </row>
    <row r="10" spans="1:13" ht="12.75">
      <c r="A10" s="16">
        <v>27.35</v>
      </c>
      <c r="B10" s="25" t="s">
        <v>82</v>
      </c>
      <c r="C10" s="53">
        <f>A10*$C$6</f>
        <v>114.87</v>
      </c>
      <c r="D10" s="52" t="s">
        <v>70</v>
      </c>
      <c r="E10" s="53">
        <v>178.60535212</v>
      </c>
      <c r="F10" s="52">
        <v>3</v>
      </c>
      <c r="G10" s="53">
        <v>25.31</v>
      </c>
      <c r="H10" s="52">
        <v>14</v>
      </c>
      <c r="I10" s="53">
        <v>147.61903701000003</v>
      </c>
      <c r="J10" s="59">
        <f>K10/C10</f>
        <v>1.3345116402890222</v>
      </c>
      <c r="K10" s="16">
        <f t="shared" si="1"/>
        <v>153.29535212</v>
      </c>
      <c r="L10" s="16">
        <f t="shared" si="2"/>
        <v>153.29535212</v>
      </c>
      <c r="M10" s="16">
        <f t="shared" si="0"/>
        <v>133.4511640289022</v>
      </c>
    </row>
    <row r="11" spans="1:13" ht="12.75">
      <c r="A11" s="16">
        <v>41.03</v>
      </c>
      <c r="B11" s="25" t="s">
        <v>83</v>
      </c>
      <c r="C11" s="53">
        <f>A11*$C$6</f>
        <v>172.32600000000002</v>
      </c>
      <c r="D11" s="52" t="s">
        <v>52</v>
      </c>
      <c r="E11" s="53">
        <v>305.44</v>
      </c>
      <c r="F11" s="52">
        <v>2</v>
      </c>
      <c r="G11" s="53">
        <v>32.15</v>
      </c>
      <c r="H11" s="52">
        <v>22</v>
      </c>
      <c r="I11" s="53">
        <v>273.99686284999996</v>
      </c>
      <c r="J11" s="59">
        <f>K11/C11</f>
        <v>1.585889534951197</v>
      </c>
      <c r="K11" s="16">
        <f t="shared" si="1"/>
        <v>273.29</v>
      </c>
      <c r="L11" s="16">
        <f>C11</f>
        <v>172.32600000000002</v>
      </c>
      <c r="M11" s="16">
        <f t="shared" si="0"/>
        <v>100</v>
      </c>
    </row>
    <row r="12" spans="1:13" ht="12.75" customHeight="1">
      <c r="A12" s="18">
        <v>9.06</v>
      </c>
      <c r="B12" s="37" t="s">
        <v>80</v>
      </c>
      <c r="C12" s="69">
        <f>A12*$C$6</f>
        <v>38.05200000000001</v>
      </c>
      <c r="D12" s="68">
        <v>16</v>
      </c>
      <c r="E12" s="69">
        <v>48.36173015</v>
      </c>
      <c r="F12" s="68">
        <v>0</v>
      </c>
      <c r="G12" s="69">
        <v>0</v>
      </c>
      <c r="H12" s="68">
        <v>4</v>
      </c>
      <c r="I12" s="69">
        <v>9.06309828</v>
      </c>
      <c r="J12" s="89">
        <f>K12/C12</f>
        <v>1.2709379309891724</v>
      </c>
      <c r="K12" s="16">
        <f t="shared" si="1"/>
        <v>48.36173015</v>
      </c>
      <c r="L12" s="16">
        <f>E12-G12</f>
        <v>48.36173015</v>
      </c>
      <c r="M12" s="16">
        <f t="shared" si="0"/>
        <v>127.09379309891726</v>
      </c>
    </row>
    <row r="13" spans="1:13" ht="12.75">
      <c r="A13" s="16"/>
      <c r="B13" s="25"/>
      <c r="C13" s="53"/>
      <c r="D13" s="52"/>
      <c r="E13" s="53"/>
      <c r="F13" s="52"/>
      <c r="G13" s="53"/>
      <c r="H13" s="52"/>
      <c r="I13" s="53"/>
      <c r="J13" s="59"/>
      <c r="K13" s="16">
        <f t="shared" si="1"/>
        <v>0</v>
      </c>
      <c r="L13" s="16">
        <f t="shared" si="2"/>
        <v>0</v>
      </c>
      <c r="M13" s="16" t="e">
        <f t="shared" si="0"/>
        <v>#DIV/0!</v>
      </c>
    </row>
    <row r="14" spans="1:13" ht="12.75">
      <c r="A14" s="16"/>
      <c r="B14" s="31" t="s">
        <v>36</v>
      </c>
      <c r="C14" s="55">
        <f aca="true" t="shared" si="3" ref="C14:I14">C15</f>
        <v>405.216</v>
      </c>
      <c r="D14" s="60">
        <f t="shared" si="3"/>
        <v>52</v>
      </c>
      <c r="E14" s="55">
        <f t="shared" si="3"/>
        <v>1424.45</v>
      </c>
      <c r="F14" s="60">
        <f t="shared" si="3"/>
        <v>10</v>
      </c>
      <c r="G14" s="55">
        <f t="shared" si="3"/>
        <v>230.94</v>
      </c>
      <c r="H14" s="60">
        <f t="shared" si="3"/>
        <v>18</v>
      </c>
      <c r="I14" s="55">
        <f t="shared" si="3"/>
        <v>544.7204896099998</v>
      </c>
      <c r="J14" s="58">
        <f>K14/C14</f>
        <v>2.945367408986812</v>
      </c>
      <c r="K14" s="16">
        <f t="shared" si="1"/>
        <v>1193.51</v>
      </c>
      <c r="L14" s="16">
        <f>L15</f>
        <v>405.216</v>
      </c>
      <c r="M14" s="16">
        <f t="shared" si="0"/>
        <v>100</v>
      </c>
    </row>
    <row r="15" spans="1:13" ht="12.75">
      <c r="A15" s="16">
        <v>96.48</v>
      </c>
      <c r="B15" s="37" t="s">
        <v>41</v>
      </c>
      <c r="C15" s="53">
        <f>A15*$C$6</f>
        <v>405.216</v>
      </c>
      <c r="D15" s="52">
        <v>52</v>
      </c>
      <c r="E15" s="53">
        <v>1424.45</v>
      </c>
      <c r="F15" s="52">
        <v>10</v>
      </c>
      <c r="G15" s="53">
        <v>230.94</v>
      </c>
      <c r="H15" s="52">
        <v>18</v>
      </c>
      <c r="I15" s="53">
        <v>544.7204896099998</v>
      </c>
      <c r="J15" s="59">
        <f>K15/C15</f>
        <v>2.945367408986812</v>
      </c>
      <c r="K15" s="16">
        <f t="shared" si="1"/>
        <v>1193.51</v>
      </c>
      <c r="L15" s="16">
        <f>C15</f>
        <v>405.216</v>
      </c>
      <c r="M15" s="16">
        <f t="shared" si="0"/>
        <v>100</v>
      </c>
    </row>
    <row r="16" spans="1:13" ht="12.75">
      <c r="A16" s="16"/>
      <c r="B16" s="25"/>
      <c r="C16" s="53"/>
      <c r="D16" s="52"/>
      <c r="E16" s="53"/>
      <c r="F16" s="52"/>
      <c r="G16" s="53"/>
      <c r="H16" s="52"/>
      <c r="I16" s="53"/>
      <c r="J16" s="59"/>
      <c r="K16" s="16">
        <f t="shared" si="1"/>
        <v>0</v>
      </c>
      <c r="L16" s="16">
        <f t="shared" si="2"/>
        <v>0</v>
      </c>
      <c r="M16" s="16" t="e">
        <f t="shared" si="0"/>
        <v>#DIV/0!</v>
      </c>
    </row>
    <row r="17" spans="1:13" ht="12.75">
      <c r="A17" s="16"/>
      <c r="B17" s="31" t="s">
        <v>42</v>
      </c>
      <c r="C17" s="55">
        <f aca="true" t="shared" si="4" ref="C17:I17">C18+C19+C20+C21</f>
        <v>354.52200000000005</v>
      </c>
      <c r="D17" s="60">
        <f t="shared" si="4"/>
        <v>182</v>
      </c>
      <c r="E17" s="55">
        <f t="shared" si="4"/>
        <v>1133.4233644299998</v>
      </c>
      <c r="F17" s="60">
        <f t="shared" si="4"/>
        <v>47</v>
      </c>
      <c r="G17" s="55">
        <f t="shared" si="4"/>
        <v>196.54590015899998</v>
      </c>
      <c r="H17" s="60">
        <f t="shared" si="4"/>
        <v>61</v>
      </c>
      <c r="I17" s="55">
        <f t="shared" si="4"/>
        <v>353.54577649</v>
      </c>
      <c r="J17" s="58">
        <f>K17/C17</f>
        <v>2.642649720668956</v>
      </c>
      <c r="K17" s="16">
        <f t="shared" si="1"/>
        <v>936.8774642709998</v>
      </c>
      <c r="L17" s="16">
        <f>L18+L19+L20+L21</f>
        <v>487.6002702410001</v>
      </c>
      <c r="M17" s="16">
        <f t="shared" si="0"/>
        <v>137.53737997670103</v>
      </c>
    </row>
    <row r="18" spans="1:13" ht="12.75">
      <c r="A18" s="16">
        <v>19.59</v>
      </c>
      <c r="B18" s="37" t="s">
        <v>37</v>
      </c>
      <c r="C18" s="53">
        <f>A18*$C$6</f>
        <v>82.278</v>
      </c>
      <c r="D18" s="52">
        <v>26</v>
      </c>
      <c r="E18" s="53">
        <v>218.9117591</v>
      </c>
      <c r="F18" s="52">
        <v>6</v>
      </c>
      <c r="G18" s="53">
        <v>15.546936899999999</v>
      </c>
      <c r="H18" s="52">
        <v>15</v>
      </c>
      <c r="I18" s="53">
        <v>99.05895205</v>
      </c>
      <c r="J18" s="59">
        <f>K18/C18</f>
        <v>2.471679211940008</v>
      </c>
      <c r="K18" s="16">
        <f t="shared" si="1"/>
        <v>203.36482220000002</v>
      </c>
      <c r="L18" s="16">
        <f t="shared" si="2"/>
        <v>203.36482220000002</v>
      </c>
      <c r="M18" s="16">
        <f t="shared" si="0"/>
        <v>247.16792119400083</v>
      </c>
    </row>
    <row r="19" spans="1:13" ht="12.75">
      <c r="A19" s="16">
        <v>9.78</v>
      </c>
      <c r="B19" s="37" t="s">
        <v>18</v>
      </c>
      <c r="C19" s="53">
        <f>A19*$C$6</f>
        <v>41.076</v>
      </c>
      <c r="D19" s="52">
        <v>42</v>
      </c>
      <c r="E19" s="53">
        <v>105.31082746000001</v>
      </c>
      <c r="F19" s="52">
        <v>22</v>
      </c>
      <c r="G19" s="53">
        <v>56.196184149</v>
      </c>
      <c r="H19" s="52">
        <v>20</v>
      </c>
      <c r="I19" s="53">
        <v>49.380426310000004</v>
      </c>
      <c r="J19" s="59">
        <f>K19/C19</f>
        <v>1.195701706860454</v>
      </c>
      <c r="K19" s="16">
        <f t="shared" si="1"/>
        <v>49.114643311000016</v>
      </c>
      <c r="L19" s="16">
        <f t="shared" si="2"/>
        <v>49.114643311000016</v>
      </c>
      <c r="M19" s="16">
        <f t="shared" si="0"/>
        <v>119.57017068604542</v>
      </c>
    </row>
    <row r="20" spans="1:13" ht="12.75">
      <c r="A20" s="16">
        <v>9.78</v>
      </c>
      <c r="B20" s="37" t="s">
        <v>43</v>
      </c>
      <c r="C20" s="53">
        <f>A20*$C$6</f>
        <v>41.076</v>
      </c>
      <c r="D20" s="52">
        <v>3</v>
      </c>
      <c r="E20" s="53">
        <v>45.02880473</v>
      </c>
      <c r="F20" s="52"/>
      <c r="G20" s="53">
        <v>0</v>
      </c>
      <c r="H20" s="52">
        <v>2</v>
      </c>
      <c r="I20" s="53">
        <v>42.38303993</v>
      </c>
      <c r="J20" s="59">
        <f>K20/C20</f>
        <v>1.0962314911383775</v>
      </c>
      <c r="K20" s="16">
        <f t="shared" si="1"/>
        <v>45.02880473</v>
      </c>
      <c r="L20" s="16">
        <f t="shared" si="2"/>
        <v>45.02880473</v>
      </c>
      <c r="M20" s="16">
        <f t="shared" si="0"/>
        <v>109.62314911383777</v>
      </c>
    </row>
    <row r="21" spans="1:14" ht="12.75">
      <c r="A21" s="16">
        <v>45.26</v>
      </c>
      <c r="B21" s="37" t="s">
        <v>44</v>
      </c>
      <c r="C21" s="53">
        <f>A21*$C$6</f>
        <v>190.092</v>
      </c>
      <c r="D21" s="52">
        <v>111</v>
      </c>
      <c r="E21" s="53">
        <v>764.1719731399999</v>
      </c>
      <c r="F21" s="52">
        <v>19</v>
      </c>
      <c r="G21" s="53">
        <v>124.80277910999999</v>
      </c>
      <c r="H21" s="52">
        <v>24</v>
      </c>
      <c r="I21" s="53">
        <v>162.72335819999998</v>
      </c>
      <c r="J21" s="59">
        <f>K21/C21</f>
        <v>3.3634723924731174</v>
      </c>
      <c r="K21" s="16">
        <f t="shared" si="1"/>
        <v>639.3691940299999</v>
      </c>
      <c r="L21" s="16">
        <f>C21</f>
        <v>190.092</v>
      </c>
      <c r="M21" s="16">
        <f t="shared" si="0"/>
        <v>100</v>
      </c>
      <c r="N21" s="34"/>
    </row>
    <row r="22" spans="1:13" ht="12.75">
      <c r="A22" s="16"/>
      <c r="B22" s="25"/>
      <c r="C22" s="53"/>
      <c r="D22" s="52"/>
      <c r="E22" s="53"/>
      <c r="F22" s="52"/>
      <c r="G22" s="53"/>
      <c r="H22" s="52"/>
      <c r="I22" s="53"/>
      <c r="J22" s="59"/>
      <c r="K22" s="16">
        <f t="shared" si="1"/>
        <v>0</v>
      </c>
      <c r="L22" s="16">
        <f t="shared" si="2"/>
        <v>0</v>
      </c>
      <c r="M22" s="16" t="e">
        <f t="shared" si="0"/>
        <v>#DIV/0!</v>
      </c>
    </row>
    <row r="23" spans="1:13" ht="12.75">
      <c r="A23" s="16"/>
      <c r="B23" s="31" t="s">
        <v>19</v>
      </c>
      <c r="C23" s="55">
        <f aca="true" t="shared" si="5" ref="C23:I23">C24+C25+C26</f>
        <v>316.512</v>
      </c>
      <c r="D23" s="60">
        <f t="shared" si="5"/>
        <v>409</v>
      </c>
      <c r="E23" s="55">
        <f t="shared" si="5"/>
        <v>645.1520352769999</v>
      </c>
      <c r="F23" s="60">
        <f t="shared" si="5"/>
        <v>214</v>
      </c>
      <c r="G23" s="55">
        <f t="shared" si="5"/>
        <v>283.236196897</v>
      </c>
      <c r="H23" s="60">
        <f t="shared" si="5"/>
        <v>186</v>
      </c>
      <c r="I23" s="55">
        <f t="shared" si="5"/>
        <v>361.49700597788603</v>
      </c>
      <c r="J23" s="58">
        <f>K23/C23</f>
        <v>1.1434506065488823</v>
      </c>
      <c r="K23" s="16">
        <f t="shared" si="1"/>
        <v>361.91583837999985</v>
      </c>
      <c r="L23" s="16">
        <f>L24+L25+L26</f>
        <v>361.91583837999985</v>
      </c>
      <c r="M23" s="16">
        <f t="shared" si="0"/>
        <v>114.34506065488823</v>
      </c>
    </row>
    <row r="24" spans="1:15" ht="12.75">
      <c r="A24" s="16">
        <v>28.97</v>
      </c>
      <c r="B24" s="37" t="s">
        <v>20</v>
      </c>
      <c r="C24" s="53">
        <f>A24*$C$6</f>
        <v>121.674</v>
      </c>
      <c r="D24" s="52">
        <v>23</v>
      </c>
      <c r="E24" s="53">
        <v>313.15783590999996</v>
      </c>
      <c r="F24" s="52">
        <v>11</v>
      </c>
      <c r="G24" s="53">
        <v>179.90279114999998</v>
      </c>
      <c r="H24" s="52">
        <v>11</v>
      </c>
      <c r="I24" s="53">
        <v>125.50491656999999</v>
      </c>
      <c r="J24" s="59">
        <f>K24/C24</f>
        <v>1.0951809323273662</v>
      </c>
      <c r="K24" s="16">
        <f t="shared" si="1"/>
        <v>133.25504475999998</v>
      </c>
      <c r="L24" s="16">
        <f t="shared" si="2"/>
        <v>133.25504475999998</v>
      </c>
      <c r="M24" s="16">
        <f t="shared" si="0"/>
        <v>109.51809323273663</v>
      </c>
      <c r="N24" s="34"/>
      <c r="O24" s="34"/>
    </row>
    <row r="25" spans="1:13" ht="12.75">
      <c r="A25" s="16">
        <v>23.13</v>
      </c>
      <c r="B25" s="37" t="s">
        <v>21</v>
      </c>
      <c r="C25" s="53">
        <f>A25*$C$6</f>
        <v>97.146</v>
      </c>
      <c r="D25" s="52">
        <v>3</v>
      </c>
      <c r="E25" s="53">
        <v>138.14644</v>
      </c>
      <c r="F25" s="52"/>
      <c r="G25" s="53">
        <v>0</v>
      </c>
      <c r="H25" s="52">
        <v>3</v>
      </c>
      <c r="I25" s="53">
        <v>138.10195989</v>
      </c>
      <c r="J25" s="59">
        <f>K25/C25</f>
        <v>1.422049698392111</v>
      </c>
      <c r="K25" s="16">
        <f t="shared" si="1"/>
        <v>138.14644</v>
      </c>
      <c r="L25" s="16">
        <f t="shared" si="2"/>
        <v>138.14644</v>
      </c>
      <c r="M25" s="16">
        <f t="shared" si="0"/>
        <v>142.20496983921112</v>
      </c>
    </row>
    <row r="26" spans="1:13" ht="12.75">
      <c r="A26" s="16">
        <v>23.26</v>
      </c>
      <c r="B26" s="37" t="s">
        <v>38</v>
      </c>
      <c r="C26" s="53">
        <f>A26*$C$6</f>
        <v>97.69200000000001</v>
      </c>
      <c r="D26" s="52">
        <v>383</v>
      </c>
      <c r="E26" s="53">
        <v>193.84775936699987</v>
      </c>
      <c r="F26" s="52">
        <v>203</v>
      </c>
      <c r="G26" s="53">
        <v>103.33340574700004</v>
      </c>
      <c r="H26" s="52">
        <v>172</v>
      </c>
      <c r="I26" s="53">
        <v>97.89012951788604</v>
      </c>
      <c r="J26" s="59">
        <f>K26/C26</f>
        <v>0.9265277977725895</v>
      </c>
      <c r="K26" s="16">
        <f t="shared" si="1"/>
        <v>90.51435361999982</v>
      </c>
      <c r="L26" s="16">
        <f t="shared" si="2"/>
        <v>90.51435361999982</v>
      </c>
      <c r="M26" s="16">
        <f t="shared" si="0"/>
        <v>92.65277977725896</v>
      </c>
    </row>
    <row r="27" spans="1:13" ht="12.75">
      <c r="A27" s="16"/>
      <c r="B27" s="25"/>
      <c r="C27" s="53"/>
      <c r="D27" s="52"/>
      <c r="E27" s="53"/>
      <c r="F27" s="52"/>
      <c r="G27" s="53"/>
      <c r="H27" s="52"/>
      <c r="I27" s="53"/>
      <c r="J27" s="59"/>
      <c r="K27" s="16">
        <f t="shared" si="1"/>
        <v>0</v>
      </c>
      <c r="L27" s="16">
        <f t="shared" si="2"/>
        <v>0</v>
      </c>
      <c r="M27" s="16" t="e">
        <f t="shared" si="0"/>
        <v>#DIV/0!</v>
      </c>
    </row>
    <row r="28" spans="1:13" ht="12.75">
      <c r="A28" s="16"/>
      <c r="B28" s="31" t="s">
        <v>22</v>
      </c>
      <c r="C28" s="55">
        <f aca="true" t="shared" si="6" ref="C28:I28">C29+C30+C31</f>
        <v>247.086</v>
      </c>
      <c r="D28" s="60">
        <f t="shared" si="6"/>
        <v>106</v>
      </c>
      <c r="E28" s="55">
        <f t="shared" si="6"/>
        <v>702.2406271799999</v>
      </c>
      <c r="F28" s="60">
        <f t="shared" si="6"/>
        <v>55</v>
      </c>
      <c r="G28" s="55">
        <f t="shared" si="6"/>
        <v>433.8890027399999</v>
      </c>
      <c r="H28" s="60">
        <f t="shared" si="6"/>
        <v>28</v>
      </c>
      <c r="I28" s="55">
        <f t="shared" si="6"/>
        <v>249.39335857999998</v>
      </c>
      <c r="J28" s="58">
        <f>K28/C28</f>
        <v>1.0860656793181322</v>
      </c>
      <c r="K28" s="16">
        <f t="shared" si="1"/>
        <v>268.35162444</v>
      </c>
      <c r="L28" s="16">
        <f>L29+L30+L31</f>
        <v>208.05915918000002</v>
      </c>
      <c r="M28" s="16">
        <f t="shared" si="0"/>
        <v>84.20515900536655</v>
      </c>
    </row>
    <row r="29" spans="1:13" ht="12.75">
      <c r="A29" s="16">
        <v>24.27</v>
      </c>
      <c r="B29" s="37" t="s">
        <v>23</v>
      </c>
      <c r="C29" s="53">
        <f>A29*$C$6</f>
        <v>101.934</v>
      </c>
      <c r="D29" s="52">
        <v>18</v>
      </c>
      <c r="E29" s="53">
        <v>279.49778394</v>
      </c>
      <c r="F29" s="52">
        <v>9</v>
      </c>
      <c r="G29" s="53">
        <v>117.27131868</v>
      </c>
      <c r="H29" s="68">
        <v>5</v>
      </c>
      <c r="I29" s="69">
        <v>143.83393125</v>
      </c>
      <c r="J29" s="59">
        <f>K29/C29</f>
        <v>1.5914853263876627</v>
      </c>
      <c r="K29" s="16">
        <f t="shared" si="1"/>
        <v>162.22646526</v>
      </c>
      <c r="L29" s="16">
        <f>C29</f>
        <v>101.934</v>
      </c>
      <c r="M29" s="16">
        <f t="shared" si="0"/>
        <v>100</v>
      </c>
    </row>
    <row r="30" spans="1:13" ht="12.75">
      <c r="A30" s="16">
        <v>20.28</v>
      </c>
      <c r="B30" s="37" t="s">
        <v>39</v>
      </c>
      <c r="C30" s="53">
        <f>A30*$C$6</f>
        <v>85.176</v>
      </c>
      <c r="D30" s="52">
        <v>30</v>
      </c>
      <c r="E30" s="53">
        <v>386.11615276</v>
      </c>
      <c r="F30" s="52">
        <v>21</v>
      </c>
      <c r="G30" s="53">
        <v>299.89975596999994</v>
      </c>
      <c r="H30" s="52">
        <v>8</v>
      </c>
      <c r="I30" s="53">
        <v>94.95695675</v>
      </c>
      <c r="J30" s="59">
        <f>K30/C30</f>
        <v>1.0122146706818826</v>
      </c>
      <c r="K30" s="16">
        <f t="shared" si="1"/>
        <v>86.21639679000003</v>
      </c>
      <c r="L30" s="16">
        <f t="shared" si="2"/>
        <v>86.21639679000003</v>
      </c>
      <c r="M30" s="16">
        <f t="shared" si="0"/>
        <v>101.22146706818826</v>
      </c>
    </row>
    <row r="31" spans="1:13" ht="12.75">
      <c r="A31" s="16">
        <v>14.28</v>
      </c>
      <c r="B31" s="37" t="s">
        <v>33</v>
      </c>
      <c r="C31" s="53">
        <f>A31*$C$6</f>
        <v>59.976</v>
      </c>
      <c r="D31" s="52">
        <v>58</v>
      </c>
      <c r="E31" s="53">
        <v>36.62669047999999</v>
      </c>
      <c r="F31" s="52">
        <v>25</v>
      </c>
      <c r="G31" s="53">
        <v>16.71792809</v>
      </c>
      <c r="H31" s="52">
        <v>15</v>
      </c>
      <c r="I31" s="53">
        <v>10.60247058</v>
      </c>
      <c r="J31" s="59">
        <f>K31/C31</f>
        <v>0.3319454846938774</v>
      </c>
      <c r="K31" s="16">
        <f t="shared" si="1"/>
        <v>19.908762389999993</v>
      </c>
      <c r="L31" s="16">
        <f t="shared" si="2"/>
        <v>19.908762389999993</v>
      </c>
      <c r="M31" s="16">
        <f t="shared" si="0"/>
        <v>33.19454846938774</v>
      </c>
    </row>
    <row r="32" spans="1:13" ht="12.75">
      <c r="A32" s="16"/>
      <c r="B32" s="4"/>
      <c r="C32" s="53"/>
      <c r="D32" s="52"/>
      <c r="E32" s="53"/>
      <c r="F32" s="52"/>
      <c r="G32" s="53"/>
      <c r="H32" s="52"/>
      <c r="I32" s="53"/>
      <c r="J32" s="59"/>
      <c r="K32" s="16">
        <f t="shared" si="1"/>
        <v>0</v>
      </c>
      <c r="L32" s="16">
        <f t="shared" si="2"/>
        <v>0</v>
      </c>
      <c r="M32" s="16" t="e">
        <f t="shared" si="0"/>
        <v>#DIV/0!</v>
      </c>
    </row>
    <row r="33" spans="1:13" ht="12.75" customHeight="1" thickBot="1">
      <c r="A33" s="16">
        <f>SUM(A9:A31)</f>
        <v>460.89999999999986</v>
      </c>
      <c r="B33" s="33" t="s">
        <v>0</v>
      </c>
      <c r="C33" s="61">
        <f aca="true" t="shared" si="7" ref="C33:I33">C8+C14+C17+C23+C28</f>
        <v>1935.7800000000002</v>
      </c>
      <c r="D33" s="62">
        <f t="shared" si="7"/>
        <v>836</v>
      </c>
      <c r="E33" s="61">
        <f t="shared" si="7"/>
        <v>4909.624653157</v>
      </c>
      <c r="F33" s="62">
        <f t="shared" si="7"/>
        <v>334</v>
      </c>
      <c r="G33" s="61">
        <f t="shared" si="7"/>
        <v>1305.870515376</v>
      </c>
      <c r="H33" s="62">
        <f t="shared" si="7"/>
        <v>356</v>
      </c>
      <c r="I33" s="61">
        <f t="shared" si="7"/>
        <v>2273.567952107886</v>
      </c>
      <c r="J33" s="63">
        <f>K33/C33</f>
        <v>1.8616548046684018</v>
      </c>
      <c r="K33" s="16">
        <f t="shared" si="1"/>
        <v>3603.7541377809994</v>
      </c>
      <c r="L33" s="16">
        <f>L8+L14+L17+L23+L28</f>
        <v>2156.564748341</v>
      </c>
      <c r="M33" s="16">
        <f>L33/C33</f>
        <v>1.1140546696117326</v>
      </c>
    </row>
    <row r="34" spans="1:12" ht="12.75">
      <c r="A34" s="18"/>
      <c r="L34" s="16">
        <f>L33-L14</f>
        <v>1751.348748341</v>
      </c>
    </row>
    <row r="35" spans="2:15" ht="12.75" customHeight="1">
      <c r="B35" s="94" t="s">
        <v>45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</row>
    <row r="36" spans="2:10" ht="12.75">
      <c r="B36" s="30" t="s">
        <v>51</v>
      </c>
      <c r="C36" s="30"/>
      <c r="D36" s="30"/>
      <c r="E36" s="30"/>
      <c r="F36" s="30"/>
      <c r="G36" s="30"/>
      <c r="H36" s="30"/>
      <c r="I36" s="30"/>
      <c r="J36" s="30"/>
    </row>
    <row r="37" spans="2:10" ht="12.75">
      <c r="B37" s="30" t="s">
        <v>79</v>
      </c>
      <c r="C37" s="30"/>
      <c r="D37" s="30"/>
      <c r="E37" s="30"/>
      <c r="F37" s="30"/>
      <c r="G37" s="30"/>
      <c r="H37" s="30"/>
      <c r="I37" s="30"/>
      <c r="J37" s="30"/>
    </row>
    <row r="38" spans="2:10" ht="12.75">
      <c r="B38" s="92"/>
      <c r="C38" s="92"/>
      <c r="D38" s="92"/>
      <c r="E38" s="92"/>
      <c r="F38" s="92"/>
      <c r="G38" s="92"/>
      <c r="H38" s="92"/>
      <c r="I38" s="92"/>
      <c r="J38" s="92"/>
    </row>
  </sheetData>
  <sheetProtection/>
  <mergeCells count="10">
    <mergeCell ref="B38:J38"/>
    <mergeCell ref="B2:J2"/>
    <mergeCell ref="B35:O35"/>
    <mergeCell ref="J4:J5"/>
    <mergeCell ref="B4:B5"/>
    <mergeCell ref="C4:C5"/>
    <mergeCell ref="D4:E4"/>
    <mergeCell ref="F4:G4"/>
    <mergeCell ref="H4:I4"/>
    <mergeCell ref="B3:I3"/>
  </mergeCells>
  <printOptions/>
  <pageMargins left="0" right="0" top="0.06" bottom="0.2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8"/>
  <sheetViews>
    <sheetView zoomScale="90" zoomScaleNormal="90" zoomScalePageLayoutView="0" workbookViewId="0" topLeftCell="B1">
      <selection activeCell="B1" sqref="B1"/>
    </sheetView>
  </sheetViews>
  <sheetFormatPr defaultColWidth="9.140625" defaultRowHeight="12.75"/>
  <cols>
    <col min="1" max="1" width="10.8515625" style="0" hidden="1" customWidth="1"/>
    <col min="2" max="2" width="35.140625" style="0" customWidth="1"/>
    <col min="3" max="3" width="11.57421875" style="0" customWidth="1"/>
    <col min="4" max="4" width="9.00390625" style="0" customWidth="1"/>
    <col min="5" max="5" width="9.7109375" style="0" customWidth="1"/>
    <col min="6" max="6" width="7.8515625" style="0" customWidth="1"/>
    <col min="7" max="7" width="9.00390625" style="0" customWidth="1"/>
    <col min="8" max="8" width="7.57421875" style="0" customWidth="1"/>
    <col min="9" max="9" width="9.8515625" style="0" customWidth="1"/>
    <col min="10" max="10" width="13.28125" style="0" customWidth="1"/>
    <col min="11" max="13" width="9.140625" style="0" hidden="1" customWidth="1"/>
  </cols>
  <sheetData>
    <row r="2" spans="2:10" ht="12.75">
      <c r="B2" s="107" t="s">
        <v>29</v>
      </c>
      <c r="C2" s="107"/>
      <c r="D2" s="107"/>
      <c r="E2" s="107"/>
      <c r="F2" s="107"/>
      <c r="G2" s="107"/>
      <c r="H2" s="107"/>
      <c r="I2" s="107"/>
      <c r="J2" s="107"/>
    </row>
    <row r="3" spans="2:10" ht="13.5" thickBot="1">
      <c r="B3" s="105" t="str">
        <f>NE!B3</f>
        <v>Stadiul  implementării POR la data de 30.06.2014</v>
      </c>
      <c r="C3" s="105"/>
      <c r="D3" s="105"/>
      <c r="E3" s="105"/>
      <c r="F3" s="105"/>
      <c r="G3" s="105"/>
      <c r="H3" s="105"/>
      <c r="I3" s="105"/>
      <c r="J3" s="9" t="s">
        <v>24</v>
      </c>
    </row>
    <row r="4" spans="2:10" ht="30.75" customHeight="1">
      <c r="B4" s="95" t="s">
        <v>34</v>
      </c>
      <c r="C4" s="97" t="s">
        <v>17</v>
      </c>
      <c r="D4" s="99" t="s">
        <v>11</v>
      </c>
      <c r="E4" s="100"/>
      <c r="F4" s="99" t="s">
        <v>8</v>
      </c>
      <c r="G4" s="100"/>
      <c r="H4" s="99" t="s">
        <v>9</v>
      </c>
      <c r="I4" s="100"/>
      <c r="J4" s="101" t="s">
        <v>13</v>
      </c>
    </row>
    <row r="5" spans="2:10" ht="36.75" customHeight="1">
      <c r="B5" s="96"/>
      <c r="C5" s="98"/>
      <c r="D5" s="10" t="s">
        <v>46</v>
      </c>
      <c r="E5" s="10" t="s">
        <v>10</v>
      </c>
      <c r="F5" s="10" t="s">
        <v>47</v>
      </c>
      <c r="G5" s="10" t="s">
        <v>10</v>
      </c>
      <c r="H5" s="10" t="s">
        <v>47</v>
      </c>
      <c r="I5" s="10" t="s">
        <v>10</v>
      </c>
      <c r="J5" s="102"/>
    </row>
    <row r="6" spans="2:10" ht="12.75" hidden="1">
      <c r="B6" s="4"/>
      <c r="C6" s="2">
        <f>NE!C6</f>
        <v>4.2</v>
      </c>
      <c r="D6" s="2"/>
      <c r="E6" s="2"/>
      <c r="F6" s="2"/>
      <c r="G6" s="2"/>
      <c r="H6" s="2"/>
      <c r="I6" s="2"/>
      <c r="J6" s="3"/>
    </row>
    <row r="7" spans="2:10" ht="12.75">
      <c r="B7" s="1"/>
      <c r="C7" s="19"/>
      <c r="D7" s="2"/>
      <c r="E7" s="2"/>
      <c r="F7" s="2"/>
      <c r="G7" s="2"/>
      <c r="H7" s="2"/>
      <c r="I7" s="2"/>
      <c r="J7" s="3"/>
    </row>
    <row r="8" spans="1:13" ht="12.75">
      <c r="A8" s="18"/>
      <c r="B8" s="31" t="s">
        <v>35</v>
      </c>
      <c r="C8" s="38">
        <f>C9+C10+C11+C12</f>
        <v>716.0579999999999</v>
      </c>
      <c r="D8" s="39">
        <f>D9+D12+34+49</f>
        <v>158</v>
      </c>
      <c r="E8" s="38">
        <f>E9+E10+E11+E12</f>
        <v>1246.4353023200001</v>
      </c>
      <c r="F8" s="39">
        <f>F9+F10+F11+F12</f>
        <v>36</v>
      </c>
      <c r="G8" s="38">
        <f>G9+G10+G11+G12</f>
        <v>292.95846963</v>
      </c>
      <c r="H8" s="39">
        <f>H9+H10+H11+H12</f>
        <v>101</v>
      </c>
      <c r="I8" s="38">
        <f>I9+I10+I11+I12</f>
        <v>897.7637809100002</v>
      </c>
      <c r="J8" s="40">
        <f>K8/C8</f>
        <v>1.3315636899385248</v>
      </c>
      <c r="K8" s="16">
        <f>E8-G8</f>
        <v>953.47683269</v>
      </c>
      <c r="L8" s="16">
        <f>L9+L10+L11</f>
        <v>855.58950957</v>
      </c>
      <c r="M8" s="16">
        <f aca="true" t="shared" si="0" ref="M8:M32">(L8*100)/C8</f>
        <v>119.48606252147175</v>
      </c>
    </row>
    <row r="9" spans="1:13" ht="12.75">
      <c r="A9" s="16">
        <v>79.95</v>
      </c>
      <c r="B9" s="25" t="s">
        <v>81</v>
      </c>
      <c r="C9" s="41">
        <f>A9*$C$6</f>
        <v>335.79</v>
      </c>
      <c r="D9" s="64">
        <v>26</v>
      </c>
      <c r="E9" s="41">
        <v>483.09299937000014</v>
      </c>
      <c r="F9" s="49">
        <v>3</v>
      </c>
      <c r="G9" s="41">
        <v>29.832470049999998</v>
      </c>
      <c r="H9" s="49">
        <v>21</v>
      </c>
      <c r="I9" s="41">
        <v>428.4690779</v>
      </c>
      <c r="J9" s="43">
        <f>K9/C9</f>
        <v>1.3498333164179996</v>
      </c>
      <c r="K9" s="16">
        <f aca="true" t="shared" si="1" ref="K9:K33">E9-G9</f>
        <v>453.26052932000016</v>
      </c>
      <c r="L9" s="16">
        <f aca="true" t="shared" si="2" ref="L9:L32">E9-G9</f>
        <v>453.26052932000016</v>
      </c>
      <c r="M9" s="16">
        <f t="shared" si="0"/>
        <v>134.98333164179996</v>
      </c>
    </row>
    <row r="10" spans="1:13" ht="12.75">
      <c r="A10" s="16">
        <v>31.98</v>
      </c>
      <c r="B10" s="25" t="s">
        <v>82</v>
      </c>
      <c r="C10" s="41">
        <f>A10*$C$6</f>
        <v>134.316</v>
      </c>
      <c r="D10" s="52" t="s">
        <v>75</v>
      </c>
      <c r="E10" s="41">
        <v>320.4821717699999</v>
      </c>
      <c r="F10" s="49">
        <v>13</v>
      </c>
      <c r="G10" s="41">
        <v>119.62719152000001</v>
      </c>
      <c r="H10" s="49">
        <v>19</v>
      </c>
      <c r="I10" s="41">
        <v>181.62768036000006</v>
      </c>
      <c r="J10" s="43">
        <f>K10/C10</f>
        <v>1.495391317862354</v>
      </c>
      <c r="K10" s="16">
        <f t="shared" si="1"/>
        <v>200.85498024999993</v>
      </c>
      <c r="L10" s="16">
        <f t="shared" si="2"/>
        <v>200.85498024999993</v>
      </c>
      <c r="M10" s="16">
        <f t="shared" si="0"/>
        <v>149.5391317862354</v>
      </c>
    </row>
    <row r="11" spans="1:13" ht="12.75">
      <c r="A11" s="16">
        <v>47.97</v>
      </c>
      <c r="B11" s="25" t="s">
        <v>83</v>
      </c>
      <c r="C11" s="41">
        <f>A11*$C$6</f>
        <v>201.474</v>
      </c>
      <c r="D11" s="49" t="s">
        <v>58</v>
      </c>
      <c r="E11" s="41">
        <v>357.2</v>
      </c>
      <c r="F11" s="49">
        <v>18</v>
      </c>
      <c r="G11" s="41">
        <v>143.49880806000002</v>
      </c>
      <c r="H11" s="49">
        <v>31</v>
      </c>
      <c r="I11" s="41">
        <v>223.32085501</v>
      </c>
      <c r="J11" s="43">
        <f>K11/C11</f>
        <v>1.0606886840981962</v>
      </c>
      <c r="K11" s="16">
        <f t="shared" si="1"/>
        <v>213.70119193999997</v>
      </c>
      <c r="L11" s="16">
        <f>C11</f>
        <v>201.474</v>
      </c>
      <c r="M11" s="16">
        <f t="shared" si="0"/>
        <v>100</v>
      </c>
    </row>
    <row r="12" spans="1:13" ht="12.75" customHeight="1">
      <c r="A12" s="18">
        <v>10.59</v>
      </c>
      <c r="B12" s="37" t="s">
        <v>80</v>
      </c>
      <c r="C12" s="69">
        <f>A12*$C$6</f>
        <v>44.478</v>
      </c>
      <c r="D12" s="68">
        <v>49</v>
      </c>
      <c r="E12" s="69">
        <v>85.66013118000002</v>
      </c>
      <c r="F12" s="68">
        <v>2</v>
      </c>
      <c r="G12" s="69">
        <v>0</v>
      </c>
      <c r="H12" s="68">
        <v>30</v>
      </c>
      <c r="I12" s="69">
        <v>64.34616764</v>
      </c>
      <c r="J12" s="89">
        <f>K12/C12</f>
        <v>1.9258988978820994</v>
      </c>
      <c r="K12" s="16">
        <f>E12-G12</f>
        <v>85.66013118000002</v>
      </c>
      <c r="L12" s="16">
        <f>C12</f>
        <v>44.478</v>
      </c>
      <c r="M12" s="16">
        <f>(L12*100)/C12</f>
        <v>100</v>
      </c>
    </row>
    <row r="13" spans="1:13" ht="12.75">
      <c r="A13" s="16"/>
      <c r="B13" s="25"/>
      <c r="C13" s="41"/>
      <c r="D13" s="49"/>
      <c r="E13" s="41"/>
      <c r="F13" s="49"/>
      <c r="G13" s="41"/>
      <c r="H13" s="49"/>
      <c r="I13" s="41"/>
      <c r="J13" s="43"/>
      <c r="K13" s="16">
        <f t="shared" si="1"/>
        <v>0</v>
      </c>
      <c r="L13" s="16">
        <f t="shared" si="2"/>
        <v>0</v>
      </c>
      <c r="M13" s="16" t="e">
        <f t="shared" si="0"/>
        <v>#DIV/0!</v>
      </c>
    </row>
    <row r="14" spans="1:13" ht="12.75">
      <c r="A14" s="16"/>
      <c r="B14" s="31" t="s">
        <v>36</v>
      </c>
      <c r="C14" s="38">
        <f aca="true" t="shared" si="3" ref="C14:I14">C15</f>
        <v>473.802</v>
      </c>
      <c r="D14" s="50">
        <f t="shared" si="3"/>
        <v>23</v>
      </c>
      <c r="E14" s="38">
        <f t="shared" si="3"/>
        <v>1067.94</v>
      </c>
      <c r="F14" s="50">
        <f t="shared" si="3"/>
        <v>4</v>
      </c>
      <c r="G14" s="38">
        <f t="shared" si="3"/>
        <v>128.64</v>
      </c>
      <c r="H14" s="50">
        <f t="shared" si="3"/>
        <v>13</v>
      </c>
      <c r="I14" s="38">
        <f t="shared" si="3"/>
        <v>635.3122784499999</v>
      </c>
      <c r="J14" s="40">
        <f>K14/C14</f>
        <v>1.9824736915420367</v>
      </c>
      <c r="K14" s="16">
        <f t="shared" si="1"/>
        <v>939.3000000000001</v>
      </c>
      <c r="L14" s="16">
        <f>L15</f>
        <v>473.802</v>
      </c>
      <c r="M14" s="16">
        <f t="shared" si="0"/>
        <v>100</v>
      </c>
    </row>
    <row r="15" spans="1:13" ht="12.75">
      <c r="A15" s="16">
        <v>112.81</v>
      </c>
      <c r="B15" s="37" t="s">
        <v>41</v>
      </c>
      <c r="C15" s="41">
        <f>A15*$C$6</f>
        <v>473.802</v>
      </c>
      <c r="D15" s="49">
        <v>23</v>
      </c>
      <c r="E15" s="41">
        <v>1067.94</v>
      </c>
      <c r="F15" s="49">
        <v>4</v>
      </c>
      <c r="G15" s="41">
        <v>128.64</v>
      </c>
      <c r="H15" s="64">
        <v>13</v>
      </c>
      <c r="I15" s="44">
        <v>635.3122784499999</v>
      </c>
      <c r="J15" s="43">
        <f>K15/C15</f>
        <v>1.9824736915420367</v>
      </c>
      <c r="K15" s="16">
        <f t="shared" si="1"/>
        <v>939.3000000000001</v>
      </c>
      <c r="L15" s="16">
        <f>C15</f>
        <v>473.802</v>
      </c>
      <c r="M15" s="16">
        <f t="shared" si="0"/>
        <v>100</v>
      </c>
    </row>
    <row r="16" spans="1:13" ht="12.75">
      <c r="A16" s="16"/>
      <c r="B16" s="25"/>
      <c r="C16" s="41" t="s">
        <v>16</v>
      </c>
      <c r="D16" s="49"/>
      <c r="E16" s="41"/>
      <c r="F16" s="49"/>
      <c r="G16" s="41"/>
      <c r="H16" s="49"/>
      <c r="I16" s="41"/>
      <c r="J16" s="43"/>
      <c r="K16" s="16">
        <f t="shared" si="1"/>
        <v>0</v>
      </c>
      <c r="L16" s="16">
        <f t="shared" si="2"/>
        <v>0</v>
      </c>
      <c r="M16" s="16" t="e">
        <f t="shared" si="0"/>
        <v>#VALUE!</v>
      </c>
    </row>
    <row r="17" spans="1:13" ht="12.75">
      <c r="A17" s="16"/>
      <c r="B17" s="31" t="s">
        <v>42</v>
      </c>
      <c r="C17" s="38">
        <f aca="true" t="shared" si="4" ref="C17:I17">C18+C19+C20+C21</f>
        <v>438.27000000000004</v>
      </c>
      <c r="D17" s="50">
        <f t="shared" si="4"/>
        <v>259</v>
      </c>
      <c r="E17" s="38">
        <f t="shared" si="4"/>
        <v>976.0436725699999</v>
      </c>
      <c r="F17" s="50">
        <f t="shared" si="4"/>
        <v>79</v>
      </c>
      <c r="G17" s="38">
        <f t="shared" si="4"/>
        <v>200.98514345</v>
      </c>
      <c r="H17" s="50">
        <f t="shared" si="4"/>
        <v>83</v>
      </c>
      <c r="I17" s="38">
        <f t="shared" si="4"/>
        <v>429.64239567000004</v>
      </c>
      <c r="J17" s="40">
        <f>K17/C17</f>
        <v>1.7684498804846323</v>
      </c>
      <c r="K17" s="16">
        <f t="shared" si="1"/>
        <v>775.0585291199999</v>
      </c>
      <c r="L17" s="16">
        <f>L18+L19+L20+L21</f>
        <v>466.90610191999997</v>
      </c>
      <c r="M17" s="16">
        <f t="shared" si="0"/>
        <v>106.53389506924954</v>
      </c>
    </row>
    <row r="18" spans="1:14" ht="12.75">
      <c r="A18" s="16">
        <v>28.55</v>
      </c>
      <c r="B18" s="37" t="s">
        <v>37</v>
      </c>
      <c r="C18" s="41">
        <f>A18*$C$6</f>
        <v>119.91000000000001</v>
      </c>
      <c r="D18" s="49">
        <v>22</v>
      </c>
      <c r="E18" s="41">
        <v>183.11356625</v>
      </c>
      <c r="F18" s="49">
        <v>8</v>
      </c>
      <c r="G18" s="41">
        <v>27.375255940000002</v>
      </c>
      <c r="H18" s="49">
        <v>14</v>
      </c>
      <c r="I18" s="41">
        <v>143.8210171</v>
      </c>
      <c r="J18" s="43">
        <f>K18/C18</f>
        <v>1.2987933475940285</v>
      </c>
      <c r="K18" s="16">
        <f t="shared" si="1"/>
        <v>155.73831030999997</v>
      </c>
      <c r="L18" s="16">
        <f>C18</f>
        <v>119.91000000000001</v>
      </c>
      <c r="M18" s="16">
        <f t="shared" si="0"/>
        <v>100</v>
      </c>
      <c r="N18" s="34"/>
    </row>
    <row r="19" spans="1:13" ht="15.75" customHeight="1">
      <c r="A19" s="16">
        <v>11.44</v>
      </c>
      <c r="B19" s="37" t="s">
        <v>18</v>
      </c>
      <c r="C19" s="41">
        <f>A19*$C$6</f>
        <v>48.048</v>
      </c>
      <c r="D19" s="49">
        <v>55</v>
      </c>
      <c r="E19" s="41">
        <v>126.17188918999999</v>
      </c>
      <c r="F19" s="49">
        <v>27</v>
      </c>
      <c r="G19" s="44">
        <v>61.86487580000001</v>
      </c>
      <c r="H19" s="49">
        <v>26</v>
      </c>
      <c r="I19" s="41">
        <v>58.27940973999999</v>
      </c>
      <c r="J19" s="43">
        <f>K19/C19</f>
        <v>1.3383910545704292</v>
      </c>
      <c r="K19" s="16">
        <f t="shared" si="1"/>
        <v>64.30701338999998</v>
      </c>
      <c r="L19" s="16">
        <f t="shared" si="2"/>
        <v>64.30701338999998</v>
      </c>
      <c r="M19" s="16">
        <f t="shared" si="0"/>
        <v>133.8391054570429</v>
      </c>
    </row>
    <row r="20" spans="1:13" ht="12.75">
      <c r="A20" s="16">
        <v>11.44</v>
      </c>
      <c r="B20" s="37" t="s">
        <v>43</v>
      </c>
      <c r="C20" s="41">
        <f>A20*$C$6</f>
        <v>48.048</v>
      </c>
      <c r="D20" s="49">
        <v>4</v>
      </c>
      <c r="E20" s="41">
        <v>65.52108853</v>
      </c>
      <c r="F20" s="49">
        <v>1</v>
      </c>
      <c r="G20" s="41">
        <v>5.096</v>
      </c>
      <c r="H20" s="49">
        <v>3</v>
      </c>
      <c r="I20" s="41">
        <v>60.425088530000004</v>
      </c>
      <c r="J20" s="43">
        <f>K20/C20</f>
        <v>1.2575984126290376</v>
      </c>
      <c r="K20" s="16">
        <f t="shared" si="1"/>
        <v>60.42508853</v>
      </c>
      <c r="L20" s="16">
        <f t="shared" si="2"/>
        <v>60.42508853</v>
      </c>
      <c r="M20" s="16">
        <f t="shared" si="0"/>
        <v>125.75984126290375</v>
      </c>
    </row>
    <row r="21" spans="1:14" ht="12.75">
      <c r="A21" s="16">
        <v>52.92</v>
      </c>
      <c r="B21" s="37" t="s">
        <v>44</v>
      </c>
      <c r="C21" s="41">
        <f>A21*$C$6</f>
        <v>222.264</v>
      </c>
      <c r="D21" s="49">
        <v>178</v>
      </c>
      <c r="E21" s="41">
        <v>601.2371286</v>
      </c>
      <c r="F21" s="49">
        <v>43</v>
      </c>
      <c r="G21" s="41">
        <v>106.64901171</v>
      </c>
      <c r="H21" s="49">
        <v>40</v>
      </c>
      <c r="I21" s="41">
        <v>167.11688030000002</v>
      </c>
      <c r="J21" s="43">
        <f>K21/C21</f>
        <v>2.225228183106576</v>
      </c>
      <c r="K21" s="16">
        <f t="shared" si="1"/>
        <v>494.58811689000004</v>
      </c>
      <c r="L21" s="16">
        <f>C21</f>
        <v>222.264</v>
      </c>
      <c r="M21" s="16">
        <f t="shared" si="0"/>
        <v>100</v>
      </c>
      <c r="N21" s="34"/>
    </row>
    <row r="22" spans="1:13" ht="12.75">
      <c r="A22" s="16"/>
      <c r="B22" s="25"/>
      <c r="C22" s="41"/>
      <c r="D22" s="49"/>
      <c r="E22" s="41"/>
      <c r="F22" s="49"/>
      <c r="G22" s="41"/>
      <c r="H22" s="49"/>
      <c r="I22" s="41"/>
      <c r="J22" s="43"/>
      <c r="K22" s="16">
        <f t="shared" si="1"/>
        <v>0</v>
      </c>
      <c r="L22" s="16">
        <f t="shared" si="2"/>
        <v>0</v>
      </c>
      <c r="M22" s="16" t="e">
        <f t="shared" si="0"/>
        <v>#DIV/0!</v>
      </c>
    </row>
    <row r="23" spans="1:13" ht="12.75">
      <c r="A23" s="16"/>
      <c r="B23" s="31" t="s">
        <v>19</v>
      </c>
      <c r="C23" s="38">
        <f aca="true" t="shared" si="5" ref="C23:I23">C24+C25+C26</f>
        <v>297.36</v>
      </c>
      <c r="D23" s="50">
        <f t="shared" si="5"/>
        <v>993</v>
      </c>
      <c r="E23" s="38">
        <f t="shared" si="5"/>
        <v>1029.1940503184</v>
      </c>
      <c r="F23" s="50">
        <f t="shared" si="5"/>
        <v>604</v>
      </c>
      <c r="G23" s="38">
        <f t="shared" si="5"/>
        <v>661.2663920802</v>
      </c>
      <c r="H23" s="50">
        <f t="shared" si="5"/>
        <v>269</v>
      </c>
      <c r="I23" s="38">
        <f t="shared" si="5"/>
        <v>303.949382</v>
      </c>
      <c r="J23" s="40">
        <f>K23/C23</f>
        <v>1.237313889689938</v>
      </c>
      <c r="K23" s="16">
        <f t="shared" si="1"/>
        <v>367.9276582382</v>
      </c>
      <c r="L23" s="16">
        <f>L24+L25+L26</f>
        <v>367.9276582382</v>
      </c>
      <c r="M23" s="16">
        <f t="shared" si="0"/>
        <v>123.73138896899381</v>
      </c>
    </row>
    <row r="24" spans="1:13" ht="12.75">
      <c r="A24" s="16">
        <v>36.54</v>
      </c>
      <c r="B24" s="37" t="s">
        <v>20</v>
      </c>
      <c r="C24" s="41">
        <f>A24*$C$6</f>
        <v>153.468</v>
      </c>
      <c r="D24" s="49">
        <v>42</v>
      </c>
      <c r="E24" s="65">
        <v>515.98743005</v>
      </c>
      <c r="F24" s="49">
        <v>29</v>
      </c>
      <c r="G24" s="41">
        <v>347.71473102</v>
      </c>
      <c r="H24" s="49">
        <v>13</v>
      </c>
      <c r="I24" s="41">
        <v>166.24984824</v>
      </c>
      <c r="J24" s="43">
        <f>K24/C24</f>
        <v>1.0964676612062447</v>
      </c>
      <c r="K24" s="16">
        <f t="shared" si="1"/>
        <v>168.27269902999996</v>
      </c>
      <c r="L24" s="16">
        <f t="shared" si="2"/>
        <v>168.27269902999996</v>
      </c>
      <c r="M24" s="16">
        <f t="shared" si="0"/>
        <v>109.64676612062448</v>
      </c>
    </row>
    <row r="25" spans="1:13" ht="12.75">
      <c r="A25" s="16">
        <v>0</v>
      </c>
      <c r="B25" s="25" t="s">
        <v>21</v>
      </c>
      <c r="C25" s="41">
        <f>A25*$C$6</f>
        <v>0</v>
      </c>
      <c r="D25" s="49">
        <v>0</v>
      </c>
      <c r="E25" s="41">
        <v>0</v>
      </c>
      <c r="F25" s="49">
        <v>0</v>
      </c>
      <c r="G25" s="41">
        <v>0</v>
      </c>
      <c r="H25" s="49">
        <v>0</v>
      </c>
      <c r="I25" s="41">
        <v>0</v>
      </c>
      <c r="J25" s="43">
        <v>0</v>
      </c>
      <c r="K25" s="16">
        <f t="shared" si="1"/>
        <v>0</v>
      </c>
      <c r="L25" s="16">
        <f t="shared" si="2"/>
        <v>0</v>
      </c>
      <c r="M25" s="16" t="e">
        <f t="shared" si="0"/>
        <v>#DIV/0!</v>
      </c>
    </row>
    <row r="26" spans="1:13" ht="12.75">
      <c r="A26" s="16">
        <v>34.26</v>
      </c>
      <c r="B26" s="37" t="s">
        <v>38</v>
      </c>
      <c r="C26" s="41">
        <f>A26*$C$6</f>
        <v>143.892</v>
      </c>
      <c r="D26" s="49">
        <v>951</v>
      </c>
      <c r="E26" s="41">
        <v>513.2066202684001</v>
      </c>
      <c r="F26" s="49">
        <v>575</v>
      </c>
      <c r="G26" s="41">
        <v>313.55166106020005</v>
      </c>
      <c r="H26" s="49">
        <v>256</v>
      </c>
      <c r="I26" s="41">
        <v>137.69953375999998</v>
      </c>
      <c r="J26" s="43">
        <f>K26/C26</f>
        <v>1.3875334223459266</v>
      </c>
      <c r="K26" s="16">
        <f t="shared" si="1"/>
        <v>199.65495920820007</v>
      </c>
      <c r="L26" s="16">
        <f t="shared" si="2"/>
        <v>199.65495920820007</v>
      </c>
      <c r="M26" s="16">
        <f t="shared" si="0"/>
        <v>138.75334223459265</v>
      </c>
    </row>
    <row r="27" spans="1:13" ht="12.75">
      <c r="A27" s="16"/>
      <c r="B27" s="25"/>
      <c r="C27" s="41"/>
      <c r="D27" s="49"/>
      <c r="E27" s="41"/>
      <c r="F27" s="49"/>
      <c r="G27" s="41"/>
      <c r="H27" s="49"/>
      <c r="I27" s="41"/>
      <c r="J27" s="43"/>
      <c r="K27" s="16">
        <f t="shared" si="1"/>
        <v>0</v>
      </c>
      <c r="L27" s="16">
        <f t="shared" si="2"/>
        <v>0</v>
      </c>
      <c r="M27" s="16" t="e">
        <f t="shared" si="0"/>
        <v>#DIV/0!</v>
      </c>
    </row>
    <row r="28" spans="1:13" ht="12.75">
      <c r="A28" s="16"/>
      <c r="B28" s="31" t="s">
        <v>22</v>
      </c>
      <c r="C28" s="38">
        <f aca="true" t="shared" si="6" ref="C28:I28">C29+C30+C31</f>
        <v>337.80600000000004</v>
      </c>
      <c r="D28" s="50">
        <f t="shared" si="6"/>
        <v>140</v>
      </c>
      <c r="E28" s="38">
        <f t="shared" si="6"/>
        <v>680.25342988</v>
      </c>
      <c r="F28" s="50">
        <f t="shared" si="6"/>
        <v>60</v>
      </c>
      <c r="G28" s="38">
        <f t="shared" si="6"/>
        <v>368.94671234000003</v>
      </c>
      <c r="H28" s="50">
        <f t="shared" si="6"/>
        <v>53</v>
      </c>
      <c r="I28" s="38">
        <f t="shared" si="6"/>
        <v>295.47266527</v>
      </c>
      <c r="J28" s="40">
        <f>K28/C28</f>
        <v>0.9215547312362715</v>
      </c>
      <c r="K28" s="16">
        <f t="shared" si="1"/>
        <v>311.30671753999997</v>
      </c>
      <c r="L28" s="16">
        <f>L29+L30+L31</f>
        <v>296.39230669999995</v>
      </c>
      <c r="M28" s="16">
        <f t="shared" si="0"/>
        <v>87.74039143768906</v>
      </c>
    </row>
    <row r="29" spans="1:13" ht="12.75">
      <c r="A29" s="16">
        <v>30.22</v>
      </c>
      <c r="B29" s="37" t="s">
        <v>23</v>
      </c>
      <c r="C29" s="41">
        <f>A29*$C$6</f>
        <v>126.924</v>
      </c>
      <c r="D29" s="49">
        <v>21</v>
      </c>
      <c r="E29" s="41">
        <v>247.71425256000003</v>
      </c>
      <c r="F29" s="49">
        <v>9</v>
      </c>
      <c r="G29" s="41">
        <v>105.87584172</v>
      </c>
      <c r="H29" s="64">
        <v>12</v>
      </c>
      <c r="I29" s="44">
        <v>140.50642653</v>
      </c>
      <c r="J29" s="43">
        <f>K29/C29</f>
        <v>1.1175066247518204</v>
      </c>
      <c r="K29" s="16">
        <f t="shared" si="1"/>
        <v>141.83841084000005</v>
      </c>
      <c r="L29" s="16">
        <f>C29</f>
        <v>126.924</v>
      </c>
      <c r="M29" s="16">
        <f t="shared" si="0"/>
        <v>100</v>
      </c>
    </row>
    <row r="30" spans="1:13" ht="12.75">
      <c r="A30" s="16">
        <v>33.52</v>
      </c>
      <c r="B30" s="37" t="s">
        <v>39</v>
      </c>
      <c r="C30" s="41">
        <f>A30*$C$6</f>
        <v>140.78400000000002</v>
      </c>
      <c r="D30" s="49">
        <v>24</v>
      </c>
      <c r="E30" s="41">
        <v>372.3685246</v>
      </c>
      <c r="F30" s="49">
        <v>16</v>
      </c>
      <c r="G30" s="41">
        <v>241.66566291000004</v>
      </c>
      <c r="H30" s="49">
        <v>8</v>
      </c>
      <c r="I30" s="41">
        <v>131.93525451</v>
      </c>
      <c r="J30" s="43">
        <f>K30/C30</f>
        <v>0.9283928691470618</v>
      </c>
      <c r="K30" s="16">
        <f t="shared" si="1"/>
        <v>130.70286168999996</v>
      </c>
      <c r="L30" s="16">
        <f t="shared" si="2"/>
        <v>130.70286168999996</v>
      </c>
      <c r="M30" s="16">
        <f t="shared" si="0"/>
        <v>92.83928691470616</v>
      </c>
    </row>
    <row r="31" spans="1:13" ht="12.75">
      <c r="A31" s="16">
        <v>16.69</v>
      </c>
      <c r="B31" s="37" t="s">
        <v>33</v>
      </c>
      <c r="C31" s="41">
        <f>A31*$C$6</f>
        <v>70.09800000000001</v>
      </c>
      <c r="D31" s="49">
        <v>95</v>
      </c>
      <c r="E31" s="41">
        <v>60.17065272000001</v>
      </c>
      <c r="F31" s="49">
        <v>35</v>
      </c>
      <c r="G31" s="41">
        <v>21.405207709999992</v>
      </c>
      <c r="H31" s="49">
        <v>33</v>
      </c>
      <c r="I31" s="41">
        <v>23.03098423</v>
      </c>
      <c r="J31" s="43">
        <f>K31/C31</f>
        <v>0.553017846586208</v>
      </c>
      <c r="K31" s="16">
        <f t="shared" si="1"/>
        <v>38.765445010000015</v>
      </c>
      <c r="L31" s="16">
        <f t="shared" si="2"/>
        <v>38.765445010000015</v>
      </c>
      <c r="M31" s="16">
        <f t="shared" si="0"/>
        <v>55.301784658620804</v>
      </c>
    </row>
    <row r="32" spans="1:13" ht="12.75">
      <c r="A32" s="16"/>
      <c r="B32" s="4"/>
      <c r="C32" s="41"/>
      <c r="D32" s="49"/>
      <c r="E32" s="41"/>
      <c r="F32" s="49"/>
      <c r="G32" s="41"/>
      <c r="H32" s="49"/>
      <c r="I32" s="41"/>
      <c r="J32" s="43"/>
      <c r="K32" s="16">
        <f t="shared" si="1"/>
        <v>0</v>
      </c>
      <c r="L32" s="16">
        <f t="shared" si="2"/>
        <v>0</v>
      </c>
      <c r="M32" s="16" t="e">
        <f t="shared" si="0"/>
        <v>#DIV/0!</v>
      </c>
    </row>
    <row r="33" spans="1:13" ht="13.5" thickBot="1">
      <c r="A33" s="16">
        <f>SUM(A9:A32)</f>
        <v>538.8800000000001</v>
      </c>
      <c r="B33" s="33" t="s">
        <v>0</v>
      </c>
      <c r="C33" s="45">
        <f>C8+C14+C17+C23+C28</f>
        <v>2263.296</v>
      </c>
      <c r="D33" s="51">
        <f aca="true" t="shared" si="7" ref="D33:I33">D8+D14+D17+D23+D28</f>
        <v>1573</v>
      </c>
      <c r="E33" s="45">
        <f t="shared" si="7"/>
        <v>4999.8664550884005</v>
      </c>
      <c r="F33" s="51">
        <f t="shared" si="7"/>
        <v>783</v>
      </c>
      <c r="G33" s="45">
        <f t="shared" si="7"/>
        <v>1652.7967175002</v>
      </c>
      <c r="H33" s="51">
        <f t="shared" si="7"/>
        <v>519</v>
      </c>
      <c r="I33" s="45">
        <f t="shared" si="7"/>
        <v>2562.1405023</v>
      </c>
      <c r="J33" s="48">
        <f>K33/C33</f>
        <v>1.478847546935178</v>
      </c>
      <c r="K33" s="16">
        <f t="shared" si="1"/>
        <v>3347.0697375882005</v>
      </c>
      <c r="L33" s="16">
        <f>L8+L14+L17+L23+L28</f>
        <v>2460.6175764281998</v>
      </c>
      <c r="M33" s="16">
        <f>L33/C33</f>
        <v>1.0871832833302404</v>
      </c>
    </row>
    <row r="34" ht="12.75">
      <c r="L34" s="16">
        <f>L33-L14</f>
        <v>1986.8155764281996</v>
      </c>
    </row>
    <row r="35" spans="2:15" ht="12.75" customHeight="1">
      <c r="B35" s="94" t="s">
        <v>45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</row>
    <row r="36" spans="2:10" ht="12.75">
      <c r="B36" s="30" t="s">
        <v>51</v>
      </c>
      <c r="C36" s="30"/>
      <c r="D36" s="30"/>
      <c r="E36" s="30"/>
      <c r="F36" s="30"/>
      <c r="G36" s="30"/>
      <c r="H36" s="30"/>
      <c r="I36" s="30"/>
      <c r="J36" s="30"/>
    </row>
    <row r="37" spans="2:10" ht="18" customHeight="1">
      <c r="B37" s="30" t="s">
        <v>79</v>
      </c>
      <c r="C37" s="30"/>
      <c r="D37" s="30"/>
      <c r="E37" s="30"/>
      <c r="F37" s="30"/>
      <c r="G37" s="30"/>
      <c r="H37" s="30"/>
      <c r="I37" s="30"/>
      <c r="J37" s="30"/>
    </row>
    <row r="38" spans="2:10" ht="12.75">
      <c r="B38" s="92"/>
      <c r="C38" s="92"/>
      <c r="D38" s="92"/>
      <c r="E38" s="92"/>
      <c r="F38" s="92"/>
      <c r="G38" s="92"/>
      <c r="H38" s="92"/>
      <c r="I38" s="92"/>
      <c r="J38" s="92"/>
    </row>
  </sheetData>
  <sheetProtection/>
  <mergeCells count="10">
    <mergeCell ref="B38:J38"/>
    <mergeCell ref="B35:O35"/>
    <mergeCell ref="D4:E4"/>
    <mergeCell ref="F4:G4"/>
    <mergeCell ref="H4:I4"/>
    <mergeCell ref="B2:J2"/>
    <mergeCell ref="J4:J5"/>
    <mergeCell ref="B4:B5"/>
    <mergeCell ref="B3:I3"/>
    <mergeCell ref="C4:C5"/>
  </mergeCells>
  <printOptions/>
  <pageMargins left="0.2" right="0" top="0.56" bottom="0.63" header="0.5" footer="0.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38"/>
  <sheetViews>
    <sheetView zoomScale="90" zoomScaleNormal="90" zoomScalePageLayoutView="0" workbookViewId="0" topLeftCell="B1">
      <selection activeCell="B1" sqref="B1"/>
    </sheetView>
  </sheetViews>
  <sheetFormatPr defaultColWidth="9.140625" defaultRowHeight="12.75"/>
  <cols>
    <col min="1" max="1" width="10.00390625" style="0" hidden="1" customWidth="1"/>
    <col min="2" max="2" width="34.8515625" style="0" customWidth="1"/>
    <col min="3" max="3" width="11.57421875" style="0" customWidth="1"/>
    <col min="4" max="4" width="9.28125" style="0" customWidth="1"/>
    <col min="5" max="5" width="10.7109375" style="0" customWidth="1"/>
    <col min="6" max="6" width="8.7109375" style="0" customWidth="1"/>
    <col min="7" max="7" width="10.00390625" style="0" customWidth="1"/>
    <col min="8" max="8" width="7.28125" style="0" customWidth="1"/>
    <col min="9" max="9" width="10.28125" style="0" customWidth="1"/>
    <col min="10" max="10" width="11.57421875" style="0" customWidth="1"/>
    <col min="11" max="11" width="9.7109375" style="0" hidden="1" customWidth="1"/>
    <col min="12" max="13" width="9.140625" style="0" hidden="1" customWidth="1"/>
  </cols>
  <sheetData>
    <row r="2" spans="1:10" ht="12.75">
      <c r="A2">
        <v>148.61</v>
      </c>
      <c r="B2" s="107" t="s">
        <v>31</v>
      </c>
      <c r="C2" s="107"/>
      <c r="D2" s="107"/>
      <c r="E2" s="107"/>
      <c r="F2" s="107"/>
      <c r="G2" s="107"/>
      <c r="H2" s="107"/>
      <c r="I2" s="107"/>
      <c r="J2" s="107"/>
    </row>
    <row r="3" spans="2:10" ht="13.5" thickBot="1">
      <c r="B3" s="105" t="str">
        <f>NE!B3</f>
        <v>Stadiul  implementării POR la data de 30.06.2014</v>
      </c>
      <c r="C3" s="105"/>
      <c r="D3" s="105"/>
      <c r="E3" s="105"/>
      <c r="F3" s="105"/>
      <c r="G3" s="105"/>
      <c r="H3" s="105"/>
      <c r="I3" s="105"/>
      <c r="J3" s="9" t="s">
        <v>24</v>
      </c>
    </row>
    <row r="4" spans="2:10" ht="30.75" customHeight="1">
      <c r="B4" s="95" t="s">
        <v>34</v>
      </c>
      <c r="C4" s="97" t="s">
        <v>17</v>
      </c>
      <c r="D4" s="99" t="s">
        <v>11</v>
      </c>
      <c r="E4" s="100"/>
      <c r="F4" s="99" t="s">
        <v>8</v>
      </c>
      <c r="G4" s="100"/>
      <c r="H4" s="99" t="s">
        <v>9</v>
      </c>
      <c r="I4" s="100"/>
      <c r="J4" s="101" t="s">
        <v>13</v>
      </c>
    </row>
    <row r="5" spans="2:10" ht="42" customHeight="1">
      <c r="B5" s="96"/>
      <c r="C5" s="98"/>
      <c r="D5" s="10" t="s">
        <v>46</v>
      </c>
      <c r="E5" s="10" t="s">
        <v>10</v>
      </c>
      <c r="F5" s="10" t="s">
        <v>47</v>
      </c>
      <c r="G5" s="10" t="s">
        <v>10</v>
      </c>
      <c r="H5" s="10" t="s">
        <v>47</v>
      </c>
      <c r="I5" s="10" t="s">
        <v>10</v>
      </c>
      <c r="J5" s="102"/>
    </row>
    <row r="6" spans="2:10" ht="12.75" hidden="1">
      <c r="B6" s="4"/>
      <c r="C6" s="2">
        <f>NE!C6</f>
        <v>4.2</v>
      </c>
      <c r="D6" s="2"/>
      <c r="E6" s="2"/>
      <c r="F6" s="2"/>
      <c r="G6" s="2"/>
      <c r="H6" s="2"/>
      <c r="I6" s="2"/>
      <c r="J6" s="3"/>
    </row>
    <row r="7" spans="2:10" ht="12.75">
      <c r="B7" s="1"/>
      <c r="C7" s="2"/>
      <c r="D7" s="2"/>
      <c r="E7" s="2"/>
      <c r="F7" s="2"/>
      <c r="G7" s="2"/>
      <c r="H7" s="2"/>
      <c r="I7" s="2"/>
      <c r="J7" s="3"/>
    </row>
    <row r="8" spans="1:13" ht="12.75">
      <c r="A8" s="18"/>
      <c r="B8" s="31" t="s">
        <v>35</v>
      </c>
      <c r="C8" s="38">
        <f>C9+C10+C11+C12</f>
        <v>645.624</v>
      </c>
      <c r="D8" s="39">
        <f>D9+D12+14+27</f>
        <v>86</v>
      </c>
      <c r="E8" s="38">
        <f>E9+E10+E11+E12</f>
        <v>1170.98302725</v>
      </c>
      <c r="F8" s="39">
        <f>F9+F10+F11+F12</f>
        <v>21</v>
      </c>
      <c r="G8" s="38">
        <f>G9+G10+G11+G12</f>
        <v>289.22745004</v>
      </c>
      <c r="H8" s="39">
        <f>H9+H10+H11+H12</f>
        <v>56</v>
      </c>
      <c r="I8" s="38">
        <f>I9+I10+I11+I12</f>
        <v>827.8002589100001</v>
      </c>
      <c r="J8" s="40">
        <f>K8/C8</f>
        <v>1.3657416347750393</v>
      </c>
      <c r="K8" s="16">
        <f>E8-G8</f>
        <v>881.7555772100001</v>
      </c>
      <c r="L8" s="16">
        <f>L9+L10+L11</f>
        <v>735.54956926</v>
      </c>
      <c r="M8" s="16">
        <f aca="true" t="shared" si="0" ref="M8:M32">(L8*100)/C8</f>
        <v>113.92847373393802</v>
      </c>
    </row>
    <row r="9" spans="1:13" ht="12.75">
      <c r="A9" s="16">
        <v>72.09</v>
      </c>
      <c r="B9" s="25" t="s">
        <v>81</v>
      </c>
      <c r="C9" s="41">
        <f>A9*$C$6</f>
        <v>302.778</v>
      </c>
      <c r="D9" s="49">
        <v>35</v>
      </c>
      <c r="E9" s="41">
        <v>530.18980256</v>
      </c>
      <c r="F9" s="49">
        <v>10</v>
      </c>
      <c r="G9" s="41">
        <v>133.9512395</v>
      </c>
      <c r="H9" s="49">
        <v>25</v>
      </c>
      <c r="I9" s="41">
        <v>403.9159738400001</v>
      </c>
      <c r="J9" s="43">
        <f>K9/C9</f>
        <v>1.3086768624536786</v>
      </c>
      <c r="K9" s="16">
        <f aca="true" t="shared" si="1" ref="K9:K33">E9-G9</f>
        <v>396.23856305999993</v>
      </c>
      <c r="L9" s="16">
        <f aca="true" t="shared" si="2" ref="L9:L32">E9-G9</f>
        <v>396.23856305999993</v>
      </c>
      <c r="M9" s="16">
        <f t="shared" si="0"/>
        <v>130.86768624536788</v>
      </c>
    </row>
    <row r="10" spans="1:13" ht="12.75">
      <c r="A10" s="16">
        <v>28.83</v>
      </c>
      <c r="B10" s="25" t="s">
        <v>82</v>
      </c>
      <c r="C10" s="41">
        <f>A10*$C$6</f>
        <v>121.086</v>
      </c>
      <c r="D10" s="52" t="s">
        <v>77</v>
      </c>
      <c r="E10" s="41">
        <v>246.44721674000004</v>
      </c>
      <c r="F10" s="49">
        <v>2</v>
      </c>
      <c r="G10" s="41">
        <v>88.78621053999998</v>
      </c>
      <c r="H10" s="49">
        <v>11</v>
      </c>
      <c r="I10" s="41">
        <v>134.80864282</v>
      </c>
      <c r="J10" s="43">
        <f>K10/C10</f>
        <v>1.302058092595346</v>
      </c>
      <c r="K10" s="16">
        <f t="shared" si="1"/>
        <v>157.66100620000006</v>
      </c>
      <c r="L10" s="16">
        <f t="shared" si="2"/>
        <v>157.66100620000006</v>
      </c>
      <c r="M10" s="16">
        <f t="shared" si="0"/>
        <v>130.2058092595346</v>
      </c>
    </row>
    <row r="11" spans="1:13" ht="12.75">
      <c r="A11" s="16">
        <v>43.25</v>
      </c>
      <c r="B11" s="25" t="s">
        <v>83</v>
      </c>
      <c r="C11" s="41">
        <f>A11*$C$6</f>
        <v>181.65</v>
      </c>
      <c r="D11" s="49" t="s">
        <v>55</v>
      </c>
      <c r="E11" s="41">
        <v>352.04</v>
      </c>
      <c r="F11" s="49">
        <v>9</v>
      </c>
      <c r="G11" s="41">
        <v>66.49</v>
      </c>
      <c r="H11" s="49">
        <v>18</v>
      </c>
      <c r="I11" s="41">
        <v>286.071022</v>
      </c>
      <c r="J11" s="43">
        <f>K11/C11</f>
        <v>1.5719790806496008</v>
      </c>
      <c r="K11" s="16">
        <f t="shared" si="1"/>
        <v>285.55</v>
      </c>
      <c r="L11" s="16">
        <f>C11</f>
        <v>181.65</v>
      </c>
      <c r="M11" s="16">
        <f t="shared" si="0"/>
        <v>100</v>
      </c>
    </row>
    <row r="12" spans="1:13" ht="12.75" customHeight="1">
      <c r="A12" s="16">
        <v>9.55</v>
      </c>
      <c r="B12" s="37" t="s">
        <v>80</v>
      </c>
      <c r="C12" s="53">
        <f>A12*$C$6</f>
        <v>40.11000000000001</v>
      </c>
      <c r="D12" s="90">
        <v>10</v>
      </c>
      <c r="E12" s="91">
        <v>42.30600795</v>
      </c>
      <c r="F12" s="90">
        <v>0</v>
      </c>
      <c r="G12" s="91">
        <v>0</v>
      </c>
      <c r="H12" s="90">
        <v>2</v>
      </c>
      <c r="I12" s="91">
        <v>3.00462025</v>
      </c>
      <c r="J12" s="89">
        <f>K12/C12</f>
        <v>1.054749637247569</v>
      </c>
      <c r="K12" s="16">
        <f t="shared" si="1"/>
        <v>42.30600795</v>
      </c>
      <c r="L12" s="16"/>
      <c r="M12" s="16"/>
    </row>
    <row r="13" spans="1:13" ht="12.75">
      <c r="A13" s="16"/>
      <c r="B13" s="25"/>
      <c r="C13" s="41"/>
      <c r="D13" s="49"/>
      <c r="E13" s="41"/>
      <c r="F13" s="49"/>
      <c r="G13" s="41"/>
      <c r="H13" s="49"/>
      <c r="I13" s="41"/>
      <c r="J13" s="43"/>
      <c r="K13" s="16">
        <f t="shared" si="1"/>
        <v>0</v>
      </c>
      <c r="L13" s="16">
        <f t="shared" si="2"/>
        <v>0</v>
      </c>
      <c r="M13" s="16" t="e">
        <f t="shared" si="0"/>
        <v>#DIV/0!</v>
      </c>
    </row>
    <row r="14" spans="1:13" ht="12.75">
      <c r="A14" s="16"/>
      <c r="B14" s="31" t="s">
        <v>36</v>
      </c>
      <c r="C14" s="38">
        <f aca="true" t="shared" si="3" ref="C14:I14">C15</f>
        <v>427.182</v>
      </c>
      <c r="D14" s="50">
        <f t="shared" si="3"/>
        <v>46</v>
      </c>
      <c r="E14" s="38">
        <f t="shared" si="3"/>
        <v>1337.3</v>
      </c>
      <c r="F14" s="50">
        <f t="shared" si="3"/>
        <v>17</v>
      </c>
      <c r="G14" s="38">
        <f t="shared" si="3"/>
        <v>442.39316397</v>
      </c>
      <c r="H14" s="50">
        <f t="shared" si="3"/>
        <v>19</v>
      </c>
      <c r="I14" s="38">
        <f t="shared" si="3"/>
        <v>538.35660589</v>
      </c>
      <c r="J14" s="40">
        <f>K14/C14</f>
        <v>2.094907641309793</v>
      </c>
      <c r="K14" s="16">
        <f t="shared" si="1"/>
        <v>894.90683603</v>
      </c>
      <c r="L14" s="16">
        <f>L15</f>
        <v>427.182</v>
      </c>
      <c r="M14" s="16">
        <f t="shared" si="0"/>
        <v>100</v>
      </c>
    </row>
    <row r="15" spans="1:14" ht="12.75">
      <c r="A15" s="16">
        <v>101.71</v>
      </c>
      <c r="B15" s="37" t="s">
        <v>41</v>
      </c>
      <c r="C15" s="41">
        <f>A15*$C$6</f>
        <v>427.182</v>
      </c>
      <c r="D15" s="49">
        <v>46</v>
      </c>
      <c r="E15" s="41">
        <v>1337.3</v>
      </c>
      <c r="F15" s="49">
        <v>17</v>
      </c>
      <c r="G15" s="41">
        <v>442.39316397</v>
      </c>
      <c r="H15" s="64">
        <v>19</v>
      </c>
      <c r="I15" s="44">
        <v>538.35660589</v>
      </c>
      <c r="J15" s="43">
        <f>K15/C15</f>
        <v>2.094907641309793</v>
      </c>
      <c r="K15" s="16">
        <f t="shared" si="1"/>
        <v>894.90683603</v>
      </c>
      <c r="L15" s="16">
        <f>C15</f>
        <v>427.182</v>
      </c>
      <c r="M15" s="16">
        <f t="shared" si="0"/>
        <v>100</v>
      </c>
      <c r="N15" s="34"/>
    </row>
    <row r="16" spans="1:13" ht="12.75">
      <c r="A16" s="16"/>
      <c r="B16" s="25"/>
      <c r="C16" s="41"/>
      <c r="D16" s="49"/>
      <c r="E16" s="41"/>
      <c r="F16" s="49"/>
      <c r="G16" s="41"/>
      <c r="H16" s="49"/>
      <c r="I16" s="41"/>
      <c r="J16" s="43"/>
      <c r="K16" s="16">
        <f t="shared" si="1"/>
        <v>0</v>
      </c>
      <c r="L16" s="16">
        <f t="shared" si="2"/>
        <v>0</v>
      </c>
      <c r="M16" s="16" t="e">
        <f t="shared" si="0"/>
        <v>#DIV/0!</v>
      </c>
    </row>
    <row r="17" spans="1:13" ht="12.75">
      <c r="A17" s="16"/>
      <c r="B17" s="31" t="s">
        <v>42</v>
      </c>
      <c r="C17" s="38">
        <f aca="true" t="shared" si="4" ref="C17:I17">C18+C19+C20+C21</f>
        <v>390.81</v>
      </c>
      <c r="D17" s="50">
        <f t="shared" si="4"/>
        <v>231</v>
      </c>
      <c r="E17" s="38">
        <f t="shared" si="4"/>
        <v>894.9753624600002</v>
      </c>
      <c r="F17" s="50">
        <f t="shared" si="4"/>
        <v>55</v>
      </c>
      <c r="G17" s="38">
        <f t="shared" si="4"/>
        <v>178.78486951</v>
      </c>
      <c r="H17" s="50">
        <f t="shared" si="4"/>
        <v>63</v>
      </c>
      <c r="I17" s="38">
        <f t="shared" si="4"/>
        <v>375.03591778</v>
      </c>
      <c r="J17" s="40">
        <f>K17/C17</f>
        <v>1.8325797521813671</v>
      </c>
      <c r="K17" s="16">
        <f t="shared" si="1"/>
        <v>716.1904929500001</v>
      </c>
      <c r="L17" s="16">
        <f>L18+L19+L20+L21</f>
        <v>432.3384232899999</v>
      </c>
      <c r="M17" s="16">
        <f t="shared" si="0"/>
        <v>110.626243773189</v>
      </c>
    </row>
    <row r="18" spans="1:13" ht="12.75">
      <c r="A18" s="16">
        <v>24.72</v>
      </c>
      <c r="B18" s="37" t="s">
        <v>37</v>
      </c>
      <c r="C18" s="41">
        <f>A18*$C$6</f>
        <v>103.824</v>
      </c>
      <c r="D18" s="49">
        <v>14</v>
      </c>
      <c r="E18" s="41">
        <v>132.18812731</v>
      </c>
      <c r="F18" s="49">
        <v>3</v>
      </c>
      <c r="G18" s="41">
        <v>11.64995623</v>
      </c>
      <c r="H18" s="49">
        <v>10</v>
      </c>
      <c r="I18" s="41">
        <v>123.65575782999998</v>
      </c>
      <c r="J18" s="43">
        <f>K18/C18</f>
        <v>1.160985620665742</v>
      </c>
      <c r="K18" s="16">
        <f t="shared" si="1"/>
        <v>120.53817108</v>
      </c>
      <c r="L18" s="16">
        <f t="shared" si="2"/>
        <v>120.53817108</v>
      </c>
      <c r="M18" s="16">
        <f t="shared" si="0"/>
        <v>116.0985620665742</v>
      </c>
    </row>
    <row r="19" spans="1:13" ht="12.75">
      <c r="A19" s="16">
        <v>10.31</v>
      </c>
      <c r="B19" s="37" t="s">
        <v>18</v>
      </c>
      <c r="C19" s="41">
        <f>A19*$C$6</f>
        <v>43.30200000000001</v>
      </c>
      <c r="D19" s="49">
        <v>51</v>
      </c>
      <c r="E19" s="41">
        <v>112.50192167999997</v>
      </c>
      <c r="F19" s="49">
        <v>25</v>
      </c>
      <c r="G19" s="41">
        <v>54.4865152</v>
      </c>
      <c r="H19" s="49">
        <v>22</v>
      </c>
      <c r="I19" s="41">
        <v>48.08508362999999</v>
      </c>
      <c r="J19" s="43">
        <f>K19/C19</f>
        <v>1.3397858408387593</v>
      </c>
      <c r="K19" s="16">
        <f t="shared" si="1"/>
        <v>58.01540647999997</v>
      </c>
      <c r="L19" s="16">
        <f t="shared" si="2"/>
        <v>58.01540647999997</v>
      </c>
      <c r="M19" s="16">
        <f t="shared" si="0"/>
        <v>133.97858408387594</v>
      </c>
    </row>
    <row r="20" spans="1:13" ht="25.5">
      <c r="A20" s="16">
        <v>10.31</v>
      </c>
      <c r="B20" s="37" t="s">
        <v>43</v>
      </c>
      <c r="C20" s="41">
        <f>A20*$C$6</f>
        <v>43.30200000000001</v>
      </c>
      <c r="D20" s="49">
        <v>3</v>
      </c>
      <c r="E20" s="41">
        <v>53.40284573</v>
      </c>
      <c r="F20" s="49"/>
      <c r="G20" s="41">
        <v>0</v>
      </c>
      <c r="H20" s="49">
        <v>3</v>
      </c>
      <c r="I20" s="41">
        <v>53.35319805</v>
      </c>
      <c r="J20" s="43">
        <f>K20/C20</f>
        <v>1.233265108540021</v>
      </c>
      <c r="K20" s="16">
        <f t="shared" si="1"/>
        <v>53.40284573</v>
      </c>
      <c r="L20" s="16">
        <f t="shared" si="2"/>
        <v>53.40284573</v>
      </c>
      <c r="M20" s="16">
        <f t="shared" si="0"/>
        <v>123.32651085400211</v>
      </c>
    </row>
    <row r="21" spans="1:14" ht="12.75">
      <c r="A21" s="16">
        <v>47.71</v>
      </c>
      <c r="B21" s="37" t="s">
        <v>44</v>
      </c>
      <c r="C21" s="41">
        <f>A21*$C$6</f>
        <v>200.382</v>
      </c>
      <c r="D21" s="49">
        <v>163</v>
      </c>
      <c r="E21" s="41">
        <v>596.8824677400002</v>
      </c>
      <c r="F21" s="49">
        <v>27</v>
      </c>
      <c r="G21" s="41">
        <v>112.64839807999999</v>
      </c>
      <c r="H21" s="49">
        <v>28</v>
      </c>
      <c r="I21" s="41">
        <v>149.94187827</v>
      </c>
      <c r="J21" s="43">
        <f>K21/C21</f>
        <v>2.4165547287680536</v>
      </c>
      <c r="K21" s="16">
        <f t="shared" si="1"/>
        <v>484.23406966000016</v>
      </c>
      <c r="L21" s="16">
        <f>C21</f>
        <v>200.382</v>
      </c>
      <c r="M21" s="16">
        <f t="shared" si="0"/>
        <v>100</v>
      </c>
      <c r="N21" s="34"/>
    </row>
    <row r="22" spans="1:13" ht="12.75">
      <c r="A22" s="16"/>
      <c r="B22" s="25"/>
      <c r="C22" s="41"/>
      <c r="D22" s="49"/>
      <c r="E22" s="41"/>
      <c r="F22" s="49"/>
      <c r="G22" s="41"/>
      <c r="H22" s="49"/>
      <c r="I22" s="41"/>
      <c r="J22" s="43"/>
      <c r="K22" s="16">
        <f t="shared" si="1"/>
        <v>0</v>
      </c>
      <c r="L22" s="16">
        <f t="shared" si="2"/>
        <v>0</v>
      </c>
      <c r="M22" s="16" t="e">
        <f t="shared" si="0"/>
        <v>#DIV/0!</v>
      </c>
    </row>
    <row r="23" spans="1:13" ht="12.75">
      <c r="A23" s="16"/>
      <c r="B23" s="31" t="s">
        <v>19</v>
      </c>
      <c r="C23" s="38">
        <f aca="true" t="shared" si="5" ref="C23:I23">C24+C25+C26</f>
        <v>250.11</v>
      </c>
      <c r="D23" s="50">
        <f t="shared" si="5"/>
        <v>691</v>
      </c>
      <c r="E23" s="38">
        <f t="shared" si="5"/>
        <v>904.8084269709999</v>
      </c>
      <c r="F23" s="50">
        <f t="shared" si="5"/>
        <v>475</v>
      </c>
      <c r="G23" s="38">
        <f t="shared" si="5"/>
        <v>656.6473592110001</v>
      </c>
      <c r="H23" s="50">
        <f t="shared" si="5"/>
        <v>215</v>
      </c>
      <c r="I23" s="38">
        <f t="shared" si="5"/>
        <v>240.31361594998998</v>
      </c>
      <c r="J23" s="40">
        <f>K23/C23</f>
        <v>0.9922076996521523</v>
      </c>
      <c r="K23" s="16">
        <f t="shared" si="1"/>
        <v>248.1610677599998</v>
      </c>
      <c r="L23" s="16">
        <f>L24+L25+L26</f>
        <v>248.16106775999984</v>
      </c>
      <c r="M23" s="16">
        <f t="shared" si="0"/>
        <v>99.22076996521523</v>
      </c>
    </row>
    <row r="24" spans="1:13" ht="12.75">
      <c r="A24" s="16">
        <v>30.91</v>
      </c>
      <c r="B24" s="37" t="s">
        <v>20</v>
      </c>
      <c r="C24" s="41">
        <f>A24*$C$6</f>
        <v>129.822</v>
      </c>
      <c r="D24" s="49">
        <v>31</v>
      </c>
      <c r="E24" s="41">
        <v>520.1431966600001</v>
      </c>
      <c r="F24" s="49">
        <v>23</v>
      </c>
      <c r="G24" s="41">
        <v>397.7375713</v>
      </c>
      <c r="H24" s="49">
        <v>7</v>
      </c>
      <c r="I24" s="41">
        <v>105.03036362</v>
      </c>
      <c r="J24" s="43">
        <f>K24/C24</f>
        <v>0.9428727439108937</v>
      </c>
      <c r="K24" s="16">
        <f t="shared" si="1"/>
        <v>122.40562536000004</v>
      </c>
      <c r="L24" s="16">
        <f t="shared" si="2"/>
        <v>122.40562536000004</v>
      </c>
      <c r="M24" s="16">
        <f t="shared" si="0"/>
        <v>94.28727439108937</v>
      </c>
    </row>
    <row r="25" spans="1:13" ht="12.75">
      <c r="A25" s="16">
        <v>6.09</v>
      </c>
      <c r="B25" s="37" t="s">
        <v>21</v>
      </c>
      <c r="C25" s="41">
        <f>A25*$C$6</f>
        <v>25.578</v>
      </c>
      <c r="D25" s="49">
        <v>5</v>
      </c>
      <c r="E25" s="41">
        <v>48.29408876</v>
      </c>
      <c r="F25" s="49">
        <v>1</v>
      </c>
      <c r="G25" s="41">
        <v>14.619443449999999</v>
      </c>
      <c r="H25" s="49">
        <v>4</v>
      </c>
      <c r="I25" s="41">
        <v>32.77284745</v>
      </c>
      <c r="J25" s="43">
        <f>K25/C25</f>
        <v>1.3165472402064275</v>
      </c>
      <c r="K25" s="16">
        <f t="shared" si="1"/>
        <v>33.67464531</v>
      </c>
      <c r="L25" s="16">
        <f t="shared" si="2"/>
        <v>33.67464531</v>
      </c>
      <c r="M25" s="16">
        <f t="shared" si="0"/>
        <v>131.65472402064273</v>
      </c>
    </row>
    <row r="26" spans="1:13" ht="12.75">
      <c r="A26" s="16">
        <v>22.55</v>
      </c>
      <c r="B26" s="37" t="s">
        <v>38</v>
      </c>
      <c r="C26" s="41">
        <f>A26*$C$6</f>
        <v>94.71000000000001</v>
      </c>
      <c r="D26" s="49">
        <v>655</v>
      </c>
      <c r="E26" s="41">
        <v>336.3711415509998</v>
      </c>
      <c r="F26" s="49">
        <v>451</v>
      </c>
      <c r="G26" s="41">
        <v>244.29034446100005</v>
      </c>
      <c r="H26" s="49">
        <v>204</v>
      </c>
      <c r="I26" s="41">
        <v>102.51040487998998</v>
      </c>
      <c r="J26" s="43">
        <f>K26/C26</f>
        <v>0.9722394371238493</v>
      </c>
      <c r="K26" s="16">
        <f t="shared" si="1"/>
        <v>92.08079708999978</v>
      </c>
      <c r="L26" s="16">
        <f t="shared" si="2"/>
        <v>92.08079708999978</v>
      </c>
      <c r="M26" s="16">
        <f t="shared" si="0"/>
        <v>97.22394371238494</v>
      </c>
    </row>
    <row r="27" spans="1:13" ht="12.75">
      <c r="A27" s="16"/>
      <c r="B27" s="25"/>
      <c r="C27" s="41"/>
      <c r="D27" s="49"/>
      <c r="E27" s="41"/>
      <c r="F27" s="49"/>
      <c r="G27" s="41"/>
      <c r="H27" s="49"/>
      <c r="I27" s="41"/>
      <c r="J27" s="43"/>
      <c r="K27" s="16">
        <f t="shared" si="1"/>
        <v>0</v>
      </c>
      <c r="L27" s="16">
        <f t="shared" si="2"/>
        <v>0</v>
      </c>
      <c r="M27" s="16" t="e">
        <f t="shared" si="0"/>
        <v>#DIV/0!</v>
      </c>
    </row>
    <row r="28" spans="1:13" ht="12.75">
      <c r="A28" s="16"/>
      <c r="B28" s="31" t="s">
        <v>22</v>
      </c>
      <c r="C28" s="38">
        <f aca="true" t="shared" si="6" ref="C28:I28">C29+C30+C31</f>
        <v>326.04600000000005</v>
      </c>
      <c r="D28" s="50">
        <f t="shared" si="6"/>
        <v>279</v>
      </c>
      <c r="E28" s="38">
        <f t="shared" si="6"/>
        <v>1049.14247308</v>
      </c>
      <c r="F28" s="50">
        <f t="shared" si="6"/>
        <v>137</v>
      </c>
      <c r="G28" s="38">
        <f t="shared" si="6"/>
        <v>485.0745574099997</v>
      </c>
      <c r="H28" s="50">
        <f t="shared" si="6"/>
        <v>89</v>
      </c>
      <c r="I28" s="38">
        <f t="shared" si="6"/>
        <v>326.89629222000013</v>
      </c>
      <c r="J28" s="40">
        <f>K28/C28</f>
        <v>1.730025565932415</v>
      </c>
      <c r="K28" s="16">
        <f t="shared" si="1"/>
        <v>564.0679156700003</v>
      </c>
      <c r="L28" s="16">
        <f>L29+L30+L31</f>
        <v>353.65083872</v>
      </c>
      <c r="M28" s="16">
        <f t="shared" si="0"/>
        <v>108.46654727247075</v>
      </c>
    </row>
    <row r="29" spans="1:13" ht="12.75">
      <c r="A29" s="16">
        <v>25.3</v>
      </c>
      <c r="B29" s="37" t="s">
        <v>23</v>
      </c>
      <c r="C29" s="41">
        <f>A29*$C$6</f>
        <v>106.26</v>
      </c>
      <c r="D29" s="49">
        <v>33</v>
      </c>
      <c r="E29" s="41">
        <v>417.18373897000004</v>
      </c>
      <c r="F29" s="49">
        <v>11</v>
      </c>
      <c r="G29" s="41">
        <v>100.50666201999998</v>
      </c>
      <c r="H29" s="49">
        <v>6</v>
      </c>
      <c r="I29" s="53">
        <v>106.30654445000002</v>
      </c>
      <c r="J29" s="43">
        <f>K29/C29</f>
        <v>2.9802096456804072</v>
      </c>
      <c r="K29" s="16">
        <f t="shared" si="1"/>
        <v>316.67707695000007</v>
      </c>
      <c r="L29" s="16">
        <f>C29</f>
        <v>106.26</v>
      </c>
      <c r="M29" s="16">
        <f t="shared" si="0"/>
        <v>100</v>
      </c>
    </row>
    <row r="30" spans="1:13" ht="12.75">
      <c r="A30" s="16">
        <v>37.28</v>
      </c>
      <c r="B30" s="37" t="s">
        <v>39</v>
      </c>
      <c r="C30" s="41">
        <f>A30*$C$6</f>
        <v>156.57600000000002</v>
      </c>
      <c r="D30" s="49">
        <v>87</v>
      </c>
      <c r="E30" s="41">
        <v>525.6723281799998</v>
      </c>
      <c r="F30" s="49">
        <v>61</v>
      </c>
      <c r="G30" s="41">
        <v>340.9289779199998</v>
      </c>
      <c r="H30" s="49">
        <v>25</v>
      </c>
      <c r="I30" s="41">
        <v>178.5459972900001</v>
      </c>
      <c r="J30" s="43">
        <f>K30/C30</f>
        <v>1.1798957072603717</v>
      </c>
      <c r="K30" s="16">
        <f t="shared" si="1"/>
        <v>184.74335026</v>
      </c>
      <c r="L30" s="16">
        <f t="shared" si="2"/>
        <v>184.74335026</v>
      </c>
      <c r="M30" s="16">
        <f t="shared" si="0"/>
        <v>117.98957072603719</v>
      </c>
    </row>
    <row r="31" spans="1:13" ht="12.75">
      <c r="A31" s="16">
        <v>15.05</v>
      </c>
      <c r="B31" s="37" t="s">
        <v>33</v>
      </c>
      <c r="C31" s="41">
        <f>A31*$C$6</f>
        <v>63.21000000000001</v>
      </c>
      <c r="D31" s="49">
        <v>159</v>
      </c>
      <c r="E31" s="41">
        <v>106.28640593000002</v>
      </c>
      <c r="F31" s="49">
        <v>65</v>
      </c>
      <c r="G31" s="41">
        <v>43.63891746999998</v>
      </c>
      <c r="H31" s="49">
        <v>58</v>
      </c>
      <c r="I31" s="41">
        <v>42.04375048000001</v>
      </c>
      <c r="J31" s="43">
        <f>K31/C31</f>
        <v>0.9911009090333812</v>
      </c>
      <c r="K31" s="16">
        <f t="shared" si="1"/>
        <v>62.647488460000034</v>
      </c>
      <c r="L31" s="16">
        <f t="shared" si="2"/>
        <v>62.647488460000034</v>
      </c>
      <c r="M31" s="16">
        <f t="shared" si="0"/>
        <v>99.11009090333812</v>
      </c>
    </row>
    <row r="32" spans="1:13" ht="12.75">
      <c r="A32" s="16"/>
      <c r="B32" s="4"/>
      <c r="C32" s="41"/>
      <c r="D32" s="49"/>
      <c r="E32" s="41"/>
      <c r="F32" s="49"/>
      <c r="G32" s="41"/>
      <c r="H32" s="49"/>
      <c r="I32" s="41"/>
      <c r="J32" s="43"/>
      <c r="K32" s="16">
        <f t="shared" si="1"/>
        <v>0</v>
      </c>
      <c r="L32" s="16">
        <f t="shared" si="2"/>
        <v>0</v>
      </c>
      <c r="M32" s="16" t="e">
        <f t="shared" si="0"/>
        <v>#DIV/0!</v>
      </c>
    </row>
    <row r="33" spans="1:13" ht="13.5" thickBot="1">
      <c r="A33" s="16">
        <f>SUM(A9:A32)</f>
        <v>485.66</v>
      </c>
      <c r="B33" s="33" t="s">
        <v>0</v>
      </c>
      <c r="C33" s="45">
        <f aca="true" t="shared" si="7" ref="C33:I33">C8+C14+C17+C23+C28</f>
        <v>2039.7720000000002</v>
      </c>
      <c r="D33" s="51">
        <f t="shared" si="7"/>
        <v>1333</v>
      </c>
      <c r="E33" s="45">
        <f t="shared" si="7"/>
        <v>5357.209289761</v>
      </c>
      <c r="F33" s="51">
        <f t="shared" si="7"/>
        <v>705</v>
      </c>
      <c r="G33" s="47">
        <f t="shared" si="7"/>
        <v>2052.1274001409997</v>
      </c>
      <c r="H33" s="51">
        <f t="shared" si="7"/>
        <v>442</v>
      </c>
      <c r="I33" s="47">
        <f t="shared" si="7"/>
        <v>2308.4026907499906</v>
      </c>
      <c r="J33" s="48">
        <f>K33/C33</f>
        <v>1.6203192756935578</v>
      </c>
      <c r="K33" s="16">
        <f t="shared" si="1"/>
        <v>3305.0818896200003</v>
      </c>
      <c r="L33" s="16">
        <f>L8+L14+L17+L23+L28</f>
        <v>2196.8818990299997</v>
      </c>
      <c r="M33" s="16">
        <f>L33/C33</f>
        <v>1.0770232648697988</v>
      </c>
    </row>
    <row r="34" ht="12.75">
      <c r="L34" s="16">
        <f>L33-L14</f>
        <v>1769.6998990299996</v>
      </c>
    </row>
    <row r="35" spans="2:15" ht="12.75" customHeight="1">
      <c r="B35" s="94" t="s">
        <v>45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</row>
    <row r="36" spans="2:10" ht="12.75">
      <c r="B36" s="30" t="s">
        <v>51</v>
      </c>
      <c r="C36" s="30"/>
      <c r="D36" s="30"/>
      <c r="E36" s="30"/>
      <c r="F36" s="30"/>
      <c r="G36" s="30"/>
      <c r="H36" s="30"/>
      <c r="I36" s="30"/>
      <c r="J36" s="30"/>
    </row>
    <row r="37" spans="2:10" ht="12.75">
      <c r="B37" s="30" t="s">
        <v>79</v>
      </c>
      <c r="C37" s="30"/>
      <c r="D37" s="30"/>
      <c r="E37" s="30"/>
      <c r="F37" s="30"/>
      <c r="G37" s="30"/>
      <c r="H37" s="30"/>
      <c r="I37" s="30"/>
      <c r="J37" s="30"/>
    </row>
    <row r="38" spans="2:10" ht="12.75">
      <c r="B38" s="106"/>
      <c r="C38" s="106"/>
      <c r="D38" s="106"/>
      <c r="E38" s="106"/>
      <c r="F38" s="106"/>
      <c r="G38" s="106"/>
      <c r="H38" s="106"/>
      <c r="I38" s="106"/>
      <c r="J38" s="106"/>
    </row>
  </sheetData>
  <sheetProtection/>
  <mergeCells count="10">
    <mergeCell ref="B2:J2"/>
    <mergeCell ref="B3:I3"/>
    <mergeCell ref="J4:J5"/>
    <mergeCell ref="B4:B5"/>
    <mergeCell ref="B38:J38"/>
    <mergeCell ref="B35:O35"/>
    <mergeCell ref="C4:C5"/>
    <mergeCell ref="D4:E4"/>
    <mergeCell ref="F4:G4"/>
    <mergeCell ref="H4:I4"/>
  </mergeCells>
  <printOptions/>
  <pageMargins left="0.2" right="0.35" top="0.59" bottom="0.68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P37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11.28125" style="0" hidden="1" customWidth="1"/>
    <col min="2" max="2" width="36.00390625" style="0" customWidth="1"/>
    <col min="3" max="3" width="13.7109375" style="0" customWidth="1"/>
    <col min="4" max="4" width="7.7109375" style="0" customWidth="1"/>
    <col min="5" max="5" width="10.421875" style="0" customWidth="1"/>
    <col min="6" max="6" width="7.57421875" style="0" customWidth="1"/>
    <col min="7" max="7" width="9.57421875" style="0" customWidth="1"/>
    <col min="8" max="8" width="8.00390625" style="0" customWidth="1"/>
    <col min="9" max="9" width="10.00390625" style="0" customWidth="1"/>
    <col min="10" max="10" width="11.00390625" style="0" customWidth="1"/>
    <col min="11" max="11" width="10.140625" style="0" hidden="1" customWidth="1"/>
    <col min="12" max="13" width="9.140625" style="0" hidden="1" customWidth="1"/>
    <col min="14" max="14" width="9.140625" style="0" customWidth="1"/>
  </cols>
  <sheetData>
    <row r="2" spans="2:10" ht="12.75">
      <c r="B2" s="107" t="s">
        <v>32</v>
      </c>
      <c r="C2" s="107"/>
      <c r="D2" s="107"/>
      <c r="E2" s="107"/>
      <c r="F2" s="107"/>
      <c r="G2" s="107"/>
      <c r="H2" s="107"/>
      <c r="I2" s="107"/>
      <c r="J2" s="107"/>
    </row>
    <row r="3" spans="2:10" ht="13.5" thickBot="1">
      <c r="B3" s="105" t="str">
        <f>NE!B3</f>
        <v>Stadiul  implementării POR la data de 30.06.2014</v>
      </c>
      <c r="C3" s="105"/>
      <c r="D3" s="105"/>
      <c r="E3" s="105"/>
      <c r="F3" s="105"/>
      <c r="G3" s="105"/>
      <c r="H3" s="105"/>
      <c r="I3" s="105"/>
      <c r="J3" s="9" t="s">
        <v>24</v>
      </c>
    </row>
    <row r="4" spans="2:10" ht="30.75" customHeight="1">
      <c r="B4" s="95" t="s">
        <v>34</v>
      </c>
      <c r="C4" s="97" t="s">
        <v>17</v>
      </c>
      <c r="D4" s="99" t="s">
        <v>11</v>
      </c>
      <c r="E4" s="100"/>
      <c r="F4" s="99" t="s">
        <v>8</v>
      </c>
      <c r="G4" s="100"/>
      <c r="H4" s="99" t="s">
        <v>9</v>
      </c>
      <c r="I4" s="100"/>
      <c r="J4" s="101" t="s">
        <v>60</v>
      </c>
    </row>
    <row r="5" spans="2:10" ht="37.5" customHeight="1">
      <c r="B5" s="96"/>
      <c r="C5" s="98"/>
      <c r="D5" s="10" t="s">
        <v>46</v>
      </c>
      <c r="E5" s="10" t="s">
        <v>10</v>
      </c>
      <c r="F5" s="10" t="s">
        <v>47</v>
      </c>
      <c r="G5" s="10" t="s">
        <v>10</v>
      </c>
      <c r="H5" s="10" t="s">
        <v>47</v>
      </c>
      <c r="I5" s="10" t="s">
        <v>10</v>
      </c>
      <c r="J5" s="102"/>
    </row>
    <row r="6" spans="2:10" ht="12.75" hidden="1">
      <c r="B6" s="4"/>
      <c r="C6" s="2">
        <f>NE!C6</f>
        <v>4.2</v>
      </c>
      <c r="D6" s="2"/>
      <c r="E6" s="2"/>
      <c r="F6" s="2" t="s">
        <v>56</v>
      </c>
      <c r="G6" s="2"/>
      <c r="H6" s="2"/>
      <c r="I6" s="2"/>
      <c r="J6" s="3"/>
    </row>
    <row r="7" spans="2:10" ht="12.75">
      <c r="B7" s="1"/>
      <c r="C7" s="2"/>
      <c r="D7" s="2"/>
      <c r="E7" s="2"/>
      <c r="F7" s="2"/>
      <c r="G7" s="2"/>
      <c r="H7" s="2"/>
      <c r="I7" s="2"/>
      <c r="J7" s="3"/>
    </row>
    <row r="8" spans="2:14" ht="12.75">
      <c r="B8" s="31" t="s">
        <v>35</v>
      </c>
      <c r="C8" s="38">
        <f>C9+C10+C11+C12</f>
        <v>524.748</v>
      </c>
      <c r="D8" s="54">
        <f>D9+D10+D12+61</f>
        <v>80</v>
      </c>
      <c r="E8" s="38">
        <f>E9+E10+E11+E12</f>
        <v>1168.4219171700001</v>
      </c>
      <c r="F8" s="39">
        <f>F9+F10+F11+F12</f>
        <v>13</v>
      </c>
      <c r="G8" s="38">
        <f>G9+G10+G11+G12</f>
        <v>112.78269273000002</v>
      </c>
      <c r="H8" s="39">
        <f>H9+H10+H11+H12</f>
        <v>38</v>
      </c>
      <c r="I8" s="38">
        <f>I9+I10+I11+I12</f>
        <v>535.82712721</v>
      </c>
      <c r="J8" s="40">
        <f>K8/C8</f>
        <v>2.011706999245352</v>
      </c>
      <c r="K8" s="16">
        <f>E8-G8</f>
        <v>1055.6392244400001</v>
      </c>
      <c r="L8" s="16">
        <f>L9+L10+L11</f>
        <v>747.7371657700002</v>
      </c>
      <c r="M8" s="16">
        <f aca="true" t="shared" si="0" ref="M8:M32">(L8*100)/C8</f>
        <v>142.49452418494212</v>
      </c>
      <c r="N8" s="16"/>
    </row>
    <row r="9" spans="1:14" ht="12.75">
      <c r="A9" s="16">
        <v>0</v>
      </c>
      <c r="B9" s="25" t="s">
        <v>81</v>
      </c>
      <c r="C9" s="41">
        <v>0</v>
      </c>
      <c r="D9" s="49">
        <v>0</v>
      </c>
      <c r="E9" s="41">
        <v>0</v>
      </c>
      <c r="F9" s="49">
        <v>0</v>
      </c>
      <c r="G9" s="41">
        <v>0</v>
      </c>
      <c r="H9" s="49">
        <v>0</v>
      </c>
      <c r="I9" s="41">
        <v>0</v>
      </c>
      <c r="J9" s="43">
        <v>0</v>
      </c>
      <c r="K9" s="16">
        <v>0</v>
      </c>
      <c r="L9" s="16">
        <f aca="true" t="shared" si="1" ref="L9:L32">E9-G9</f>
        <v>0</v>
      </c>
      <c r="M9" s="16" t="e">
        <f t="shared" si="0"/>
        <v>#DIV/0!</v>
      </c>
      <c r="N9" s="16"/>
    </row>
    <row r="10" spans="1:14" ht="12.75">
      <c r="A10" s="16">
        <v>0</v>
      </c>
      <c r="B10" s="25" t="s">
        <v>82</v>
      </c>
      <c r="C10" s="41">
        <v>0</v>
      </c>
      <c r="D10" s="49">
        <v>0</v>
      </c>
      <c r="E10" s="41">
        <v>0</v>
      </c>
      <c r="F10" s="49">
        <v>0</v>
      </c>
      <c r="G10" s="41">
        <v>0</v>
      </c>
      <c r="H10" s="49">
        <v>0</v>
      </c>
      <c r="I10" s="41">
        <v>0</v>
      </c>
      <c r="J10" s="43">
        <v>0</v>
      </c>
      <c r="K10" s="16">
        <v>0</v>
      </c>
      <c r="L10" s="16">
        <f t="shared" si="1"/>
        <v>0</v>
      </c>
      <c r="M10" s="16" t="e">
        <f t="shared" si="0"/>
        <v>#DIV/0!</v>
      </c>
      <c r="N10" s="16"/>
    </row>
    <row r="11" spans="1:14" ht="12.75">
      <c r="A11" s="16">
        <v>117.18</v>
      </c>
      <c r="B11" s="25" t="s">
        <v>83</v>
      </c>
      <c r="C11" s="41">
        <f>A11*$C$6</f>
        <v>492.15600000000006</v>
      </c>
      <c r="D11" s="52" t="s">
        <v>76</v>
      </c>
      <c r="E11" s="44">
        <v>860.5198585000002</v>
      </c>
      <c r="F11" s="49">
        <v>9</v>
      </c>
      <c r="G11" s="41">
        <v>112.78269273000002</v>
      </c>
      <c r="H11" s="49">
        <v>37</v>
      </c>
      <c r="I11" s="41">
        <v>512.8112255499999</v>
      </c>
      <c r="J11" s="43">
        <f>K11/C11</f>
        <v>1.519309255134551</v>
      </c>
      <c r="K11" s="16">
        <f aca="true" t="shared" si="2" ref="K11:K33">E11-G11</f>
        <v>747.7371657700002</v>
      </c>
      <c r="L11" s="16">
        <f t="shared" si="1"/>
        <v>747.7371657700002</v>
      </c>
      <c r="M11" s="16">
        <f t="shared" si="0"/>
        <v>151.9309255134551</v>
      </c>
      <c r="N11" s="16"/>
    </row>
    <row r="12" spans="1:14" ht="12.75" customHeight="1">
      <c r="A12" s="16">
        <v>7.76</v>
      </c>
      <c r="B12" s="37" t="s">
        <v>80</v>
      </c>
      <c r="C12" s="53">
        <f>A12*$C$6</f>
        <v>32.592</v>
      </c>
      <c r="D12" s="90">
        <v>19</v>
      </c>
      <c r="E12" s="91">
        <v>307.90205867000003</v>
      </c>
      <c r="F12" s="90">
        <v>4</v>
      </c>
      <c r="G12" s="91">
        <v>0</v>
      </c>
      <c r="H12" s="90">
        <v>1</v>
      </c>
      <c r="I12" s="91">
        <v>23.01590166</v>
      </c>
      <c r="J12" s="89">
        <f>K12/C12</f>
        <v>0</v>
      </c>
      <c r="K12" s="16"/>
      <c r="L12" s="16"/>
      <c r="M12" s="16"/>
      <c r="N12" s="16"/>
    </row>
    <row r="13" spans="1:14" ht="12.75">
      <c r="A13" s="16"/>
      <c r="B13" s="25"/>
      <c r="C13" s="41"/>
      <c r="D13" s="49"/>
      <c r="E13" s="41"/>
      <c r="F13" s="49"/>
      <c r="G13" s="41"/>
      <c r="H13" s="49"/>
      <c r="I13" s="41"/>
      <c r="J13" s="43"/>
      <c r="K13" s="16">
        <f t="shared" si="2"/>
        <v>0</v>
      </c>
      <c r="L13" s="16">
        <f t="shared" si="1"/>
        <v>0</v>
      </c>
      <c r="M13" s="16" t="e">
        <f t="shared" si="0"/>
        <v>#DIV/0!</v>
      </c>
      <c r="N13" s="16"/>
    </row>
    <row r="14" spans="1:14" ht="12.75">
      <c r="A14" s="16"/>
      <c r="B14" s="31" t="s">
        <v>36</v>
      </c>
      <c r="C14" s="38">
        <f aca="true" t="shared" si="3" ref="C14:I14">C15</f>
        <v>347.214</v>
      </c>
      <c r="D14" s="50">
        <f t="shared" si="3"/>
        <v>40</v>
      </c>
      <c r="E14" s="38">
        <f t="shared" si="3"/>
        <v>981.1462747899999</v>
      </c>
      <c r="F14" s="50">
        <f t="shared" si="3"/>
        <v>17</v>
      </c>
      <c r="G14" s="38">
        <f t="shared" si="3"/>
        <v>345.02323526000004</v>
      </c>
      <c r="H14" s="50">
        <f t="shared" si="3"/>
        <v>18</v>
      </c>
      <c r="I14" s="38">
        <f t="shared" si="3"/>
        <v>419.06777313999993</v>
      </c>
      <c r="J14" s="40">
        <f>K14/C14</f>
        <v>1.8320777374472226</v>
      </c>
      <c r="K14" s="16">
        <f t="shared" si="2"/>
        <v>636.1230395299999</v>
      </c>
      <c r="L14" s="16">
        <f>L15</f>
        <v>636.1230395299999</v>
      </c>
      <c r="M14" s="16">
        <f t="shared" si="0"/>
        <v>183.20777374472226</v>
      </c>
      <c r="N14" s="16"/>
    </row>
    <row r="15" spans="1:14" ht="12.75">
      <c r="A15" s="16">
        <v>82.67</v>
      </c>
      <c r="B15" s="37" t="s">
        <v>41</v>
      </c>
      <c r="C15" s="41">
        <f>A15*$C$6</f>
        <v>347.214</v>
      </c>
      <c r="D15" s="49">
        <v>40</v>
      </c>
      <c r="E15" s="41">
        <v>981.1462747899999</v>
      </c>
      <c r="F15" s="49">
        <v>17</v>
      </c>
      <c r="G15" s="41">
        <v>345.02323526000004</v>
      </c>
      <c r="H15" s="49">
        <v>18</v>
      </c>
      <c r="I15" s="41">
        <v>419.06777313999993</v>
      </c>
      <c r="J15" s="43">
        <f>K15/C15</f>
        <v>1.8320777374472226</v>
      </c>
      <c r="K15" s="16">
        <f t="shared" si="2"/>
        <v>636.1230395299999</v>
      </c>
      <c r="L15" s="16">
        <f t="shared" si="1"/>
        <v>636.1230395299999</v>
      </c>
      <c r="M15" s="16">
        <f t="shared" si="0"/>
        <v>183.20777374472226</v>
      </c>
      <c r="N15" s="16"/>
    </row>
    <row r="16" spans="1:14" ht="12.75">
      <c r="A16" s="16"/>
      <c r="B16" s="25"/>
      <c r="C16" s="41"/>
      <c r="D16" s="49"/>
      <c r="E16" s="41"/>
      <c r="F16" s="49"/>
      <c r="G16" s="41"/>
      <c r="H16" s="49"/>
      <c r="I16" s="41"/>
      <c r="J16" s="43"/>
      <c r="K16" s="16">
        <f t="shared" si="2"/>
        <v>0</v>
      </c>
      <c r="L16" s="16">
        <f t="shared" si="1"/>
        <v>0</v>
      </c>
      <c r="M16" s="16" t="e">
        <f t="shared" si="0"/>
        <v>#DIV/0!</v>
      </c>
      <c r="N16" s="16"/>
    </row>
    <row r="17" spans="1:14" ht="12.75">
      <c r="A17" s="16"/>
      <c r="B17" s="31" t="s">
        <v>42</v>
      </c>
      <c r="C17" s="38">
        <f aca="true" t="shared" si="4" ref="C17:I17">C18+C19+C20+C21</f>
        <v>311.13599999999997</v>
      </c>
      <c r="D17" s="50">
        <f t="shared" si="4"/>
        <v>92</v>
      </c>
      <c r="E17" s="38">
        <f t="shared" si="4"/>
        <v>923.7511559889999</v>
      </c>
      <c r="F17" s="50">
        <f t="shared" si="4"/>
        <v>16</v>
      </c>
      <c r="G17" s="38">
        <f t="shared" si="4"/>
        <v>142.660476789</v>
      </c>
      <c r="H17" s="50">
        <f t="shared" si="4"/>
        <v>29</v>
      </c>
      <c r="I17" s="38">
        <f t="shared" si="4"/>
        <v>304.0752791</v>
      </c>
      <c r="J17" s="40">
        <f>K17/C17</f>
        <v>2.5104477758922146</v>
      </c>
      <c r="K17" s="16">
        <f t="shared" si="2"/>
        <v>781.0906792</v>
      </c>
      <c r="L17" s="16">
        <f>L18+L19+L20+L21</f>
        <v>781.0906791999998</v>
      </c>
      <c r="M17" s="16">
        <f t="shared" si="0"/>
        <v>251.0447775892214</v>
      </c>
      <c r="N17" s="16"/>
    </row>
    <row r="18" spans="1:14" ht="12.75">
      <c r="A18" s="16">
        <v>18.54</v>
      </c>
      <c r="B18" s="37" t="s">
        <v>37</v>
      </c>
      <c r="C18" s="41">
        <f>A18*$C$6</f>
        <v>77.868</v>
      </c>
      <c r="D18" s="49">
        <v>3</v>
      </c>
      <c r="E18" s="44">
        <v>93.44735075999999</v>
      </c>
      <c r="F18" s="49"/>
      <c r="G18" s="41">
        <v>0</v>
      </c>
      <c r="H18" s="49">
        <v>3</v>
      </c>
      <c r="I18" s="41">
        <v>92.95037000999999</v>
      </c>
      <c r="J18" s="43">
        <f>K18/C18</f>
        <v>1.2000738526737555</v>
      </c>
      <c r="K18" s="16">
        <f t="shared" si="2"/>
        <v>93.44735075999999</v>
      </c>
      <c r="L18" s="16">
        <f t="shared" si="1"/>
        <v>93.44735075999999</v>
      </c>
      <c r="M18" s="16">
        <f t="shared" si="0"/>
        <v>120.00738526737555</v>
      </c>
      <c r="N18" s="16"/>
    </row>
    <row r="19" spans="1:14" ht="12.75">
      <c r="A19" s="16">
        <v>8.38</v>
      </c>
      <c r="B19" s="37" t="s">
        <v>18</v>
      </c>
      <c r="C19" s="41">
        <f>A19*$C$6</f>
        <v>35.196000000000005</v>
      </c>
      <c r="D19" s="49">
        <v>34</v>
      </c>
      <c r="E19" s="41">
        <v>90.69929628999998</v>
      </c>
      <c r="F19" s="49">
        <v>11</v>
      </c>
      <c r="G19" s="41">
        <v>29.542900000000003</v>
      </c>
      <c r="H19" s="49">
        <v>16</v>
      </c>
      <c r="I19" s="41">
        <v>42.647406729999986</v>
      </c>
      <c r="J19" s="43">
        <f>K19/C19</f>
        <v>1.7375950758608922</v>
      </c>
      <c r="K19" s="16">
        <f t="shared" si="2"/>
        <v>61.156396289999975</v>
      </c>
      <c r="L19" s="16">
        <f t="shared" si="1"/>
        <v>61.156396289999975</v>
      </c>
      <c r="M19" s="16">
        <f t="shared" si="0"/>
        <v>173.75950758608923</v>
      </c>
      <c r="N19" s="16"/>
    </row>
    <row r="20" spans="1:14" ht="12.75">
      <c r="A20" s="16">
        <v>8.38</v>
      </c>
      <c r="B20" s="37" t="s">
        <v>43</v>
      </c>
      <c r="C20" s="41">
        <f>A20*$C$6</f>
        <v>35.196000000000005</v>
      </c>
      <c r="D20" s="49">
        <v>3</v>
      </c>
      <c r="E20" s="41">
        <v>64.08619839</v>
      </c>
      <c r="F20" s="49"/>
      <c r="G20" s="41">
        <v>0</v>
      </c>
      <c r="H20" s="49">
        <v>2</v>
      </c>
      <c r="I20" s="41">
        <v>49.77308278999999</v>
      </c>
      <c r="J20" s="43">
        <f>K20/C20</f>
        <v>1.820837549437436</v>
      </c>
      <c r="K20" s="16">
        <f t="shared" si="2"/>
        <v>64.08619839</v>
      </c>
      <c r="L20" s="16">
        <f t="shared" si="1"/>
        <v>64.08619839</v>
      </c>
      <c r="M20" s="16">
        <f t="shared" si="0"/>
        <v>182.0837549437436</v>
      </c>
      <c r="N20" s="16"/>
    </row>
    <row r="21" spans="1:14" ht="12.75">
      <c r="A21" s="16">
        <v>38.78</v>
      </c>
      <c r="B21" s="37" t="s">
        <v>44</v>
      </c>
      <c r="C21" s="41">
        <f>A21*$C$6</f>
        <v>162.876</v>
      </c>
      <c r="D21" s="49">
        <v>52</v>
      </c>
      <c r="E21" s="41">
        <v>675.5183105489999</v>
      </c>
      <c r="F21" s="49">
        <v>5</v>
      </c>
      <c r="G21" s="41">
        <v>113.117576789</v>
      </c>
      <c r="H21" s="49">
        <v>8</v>
      </c>
      <c r="I21" s="41">
        <v>118.70441957</v>
      </c>
      <c r="J21" s="43">
        <f>K21/C21</f>
        <v>3.452938025000613</v>
      </c>
      <c r="K21" s="16">
        <f t="shared" si="2"/>
        <v>562.4007337599999</v>
      </c>
      <c r="L21" s="16">
        <f t="shared" si="1"/>
        <v>562.4007337599999</v>
      </c>
      <c r="M21" s="16">
        <f t="shared" si="0"/>
        <v>345.2938025000613</v>
      </c>
      <c r="N21" s="16"/>
    </row>
    <row r="22" spans="1:14" ht="12.75">
      <c r="A22" s="16"/>
      <c r="B22" s="25"/>
      <c r="C22" s="41"/>
      <c r="D22" s="49"/>
      <c r="E22" s="41"/>
      <c r="F22" s="49"/>
      <c r="G22" s="41"/>
      <c r="H22" s="49"/>
      <c r="I22" s="41"/>
      <c r="J22" s="43"/>
      <c r="K22" s="16">
        <f t="shared" si="2"/>
        <v>0</v>
      </c>
      <c r="L22" s="16">
        <f t="shared" si="1"/>
        <v>0</v>
      </c>
      <c r="M22" s="16" t="e">
        <f t="shared" si="0"/>
        <v>#DIV/0!</v>
      </c>
      <c r="N22" s="16"/>
    </row>
    <row r="23" spans="1:14" ht="12.75">
      <c r="A23" s="16"/>
      <c r="B23" s="31" t="s">
        <v>19</v>
      </c>
      <c r="C23" s="38">
        <f aca="true" t="shared" si="5" ref="C23:I23">C24+C25+C26</f>
        <v>210.84</v>
      </c>
      <c r="D23" s="50">
        <f t="shared" si="5"/>
        <v>602</v>
      </c>
      <c r="E23" s="38">
        <f t="shared" si="5"/>
        <v>826.7043934200003</v>
      </c>
      <c r="F23" s="50">
        <f t="shared" si="5"/>
        <v>380</v>
      </c>
      <c r="G23" s="38">
        <f t="shared" si="5"/>
        <v>608.3210487300001</v>
      </c>
      <c r="H23" s="50">
        <f t="shared" si="5"/>
        <v>189</v>
      </c>
      <c r="I23" s="38">
        <f t="shared" si="5"/>
        <v>208.34223800002002</v>
      </c>
      <c r="J23" s="40">
        <f>K23/C23</f>
        <v>1.0357775786852597</v>
      </c>
      <c r="K23" s="16">
        <f t="shared" si="2"/>
        <v>218.38334469000017</v>
      </c>
      <c r="L23" s="16">
        <f>L24+L25+L26</f>
        <v>218.3833446900002</v>
      </c>
      <c r="M23" s="16">
        <f t="shared" si="0"/>
        <v>103.57775786852599</v>
      </c>
      <c r="N23" s="16"/>
    </row>
    <row r="24" spans="1:14" ht="12.75">
      <c r="A24" s="16">
        <v>16.06</v>
      </c>
      <c r="B24" s="37" t="s">
        <v>20</v>
      </c>
      <c r="C24" s="41">
        <f>A24*$C$6</f>
        <v>67.452</v>
      </c>
      <c r="D24" s="49">
        <v>34</v>
      </c>
      <c r="E24" s="41">
        <v>492.81</v>
      </c>
      <c r="F24" s="49">
        <v>28</v>
      </c>
      <c r="G24" s="41">
        <v>404.12020331</v>
      </c>
      <c r="H24" s="49">
        <v>6</v>
      </c>
      <c r="I24" s="41">
        <v>87.72545569999998</v>
      </c>
      <c r="J24" s="43">
        <f>K24/C24</f>
        <v>1.3148579240052183</v>
      </c>
      <c r="K24" s="16">
        <f t="shared" si="2"/>
        <v>88.68979668999998</v>
      </c>
      <c r="L24" s="16">
        <f t="shared" si="1"/>
        <v>88.68979668999998</v>
      </c>
      <c r="M24" s="16">
        <f t="shared" si="0"/>
        <v>131.48579240052183</v>
      </c>
      <c r="N24" s="16"/>
    </row>
    <row r="25" spans="1:14" ht="12.75">
      <c r="A25" s="16">
        <v>0</v>
      </c>
      <c r="B25" s="37" t="s">
        <v>21</v>
      </c>
      <c r="C25" s="41">
        <f>A25*$C$6</f>
        <v>0</v>
      </c>
      <c r="D25" s="49">
        <v>0</v>
      </c>
      <c r="E25" s="41">
        <v>0</v>
      </c>
      <c r="F25" s="49">
        <v>0</v>
      </c>
      <c r="G25" s="41">
        <v>0</v>
      </c>
      <c r="H25" s="49">
        <v>0</v>
      </c>
      <c r="I25" s="41">
        <v>0</v>
      </c>
      <c r="J25" s="43">
        <v>0</v>
      </c>
      <c r="K25" s="16">
        <f t="shared" si="2"/>
        <v>0</v>
      </c>
      <c r="L25" s="16">
        <f t="shared" si="1"/>
        <v>0</v>
      </c>
      <c r="M25" s="16" t="e">
        <f t="shared" si="0"/>
        <v>#DIV/0!</v>
      </c>
      <c r="N25" s="16"/>
    </row>
    <row r="26" spans="1:14" ht="12.75">
      <c r="A26" s="16">
        <v>34.14</v>
      </c>
      <c r="B26" s="37" t="s">
        <v>38</v>
      </c>
      <c r="C26" s="41">
        <f>A26*$C$6</f>
        <v>143.388</v>
      </c>
      <c r="D26" s="49">
        <v>568</v>
      </c>
      <c r="E26" s="41">
        <v>333.8943934200003</v>
      </c>
      <c r="F26" s="49">
        <v>352</v>
      </c>
      <c r="G26" s="41">
        <v>204.2008454200001</v>
      </c>
      <c r="H26" s="49">
        <v>183</v>
      </c>
      <c r="I26" s="41">
        <v>120.61678230002003</v>
      </c>
      <c r="J26" s="43">
        <f>K26/C26</f>
        <v>0.9044937372722976</v>
      </c>
      <c r="K26" s="16">
        <f t="shared" si="2"/>
        <v>129.69354800000022</v>
      </c>
      <c r="L26" s="16">
        <f t="shared" si="1"/>
        <v>129.69354800000022</v>
      </c>
      <c r="M26" s="16">
        <f t="shared" si="0"/>
        <v>90.44937372722977</v>
      </c>
      <c r="N26" s="16"/>
    </row>
    <row r="27" spans="1:14" ht="12.75">
      <c r="A27" s="16"/>
      <c r="B27" s="25"/>
      <c r="C27" s="41"/>
      <c r="D27" s="49"/>
      <c r="E27" s="41"/>
      <c r="F27" s="49"/>
      <c r="G27" s="41"/>
      <c r="H27" s="49"/>
      <c r="I27" s="41"/>
      <c r="J27" s="43"/>
      <c r="K27" s="16">
        <f t="shared" si="2"/>
        <v>0</v>
      </c>
      <c r="L27" s="16">
        <f t="shared" si="1"/>
        <v>0</v>
      </c>
      <c r="M27" s="16" t="e">
        <f t="shared" si="0"/>
        <v>#DIV/0!</v>
      </c>
      <c r="N27" s="16"/>
    </row>
    <row r="28" spans="1:14" ht="12.75">
      <c r="A28" s="16"/>
      <c r="B28" s="31" t="s">
        <v>22</v>
      </c>
      <c r="C28" s="38">
        <f aca="true" t="shared" si="6" ref="C28:I28">C29+C30+C31</f>
        <v>263.844</v>
      </c>
      <c r="D28" s="50">
        <f t="shared" si="6"/>
        <v>112</v>
      </c>
      <c r="E28" s="38">
        <f t="shared" si="6"/>
        <v>823.75823388</v>
      </c>
      <c r="F28" s="50">
        <f t="shared" si="6"/>
        <v>45</v>
      </c>
      <c r="G28" s="38">
        <f t="shared" si="6"/>
        <v>159.85243978</v>
      </c>
      <c r="H28" s="50">
        <f t="shared" si="6"/>
        <v>59</v>
      </c>
      <c r="I28" s="38">
        <f t="shared" si="6"/>
        <v>474.58405465</v>
      </c>
      <c r="J28" s="40">
        <f>K28/C28</f>
        <v>2.5162815682751933</v>
      </c>
      <c r="K28" s="16">
        <f t="shared" si="2"/>
        <v>663.9057941000001</v>
      </c>
      <c r="L28" s="16">
        <f>L29+L30+L31</f>
        <v>663.9057941000001</v>
      </c>
      <c r="M28" s="16">
        <f t="shared" si="0"/>
        <v>251.62815682751932</v>
      </c>
      <c r="N28" s="16"/>
    </row>
    <row r="29" spans="1:14" ht="12.75">
      <c r="A29" s="88">
        <v>27.66</v>
      </c>
      <c r="B29" s="37" t="s">
        <v>23</v>
      </c>
      <c r="C29" s="41">
        <f>A29*$C$6</f>
        <v>116.17200000000001</v>
      </c>
      <c r="D29" s="49">
        <v>11</v>
      </c>
      <c r="E29" s="41">
        <v>187.02696437999998</v>
      </c>
      <c r="F29" s="49">
        <v>2</v>
      </c>
      <c r="G29" s="41">
        <v>0</v>
      </c>
      <c r="H29" s="49">
        <v>6</v>
      </c>
      <c r="I29" s="41">
        <v>117.83593013000001</v>
      </c>
      <c r="J29" s="43">
        <f>K29/C29</f>
        <v>1.6099143027579792</v>
      </c>
      <c r="K29" s="16">
        <f t="shared" si="2"/>
        <v>187.02696437999998</v>
      </c>
      <c r="L29" s="16">
        <f t="shared" si="1"/>
        <v>187.02696437999998</v>
      </c>
      <c r="M29" s="16">
        <f t="shared" si="0"/>
        <v>160.99143027579794</v>
      </c>
      <c r="N29" s="16"/>
    </row>
    <row r="30" spans="1:14" ht="12.75">
      <c r="A30" s="16">
        <v>22.93</v>
      </c>
      <c r="B30" s="37" t="s">
        <v>39</v>
      </c>
      <c r="C30" s="41">
        <f>A30*$C$6</f>
        <v>96.306</v>
      </c>
      <c r="D30" s="49">
        <v>9</v>
      </c>
      <c r="E30" s="41">
        <v>186.67687299000002</v>
      </c>
      <c r="F30" s="49">
        <v>5</v>
      </c>
      <c r="G30" s="41">
        <v>95.25623893</v>
      </c>
      <c r="H30" s="49">
        <v>4</v>
      </c>
      <c r="I30" s="41">
        <v>85.84098193000001</v>
      </c>
      <c r="J30" s="43">
        <f>K30/C30</f>
        <v>0.9492724654746333</v>
      </c>
      <c r="K30" s="16">
        <f t="shared" si="2"/>
        <v>91.42063406000003</v>
      </c>
      <c r="L30" s="16">
        <f t="shared" si="1"/>
        <v>91.42063406000003</v>
      </c>
      <c r="M30" s="16">
        <f t="shared" si="0"/>
        <v>94.92724654746333</v>
      </c>
      <c r="N30" s="16"/>
    </row>
    <row r="31" spans="1:14" ht="12.75">
      <c r="A31" s="16">
        <v>12.23</v>
      </c>
      <c r="B31" s="37" t="s">
        <v>33</v>
      </c>
      <c r="C31" s="41">
        <f>A31*$C$6</f>
        <v>51.36600000000001</v>
      </c>
      <c r="D31" s="49">
        <v>92</v>
      </c>
      <c r="E31" s="41">
        <v>450.0543965100001</v>
      </c>
      <c r="F31" s="49">
        <v>38</v>
      </c>
      <c r="G31" s="41">
        <v>64.59620084999999</v>
      </c>
      <c r="H31" s="49">
        <v>49</v>
      </c>
      <c r="I31" s="41">
        <v>270.90714259</v>
      </c>
      <c r="J31" s="43">
        <f>K31/C31</f>
        <v>7.504150520967178</v>
      </c>
      <c r="K31" s="16">
        <f t="shared" si="2"/>
        <v>385.4581956600001</v>
      </c>
      <c r="L31" s="16">
        <f t="shared" si="1"/>
        <v>385.4581956600001</v>
      </c>
      <c r="M31" s="16">
        <f t="shared" si="0"/>
        <v>750.4150520967178</v>
      </c>
      <c r="N31" s="16"/>
    </row>
    <row r="32" spans="1:14" ht="12.75">
      <c r="A32" s="16"/>
      <c r="B32" s="4"/>
      <c r="C32" s="41"/>
      <c r="D32" s="49"/>
      <c r="E32" s="41"/>
      <c r="F32" s="49"/>
      <c r="G32" s="41"/>
      <c r="H32" s="49"/>
      <c r="I32" s="41"/>
      <c r="J32" s="43"/>
      <c r="K32" s="16">
        <f t="shared" si="2"/>
        <v>0</v>
      </c>
      <c r="L32" s="16">
        <f t="shared" si="1"/>
        <v>0</v>
      </c>
      <c r="M32" s="16" t="e">
        <f t="shared" si="0"/>
        <v>#DIV/0!</v>
      </c>
      <c r="N32" s="16"/>
    </row>
    <row r="33" spans="1:14" ht="13.5" thickBot="1">
      <c r="A33" s="16">
        <f>SUM(A9:A32)</f>
        <v>394.71000000000004</v>
      </c>
      <c r="B33" s="33" t="s">
        <v>0</v>
      </c>
      <c r="C33" s="45">
        <f>C8+C14+C17+C23+C28</f>
        <v>1657.782</v>
      </c>
      <c r="D33" s="51">
        <f aca="true" t="shared" si="7" ref="D33:I33">D8+D14+D17+D23+D28</f>
        <v>926</v>
      </c>
      <c r="E33" s="47">
        <f t="shared" si="7"/>
        <v>4723.781975249</v>
      </c>
      <c r="F33" s="51">
        <f t="shared" si="7"/>
        <v>471</v>
      </c>
      <c r="G33" s="47">
        <f t="shared" si="7"/>
        <v>1368.6398932890002</v>
      </c>
      <c r="H33" s="51">
        <f t="shared" si="7"/>
        <v>333</v>
      </c>
      <c r="I33" s="47">
        <f t="shared" si="7"/>
        <v>1941.8964721000198</v>
      </c>
      <c r="J33" s="48">
        <f>K33/C33</f>
        <v>2.023874117320613</v>
      </c>
      <c r="K33" s="16">
        <f t="shared" si="2"/>
        <v>3355.1420819600003</v>
      </c>
      <c r="L33" s="16">
        <f>L8+L14+L17+L23+L28</f>
        <v>3047.2400232900004</v>
      </c>
      <c r="M33" s="16">
        <f>L33/C33</f>
        <v>1.838142785535131</v>
      </c>
      <c r="N33" s="16"/>
    </row>
    <row r="34" ht="12.75">
      <c r="L34" s="16">
        <f>L33-L14</f>
        <v>2411.1169837600005</v>
      </c>
    </row>
    <row r="35" spans="2:16" ht="12.75" customHeight="1">
      <c r="B35" s="94" t="s">
        <v>45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</row>
    <row r="36" spans="2:10" ht="12.75">
      <c r="B36" s="30" t="s">
        <v>51</v>
      </c>
      <c r="C36" s="30"/>
      <c r="D36" s="30"/>
      <c r="E36" s="30"/>
      <c r="F36" s="30"/>
      <c r="G36" s="30"/>
      <c r="H36" s="30"/>
      <c r="I36" s="30"/>
      <c r="J36" s="30"/>
    </row>
    <row r="37" spans="2:10" ht="12.75">
      <c r="B37" s="30"/>
      <c r="C37" s="30"/>
      <c r="D37" s="30"/>
      <c r="E37" s="30"/>
      <c r="F37" s="30"/>
      <c r="G37" s="30"/>
      <c r="H37" s="30"/>
      <c r="I37" s="30"/>
      <c r="J37" s="30"/>
    </row>
  </sheetData>
  <sheetProtection/>
  <mergeCells count="9">
    <mergeCell ref="B35:P35"/>
    <mergeCell ref="C4:C5"/>
    <mergeCell ref="D4:E4"/>
    <mergeCell ref="F4:G4"/>
    <mergeCell ref="H4:I4"/>
    <mergeCell ref="B2:J2"/>
    <mergeCell ref="B3:I3"/>
    <mergeCell ref="J4:J5"/>
    <mergeCell ref="B4:B5"/>
  </mergeCells>
  <printOptions/>
  <pageMargins left="0.21" right="0" top="0.53" bottom="0.72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J48"/>
  <sheetViews>
    <sheetView tabSelected="1" zoomScale="85" zoomScaleNormal="85" zoomScalePageLayoutView="0" workbookViewId="0" topLeftCell="A1">
      <selection activeCell="Q53" sqref="Q53"/>
    </sheetView>
  </sheetViews>
  <sheetFormatPr defaultColWidth="9.140625" defaultRowHeight="12.75"/>
  <cols>
    <col min="2" max="2" width="18.140625" style="0" customWidth="1"/>
    <col min="3" max="3" width="11.140625" style="0" customWidth="1"/>
    <col min="4" max="4" width="9.8515625" style="0" customWidth="1"/>
    <col min="5" max="5" width="11.8515625" style="0" customWidth="1"/>
    <col min="6" max="6" width="8.7109375" style="0" customWidth="1"/>
    <col min="7" max="7" width="12.8515625" style="0" customWidth="1"/>
    <col min="8" max="8" width="8.57421875" style="0" customWidth="1"/>
    <col min="9" max="9" width="11.8515625" style="0" customWidth="1"/>
    <col min="10" max="10" width="14.140625" style="0" customWidth="1"/>
    <col min="11" max="21" width="9.140625" style="0" customWidth="1"/>
  </cols>
  <sheetData>
    <row r="2" spans="2:10" ht="12.75">
      <c r="B2" s="107" t="s">
        <v>49</v>
      </c>
      <c r="C2" s="107"/>
      <c r="D2" s="107"/>
      <c r="E2" s="107"/>
      <c r="F2" s="107"/>
      <c r="G2" s="107"/>
      <c r="H2" s="107"/>
      <c r="I2" s="107"/>
      <c r="J2" s="107"/>
    </row>
    <row r="3" spans="2:10" ht="13.5" thickBot="1">
      <c r="B3" s="105" t="str">
        <f>NE!B3</f>
        <v>Stadiul  implementării POR la data de 30.06.2014</v>
      </c>
      <c r="C3" s="105"/>
      <c r="D3" s="105"/>
      <c r="E3" s="105"/>
      <c r="F3" s="105"/>
      <c r="G3" s="105"/>
      <c r="H3" s="105"/>
      <c r="I3" s="105"/>
      <c r="J3" s="105"/>
    </row>
    <row r="4" spans="2:10" ht="13.5" thickBot="1">
      <c r="B4" s="79"/>
      <c r="C4" s="80"/>
      <c r="D4" s="80"/>
      <c r="E4" s="80"/>
      <c r="F4" s="80"/>
      <c r="G4" s="80"/>
      <c r="H4" s="80"/>
      <c r="I4" s="80"/>
      <c r="J4" s="81" t="s">
        <v>24</v>
      </c>
    </row>
    <row r="5" spans="2:10" ht="30.75" customHeight="1">
      <c r="B5" s="108" t="s">
        <v>48</v>
      </c>
      <c r="C5" s="110" t="s">
        <v>50</v>
      </c>
      <c r="D5" s="114" t="s">
        <v>11</v>
      </c>
      <c r="E5" s="114"/>
      <c r="F5" s="114" t="s">
        <v>8</v>
      </c>
      <c r="G5" s="114"/>
      <c r="H5" s="114" t="s">
        <v>9</v>
      </c>
      <c r="I5" s="114"/>
      <c r="J5" s="112" t="s">
        <v>40</v>
      </c>
    </row>
    <row r="6" spans="2:10" ht="89.25" customHeight="1">
      <c r="B6" s="109"/>
      <c r="C6" s="111"/>
      <c r="D6" s="21" t="s">
        <v>46</v>
      </c>
      <c r="E6" s="21" t="s">
        <v>10</v>
      </c>
      <c r="F6" s="21" t="s">
        <v>46</v>
      </c>
      <c r="G6" s="21" t="s">
        <v>10</v>
      </c>
      <c r="H6" s="21" t="s">
        <v>46</v>
      </c>
      <c r="I6" s="21" t="s">
        <v>10</v>
      </c>
      <c r="J6" s="113"/>
    </row>
    <row r="7" spans="2:10" ht="12.75">
      <c r="B7" s="5"/>
      <c r="C7" s="6"/>
      <c r="D7" s="6"/>
      <c r="E7" s="6"/>
      <c r="F7" s="6"/>
      <c r="G7" s="6"/>
      <c r="H7" s="6"/>
      <c r="I7" s="6"/>
      <c r="J7" s="82"/>
    </row>
    <row r="8" spans="2:10" ht="12.75">
      <c r="B8" s="20" t="s">
        <v>1</v>
      </c>
      <c r="C8" s="35">
        <f>NE!C33</f>
        <v>3051.6780000000003</v>
      </c>
      <c r="D8" s="12">
        <f>NE!D33</f>
        <v>1642</v>
      </c>
      <c r="E8" s="35">
        <f>NE!E33</f>
        <v>6861.291075023999</v>
      </c>
      <c r="F8" s="12">
        <f>NE!F33</f>
        <v>697</v>
      </c>
      <c r="G8" s="35">
        <f>NE!G33</f>
        <v>1657.882233994</v>
      </c>
      <c r="H8" s="12">
        <f>NE!H33</f>
        <v>592</v>
      </c>
      <c r="I8" s="35">
        <f>NE!I33</f>
        <v>3397.70297556007</v>
      </c>
      <c r="J8" s="83">
        <f>NE!J33</f>
        <v>1.705097602378101</v>
      </c>
    </row>
    <row r="9" spans="2:10" ht="12.75">
      <c r="B9" s="20" t="s">
        <v>2</v>
      </c>
      <c r="C9" s="35">
        <f>SE!C33</f>
        <v>2477.538</v>
      </c>
      <c r="D9" s="12">
        <f>SE!D33</f>
        <v>1154</v>
      </c>
      <c r="E9" s="35">
        <f>SE!E33</f>
        <v>4912.314449396999</v>
      </c>
      <c r="F9" s="12">
        <f>SE!F33</f>
        <v>468</v>
      </c>
      <c r="G9" s="35">
        <f>SE!G33</f>
        <v>1446.34385649</v>
      </c>
      <c r="H9" s="12">
        <f>SE!H33</f>
        <v>484</v>
      </c>
      <c r="I9" s="35">
        <f>SE!I33</f>
        <v>2573.44341547528</v>
      </c>
      <c r="J9" s="83">
        <f>SE!J33</f>
        <v>1.398957591329376</v>
      </c>
    </row>
    <row r="10" spans="2:10" ht="12.75">
      <c r="B10" s="20" t="s">
        <v>3</v>
      </c>
      <c r="C10" s="35">
        <f>SUD!C33</f>
        <v>2665.95</v>
      </c>
      <c r="D10" s="12">
        <f>SUD!D33</f>
        <v>1414</v>
      </c>
      <c r="E10" s="35">
        <f>SUD!E33</f>
        <v>6115.8994209729</v>
      </c>
      <c r="F10" s="12">
        <f>SUD!F33</f>
        <v>446</v>
      </c>
      <c r="G10" s="35">
        <f>SUD!G33</f>
        <v>1821.9637721569998</v>
      </c>
      <c r="H10" s="12">
        <f>SUD!H33</f>
        <v>611</v>
      </c>
      <c r="I10" s="35">
        <f>SUD!I33</f>
        <v>3216.24856634748</v>
      </c>
      <c r="J10" s="83">
        <f>SUD!J33</f>
        <v>1.6106587328404136</v>
      </c>
    </row>
    <row r="11" spans="2:10" ht="12.75">
      <c r="B11" s="20" t="s">
        <v>4</v>
      </c>
      <c r="C11" s="35">
        <f>SV!C33</f>
        <v>2622.1440000000002</v>
      </c>
      <c r="D11" s="12">
        <f>SV!D33</f>
        <v>1043</v>
      </c>
      <c r="E11" s="35">
        <f>SV!E33</f>
        <v>5253.383595438001</v>
      </c>
      <c r="F11" s="12">
        <f>SV!F33</f>
        <v>436</v>
      </c>
      <c r="G11" s="35">
        <f>SV!G33</f>
        <v>1272.24916374</v>
      </c>
      <c r="H11" s="12">
        <f>SV!H33</f>
        <v>491</v>
      </c>
      <c r="I11" s="35">
        <f>SV!I33</f>
        <v>2878.1378558399997</v>
      </c>
      <c r="J11" s="83">
        <f>SV!J33</f>
        <v>1.5182745233282386</v>
      </c>
    </row>
    <row r="12" spans="2:10" ht="12.75">
      <c r="B12" s="20" t="s">
        <v>5</v>
      </c>
      <c r="C12" s="35">
        <f>VEST!C33</f>
        <v>1935.7800000000002</v>
      </c>
      <c r="D12" s="12">
        <f>VEST!D33</f>
        <v>836</v>
      </c>
      <c r="E12" s="35">
        <f>VEST!E33</f>
        <v>4909.624653157</v>
      </c>
      <c r="F12" s="12">
        <f>VEST!F33</f>
        <v>334</v>
      </c>
      <c r="G12" s="35">
        <f>VEST!G33</f>
        <v>1305.870515376</v>
      </c>
      <c r="H12" s="12">
        <f>VEST!H33</f>
        <v>356</v>
      </c>
      <c r="I12" s="35">
        <f>VEST!I33</f>
        <v>2273.567952107886</v>
      </c>
      <c r="J12" s="83">
        <f>VEST!J33</f>
        <v>1.8616548046684018</v>
      </c>
    </row>
    <row r="13" spans="2:10" ht="12.75">
      <c r="B13" s="20" t="s">
        <v>6</v>
      </c>
      <c r="C13" s="35">
        <f>NV!C33</f>
        <v>2263.296</v>
      </c>
      <c r="D13" s="12">
        <f>NV!D33</f>
        <v>1573</v>
      </c>
      <c r="E13" s="35">
        <f>NV!E33</f>
        <v>4999.8664550884005</v>
      </c>
      <c r="F13" s="12">
        <f>NV!F33</f>
        <v>783</v>
      </c>
      <c r="G13" s="35">
        <f>NV!G33</f>
        <v>1652.7967175002</v>
      </c>
      <c r="H13" s="12">
        <f>NV!H33</f>
        <v>519</v>
      </c>
      <c r="I13" s="35">
        <f>NV!I33</f>
        <v>2562.1405023</v>
      </c>
      <c r="J13" s="83">
        <f>NV!J33</f>
        <v>1.478847546935178</v>
      </c>
    </row>
    <row r="14" spans="2:10" ht="12.75">
      <c r="B14" s="20" t="s">
        <v>7</v>
      </c>
      <c r="C14" s="35">
        <f>CENTRU!C33</f>
        <v>2039.7720000000002</v>
      </c>
      <c r="D14" s="12">
        <f>CENTRU!D33</f>
        <v>1333</v>
      </c>
      <c r="E14" s="35">
        <f>CENTRU!E33</f>
        <v>5357.209289761</v>
      </c>
      <c r="F14" s="12">
        <f>CENTRU!F33</f>
        <v>705</v>
      </c>
      <c r="G14" s="35">
        <f>CENTRU!G33</f>
        <v>2052.1274001409997</v>
      </c>
      <c r="H14" s="12">
        <f>CENTRU!H33</f>
        <v>442</v>
      </c>
      <c r="I14" s="35">
        <f>CENTRU!I33</f>
        <v>2308.4026907499906</v>
      </c>
      <c r="J14" s="83">
        <f>CENTRU!J33</f>
        <v>1.6203192756935578</v>
      </c>
    </row>
    <row r="15" spans="2:10" ht="15.75" customHeight="1">
      <c r="B15" s="20" t="s">
        <v>12</v>
      </c>
      <c r="C15" s="35">
        <f>'BI'!C33</f>
        <v>1657.782</v>
      </c>
      <c r="D15" s="12">
        <f>'BI'!D33</f>
        <v>926</v>
      </c>
      <c r="E15" s="35">
        <f>'BI'!E33</f>
        <v>4723.781975249</v>
      </c>
      <c r="F15" s="12">
        <f>'BI'!F33</f>
        <v>471</v>
      </c>
      <c r="G15" s="35">
        <f>'BI'!G33</f>
        <v>1368.6398932890002</v>
      </c>
      <c r="H15" s="12">
        <f>'BI'!H33</f>
        <v>333</v>
      </c>
      <c r="I15" s="35">
        <f>'BI'!I33</f>
        <v>1941.8964721000198</v>
      </c>
      <c r="J15" s="83">
        <f>'BI'!J33</f>
        <v>2.023874117320613</v>
      </c>
    </row>
    <row r="16" spans="2:10" ht="12.75">
      <c r="B16" s="5"/>
      <c r="C16" s="35"/>
      <c r="D16" s="12"/>
      <c r="E16" s="35"/>
      <c r="F16" s="12"/>
      <c r="G16" s="35"/>
      <c r="H16" s="12"/>
      <c r="I16" s="35"/>
      <c r="J16" s="83"/>
    </row>
    <row r="17" spans="2:10" ht="12.75">
      <c r="B17" s="20" t="s">
        <v>0</v>
      </c>
      <c r="C17" s="36">
        <f>C8+C9+C10+C11+C12+C13+C14+C15</f>
        <v>18713.940000000002</v>
      </c>
      <c r="D17" s="66">
        <f aca="true" t="shared" si="0" ref="D17:I17">D8+D9+D10+D11+D12+D13+D14+D15</f>
        <v>9921</v>
      </c>
      <c r="E17" s="67">
        <f t="shared" si="0"/>
        <v>43133.3709140873</v>
      </c>
      <c r="F17" s="66">
        <f t="shared" si="0"/>
        <v>4340</v>
      </c>
      <c r="G17" s="67">
        <f t="shared" si="0"/>
        <v>12577.8735526872</v>
      </c>
      <c r="H17" s="66">
        <f>H8+H9+H10+H11+H12+H13+H14+H15</f>
        <v>3828</v>
      </c>
      <c r="I17" s="67">
        <f t="shared" si="0"/>
        <v>21151.540430480723</v>
      </c>
      <c r="J17" s="84">
        <f>(E17-G17)/C17</f>
        <v>1.632766662787211</v>
      </c>
    </row>
    <row r="18" spans="2:10" ht="13.5" thickBot="1">
      <c r="B18" s="7"/>
      <c r="C18" s="8"/>
      <c r="D18" s="15"/>
      <c r="E18" s="8"/>
      <c r="F18" s="15"/>
      <c r="G18" s="8"/>
      <c r="H18" s="15"/>
      <c r="I18" s="8"/>
      <c r="J18" s="85"/>
    </row>
    <row r="20" spans="3:9" ht="12.75" hidden="1">
      <c r="C20" s="9" t="e">
        <f>NE!#REF!+SE!#REF!+SUD!#REF!+SV!C34+VEST!#REF!+NV!#REF!+CENTRU!#REF!+'BI'!#REF!</f>
        <v>#REF!</v>
      </c>
      <c r="D20" s="9" t="e">
        <f>NE!#REF!+SE!#REF!+SUD!#REF!+SV!D34+VEST!#REF!+NV!#REF!+CENTRU!#REF!+'BI'!#REF!</f>
        <v>#REF!</v>
      </c>
      <c r="E20" s="9" t="e">
        <f>NE!#REF!+SE!#REF!+SUD!#REF!+SV!E34+VEST!#REF!+NV!#REF!+CENTRU!#REF!+'BI'!#REF!</f>
        <v>#REF!</v>
      </c>
      <c r="F20" s="9" t="e">
        <f>NE!#REF!+SE!#REF!+SUD!#REF!+SV!F34+VEST!#REF!+NV!#REF!+CENTRU!#REF!+'BI'!#REF!</f>
        <v>#REF!</v>
      </c>
      <c r="G20" s="9" t="e">
        <f>NE!#REF!+SE!#REF!+SUD!#REF!+SV!G34+VEST!#REF!+NV!#REF!+CENTRU!#REF!+'BI'!#REF!</f>
        <v>#REF!</v>
      </c>
      <c r="H20" s="9" t="e">
        <f>NE!#REF!+SE!#REF!+SUD!#REF!+SV!H34+VEST!#REF!+NV!#REF!+CENTRU!#REF!+'BI'!#REF!</f>
        <v>#REF!</v>
      </c>
      <c r="I20" s="9" t="e">
        <f>NE!#REF!+SE!#REF!+SUD!#REF!+SV!I34+VEST!#REF!+NV!#REF!+CENTRU!#REF!+'BI'!#REF!</f>
        <v>#REF!</v>
      </c>
    </row>
    <row r="21" spans="3:10" ht="12.75" hidden="1">
      <c r="C21" s="9"/>
      <c r="D21" s="9"/>
      <c r="E21" s="9"/>
      <c r="F21" s="9"/>
      <c r="G21" s="9"/>
      <c r="H21" s="9"/>
      <c r="I21" s="9"/>
      <c r="J21" s="16">
        <f>NE!L33+SE!L33+SUD!L33+SV!L33+VEST!L33+NV!L33+CENTRU!L33+'BI'!L33</f>
        <v>21416.024876825097</v>
      </c>
    </row>
    <row r="22" spans="2:10" ht="12.75">
      <c r="B22" s="78" t="s">
        <v>45</v>
      </c>
      <c r="C22" s="78"/>
      <c r="D22" s="78"/>
      <c r="E22" s="78"/>
      <c r="F22" s="78"/>
      <c r="G22" s="78"/>
      <c r="H22" s="78"/>
      <c r="I22" s="78"/>
      <c r="J22" s="78"/>
    </row>
    <row r="23" spans="2:10" ht="12.75">
      <c r="B23" s="73"/>
      <c r="C23" s="73"/>
      <c r="D23" s="73"/>
      <c r="E23" s="73"/>
      <c r="F23" s="73"/>
      <c r="G23" s="73"/>
      <c r="H23" s="73"/>
      <c r="I23" s="73"/>
      <c r="J23" s="73"/>
    </row>
    <row r="26" spans="2:10" ht="12.75" hidden="1">
      <c r="B26" t="s">
        <v>68</v>
      </c>
      <c r="C26">
        <v>142</v>
      </c>
      <c r="D26">
        <v>55.6</v>
      </c>
      <c r="E26">
        <v>531</v>
      </c>
      <c r="F26">
        <v>353.1</v>
      </c>
      <c r="G26">
        <f>C26+E26</f>
        <v>673</v>
      </c>
      <c r="H26">
        <f>D26+F26</f>
        <v>408.70000000000005</v>
      </c>
      <c r="J26" s="86" t="s">
        <v>61</v>
      </c>
    </row>
    <row r="27" spans="2:8" ht="12.75" hidden="1">
      <c r="B27" t="s">
        <v>69</v>
      </c>
      <c r="C27">
        <v>110</v>
      </c>
      <c r="D27">
        <v>45.49</v>
      </c>
      <c r="E27">
        <v>195</v>
      </c>
      <c r="F27">
        <v>125.58</v>
      </c>
      <c r="G27">
        <f aca="true" t="shared" si="1" ref="G27:G48">C27+E27</f>
        <v>305</v>
      </c>
      <c r="H27">
        <f aca="true" t="shared" si="2" ref="H27:H48">D27+F27</f>
        <v>171.07</v>
      </c>
    </row>
    <row r="28" ht="12.75" hidden="1"/>
    <row r="29" spans="3:10" ht="12.75" hidden="1">
      <c r="C29">
        <v>80</v>
      </c>
      <c r="D29">
        <v>32.4</v>
      </c>
      <c r="E29">
        <v>446</v>
      </c>
      <c r="F29">
        <v>283.94</v>
      </c>
      <c r="G29">
        <f t="shared" si="1"/>
        <v>526</v>
      </c>
      <c r="H29">
        <f t="shared" si="2"/>
        <v>316.34</v>
      </c>
      <c r="J29" s="86" t="s">
        <v>62</v>
      </c>
    </row>
    <row r="30" spans="3:8" ht="12.75" hidden="1">
      <c r="C30">
        <v>54</v>
      </c>
      <c r="D30">
        <v>22.71</v>
      </c>
      <c r="E30">
        <v>123</v>
      </c>
      <c r="F30">
        <v>76.45</v>
      </c>
      <c r="G30">
        <f t="shared" si="1"/>
        <v>177</v>
      </c>
      <c r="H30">
        <f t="shared" si="2"/>
        <v>99.16</v>
      </c>
    </row>
    <row r="31" ht="12.75" hidden="1"/>
    <row r="32" spans="3:10" ht="12.75" hidden="1">
      <c r="C32">
        <v>54</v>
      </c>
      <c r="D32">
        <v>44.86</v>
      </c>
      <c r="E32">
        <v>466</v>
      </c>
      <c r="F32">
        <v>335.01</v>
      </c>
      <c r="G32">
        <f t="shared" si="1"/>
        <v>520</v>
      </c>
      <c r="H32">
        <f t="shared" si="2"/>
        <v>379.87</v>
      </c>
      <c r="J32" s="86" t="s">
        <v>71</v>
      </c>
    </row>
    <row r="33" spans="3:8" ht="12.75" hidden="1">
      <c r="C33">
        <v>44</v>
      </c>
      <c r="D33">
        <v>41.88</v>
      </c>
      <c r="E33">
        <v>87</v>
      </c>
      <c r="F33">
        <v>62.19</v>
      </c>
      <c r="G33">
        <f t="shared" si="1"/>
        <v>131</v>
      </c>
      <c r="H33">
        <f t="shared" si="2"/>
        <v>104.07</v>
      </c>
    </row>
    <row r="34" ht="12.75" hidden="1"/>
    <row r="35" spans="3:10" ht="12.75" hidden="1">
      <c r="C35">
        <v>61</v>
      </c>
      <c r="D35">
        <v>25.26</v>
      </c>
      <c r="E35">
        <v>403</v>
      </c>
      <c r="F35">
        <v>254.27</v>
      </c>
      <c r="G35">
        <f t="shared" si="1"/>
        <v>464</v>
      </c>
      <c r="H35">
        <f t="shared" si="2"/>
        <v>279.53000000000003</v>
      </c>
      <c r="J35" s="86" t="s">
        <v>63</v>
      </c>
    </row>
    <row r="36" spans="3:8" ht="12.75" hidden="1">
      <c r="C36">
        <v>41</v>
      </c>
      <c r="D36">
        <v>17.6</v>
      </c>
      <c r="E36">
        <v>152</v>
      </c>
      <c r="F36">
        <v>92.37</v>
      </c>
      <c r="G36">
        <f t="shared" si="1"/>
        <v>193</v>
      </c>
      <c r="H36">
        <f t="shared" si="2"/>
        <v>109.97</v>
      </c>
    </row>
    <row r="37" ht="12.75" hidden="1"/>
    <row r="38" spans="3:10" ht="12.75" hidden="1">
      <c r="C38">
        <v>79</v>
      </c>
      <c r="D38">
        <v>27.96</v>
      </c>
      <c r="E38">
        <v>304</v>
      </c>
      <c r="F38">
        <v>165.89</v>
      </c>
      <c r="G38">
        <f t="shared" si="1"/>
        <v>383</v>
      </c>
      <c r="H38">
        <f t="shared" si="2"/>
        <v>193.85</v>
      </c>
      <c r="J38" s="86" t="s">
        <v>64</v>
      </c>
    </row>
    <row r="39" spans="3:8" ht="12.75" hidden="1">
      <c r="C39">
        <v>54</v>
      </c>
      <c r="D39">
        <v>18.22</v>
      </c>
      <c r="E39">
        <v>78</v>
      </c>
      <c r="F39">
        <v>39.91</v>
      </c>
      <c r="G39">
        <f t="shared" si="1"/>
        <v>132</v>
      </c>
      <c r="H39">
        <f t="shared" si="2"/>
        <v>58.129999999999995</v>
      </c>
    </row>
    <row r="40" ht="12.75" hidden="1"/>
    <row r="41" spans="3:10" ht="12.75" hidden="1">
      <c r="C41">
        <v>130</v>
      </c>
      <c r="D41">
        <v>42.93</v>
      </c>
      <c r="E41">
        <v>603</v>
      </c>
      <c r="F41">
        <v>337.16</v>
      </c>
      <c r="G41">
        <f t="shared" si="1"/>
        <v>733</v>
      </c>
      <c r="H41">
        <f t="shared" si="2"/>
        <v>380.09000000000003</v>
      </c>
      <c r="J41" s="86" t="s">
        <v>65</v>
      </c>
    </row>
    <row r="42" spans="3:8" ht="12.75" hidden="1">
      <c r="C42">
        <v>82</v>
      </c>
      <c r="D42">
        <v>28.6</v>
      </c>
      <c r="E42">
        <v>265</v>
      </c>
      <c r="F42">
        <v>151.67</v>
      </c>
      <c r="G42">
        <f t="shared" si="1"/>
        <v>347</v>
      </c>
      <c r="H42">
        <f t="shared" si="2"/>
        <v>180.26999999999998</v>
      </c>
    </row>
    <row r="43" ht="12.75" hidden="1"/>
    <row r="44" spans="3:10" ht="12.75" hidden="1">
      <c r="C44">
        <v>169</v>
      </c>
      <c r="D44">
        <v>56.23</v>
      </c>
      <c r="E44">
        <v>427</v>
      </c>
      <c r="F44">
        <v>242.52</v>
      </c>
      <c r="G44">
        <f t="shared" si="1"/>
        <v>596</v>
      </c>
      <c r="H44">
        <f t="shared" si="2"/>
        <v>298.75</v>
      </c>
      <c r="J44" s="86" t="s">
        <v>66</v>
      </c>
    </row>
    <row r="45" spans="3:8" ht="12.75" hidden="1">
      <c r="C45">
        <v>116</v>
      </c>
      <c r="D45">
        <v>40.51</v>
      </c>
      <c r="E45">
        <v>232</v>
      </c>
      <c r="F45">
        <v>142.96</v>
      </c>
      <c r="G45">
        <f t="shared" si="1"/>
        <v>348</v>
      </c>
      <c r="H45">
        <f t="shared" si="2"/>
        <v>183.47</v>
      </c>
    </row>
    <row r="46" ht="12.75" hidden="1"/>
    <row r="47" spans="3:10" ht="12.75" hidden="1">
      <c r="C47">
        <v>62</v>
      </c>
      <c r="D47">
        <v>5.01</v>
      </c>
      <c r="E47">
        <v>425</v>
      </c>
      <c r="F47">
        <v>271.3</v>
      </c>
      <c r="G47">
        <f t="shared" si="1"/>
        <v>487</v>
      </c>
      <c r="H47">
        <f t="shared" si="2"/>
        <v>276.31</v>
      </c>
      <c r="J47" s="86" t="s">
        <v>67</v>
      </c>
    </row>
    <row r="48" spans="3:8" ht="12.75" hidden="1">
      <c r="C48">
        <v>42</v>
      </c>
      <c r="D48">
        <v>3.25</v>
      </c>
      <c r="E48">
        <v>141</v>
      </c>
      <c r="F48">
        <v>81.38</v>
      </c>
      <c r="G48">
        <f t="shared" si="1"/>
        <v>183</v>
      </c>
      <c r="H48">
        <f t="shared" si="2"/>
        <v>84.63</v>
      </c>
    </row>
  </sheetData>
  <sheetProtection/>
  <mergeCells count="8">
    <mergeCell ref="B2:J2"/>
    <mergeCell ref="B5:B6"/>
    <mergeCell ref="C5:C6"/>
    <mergeCell ref="J5:J6"/>
    <mergeCell ref="D5:E5"/>
    <mergeCell ref="F5:G5"/>
    <mergeCell ref="H5:I5"/>
    <mergeCell ref="B3:J3"/>
  </mergeCells>
  <printOptions/>
  <pageMargins left="0.2" right="0.21" top="1.17" bottom="1" header="0.82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oachesus</dc:creator>
  <cp:keywords/>
  <dc:description/>
  <cp:lastModifiedBy>Daniela SURDEANU</cp:lastModifiedBy>
  <cp:lastPrinted>2012-01-11T14:38:46Z</cp:lastPrinted>
  <dcterms:created xsi:type="dcterms:W3CDTF">2009-05-19T10:14:23Z</dcterms:created>
  <dcterms:modified xsi:type="dcterms:W3CDTF">2014-07-09T09:04:50Z</dcterms:modified>
  <cp:category/>
  <cp:version/>
  <cp:contentType/>
  <cp:contentStatus/>
</cp:coreProperties>
</file>