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10215" windowHeight="11910" tabRatio="699" activeTab="0"/>
  </bookViews>
  <sheets>
    <sheet name="NE" sheetId="1" r:id="rId1"/>
    <sheet name="SE" sheetId="2" r:id="rId2"/>
    <sheet name="SUD" sheetId="3" r:id="rId3"/>
    <sheet name="SV" sheetId="4" r:id="rId4"/>
    <sheet name="VEST" sheetId="5" r:id="rId5"/>
    <sheet name="NV" sheetId="6" r:id="rId6"/>
    <sheet name="CENTRU" sheetId="7" r:id="rId7"/>
    <sheet name="BI" sheetId="8" r:id="rId8"/>
    <sheet name="TOTAL" sheetId="9" r:id="rId9"/>
  </sheets>
  <definedNames/>
  <calcPr fullCalcOnLoad="1"/>
</workbook>
</file>

<file path=xl/sharedStrings.xml><?xml version="1.0" encoding="utf-8"?>
<sst xmlns="http://schemas.openxmlformats.org/spreadsheetml/2006/main" count="396" uniqueCount="103">
  <si>
    <t>TOTAL</t>
  </si>
  <si>
    <t>NORD EST</t>
  </si>
  <si>
    <t>SUD EST</t>
  </si>
  <si>
    <t xml:space="preserve">SUD  </t>
  </si>
  <si>
    <t>SUD VEST</t>
  </si>
  <si>
    <t>VEST</t>
  </si>
  <si>
    <t>NORD VEST</t>
  </si>
  <si>
    <t>CENTRU</t>
  </si>
  <si>
    <t>Proiecte respinse</t>
  </si>
  <si>
    <t>Proiecte contractate</t>
  </si>
  <si>
    <t>Valoare solicitată</t>
  </si>
  <si>
    <t>Proiecte depuse</t>
  </si>
  <si>
    <t>BUCURESTI - ILFOV</t>
  </si>
  <si>
    <t>Grad de utilizare*</t>
  </si>
  <si>
    <t>alocari mil euro</t>
  </si>
  <si>
    <t>Rata de schimb</t>
  </si>
  <si>
    <t>.</t>
  </si>
  <si>
    <t>Valoare alocată (FEDR + Buget de Stat)</t>
  </si>
  <si>
    <t>Poli de crestere</t>
  </si>
  <si>
    <t>Poli de dezvoltare</t>
  </si>
  <si>
    <t>Centre urbane</t>
  </si>
  <si>
    <t>3.2 - Infrastructura servicii sociale</t>
  </si>
  <si>
    <t>AXA 4 - Mediul de afaceri</t>
  </si>
  <si>
    <t>4.1 - Infrastructura de afaceri</t>
  </si>
  <si>
    <t>4.2 - Situri industriale</t>
  </si>
  <si>
    <t>AXA 5 - Turism</t>
  </si>
  <si>
    <t>5.1 - Patrimoniu cultural</t>
  </si>
  <si>
    <t>milioane lei</t>
  </si>
  <si>
    <t>REGIUNEA NORD EST</t>
  </si>
  <si>
    <t>REGIUNEA SUD EST</t>
  </si>
  <si>
    <t>REGIUNEA SUD</t>
  </si>
  <si>
    <t>REGIUNEA SUD VEST</t>
  </si>
  <si>
    <t>REGIUNEA NORD VEST</t>
  </si>
  <si>
    <t>REGIUNEA VEST</t>
  </si>
  <si>
    <t>REGIUNEA CENTRU</t>
  </si>
  <si>
    <t>REGIUNEA BUCURESTI - ILFOV</t>
  </si>
  <si>
    <t>5.3 - Promovarea turismului ***</t>
  </si>
  <si>
    <t>Axa Prioritară / Domeniul major de intervenţie</t>
  </si>
  <si>
    <t>AXA 1 - Dezvoltare urbană</t>
  </si>
  <si>
    <t>AXA 2 - Infrastructura rutieră</t>
  </si>
  <si>
    <t>3.1 - Infrastructura de sănătate</t>
  </si>
  <si>
    <t>4.3 - Microîntreprinderi</t>
  </si>
  <si>
    <t>5.2 - Cazare şi agrement turistic</t>
  </si>
  <si>
    <t>Grad de utilizare după mărimea  fondurilor solicitate prin proiectele depuse*</t>
  </si>
  <si>
    <t>2.1 - Infrastructura rutieră</t>
  </si>
  <si>
    <t>AXA 3 - Infrastructura socială</t>
  </si>
  <si>
    <t>3.3 - Echipamente situaţii de urgenţă</t>
  </si>
  <si>
    <t>3.4 - Infrastructura educaţională</t>
  </si>
  <si>
    <t xml:space="preserve">* gradul de utilizare reprezintă valoarea solicitată a proiectelor aflate în curs de evaluare şi contractate, raportat la valoarea alocărilor financiare </t>
  </si>
  <si>
    <t>Număr</t>
  </si>
  <si>
    <t xml:space="preserve">Număr </t>
  </si>
  <si>
    <t>Regiune</t>
  </si>
  <si>
    <t>PROGRAMUL OPERAŢIONAL REGIONAL 2007 - 2013</t>
  </si>
  <si>
    <t>Valoare alocată (FEDR + Buget de stat)</t>
  </si>
  <si>
    <t>**planuri integrate de dezvoltare urbană depuse/proiecte intrate în procesul de evaluare; valoarea solicitată se referă  la proiectele intrate în evaluare</t>
  </si>
  <si>
    <t>10/24**</t>
  </si>
  <si>
    <t>12/35**</t>
  </si>
  <si>
    <t>11/38**</t>
  </si>
  <si>
    <t>9/27**</t>
  </si>
  <si>
    <t>`</t>
  </si>
  <si>
    <t>11/51**</t>
  </si>
  <si>
    <t>15/49**</t>
  </si>
  <si>
    <t>16/55**</t>
  </si>
  <si>
    <t>dep</t>
  </si>
  <si>
    <t>resp</t>
  </si>
  <si>
    <t>ctr lucr</t>
  </si>
  <si>
    <t>plati</t>
  </si>
  <si>
    <t>GRAD DE UTILIZARE FARA DRUMURI SI LISTA REZERVA</t>
  </si>
  <si>
    <t>PROI EVAL</t>
  </si>
  <si>
    <t>SUMA SOL</t>
  </si>
  <si>
    <t>EURO</t>
  </si>
  <si>
    <t>NR PROI</t>
  </si>
  <si>
    <t>SUM SOL</t>
  </si>
  <si>
    <t>FARA 2.1</t>
  </si>
  <si>
    <t>ron</t>
  </si>
  <si>
    <t>euro</t>
  </si>
  <si>
    <t>%</t>
  </si>
  <si>
    <t>Grad de utilizare* - % -</t>
  </si>
  <si>
    <t>contracte</t>
  </si>
  <si>
    <t>*** proiectele sunt gestionate, la nivel naţional, de organismul intermediar organizat în Ministerul Dezvoltării Regionale şi Turismului</t>
  </si>
  <si>
    <t>ne</t>
  </si>
  <si>
    <t>se</t>
  </si>
  <si>
    <t xml:space="preserve">s </t>
  </si>
  <si>
    <t>sv</t>
  </si>
  <si>
    <t>v</t>
  </si>
  <si>
    <t>nv</t>
  </si>
  <si>
    <t>c</t>
  </si>
  <si>
    <t>bi</t>
  </si>
  <si>
    <t>1.1 PC</t>
  </si>
  <si>
    <t>1.1 PD</t>
  </si>
  <si>
    <t>1.1 CU</t>
  </si>
  <si>
    <t>2/9**</t>
  </si>
  <si>
    <t>1/10**</t>
  </si>
  <si>
    <t>3/28**</t>
  </si>
  <si>
    <t>2/14**</t>
  </si>
  <si>
    <t>12/60**</t>
  </si>
  <si>
    <t>D1</t>
  </si>
  <si>
    <t>R1</t>
  </si>
  <si>
    <t>2/17**</t>
  </si>
  <si>
    <t>sud</t>
  </si>
  <si>
    <t>Stadiul  implementării POR la data de 30.11.2011</t>
  </si>
  <si>
    <t>Stadiul implementării POR la data de 30.11.2011</t>
  </si>
  <si>
    <t>1/14**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</si>
</sst>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??\ _l_e_i_-;_-@_-"/>
    <numFmt numFmtId="173" formatCode="#.##0"/>
    <numFmt numFmtId="174" formatCode="_(* #.##0.00_);_(* \(#.##0.00\);_(* &quot;-&quot;??_);_(@_)"/>
    <numFmt numFmtId="175" formatCode="#.##0.00"/>
    <numFmt numFmtId="176" formatCode="0.0000"/>
    <numFmt numFmtId="177" formatCode="0.000"/>
    <numFmt numFmtId="178" formatCode="_-* #.##0\ _l_e_i_-;\-* #.##0\ _l_e_i_-;_-* &quot;-&quot;??\ _l_e_i_-;_-@_-"/>
    <numFmt numFmtId="179" formatCode="0.00000000000"/>
    <numFmt numFmtId="180" formatCode="0.0"/>
    <numFmt numFmtId="181" formatCode="#.##0.0"/>
    <numFmt numFmtId="182" formatCode="0.0%"/>
    <numFmt numFmtId="183" formatCode="_(* #,##0.0_);_(* \(#,##0.0\);_(* &quot;-&quot;??_);_(@_)"/>
    <numFmt numFmtId="184" formatCode="0.00000"/>
    <numFmt numFmtId="185" formatCode="_(* #.##0.0_);_(* \(#.##0.0\);_(* &quot;-&quot;?_);_(@_)"/>
    <numFmt numFmtId="186" formatCode="_(* #.##0.000_);_(* \(#.##0.000\);_(* &quot;-&quot;?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 vertical="top" wrapTex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4" fontId="0" fillId="0" borderId="15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vertical="center" wrapText="1"/>
    </xf>
    <xf numFmtId="1" fontId="1" fillId="0" borderId="0" xfId="0" applyNumberFormat="1" applyFont="1" applyAlignment="1">
      <alignment/>
    </xf>
    <xf numFmtId="1" fontId="1" fillId="33" borderId="10" xfId="0" applyNumberFormat="1" applyFont="1" applyFill="1" applyBorder="1" applyAlignment="1">
      <alignment horizontal="left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83" fontId="0" fillId="0" borderId="11" xfId="42" applyNumberFormat="1" applyFont="1" applyBorder="1" applyAlignment="1">
      <alignment horizontal="center" vertical="center" wrapText="1"/>
    </xf>
    <xf numFmtId="183" fontId="1" fillId="0" borderId="11" xfId="42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180" fontId="0" fillId="33" borderId="11" xfId="0" applyNumberFormat="1" applyFill="1" applyBorder="1" applyAlignment="1">
      <alignment horizontal="right" vertical="center" wrapText="1"/>
    </xf>
    <xf numFmtId="1" fontId="0" fillId="33" borderId="11" xfId="0" applyNumberFormat="1" applyFill="1" applyBorder="1" applyAlignment="1">
      <alignment horizontal="right" vertical="center" wrapText="1"/>
    </xf>
    <xf numFmtId="182" fontId="0" fillId="33" borderId="12" xfId="0" applyNumberFormat="1" applyFill="1" applyBorder="1" applyAlignment="1">
      <alignment horizontal="right" vertical="center" wrapText="1"/>
    </xf>
    <xf numFmtId="180" fontId="0" fillId="0" borderId="11" xfId="0" applyNumberFormat="1" applyBorder="1" applyAlignment="1">
      <alignment horizontal="right" vertical="center" wrapText="1"/>
    </xf>
    <xf numFmtId="1" fontId="0" fillId="0" borderId="11" xfId="0" applyNumberFormat="1" applyBorder="1" applyAlignment="1">
      <alignment horizontal="right" vertical="center" wrapText="1"/>
    </xf>
    <xf numFmtId="182" fontId="0" fillId="0" borderId="12" xfId="0" applyNumberFormat="1" applyBorder="1" applyAlignment="1">
      <alignment horizontal="right" vertical="center" wrapText="1"/>
    </xf>
    <xf numFmtId="180" fontId="0" fillId="0" borderId="11" xfId="0" applyNumberFormat="1" applyFill="1" applyBorder="1" applyAlignment="1">
      <alignment horizontal="right" vertical="center" wrapText="1"/>
    </xf>
    <xf numFmtId="183" fontId="0" fillId="33" borderId="14" xfId="42" applyNumberFormat="1" applyFont="1" applyFill="1" applyBorder="1" applyAlignment="1">
      <alignment horizontal="right" vertical="center" wrapText="1"/>
    </xf>
    <xf numFmtId="1" fontId="0" fillId="33" borderId="14" xfId="0" applyNumberFormat="1" applyFill="1" applyBorder="1" applyAlignment="1">
      <alignment horizontal="right" vertical="center" wrapText="1"/>
    </xf>
    <xf numFmtId="180" fontId="0" fillId="33" borderId="14" xfId="0" applyNumberFormat="1" applyFill="1" applyBorder="1" applyAlignment="1">
      <alignment horizontal="right" vertical="center" wrapText="1"/>
    </xf>
    <xf numFmtId="182" fontId="0" fillId="33" borderId="16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33" borderId="11" xfId="0" applyFill="1" applyBorder="1" applyAlignment="1">
      <alignment horizontal="righ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180" fontId="0" fillId="0" borderId="11" xfId="0" applyNumberFormat="1" applyFont="1" applyBorder="1" applyAlignment="1">
      <alignment horizontal="right" vertical="center" wrapText="1"/>
    </xf>
    <xf numFmtId="172" fontId="0" fillId="33" borderId="11" xfId="0" applyNumberFormat="1" applyFill="1" applyBorder="1" applyAlignment="1">
      <alignment horizontal="right" vertical="center" wrapText="1"/>
    </xf>
    <xf numFmtId="180" fontId="0" fillId="33" borderId="11" xfId="0" applyNumberFormat="1" applyFont="1" applyFill="1" applyBorder="1" applyAlignment="1">
      <alignment horizontal="right" vertical="center" wrapText="1"/>
    </xf>
    <xf numFmtId="172" fontId="0" fillId="33" borderId="11" xfId="0" applyNumberFormat="1" applyFont="1" applyFill="1" applyBorder="1" applyAlignment="1">
      <alignment horizontal="right" vertical="center" wrapText="1"/>
    </xf>
    <xf numFmtId="1" fontId="0" fillId="33" borderId="11" xfId="0" applyNumberFormat="1" applyFont="1" applyFill="1" applyBorder="1" applyAlignment="1">
      <alignment horizontal="right" vertical="center" wrapText="1"/>
    </xf>
    <xf numFmtId="182" fontId="0" fillId="33" borderId="12" xfId="0" applyNumberFormat="1" applyFont="1" applyFill="1" applyBorder="1" applyAlignment="1">
      <alignment horizontal="right" vertical="center" wrapText="1"/>
    </xf>
    <xf numFmtId="182" fontId="0" fillId="0" borderId="12" xfId="0" applyNumberFormat="1" applyFont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right" vertical="center" wrapText="1"/>
    </xf>
    <xf numFmtId="183" fontId="0" fillId="33" borderId="14" xfId="42" applyNumberFormat="1" applyFont="1" applyFill="1" applyBorder="1" applyAlignment="1">
      <alignment horizontal="right" vertical="center" wrapText="1"/>
    </xf>
    <xf numFmtId="172" fontId="0" fillId="33" borderId="14" xfId="0" applyNumberFormat="1" applyFont="1" applyFill="1" applyBorder="1" applyAlignment="1">
      <alignment horizontal="right" vertical="center" wrapText="1"/>
    </xf>
    <xf numFmtId="180" fontId="0" fillId="33" borderId="14" xfId="0" applyNumberFormat="1" applyFont="1" applyFill="1" applyBorder="1" applyAlignment="1">
      <alignment horizontal="right" vertical="center" wrapText="1"/>
    </xf>
    <xf numFmtId="182" fontId="0" fillId="33" borderId="1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11" xfId="0" applyFill="1" applyBorder="1" applyAlignment="1">
      <alignment horizontal="right" vertical="center" wrapText="1"/>
    </xf>
    <xf numFmtId="180" fontId="4" fillId="0" borderId="11" xfId="0" applyNumberFormat="1" applyFont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83" fontId="1" fillId="0" borderId="11" xfId="42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180" fontId="0" fillId="0" borderId="11" xfId="0" applyNumberFormat="1" applyFont="1" applyFill="1" applyBorder="1" applyAlignment="1">
      <alignment horizontal="right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right" vertical="center" wrapText="1"/>
    </xf>
    <xf numFmtId="16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center" vertical="center" wrapText="1"/>
    </xf>
    <xf numFmtId="1" fontId="0" fillId="34" borderId="0" xfId="0" applyNumberFormat="1" applyFill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180" fontId="0" fillId="35" borderId="0" xfId="0" applyNumberFormat="1" applyFill="1" applyAlignment="1">
      <alignment/>
    </xf>
    <xf numFmtId="1" fontId="0" fillId="36" borderId="0" xfId="0" applyNumberFormat="1" applyFill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34" borderId="0" xfId="0" applyFill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184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 wrapText="1"/>
    </xf>
    <xf numFmtId="171" fontId="0" fillId="0" borderId="0" xfId="42" applyFont="1" applyAlignment="1">
      <alignment/>
    </xf>
    <xf numFmtId="0" fontId="0" fillId="37" borderId="0" xfId="0" applyFont="1" applyFill="1" applyAlignment="1">
      <alignment/>
    </xf>
    <xf numFmtId="1" fontId="0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171" fontId="0" fillId="37" borderId="0" xfId="42" applyFont="1" applyFill="1" applyAlignment="1">
      <alignment/>
    </xf>
    <xf numFmtId="2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2" fontId="1" fillId="37" borderId="10" xfId="0" applyNumberFormat="1" applyFont="1" applyFill="1" applyBorder="1" applyAlignment="1">
      <alignment horizontal="center" vertical="center" wrapText="1"/>
    </xf>
    <xf numFmtId="2" fontId="0" fillId="37" borderId="10" xfId="0" applyNumberFormat="1" applyFill="1" applyBorder="1" applyAlignment="1">
      <alignment horizontal="center" vertical="center" wrapText="1"/>
    </xf>
    <xf numFmtId="180" fontId="0" fillId="37" borderId="0" xfId="0" applyNumberFormat="1" applyFill="1" applyAlignment="1">
      <alignment/>
    </xf>
    <xf numFmtId="1" fontId="1" fillId="37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180" fontId="1" fillId="37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1" fontId="1" fillId="0" borderId="17" xfId="0" applyNumberFormat="1" applyFont="1" applyFill="1" applyBorder="1" applyAlignment="1">
      <alignment horizontal="left" vertical="center" wrapText="1"/>
    </xf>
    <xf numFmtId="180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182" fontId="0" fillId="0" borderId="19" xfId="0" applyNumberFormat="1" applyBorder="1" applyAlignment="1">
      <alignment horizontal="right" vertical="center" wrapText="1"/>
    </xf>
    <xf numFmtId="1" fontId="1" fillId="34" borderId="0" xfId="0" applyNumberFormat="1" applyFont="1" applyFill="1" applyBorder="1" applyAlignment="1">
      <alignment horizontal="center"/>
    </xf>
    <xf numFmtId="1" fontId="1" fillId="34" borderId="20" xfId="0" applyNumberFormat="1" applyFont="1" applyFill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 vertical="center" wrapText="1"/>
    </xf>
    <xf numFmtId="1" fontId="0" fillId="34" borderId="11" xfId="0" applyNumberFormat="1" applyFill="1" applyBorder="1" applyAlignment="1">
      <alignment horizontal="center" vertical="center" wrapText="1"/>
    </xf>
    <xf numFmtId="180" fontId="0" fillId="34" borderId="11" xfId="0" applyNumberFormat="1" applyFill="1" applyBorder="1" applyAlignment="1">
      <alignment horizontal="right" vertical="center" wrapText="1"/>
    </xf>
    <xf numFmtId="1" fontId="1" fillId="34" borderId="0" xfId="0" applyNumberFormat="1" applyFont="1" applyFill="1" applyAlignment="1">
      <alignment/>
    </xf>
    <xf numFmtId="1" fontId="1" fillId="34" borderId="0" xfId="0" applyNumberFormat="1" applyFont="1" applyFill="1" applyAlignment="1">
      <alignment vertical="top" wrapText="1"/>
    </xf>
    <xf numFmtId="4" fontId="0" fillId="34" borderId="0" xfId="0" applyNumberFormat="1" applyFill="1" applyAlignment="1">
      <alignment/>
    </xf>
    <xf numFmtId="0" fontId="0" fillId="34" borderId="11" xfId="0" applyFill="1" applyBorder="1" applyAlignment="1">
      <alignment horizontal="center" vertical="center" wrapText="1"/>
    </xf>
    <xf numFmtId="176" fontId="0" fillId="34" borderId="0" xfId="0" applyNumberFormat="1" applyFill="1" applyAlignment="1">
      <alignment/>
    </xf>
    <xf numFmtId="180" fontId="0" fillId="34" borderId="0" xfId="0" applyNumberFormat="1" applyFill="1" applyAlignment="1">
      <alignment/>
    </xf>
    <xf numFmtId="0" fontId="0" fillId="34" borderId="11" xfId="0" applyFont="1" applyFill="1" applyBorder="1" applyAlignment="1">
      <alignment horizontal="center" vertical="center" wrapText="1"/>
    </xf>
    <xf numFmtId="180" fontId="0" fillId="34" borderId="11" xfId="0" applyNumberFormat="1" applyFont="1" applyFill="1" applyBorder="1" applyAlignment="1">
      <alignment horizontal="right" vertical="center" wrapText="1"/>
    </xf>
    <xf numFmtId="177" fontId="0" fillId="34" borderId="0" xfId="0" applyNumberFormat="1" applyFill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1" xfId="0" applyNumberForma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12" xfId="0" applyNumberFormat="1" applyFill="1" applyBorder="1" applyAlignment="1">
      <alignment horizontal="center" vertical="center" wrapText="1"/>
    </xf>
    <xf numFmtId="182" fontId="0" fillId="0" borderId="12" xfId="0" applyNumberFormat="1" applyFill="1" applyBorder="1" applyAlignment="1">
      <alignment horizontal="center" vertical="center" wrapText="1"/>
    </xf>
    <xf numFmtId="182" fontId="1" fillId="0" borderId="12" xfId="0" applyNumberFormat="1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0"/>
  <sheetViews>
    <sheetView tabSelected="1" zoomScale="90" zoomScaleNormal="90" zoomScalePageLayoutView="0" workbookViewId="0" topLeftCell="A1">
      <pane xSplit="3" topLeftCell="D1" activePane="topRight" state="frozen"/>
      <selection pane="topLeft" activeCell="C4" sqref="C4"/>
      <selection pane="topRight" activeCell="G45" sqref="G45"/>
    </sheetView>
  </sheetViews>
  <sheetFormatPr defaultColWidth="9.140625" defaultRowHeight="12.75"/>
  <cols>
    <col min="1" max="1" width="12.8515625" style="9" hidden="1" customWidth="1"/>
    <col min="2" max="2" width="12.8515625" style="77" hidden="1" customWidth="1"/>
    <col min="3" max="3" width="33.28125" style="9" customWidth="1"/>
    <col min="4" max="4" width="11.00390625" style="9" customWidth="1"/>
    <col min="5" max="5" width="8.421875" style="9" customWidth="1"/>
    <col min="6" max="6" width="10.7109375" style="9" customWidth="1"/>
    <col min="7" max="7" width="7.7109375" style="9" customWidth="1"/>
    <col min="8" max="8" width="11.00390625" style="9" customWidth="1"/>
    <col min="9" max="9" width="9.140625" style="9" customWidth="1"/>
    <col min="10" max="10" width="11.57421875" style="9" customWidth="1"/>
    <col min="11" max="11" width="11.57421875" style="77" hidden="1" customWidth="1"/>
    <col min="12" max="12" width="11.00390625" style="9" customWidth="1"/>
    <col min="13" max="13" width="14.28125" style="9" hidden="1" customWidth="1"/>
    <col min="14" max="14" width="9.140625" style="9" hidden="1" customWidth="1"/>
    <col min="15" max="15" width="10.421875" style="9" hidden="1" customWidth="1"/>
    <col min="16" max="16384" width="9.140625" style="9" customWidth="1"/>
  </cols>
  <sheetData>
    <row r="2" spans="3:12" ht="12.75">
      <c r="C2" s="138" t="s">
        <v>28</v>
      </c>
      <c r="D2" s="138"/>
      <c r="E2" s="138"/>
      <c r="F2" s="138"/>
      <c r="G2" s="138"/>
      <c r="H2" s="138"/>
      <c r="I2" s="138"/>
      <c r="J2" s="138"/>
      <c r="K2" s="138"/>
      <c r="L2" s="138"/>
    </row>
    <row r="3" spans="3:12" ht="13.5" thickBot="1">
      <c r="C3" s="150" t="s">
        <v>100</v>
      </c>
      <c r="D3" s="150"/>
      <c r="E3" s="150"/>
      <c r="F3" s="150"/>
      <c r="G3" s="150"/>
      <c r="H3" s="150"/>
      <c r="I3" s="150"/>
      <c r="J3" s="150"/>
      <c r="K3" s="112"/>
      <c r="L3" s="9" t="s">
        <v>27</v>
      </c>
    </row>
    <row r="4" spans="3:12" ht="30.75" customHeight="1">
      <c r="C4" s="140" t="s">
        <v>37</v>
      </c>
      <c r="D4" s="142" t="s">
        <v>17</v>
      </c>
      <c r="E4" s="144" t="s">
        <v>11</v>
      </c>
      <c r="F4" s="145"/>
      <c r="G4" s="144" t="s">
        <v>8</v>
      </c>
      <c r="H4" s="145"/>
      <c r="I4" s="148" t="s">
        <v>9</v>
      </c>
      <c r="J4" s="149"/>
      <c r="K4" s="113"/>
      <c r="L4" s="146" t="s">
        <v>13</v>
      </c>
    </row>
    <row r="5" spans="1:12" ht="41.25" customHeight="1">
      <c r="A5" s="17" t="s">
        <v>14</v>
      </c>
      <c r="B5" s="118"/>
      <c r="C5" s="141"/>
      <c r="D5" s="143"/>
      <c r="E5" s="10" t="s">
        <v>49</v>
      </c>
      <c r="F5" s="10" t="s">
        <v>10</v>
      </c>
      <c r="G5" s="10" t="s">
        <v>50</v>
      </c>
      <c r="H5" s="10" t="s">
        <v>10</v>
      </c>
      <c r="I5" s="69" t="s">
        <v>50</v>
      </c>
      <c r="J5" s="69" t="s">
        <v>10</v>
      </c>
      <c r="K5" s="114"/>
      <c r="L5" s="147"/>
    </row>
    <row r="6" spans="3:12" ht="12.75" hidden="1">
      <c r="C6" s="11" t="s">
        <v>15</v>
      </c>
      <c r="D6" s="76">
        <f>1*4.2</f>
        <v>4.2</v>
      </c>
      <c r="E6" s="73"/>
      <c r="F6" s="73"/>
      <c r="G6" s="73"/>
      <c r="H6" s="73"/>
      <c r="I6" s="12"/>
      <c r="J6" s="12"/>
      <c r="K6" s="115"/>
      <c r="L6" s="13"/>
    </row>
    <row r="7" spans="3:13" ht="12.75">
      <c r="C7" s="14"/>
      <c r="D7" s="12"/>
      <c r="E7" s="73"/>
      <c r="F7" s="73"/>
      <c r="G7" s="73"/>
      <c r="H7" s="73"/>
      <c r="I7" s="12"/>
      <c r="J7" s="12"/>
      <c r="K7" s="115"/>
      <c r="L7" s="13"/>
      <c r="M7" s="9">
        <f>F7-H7</f>
        <v>0</v>
      </c>
    </row>
    <row r="8" spans="3:15" ht="12.75">
      <c r="C8" s="32" t="s">
        <v>38</v>
      </c>
      <c r="D8" s="39">
        <f>D9+D10+D11</f>
        <v>934.5</v>
      </c>
      <c r="E8" s="40">
        <v>76</v>
      </c>
      <c r="F8" s="39">
        <f>F9+F10+F11</f>
        <v>1048.7</v>
      </c>
      <c r="G8" s="40">
        <f>G9+G10+G11</f>
        <v>8</v>
      </c>
      <c r="H8" s="39">
        <f>H9+H10+H11</f>
        <v>66.02</v>
      </c>
      <c r="I8" s="40">
        <f>I9+I10+I11</f>
        <v>49</v>
      </c>
      <c r="J8" s="39">
        <f>J9+J10+J11</f>
        <v>808.53</v>
      </c>
      <c r="K8" s="116"/>
      <c r="L8" s="41">
        <f>M8/D8</f>
        <v>1.0515569823434994</v>
      </c>
      <c r="M8" s="9">
        <f aca="true" t="shared" si="0" ref="M8:M33">F8-H8</f>
        <v>982.6800000000001</v>
      </c>
      <c r="N8" s="9">
        <f>F8-H8</f>
        <v>982.6800000000001</v>
      </c>
      <c r="O8" s="16">
        <f aca="true" t="shared" si="1" ref="O8:O31">(N8*100)/D8</f>
        <v>105.15569823434991</v>
      </c>
    </row>
    <row r="9" spans="1:18" ht="15.75" customHeight="1">
      <c r="A9" s="18">
        <v>111.25</v>
      </c>
      <c r="B9" s="119">
        <f>A9-K9</f>
        <v>111.25</v>
      </c>
      <c r="C9" s="38" t="s">
        <v>18</v>
      </c>
      <c r="D9" s="45">
        <f>A9*$D$6</f>
        <v>467.25</v>
      </c>
      <c r="E9" s="50">
        <v>7</v>
      </c>
      <c r="F9" s="42">
        <v>307.48</v>
      </c>
      <c r="G9" s="50">
        <v>0</v>
      </c>
      <c r="H9" s="42">
        <v>0</v>
      </c>
      <c r="I9" s="43">
        <v>6</v>
      </c>
      <c r="J9" s="42">
        <v>296.44</v>
      </c>
      <c r="K9" s="116"/>
      <c r="L9" s="44">
        <f>M9/D9</f>
        <v>0.6580631353665062</v>
      </c>
      <c r="M9" s="9">
        <f t="shared" si="0"/>
        <v>307.48</v>
      </c>
      <c r="N9" s="9">
        <f aca="true" t="shared" si="2" ref="N9:N31">F9-H9</f>
        <v>307.48</v>
      </c>
      <c r="O9" s="16">
        <f t="shared" si="1"/>
        <v>65.80631353665062</v>
      </c>
      <c r="P9" s="35"/>
      <c r="R9" s="16"/>
    </row>
    <row r="10" spans="1:18" ht="14.25" customHeight="1">
      <c r="A10" s="18">
        <v>44.5</v>
      </c>
      <c r="B10" s="119">
        <f aca="true" t="shared" si="3" ref="B10:B32">A10-K10</f>
        <v>44.5</v>
      </c>
      <c r="C10" s="38" t="s">
        <v>19</v>
      </c>
      <c r="D10" s="42">
        <f>A10*$D$6</f>
        <v>186.9</v>
      </c>
      <c r="E10" s="50" t="s">
        <v>94</v>
      </c>
      <c r="F10" s="42">
        <v>240.94</v>
      </c>
      <c r="G10" s="50">
        <v>3</v>
      </c>
      <c r="H10" s="42">
        <v>62.55</v>
      </c>
      <c r="I10" s="43">
        <v>5</v>
      </c>
      <c r="J10" s="42">
        <v>98.49</v>
      </c>
      <c r="K10" s="116"/>
      <c r="L10" s="44">
        <f>M10/D10</f>
        <v>0.9544676297485285</v>
      </c>
      <c r="M10" s="9">
        <f t="shared" si="0"/>
        <v>178.39</v>
      </c>
      <c r="N10" s="9">
        <f t="shared" si="2"/>
        <v>178.39</v>
      </c>
      <c r="O10" s="16">
        <f t="shared" si="1"/>
        <v>95.44676297485286</v>
      </c>
      <c r="P10" s="16"/>
      <c r="R10" s="16"/>
    </row>
    <row r="11" spans="1:18" ht="15" customHeight="1">
      <c r="A11" s="18">
        <v>66.75</v>
      </c>
      <c r="B11" s="119">
        <f t="shared" si="3"/>
        <v>66.75</v>
      </c>
      <c r="C11" s="38" t="s">
        <v>20</v>
      </c>
      <c r="D11" s="42">
        <f>A11*$D$6</f>
        <v>280.35</v>
      </c>
      <c r="E11" s="50" t="s">
        <v>62</v>
      </c>
      <c r="F11" s="42">
        <v>500.28</v>
      </c>
      <c r="G11" s="50">
        <v>5</v>
      </c>
      <c r="H11" s="42">
        <v>3.47</v>
      </c>
      <c r="I11" s="43">
        <v>38</v>
      </c>
      <c r="J11" s="42">
        <v>413.6</v>
      </c>
      <c r="K11" s="116"/>
      <c r="L11" s="44">
        <f>M11/D11</f>
        <v>1.772106295701801</v>
      </c>
      <c r="M11" s="9">
        <f t="shared" si="0"/>
        <v>496.80999999999995</v>
      </c>
      <c r="N11" s="9">
        <f>D11</f>
        <v>280.35</v>
      </c>
      <c r="O11" s="16">
        <f t="shared" si="1"/>
        <v>100</v>
      </c>
      <c r="P11" s="16"/>
      <c r="R11" s="16"/>
    </row>
    <row r="12" spans="1:18" ht="12.75">
      <c r="A12" s="16">
        <v>222.5</v>
      </c>
      <c r="B12" s="119">
        <f t="shared" si="3"/>
        <v>222.5</v>
      </c>
      <c r="C12" s="25"/>
      <c r="D12" s="42"/>
      <c r="E12" s="50"/>
      <c r="F12" s="42"/>
      <c r="G12" s="50"/>
      <c r="H12" s="42"/>
      <c r="I12" s="43"/>
      <c r="J12" s="42"/>
      <c r="K12" s="116"/>
      <c r="L12" s="44"/>
      <c r="M12" s="9">
        <f t="shared" si="0"/>
        <v>0</v>
      </c>
      <c r="N12" s="9">
        <f t="shared" si="2"/>
        <v>0</v>
      </c>
      <c r="O12" s="16" t="e">
        <f t="shared" si="1"/>
        <v>#DIV/0!</v>
      </c>
      <c r="R12" s="16"/>
    </row>
    <row r="13" spans="1:18" ht="12.75">
      <c r="A13" s="16"/>
      <c r="B13" s="119">
        <f t="shared" si="3"/>
        <v>-181.40815121086828</v>
      </c>
      <c r="C13" s="32" t="s">
        <v>39</v>
      </c>
      <c r="D13" s="39">
        <f>D14</f>
        <v>588.966</v>
      </c>
      <c r="E13" s="51">
        <f aca="true" t="shared" si="4" ref="E13:J13">E14</f>
        <v>60</v>
      </c>
      <c r="F13" s="39">
        <f t="shared" si="4"/>
        <v>1632.07</v>
      </c>
      <c r="G13" s="51">
        <f t="shared" si="4"/>
        <v>8</v>
      </c>
      <c r="H13" s="39">
        <f t="shared" si="4"/>
        <v>93</v>
      </c>
      <c r="I13" s="40">
        <f>I14</f>
        <v>27</v>
      </c>
      <c r="J13" s="39">
        <f t="shared" si="4"/>
        <v>767.81</v>
      </c>
      <c r="K13" s="116">
        <f>J13/4.2325</f>
        <v>181.40815121086828</v>
      </c>
      <c r="L13" s="41">
        <f>M13/D13</f>
        <v>2.6131729166029958</v>
      </c>
      <c r="M13" s="9">
        <f t="shared" si="0"/>
        <v>1539.07</v>
      </c>
      <c r="N13" s="9">
        <f>N14</f>
        <v>588.966</v>
      </c>
      <c r="O13" s="16">
        <f t="shared" si="1"/>
        <v>100</v>
      </c>
      <c r="R13" s="16"/>
    </row>
    <row r="14" spans="1:18" ht="12.75">
      <c r="A14" s="16">
        <v>140.23</v>
      </c>
      <c r="B14" s="119">
        <f t="shared" si="3"/>
        <v>-41.17815121086829</v>
      </c>
      <c r="C14" s="38" t="s">
        <v>44</v>
      </c>
      <c r="D14" s="42">
        <f>A14*$D$6</f>
        <v>588.966</v>
      </c>
      <c r="E14" s="50">
        <v>60</v>
      </c>
      <c r="F14" s="42">
        <v>1632.07</v>
      </c>
      <c r="G14" s="50">
        <v>8</v>
      </c>
      <c r="H14" s="42">
        <v>93</v>
      </c>
      <c r="I14" s="43">
        <v>27</v>
      </c>
      <c r="J14" s="42">
        <v>767.81</v>
      </c>
      <c r="K14" s="116">
        <f aca="true" t="shared" si="5" ref="K14:K32">J14/4.2325</f>
        <v>181.40815121086828</v>
      </c>
      <c r="L14" s="44">
        <f>M14/D14</f>
        <v>2.6131729166029958</v>
      </c>
      <c r="M14" s="9">
        <f t="shared" si="0"/>
        <v>1539.07</v>
      </c>
      <c r="N14" s="9">
        <f>D14</f>
        <v>588.966</v>
      </c>
      <c r="O14" s="16">
        <f t="shared" si="1"/>
        <v>100</v>
      </c>
      <c r="R14" s="16"/>
    </row>
    <row r="15" spans="1:18" ht="12.75">
      <c r="A15" s="16"/>
      <c r="B15" s="119">
        <f t="shared" si="3"/>
        <v>0</v>
      </c>
      <c r="C15" s="25"/>
      <c r="D15" s="42"/>
      <c r="E15" s="50"/>
      <c r="F15" s="42"/>
      <c r="G15" s="50"/>
      <c r="H15" s="42"/>
      <c r="I15" s="43"/>
      <c r="J15" s="42"/>
      <c r="K15" s="116">
        <f t="shared" si="5"/>
        <v>0</v>
      </c>
      <c r="L15" s="44"/>
      <c r="M15" s="9">
        <f t="shared" si="0"/>
        <v>0</v>
      </c>
      <c r="N15" s="9">
        <f t="shared" si="2"/>
        <v>0</v>
      </c>
      <c r="O15" s="16" t="e">
        <f t="shared" si="1"/>
        <v>#DIV/0!</v>
      </c>
      <c r="R15" s="16"/>
    </row>
    <row r="16" spans="1:18" ht="12.75">
      <c r="A16" s="16"/>
      <c r="B16" s="119">
        <f t="shared" si="3"/>
        <v>-108.31423508564677</v>
      </c>
      <c r="C16" s="32" t="s">
        <v>45</v>
      </c>
      <c r="D16" s="39">
        <f>D17+D18+D19+D20</f>
        <v>441.71400000000006</v>
      </c>
      <c r="E16" s="51">
        <f aca="true" t="shared" si="6" ref="E16:J16">E17+E18+E19+E20</f>
        <v>199</v>
      </c>
      <c r="F16" s="39">
        <f t="shared" si="6"/>
        <v>1050.81</v>
      </c>
      <c r="G16" s="51">
        <f t="shared" si="6"/>
        <v>54</v>
      </c>
      <c r="H16" s="39">
        <f t="shared" si="6"/>
        <v>180.21</v>
      </c>
      <c r="I16" s="40">
        <f t="shared" si="6"/>
        <v>56</v>
      </c>
      <c r="J16" s="39">
        <f t="shared" si="6"/>
        <v>458.43999999999994</v>
      </c>
      <c r="K16" s="116">
        <f t="shared" si="5"/>
        <v>108.31423508564677</v>
      </c>
      <c r="L16" s="41">
        <f>M16/D16</f>
        <v>1.9709585840611794</v>
      </c>
      <c r="M16" s="9">
        <f t="shared" si="0"/>
        <v>870.5999999999999</v>
      </c>
      <c r="N16" s="9">
        <f>N17+N18+N19+N20</f>
        <v>437.71000000000004</v>
      </c>
      <c r="O16" s="16">
        <f t="shared" si="1"/>
        <v>99.09353110836422</v>
      </c>
      <c r="R16" s="16"/>
    </row>
    <row r="17" spans="1:18" ht="13.5" customHeight="1">
      <c r="A17" s="16">
        <v>27.76</v>
      </c>
      <c r="B17" s="119">
        <f t="shared" si="3"/>
        <v>-2.1584878913171863</v>
      </c>
      <c r="C17" s="38" t="s">
        <v>40</v>
      </c>
      <c r="D17" s="42">
        <f>A17*$D$6</f>
        <v>116.59200000000001</v>
      </c>
      <c r="E17" s="50">
        <v>15</v>
      </c>
      <c r="F17" s="42">
        <v>191.76</v>
      </c>
      <c r="G17" s="50">
        <v>1</v>
      </c>
      <c r="H17" s="42">
        <v>11.04</v>
      </c>
      <c r="I17" s="43">
        <v>8</v>
      </c>
      <c r="J17" s="42">
        <v>126.63</v>
      </c>
      <c r="K17" s="116">
        <f t="shared" si="5"/>
        <v>29.918487891317188</v>
      </c>
      <c r="L17" s="44">
        <f>M17/D17</f>
        <v>1.550020584602717</v>
      </c>
      <c r="M17" s="9">
        <f t="shared" si="0"/>
        <v>180.72</v>
      </c>
      <c r="N17" s="9">
        <f>D17</f>
        <v>116.59200000000001</v>
      </c>
      <c r="O17" s="16">
        <f t="shared" si="1"/>
        <v>100</v>
      </c>
      <c r="R17" s="16"/>
    </row>
    <row r="18" spans="1:18" ht="18" customHeight="1">
      <c r="A18" s="16">
        <v>15.92</v>
      </c>
      <c r="B18" s="119">
        <f t="shared" si="3"/>
        <v>0.5886355581807443</v>
      </c>
      <c r="C18" s="38" t="s">
        <v>21</v>
      </c>
      <c r="D18" s="42">
        <f>A18*$D$6</f>
        <v>66.864</v>
      </c>
      <c r="E18" s="50">
        <v>76</v>
      </c>
      <c r="F18" s="42">
        <v>161.86</v>
      </c>
      <c r="G18" s="50">
        <v>31</v>
      </c>
      <c r="H18" s="42">
        <v>63.96</v>
      </c>
      <c r="I18" s="43">
        <v>30</v>
      </c>
      <c r="J18" s="42">
        <v>64.89</v>
      </c>
      <c r="K18" s="116">
        <f t="shared" si="5"/>
        <v>15.331364441819256</v>
      </c>
      <c r="L18" s="44">
        <f>M18/D18</f>
        <v>1.4641660684374251</v>
      </c>
      <c r="M18" s="9">
        <f t="shared" si="0"/>
        <v>97.9</v>
      </c>
      <c r="N18" s="9">
        <f>D18</f>
        <v>66.864</v>
      </c>
      <c r="O18" s="16">
        <f t="shared" si="1"/>
        <v>100</v>
      </c>
      <c r="R18" s="16"/>
    </row>
    <row r="19" spans="1:18" ht="28.5" customHeight="1">
      <c r="A19" s="16">
        <v>15.92</v>
      </c>
      <c r="B19" s="119">
        <f t="shared" si="3"/>
        <v>1.0706202008269337</v>
      </c>
      <c r="C19" s="38" t="s">
        <v>46</v>
      </c>
      <c r="D19" s="42">
        <f>A19*$D$6</f>
        <v>66.864</v>
      </c>
      <c r="E19" s="50">
        <v>3</v>
      </c>
      <c r="F19" s="42">
        <v>87.59</v>
      </c>
      <c r="G19" s="50">
        <v>1</v>
      </c>
      <c r="H19" s="42">
        <v>24.73</v>
      </c>
      <c r="I19" s="43">
        <v>2</v>
      </c>
      <c r="J19" s="42">
        <v>62.85</v>
      </c>
      <c r="K19" s="116">
        <f t="shared" si="5"/>
        <v>14.849379799173066</v>
      </c>
      <c r="L19" s="44">
        <f>M19/D19</f>
        <v>0.9401172529313232</v>
      </c>
      <c r="M19" s="9">
        <f t="shared" si="0"/>
        <v>62.86</v>
      </c>
      <c r="N19" s="9">
        <f t="shared" si="2"/>
        <v>62.86</v>
      </c>
      <c r="O19" s="16">
        <f t="shared" si="1"/>
        <v>94.01172529313233</v>
      </c>
      <c r="R19" s="16"/>
    </row>
    <row r="20" spans="1:18" ht="18" customHeight="1">
      <c r="A20" s="16">
        <v>45.57</v>
      </c>
      <c r="B20" s="119">
        <f t="shared" si="3"/>
        <v>-2.6450029533372685</v>
      </c>
      <c r="C20" s="38" t="s">
        <v>47</v>
      </c>
      <c r="D20" s="42">
        <f>A20*$D$6</f>
        <v>191.394</v>
      </c>
      <c r="E20" s="50">
        <v>105</v>
      </c>
      <c r="F20" s="42">
        <v>609.6</v>
      </c>
      <c r="G20" s="50">
        <v>21</v>
      </c>
      <c r="H20" s="42">
        <v>80.48</v>
      </c>
      <c r="I20" s="43">
        <v>16</v>
      </c>
      <c r="J20" s="42">
        <v>204.07</v>
      </c>
      <c r="K20" s="116">
        <f t="shared" si="5"/>
        <v>48.21500295333727</v>
      </c>
      <c r="L20" s="44">
        <f>M20/D20</f>
        <v>2.764558972590572</v>
      </c>
      <c r="M20" s="9">
        <f t="shared" si="0"/>
        <v>529.12</v>
      </c>
      <c r="N20" s="9">
        <f>D20</f>
        <v>191.394</v>
      </c>
      <c r="O20" s="16">
        <f t="shared" si="1"/>
        <v>100</v>
      </c>
      <c r="R20" s="16"/>
    </row>
    <row r="21" spans="1:18" ht="12.75">
      <c r="A21" s="16"/>
      <c r="B21" s="119">
        <f t="shared" si="3"/>
        <v>0</v>
      </c>
      <c r="C21" s="25"/>
      <c r="D21" s="42"/>
      <c r="E21" s="50"/>
      <c r="F21" s="42"/>
      <c r="G21" s="50"/>
      <c r="H21" s="42"/>
      <c r="I21" s="43"/>
      <c r="J21" s="42"/>
      <c r="K21" s="116">
        <f t="shared" si="5"/>
        <v>0</v>
      </c>
      <c r="L21" s="44"/>
      <c r="M21" s="9">
        <f t="shared" si="0"/>
        <v>0</v>
      </c>
      <c r="N21" s="9">
        <f t="shared" si="2"/>
        <v>0</v>
      </c>
      <c r="O21" s="16" t="e">
        <f t="shared" si="1"/>
        <v>#DIV/0!</v>
      </c>
      <c r="R21" s="16"/>
    </row>
    <row r="22" spans="1:18" ht="12.75">
      <c r="A22" s="16"/>
      <c r="B22" s="119">
        <f t="shared" si="3"/>
        <v>-36.01417601890136</v>
      </c>
      <c r="C22" s="32" t="s">
        <v>22</v>
      </c>
      <c r="D22" s="39">
        <f>D23+D24+D25</f>
        <v>479.59800000000007</v>
      </c>
      <c r="E22" s="51">
        <f aca="true" t="shared" si="7" ref="E22:J22">E23+E24+E25</f>
        <v>711</v>
      </c>
      <c r="F22" s="39">
        <f t="shared" si="7"/>
        <v>948.8900000000001</v>
      </c>
      <c r="G22" s="51">
        <f t="shared" si="7"/>
        <v>326</v>
      </c>
      <c r="H22" s="39">
        <f t="shared" si="7"/>
        <v>499.74</v>
      </c>
      <c r="I22" s="40">
        <f t="shared" si="7"/>
        <v>184</v>
      </c>
      <c r="J22" s="39">
        <f t="shared" si="7"/>
        <v>152.43</v>
      </c>
      <c r="K22" s="116">
        <f t="shared" si="5"/>
        <v>36.01417601890136</v>
      </c>
      <c r="L22" s="41">
        <f>M22/D22</f>
        <v>0.9365134967201698</v>
      </c>
      <c r="M22" s="9">
        <f t="shared" si="0"/>
        <v>449.1500000000001</v>
      </c>
      <c r="N22" s="9">
        <f>N23+N24+N25</f>
        <v>449.1500000000001</v>
      </c>
      <c r="O22" s="16">
        <f t="shared" si="1"/>
        <v>93.65134967201698</v>
      </c>
      <c r="R22" s="16"/>
    </row>
    <row r="23" spans="1:18" ht="14.25" customHeight="1">
      <c r="A23" s="16">
        <v>43.88</v>
      </c>
      <c r="B23" s="119">
        <f t="shared" si="3"/>
        <v>33.236172474896634</v>
      </c>
      <c r="C23" s="38" t="s">
        <v>23</v>
      </c>
      <c r="D23" s="42">
        <f>A23*$D$6</f>
        <v>184.29600000000002</v>
      </c>
      <c r="E23" s="50">
        <v>38</v>
      </c>
      <c r="F23" s="42">
        <v>540.19</v>
      </c>
      <c r="G23" s="50">
        <v>23</v>
      </c>
      <c r="H23" s="42">
        <v>330.53</v>
      </c>
      <c r="I23" s="43">
        <v>6</v>
      </c>
      <c r="J23" s="42">
        <v>45.05</v>
      </c>
      <c r="K23" s="116">
        <f t="shared" si="5"/>
        <v>10.643827525103367</v>
      </c>
      <c r="L23" s="44">
        <f>M23/D23</f>
        <v>1.137626427052134</v>
      </c>
      <c r="M23" s="9">
        <f t="shared" si="0"/>
        <v>209.66000000000008</v>
      </c>
      <c r="N23" s="9">
        <f t="shared" si="2"/>
        <v>209.66000000000008</v>
      </c>
      <c r="O23" s="16">
        <f t="shared" si="1"/>
        <v>113.76264270521338</v>
      </c>
      <c r="R23" s="16"/>
    </row>
    <row r="24" spans="1:18" ht="12.75">
      <c r="A24" s="16">
        <v>37.65</v>
      </c>
      <c r="B24" s="119">
        <f t="shared" si="3"/>
        <v>37.65</v>
      </c>
      <c r="C24" s="38" t="s">
        <v>24</v>
      </c>
      <c r="D24" s="42">
        <f>A24*$D$6</f>
        <v>158.13</v>
      </c>
      <c r="E24" s="50">
        <v>0</v>
      </c>
      <c r="F24" s="42">
        <v>0</v>
      </c>
      <c r="G24" s="50">
        <v>0</v>
      </c>
      <c r="H24" s="42">
        <v>0</v>
      </c>
      <c r="I24" s="43">
        <v>0</v>
      </c>
      <c r="J24" s="42">
        <v>0</v>
      </c>
      <c r="K24" s="116">
        <f t="shared" si="5"/>
        <v>0</v>
      </c>
      <c r="L24" s="44">
        <f>M24/D24</f>
        <v>0</v>
      </c>
      <c r="M24" s="9">
        <f t="shared" si="0"/>
        <v>0</v>
      </c>
      <c r="N24" s="9">
        <f t="shared" si="2"/>
        <v>0</v>
      </c>
      <c r="O24" s="16">
        <f t="shared" si="1"/>
        <v>0</v>
      </c>
      <c r="R24" s="16"/>
    </row>
    <row r="25" spans="1:18" ht="11.25" customHeight="1">
      <c r="A25" s="16">
        <v>32.66</v>
      </c>
      <c r="B25" s="119">
        <f t="shared" si="3"/>
        <v>7.289651506202006</v>
      </c>
      <c r="C25" s="38" t="s">
        <v>41</v>
      </c>
      <c r="D25" s="42">
        <f>A25*$D$6</f>
        <v>137.172</v>
      </c>
      <c r="E25" s="67">
        <v>673</v>
      </c>
      <c r="F25" s="45">
        <v>408.70000000000005</v>
      </c>
      <c r="G25" s="67">
        <v>303</v>
      </c>
      <c r="H25" s="45">
        <v>169.21</v>
      </c>
      <c r="I25" s="43">
        <v>178</v>
      </c>
      <c r="J25" s="42">
        <v>107.38</v>
      </c>
      <c r="K25" s="116">
        <f t="shared" si="5"/>
        <v>25.37034849379799</v>
      </c>
      <c r="L25" s="44">
        <f>M25/D25</f>
        <v>1.7459102440731347</v>
      </c>
      <c r="M25" s="9">
        <f t="shared" si="0"/>
        <v>239.49000000000004</v>
      </c>
      <c r="N25" s="9">
        <f t="shared" si="2"/>
        <v>239.49000000000004</v>
      </c>
      <c r="O25" s="16">
        <f t="shared" si="1"/>
        <v>174.59102440731348</v>
      </c>
      <c r="R25" s="16"/>
    </row>
    <row r="26" spans="1:18" ht="12.75">
      <c r="A26" s="16"/>
      <c r="B26" s="119">
        <f t="shared" si="3"/>
        <v>0</v>
      </c>
      <c r="C26" s="25"/>
      <c r="D26" s="42"/>
      <c r="E26" s="50"/>
      <c r="F26" s="42"/>
      <c r="G26" s="50"/>
      <c r="H26" s="42"/>
      <c r="I26" s="43"/>
      <c r="J26" s="42"/>
      <c r="K26" s="116">
        <f t="shared" si="5"/>
        <v>0</v>
      </c>
      <c r="L26" s="44"/>
      <c r="M26" s="9">
        <f t="shared" si="0"/>
        <v>0</v>
      </c>
      <c r="N26" s="9">
        <f t="shared" si="2"/>
        <v>0</v>
      </c>
      <c r="O26" s="16" t="e">
        <f t="shared" si="1"/>
        <v>#DIV/0!</v>
      </c>
      <c r="R26" s="16"/>
    </row>
    <row r="27" spans="1:18" ht="12.75">
      <c r="A27" s="16"/>
      <c r="B27" s="119">
        <f t="shared" si="3"/>
        <v>-88.9545186060248</v>
      </c>
      <c r="C27" s="32" t="s">
        <v>25</v>
      </c>
      <c r="D27" s="39">
        <f>D28+D29+D30</f>
        <v>419.49600000000004</v>
      </c>
      <c r="E27" s="51">
        <f aca="true" t="shared" si="8" ref="E27:J27">E28+E29+E30</f>
        <v>168</v>
      </c>
      <c r="F27" s="39">
        <f t="shared" si="8"/>
        <v>777.52</v>
      </c>
      <c r="G27" s="51">
        <f t="shared" si="8"/>
        <v>41</v>
      </c>
      <c r="H27" s="39">
        <f t="shared" si="8"/>
        <v>110.28</v>
      </c>
      <c r="I27" s="40">
        <f t="shared" si="8"/>
        <v>75</v>
      </c>
      <c r="J27" s="39">
        <f t="shared" si="8"/>
        <v>376.5</v>
      </c>
      <c r="K27" s="116">
        <f t="shared" si="5"/>
        <v>88.9545186060248</v>
      </c>
      <c r="L27" s="41">
        <f>M27/D27</f>
        <v>1.5905753570951808</v>
      </c>
      <c r="M27" s="9">
        <f t="shared" si="0"/>
        <v>667.24</v>
      </c>
      <c r="N27" s="9">
        <f>N28+N29+N30</f>
        <v>372.34000000000003</v>
      </c>
      <c r="O27" s="16">
        <f t="shared" si="1"/>
        <v>88.75889162232774</v>
      </c>
      <c r="R27" s="16"/>
    </row>
    <row r="28" spans="1:18" ht="12.75">
      <c r="A28" s="16">
        <v>37.65</v>
      </c>
      <c r="B28" s="119">
        <f t="shared" si="3"/>
        <v>0.30327820437094033</v>
      </c>
      <c r="C28" s="38" t="s">
        <v>26</v>
      </c>
      <c r="D28" s="42">
        <f>A28*$D$6</f>
        <v>158.13</v>
      </c>
      <c r="E28" s="50">
        <v>27</v>
      </c>
      <c r="F28" s="42">
        <v>353.2</v>
      </c>
      <c r="G28" s="50">
        <v>3</v>
      </c>
      <c r="H28" s="42">
        <v>10.84</v>
      </c>
      <c r="I28" s="74">
        <v>11</v>
      </c>
      <c r="J28" s="45">
        <v>158.07</v>
      </c>
      <c r="K28" s="116">
        <f t="shared" si="5"/>
        <v>37.34672179562906</v>
      </c>
      <c r="L28" s="44">
        <f>M28/D28</f>
        <v>2.1650540694365397</v>
      </c>
      <c r="M28" s="9">
        <f t="shared" si="0"/>
        <v>342.36</v>
      </c>
      <c r="N28" s="9">
        <f>D28</f>
        <v>158.13</v>
      </c>
      <c r="O28" s="16">
        <f t="shared" si="1"/>
        <v>100</v>
      </c>
      <c r="R28" s="16"/>
    </row>
    <row r="29" spans="1:18" ht="12.75">
      <c r="A29" s="16">
        <v>37.7</v>
      </c>
      <c r="B29" s="119">
        <f t="shared" si="3"/>
        <v>-6.089722386296515</v>
      </c>
      <c r="C29" s="38" t="s">
        <v>42</v>
      </c>
      <c r="D29" s="42">
        <f>A29*$D$6</f>
        <v>158.34000000000003</v>
      </c>
      <c r="E29" s="50">
        <v>39</v>
      </c>
      <c r="F29" s="42">
        <v>350.2</v>
      </c>
      <c r="G29" s="50">
        <v>14</v>
      </c>
      <c r="H29" s="42">
        <v>81.19</v>
      </c>
      <c r="I29" s="43">
        <v>19</v>
      </c>
      <c r="J29" s="42">
        <v>185.34</v>
      </c>
      <c r="K29" s="116">
        <f t="shared" si="5"/>
        <v>43.78972238629652</v>
      </c>
      <c r="L29" s="44">
        <f>M29/D29</f>
        <v>1.6989389920424398</v>
      </c>
      <c r="M29" s="9">
        <f t="shared" si="0"/>
        <v>269.01</v>
      </c>
      <c r="N29" s="30">
        <f>D29</f>
        <v>158.34000000000003</v>
      </c>
      <c r="O29" s="16">
        <f t="shared" si="1"/>
        <v>100</v>
      </c>
      <c r="R29" s="16"/>
    </row>
    <row r="30" spans="1:18" ht="12.75">
      <c r="A30" s="16">
        <v>24.53</v>
      </c>
      <c r="B30" s="119">
        <f t="shared" si="3"/>
        <v>16.711925575900768</v>
      </c>
      <c r="C30" s="38" t="s">
        <v>36</v>
      </c>
      <c r="D30" s="42">
        <f>A30*$D$6</f>
        <v>103.02600000000001</v>
      </c>
      <c r="E30" s="67">
        <v>102</v>
      </c>
      <c r="F30" s="45">
        <v>74.12</v>
      </c>
      <c r="G30" s="67">
        <v>24</v>
      </c>
      <c r="H30" s="45">
        <v>18.25</v>
      </c>
      <c r="I30" s="43">
        <v>45</v>
      </c>
      <c r="J30" s="42">
        <v>33.09</v>
      </c>
      <c r="K30" s="116">
        <f t="shared" si="5"/>
        <v>7.818074424099233</v>
      </c>
      <c r="L30" s="44">
        <f>M30/D30</f>
        <v>0.5422902956535244</v>
      </c>
      <c r="M30" s="9">
        <f t="shared" si="0"/>
        <v>55.870000000000005</v>
      </c>
      <c r="N30" s="9">
        <f t="shared" si="2"/>
        <v>55.870000000000005</v>
      </c>
      <c r="O30" s="16">
        <f t="shared" si="1"/>
        <v>54.22902956535243</v>
      </c>
      <c r="R30" s="16"/>
    </row>
    <row r="31" spans="1:18" ht="13.5" customHeight="1">
      <c r="A31" s="18"/>
      <c r="B31" s="119">
        <f t="shared" si="3"/>
        <v>0</v>
      </c>
      <c r="C31" s="11"/>
      <c r="D31" s="42"/>
      <c r="E31" s="43"/>
      <c r="F31" s="42"/>
      <c r="G31" s="43"/>
      <c r="H31" s="42"/>
      <c r="I31" s="43"/>
      <c r="J31" s="42"/>
      <c r="K31" s="116">
        <f t="shared" si="5"/>
        <v>0</v>
      </c>
      <c r="L31" s="44"/>
      <c r="M31" s="9">
        <f t="shared" si="0"/>
        <v>0</v>
      </c>
      <c r="N31" s="9">
        <f t="shared" si="2"/>
        <v>0</v>
      </c>
      <c r="O31" s="16" t="e">
        <f t="shared" si="1"/>
        <v>#DIV/0!</v>
      </c>
      <c r="R31" s="16"/>
    </row>
    <row r="32" spans="1:18" ht="13.5" thickBot="1">
      <c r="A32" s="18">
        <v>681.97</v>
      </c>
      <c r="B32" s="119">
        <f t="shared" si="3"/>
        <v>76.24997637330193</v>
      </c>
      <c r="C32" s="33" t="s">
        <v>0</v>
      </c>
      <c r="D32" s="46">
        <f>D8+D13+D16+D22+D27</f>
        <v>2864.274</v>
      </c>
      <c r="E32" s="47">
        <f aca="true" t="shared" si="9" ref="E32:J32">E8+E13+E16+E22+E27</f>
        <v>1214</v>
      </c>
      <c r="F32" s="46">
        <f t="shared" si="9"/>
        <v>5457.99</v>
      </c>
      <c r="G32" s="47">
        <f t="shared" si="9"/>
        <v>437</v>
      </c>
      <c r="H32" s="48">
        <f t="shared" si="9"/>
        <v>949.25</v>
      </c>
      <c r="I32" s="47">
        <f t="shared" si="9"/>
        <v>391</v>
      </c>
      <c r="J32" s="48">
        <f t="shared" si="9"/>
        <v>2563.7099999999996</v>
      </c>
      <c r="K32" s="116">
        <f t="shared" si="5"/>
        <v>605.7200236266981</v>
      </c>
      <c r="L32" s="49">
        <f>M32/D32</f>
        <v>1.5741301286119973</v>
      </c>
      <c r="M32" s="9">
        <f t="shared" si="0"/>
        <v>4508.74</v>
      </c>
      <c r="N32" s="9">
        <f>N8+N13+N16+N22+N27</f>
        <v>2830.8460000000005</v>
      </c>
      <c r="O32" s="16">
        <f>N32/D32</f>
        <v>0.9883293288281779</v>
      </c>
      <c r="R32" s="16"/>
    </row>
    <row r="33" spans="1:14" ht="12.75" hidden="1">
      <c r="A33" s="9">
        <f>A32*D6</f>
        <v>2864.2740000000003</v>
      </c>
      <c r="D33" s="9">
        <f>D8+D16+D22+D27</f>
        <v>2275.308</v>
      </c>
      <c r="E33" s="9">
        <f aca="true" t="shared" si="10" ref="E33:J33">E8+E16+E22+E27</f>
        <v>1154</v>
      </c>
      <c r="F33" s="9">
        <f t="shared" si="10"/>
        <v>3825.9200000000005</v>
      </c>
      <c r="G33" s="9">
        <f t="shared" si="10"/>
        <v>429</v>
      </c>
      <c r="H33" s="9">
        <f t="shared" si="10"/>
        <v>856.25</v>
      </c>
      <c r="I33" s="9">
        <f t="shared" si="10"/>
        <v>364</v>
      </c>
      <c r="J33" s="9">
        <f t="shared" si="10"/>
        <v>1795.8999999999999</v>
      </c>
      <c r="L33" s="24">
        <f>(M33*100)/D33</f>
        <v>130.51727502386493</v>
      </c>
      <c r="M33" s="9">
        <f t="shared" si="0"/>
        <v>2969.6700000000005</v>
      </c>
      <c r="N33" s="9">
        <f>N32-N13</f>
        <v>2241.8800000000006</v>
      </c>
    </row>
    <row r="35" spans="3:18" ht="15" customHeight="1">
      <c r="C35" s="139" t="s">
        <v>48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7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7"/>
      <c r="L37" s="31"/>
    </row>
    <row r="38" spans="5:6" ht="12.75" hidden="1">
      <c r="E38" s="9">
        <f>E32-G32</f>
        <v>777</v>
      </c>
      <c r="F38" s="9">
        <f>F32-H32</f>
        <v>4508.74</v>
      </c>
    </row>
    <row r="39" ht="12.75" hidden="1">
      <c r="F39" s="16">
        <f>F38/D6</f>
        <v>1073.5095238095237</v>
      </c>
    </row>
    <row r="40" spans="5:6" ht="12.75" hidden="1">
      <c r="E40" s="9">
        <f>E33-G33</f>
        <v>725</v>
      </c>
      <c r="F40" s="9">
        <f>F33-H33</f>
        <v>2969.6700000000005</v>
      </c>
    </row>
    <row r="41" spans="5:6" ht="12.75" hidden="1">
      <c r="E41" s="23"/>
      <c r="F41" s="16">
        <f>F40/D6</f>
        <v>707.0642857142858</v>
      </c>
    </row>
    <row r="44" spans="5:7" ht="12.75">
      <c r="E44"/>
      <c r="F44"/>
      <c r="G44"/>
    </row>
    <row r="45" spans="5:7" ht="12.75">
      <c r="E45"/>
      <c r="F45"/>
      <c r="G45"/>
    </row>
    <row r="46" ht="12.75">
      <c r="F46" s="16"/>
    </row>
    <row r="47" ht="12.75">
      <c r="F47" s="16"/>
    </row>
    <row r="48" ht="12.75">
      <c r="F48" s="16"/>
    </row>
    <row r="49" ht="12.75">
      <c r="F49" s="16"/>
    </row>
    <row r="50" ht="12.75">
      <c r="F50" s="16"/>
    </row>
  </sheetData>
  <sheetProtection/>
  <mergeCells count="9">
    <mergeCell ref="C2:L2"/>
    <mergeCell ref="C35:R35"/>
    <mergeCell ref="C4:C5"/>
    <mergeCell ref="D4:D5"/>
    <mergeCell ref="E4:F4"/>
    <mergeCell ref="G4:H4"/>
    <mergeCell ref="L4:L5"/>
    <mergeCell ref="I4:J4"/>
    <mergeCell ref="C3:J3"/>
  </mergeCells>
  <printOptions/>
  <pageMargins left="0.2" right="0" top="0.33" bottom="0" header="0.4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2"/>
  <sheetViews>
    <sheetView zoomScale="90" zoomScaleNormal="90" zoomScalePageLayoutView="0" workbookViewId="0" topLeftCell="A1">
      <pane xSplit="3" topLeftCell="D1" activePane="topRight" state="frozen"/>
      <selection pane="topLeft" activeCell="C1" sqref="C1"/>
      <selection pane="topRight" activeCell="F49" sqref="F49"/>
    </sheetView>
  </sheetViews>
  <sheetFormatPr defaultColWidth="9.140625" defaultRowHeight="12.75"/>
  <cols>
    <col min="1" max="1" width="8.8515625" style="0" hidden="1" customWidth="1"/>
    <col min="2" max="2" width="8.8515625" style="84" hidden="1" customWidth="1"/>
    <col min="3" max="3" width="32.28125" style="0" customWidth="1"/>
    <col min="4" max="4" width="9.7109375" style="0" customWidth="1"/>
    <col min="5" max="5" width="9.00390625" style="0" customWidth="1"/>
    <col min="6" max="6" width="11.00390625" style="0" customWidth="1"/>
    <col min="7" max="7" width="7.7109375" style="0" customWidth="1"/>
    <col min="8" max="8" width="9.57421875" style="0" customWidth="1"/>
    <col min="9" max="9" width="7.8515625" style="0" customWidth="1"/>
    <col min="10" max="10" width="10.00390625" style="0" customWidth="1"/>
    <col min="11" max="11" width="10.00390625" style="84" hidden="1" customWidth="1"/>
    <col min="12" max="12" width="10.28125" style="0" customWidth="1"/>
    <col min="13" max="13" width="10.8515625" style="0" hidden="1" customWidth="1"/>
    <col min="14" max="15" width="9.140625" style="0" hidden="1" customWidth="1"/>
  </cols>
  <sheetData>
    <row r="2" spans="3:12" ht="12.75">
      <c r="C2" s="151" t="s">
        <v>29</v>
      </c>
      <c r="D2" s="151"/>
      <c r="E2" s="151"/>
      <c r="F2" s="151"/>
      <c r="G2" s="151"/>
      <c r="H2" s="151"/>
      <c r="I2" s="151"/>
      <c r="J2" s="151"/>
      <c r="K2" s="151"/>
      <c r="L2" s="151"/>
    </row>
    <row r="3" spans="3:12" ht="13.5" thickBot="1">
      <c r="C3" s="150" t="s">
        <v>100</v>
      </c>
      <c r="D3" s="150"/>
      <c r="E3" s="150"/>
      <c r="F3" s="150"/>
      <c r="G3" s="150"/>
      <c r="H3" s="150"/>
      <c r="I3" s="150"/>
      <c r="J3" s="150"/>
      <c r="K3" s="112"/>
      <c r="L3" s="9" t="s">
        <v>27</v>
      </c>
    </row>
    <row r="4" spans="3:12" ht="30.75" customHeight="1">
      <c r="C4" s="140" t="s">
        <v>37</v>
      </c>
      <c r="D4" s="142" t="s">
        <v>17</v>
      </c>
      <c r="E4" s="144" t="s">
        <v>11</v>
      </c>
      <c r="F4" s="145"/>
      <c r="G4" s="144" t="s">
        <v>8</v>
      </c>
      <c r="H4" s="145"/>
      <c r="I4" s="144" t="s">
        <v>9</v>
      </c>
      <c r="J4" s="145"/>
      <c r="K4" s="113"/>
      <c r="L4" s="146" t="s">
        <v>13</v>
      </c>
    </row>
    <row r="5" spans="3:12" ht="42.75" customHeight="1">
      <c r="C5" s="141"/>
      <c r="D5" s="143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4"/>
      <c r="L5" s="147"/>
    </row>
    <row r="6" spans="1:12" ht="12.75" hidden="1">
      <c r="A6" s="18"/>
      <c r="B6" s="119"/>
      <c r="C6" s="11" t="s">
        <v>15</v>
      </c>
      <c r="D6" s="2">
        <f>NE!D6</f>
        <v>4.2</v>
      </c>
      <c r="E6" s="2"/>
      <c r="F6" s="2"/>
      <c r="G6" s="2"/>
      <c r="H6" s="2"/>
      <c r="I6" s="2"/>
      <c r="J6" s="2"/>
      <c r="K6" s="120"/>
      <c r="L6" s="3"/>
    </row>
    <row r="7" spans="1:12" ht="12.75">
      <c r="A7" s="18"/>
      <c r="B7" s="119"/>
      <c r="C7" s="14"/>
      <c r="D7" s="2"/>
      <c r="E7" s="2"/>
      <c r="F7" s="2"/>
      <c r="G7" s="2"/>
      <c r="H7" s="2"/>
      <c r="I7" s="2"/>
      <c r="J7" s="2"/>
      <c r="K7" s="120"/>
      <c r="L7" s="3"/>
    </row>
    <row r="8" spans="1:15" ht="12.75">
      <c r="A8" s="18"/>
      <c r="B8" s="119"/>
      <c r="C8" s="32" t="s">
        <v>38</v>
      </c>
      <c r="D8" s="39">
        <f aca="true" t="shared" si="0" ref="D8:J8">D9+D10+D11</f>
        <v>758.6880000000001</v>
      </c>
      <c r="E8" s="40">
        <v>83</v>
      </c>
      <c r="F8" s="39">
        <f t="shared" si="0"/>
        <v>797.97</v>
      </c>
      <c r="G8" s="40">
        <f t="shared" si="0"/>
        <v>8</v>
      </c>
      <c r="H8" s="39">
        <f t="shared" si="0"/>
        <v>89.95</v>
      </c>
      <c r="I8" s="40">
        <f t="shared" si="0"/>
        <v>27</v>
      </c>
      <c r="J8" s="39">
        <f t="shared" si="0"/>
        <v>253.37</v>
      </c>
      <c r="K8" s="116"/>
      <c r="L8" s="41">
        <f>M8/D8</f>
        <v>0.9332162891728878</v>
      </c>
      <c r="M8" s="16">
        <f>F8-H8</f>
        <v>708.02</v>
      </c>
      <c r="N8" s="16">
        <f>N9+N10+N11</f>
        <v>708.02</v>
      </c>
      <c r="O8" s="16">
        <f aca="true" t="shared" si="1" ref="O8:O30">(N8*100)/D8</f>
        <v>93.32162891728878</v>
      </c>
    </row>
    <row r="9" spans="1:15" ht="12.75">
      <c r="A9" s="18">
        <v>90.32</v>
      </c>
      <c r="B9" s="119">
        <f>A9-K9</f>
        <v>90.32</v>
      </c>
      <c r="C9" s="25" t="s">
        <v>18</v>
      </c>
      <c r="D9" s="42">
        <f>A9*$D$6</f>
        <v>379.344</v>
      </c>
      <c r="E9" s="50">
        <v>28</v>
      </c>
      <c r="F9" s="42">
        <v>317.51</v>
      </c>
      <c r="G9" s="50">
        <v>1</v>
      </c>
      <c r="H9" s="42">
        <v>3.88</v>
      </c>
      <c r="I9" s="50">
        <v>1</v>
      </c>
      <c r="J9" s="42">
        <v>13.4</v>
      </c>
      <c r="K9" s="116"/>
      <c r="L9" s="44">
        <f>M9/D9</f>
        <v>0.8267693702813278</v>
      </c>
      <c r="M9" s="16">
        <f aca="true" t="shared" si="2" ref="M9:M33">F9-H9</f>
        <v>313.63</v>
      </c>
      <c r="N9" s="16">
        <f aca="true" t="shared" si="3" ref="N9:N30">F9-H9</f>
        <v>313.63</v>
      </c>
      <c r="O9" s="16">
        <f t="shared" si="1"/>
        <v>82.67693702813278</v>
      </c>
    </row>
    <row r="10" spans="1:15" ht="12.75">
      <c r="A10" s="18">
        <v>36.13</v>
      </c>
      <c r="B10" s="119">
        <f aca="true" t="shared" si="4" ref="B10:B32">A10-K10</f>
        <v>36.13</v>
      </c>
      <c r="C10" s="25" t="s">
        <v>19</v>
      </c>
      <c r="D10" s="42">
        <f>A10*$D$6</f>
        <v>151.746</v>
      </c>
      <c r="E10" s="50" t="s">
        <v>98</v>
      </c>
      <c r="F10" s="42">
        <v>165.46</v>
      </c>
      <c r="G10" s="50">
        <v>1</v>
      </c>
      <c r="H10" s="42">
        <v>7.35</v>
      </c>
      <c r="I10" s="50">
        <v>11</v>
      </c>
      <c r="J10" s="42">
        <v>129.03</v>
      </c>
      <c r="K10" s="116"/>
      <c r="L10" s="44">
        <f>M10/D10</f>
        <v>1.0419385024975947</v>
      </c>
      <c r="M10" s="16">
        <f t="shared" si="2"/>
        <v>158.11</v>
      </c>
      <c r="N10" s="16">
        <f t="shared" si="3"/>
        <v>158.11</v>
      </c>
      <c r="O10" s="16">
        <f t="shared" si="1"/>
        <v>104.19385024975948</v>
      </c>
    </row>
    <row r="11" spans="1:15" ht="12.75">
      <c r="A11" s="18">
        <v>54.19</v>
      </c>
      <c r="B11" s="119">
        <f t="shared" si="4"/>
        <v>54.19</v>
      </c>
      <c r="C11" s="25" t="s">
        <v>20</v>
      </c>
      <c r="D11" s="42">
        <f>A11*$D$6</f>
        <v>227.598</v>
      </c>
      <c r="E11" s="50" t="s">
        <v>57</v>
      </c>
      <c r="F11" s="42">
        <v>315</v>
      </c>
      <c r="G11" s="50">
        <v>6</v>
      </c>
      <c r="H11" s="42">
        <v>78.72</v>
      </c>
      <c r="I11" s="50">
        <v>15</v>
      </c>
      <c r="J11" s="42">
        <v>110.94</v>
      </c>
      <c r="K11" s="116"/>
      <c r="L11" s="44">
        <f>M11/D11</f>
        <v>1.0381462051511876</v>
      </c>
      <c r="M11" s="16">
        <f t="shared" si="2"/>
        <v>236.28</v>
      </c>
      <c r="N11" s="16">
        <f t="shared" si="3"/>
        <v>236.28</v>
      </c>
      <c r="O11" s="16">
        <f t="shared" si="1"/>
        <v>103.81462051511876</v>
      </c>
    </row>
    <row r="12" spans="1:15" ht="12.75">
      <c r="A12" s="18">
        <v>180.64</v>
      </c>
      <c r="B12" s="119">
        <f t="shared" si="4"/>
        <v>180.64</v>
      </c>
      <c r="C12" s="25"/>
      <c r="D12" s="42"/>
      <c r="E12" s="50"/>
      <c r="F12" s="42"/>
      <c r="G12" s="50"/>
      <c r="H12" s="42"/>
      <c r="I12" s="50"/>
      <c r="J12" s="42"/>
      <c r="K12" s="116"/>
      <c r="L12" s="44"/>
      <c r="M12" s="16">
        <f t="shared" si="2"/>
        <v>0</v>
      </c>
      <c r="N12" s="16">
        <f t="shared" si="3"/>
        <v>0</v>
      </c>
      <c r="O12" s="16" t="e">
        <f t="shared" si="1"/>
        <v>#DIV/0!</v>
      </c>
    </row>
    <row r="13" spans="1:15" ht="12.75">
      <c r="A13" s="18"/>
      <c r="B13" s="119">
        <f t="shared" si="4"/>
        <v>-138.63910218546957</v>
      </c>
      <c r="C13" s="32" t="s">
        <v>39</v>
      </c>
      <c r="D13" s="39">
        <f aca="true" t="shared" si="5" ref="D13:J13">D14</f>
        <v>478.12800000000004</v>
      </c>
      <c r="E13" s="51">
        <f t="shared" si="5"/>
        <v>20</v>
      </c>
      <c r="F13" s="39">
        <f t="shared" si="5"/>
        <v>869.05</v>
      </c>
      <c r="G13" s="51">
        <f t="shared" si="5"/>
        <v>0</v>
      </c>
      <c r="H13" s="39">
        <f t="shared" si="5"/>
        <v>0</v>
      </c>
      <c r="I13" s="51">
        <f t="shared" si="5"/>
        <v>15</v>
      </c>
      <c r="J13" s="39">
        <f t="shared" si="5"/>
        <v>586.79</v>
      </c>
      <c r="K13" s="116">
        <f>J13/4.2325</f>
        <v>138.63910218546957</v>
      </c>
      <c r="L13" s="41">
        <f>M13/D13</f>
        <v>1.8176095104239867</v>
      </c>
      <c r="M13" s="16">
        <f t="shared" si="2"/>
        <v>869.05</v>
      </c>
      <c r="N13" s="16">
        <f>N14</f>
        <v>478.12800000000004</v>
      </c>
      <c r="O13" s="16">
        <f t="shared" si="1"/>
        <v>100</v>
      </c>
    </row>
    <row r="14" spans="1:15" ht="14.25" customHeight="1">
      <c r="A14" s="18">
        <v>113.84</v>
      </c>
      <c r="B14" s="119">
        <f t="shared" si="4"/>
        <v>-24.799102185469565</v>
      </c>
      <c r="C14" s="38" t="s">
        <v>44</v>
      </c>
      <c r="D14" s="42">
        <f>A14*$D$6</f>
        <v>478.12800000000004</v>
      </c>
      <c r="E14" s="50">
        <v>20</v>
      </c>
      <c r="F14" s="42">
        <v>869.05</v>
      </c>
      <c r="G14" s="50">
        <v>0</v>
      </c>
      <c r="H14" s="42">
        <v>0</v>
      </c>
      <c r="I14" s="50">
        <v>15</v>
      </c>
      <c r="J14" s="42">
        <v>586.79</v>
      </c>
      <c r="K14" s="116">
        <f aca="true" t="shared" si="6" ref="K14:K32">J14/4.2325</f>
        <v>138.63910218546957</v>
      </c>
      <c r="L14" s="44">
        <f>M14/D14</f>
        <v>1.8176095104239867</v>
      </c>
      <c r="M14" s="16">
        <f t="shared" si="2"/>
        <v>869.05</v>
      </c>
      <c r="N14" s="16">
        <f>D14</f>
        <v>478.12800000000004</v>
      </c>
      <c r="O14" s="16">
        <f t="shared" si="1"/>
        <v>100</v>
      </c>
    </row>
    <row r="15" spans="1:15" ht="12.75">
      <c r="A15" s="18"/>
      <c r="B15" s="119">
        <f t="shared" si="4"/>
        <v>0</v>
      </c>
      <c r="C15" s="25"/>
      <c r="D15" s="42"/>
      <c r="E15" s="50"/>
      <c r="F15" s="42"/>
      <c r="G15" s="50"/>
      <c r="H15" s="42"/>
      <c r="I15" s="50"/>
      <c r="J15" s="42"/>
      <c r="K15" s="116">
        <f t="shared" si="6"/>
        <v>0</v>
      </c>
      <c r="L15" s="44"/>
      <c r="M15" s="16">
        <f t="shared" si="2"/>
        <v>0</v>
      </c>
      <c r="N15" s="16">
        <f t="shared" si="3"/>
        <v>0</v>
      </c>
      <c r="O15" s="16" t="e">
        <f t="shared" si="1"/>
        <v>#DIV/0!</v>
      </c>
    </row>
    <row r="16" spans="1:15" ht="12.75">
      <c r="A16" s="18"/>
      <c r="B16" s="119">
        <f t="shared" si="4"/>
        <v>-80.82220909627881</v>
      </c>
      <c r="C16" s="32" t="s">
        <v>45</v>
      </c>
      <c r="D16" s="39">
        <f aca="true" t="shared" si="7" ref="D16:J16">D17+D18+D19+D20</f>
        <v>358.596</v>
      </c>
      <c r="E16" s="51">
        <f t="shared" si="7"/>
        <v>179</v>
      </c>
      <c r="F16" s="39">
        <f t="shared" si="7"/>
        <v>863.48</v>
      </c>
      <c r="G16" s="51">
        <f t="shared" si="7"/>
        <v>27</v>
      </c>
      <c r="H16" s="39">
        <f t="shared" si="7"/>
        <v>125.63</v>
      </c>
      <c r="I16" s="51">
        <f t="shared" si="7"/>
        <v>69</v>
      </c>
      <c r="J16" s="39">
        <f t="shared" si="7"/>
        <v>342.08000000000004</v>
      </c>
      <c r="K16" s="116">
        <f t="shared" si="6"/>
        <v>80.82220909627881</v>
      </c>
      <c r="L16" s="41">
        <f>M16/D16</f>
        <v>2.0576080045510827</v>
      </c>
      <c r="M16" s="16">
        <f t="shared" si="2"/>
        <v>737.85</v>
      </c>
      <c r="N16" s="16">
        <f>N17+N18+N19+N20</f>
        <v>378.558</v>
      </c>
      <c r="O16" s="16">
        <f t="shared" si="1"/>
        <v>105.56671016966169</v>
      </c>
    </row>
    <row r="17" spans="1:15" ht="12.75">
      <c r="A17" s="18">
        <v>22.54</v>
      </c>
      <c r="B17" s="119">
        <f t="shared" si="4"/>
        <v>-1.1055995274660368</v>
      </c>
      <c r="C17" s="38" t="s">
        <v>40</v>
      </c>
      <c r="D17" s="42">
        <f>A17*$D$6</f>
        <v>94.668</v>
      </c>
      <c r="E17" s="50">
        <v>21</v>
      </c>
      <c r="F17" s="42">
        <v>188.75</v>
      </c>
      <c r="G17" s="50">
        <v>3</v>
      </c>
      <c r="H17" s="42">
        <v>42.74</v>
      </c>
      <c r="I17" s="50">
        <v>11</v>
      </c>
      <c r="J17" s="42">
        <v>100.08</v>
      </c>
      <c r="K17" s="116">
        <f t="shared" si="6"/>
        <v>23.645599527466036</v>
      </c>
      <c r="L17" s="44">
        <f>M17/D17</f>
        <v>1.5423374318671565</v>
      </c>
      <c r="M17" s="16">
        <f t="shared" si="2"/>
        <v>146.01</v>
      </c>
      <c r="N17" s="16">
        <f>D17</f>
        <v>94.668</v>
      </c>
      <c r="O17" s="16">
        <f t="shared" si="1"/>
        <v>100</v>
      </c>
    </row>
    <row r="18" spans="1:15" ht="12.75">
      <c r="A18" s="18">
        <v>12.92</v>
      </c>
      <c r="B18" s="119">
        <f t="shared" si="4"/>
        <v>1.0404961606615473</v>
      </c>
      <c r="C18" s="38" t="s">
        <v>21</v>
      </c>
      <c r="D18" s="42">
        <f>A18*$D$6</f>
        <v>54.264</v>
      </c>
      <c r="E18" s="50">
        <v>50</v>
      </c>
      <c r="F18" s="42">
        <v>118.31</v>
      </c>
      <c r="G18" s="50">
        <v>13</v>
      </c>
      <c r="H18" s="42">
        <v>30.51</v>
      </c>
      <c r="I18" s="50">
        <v>20</v>
      </c>
      <c r="J18" s="42">
        <v>50.28</v>
      </c>
      <c r="K18" s="116">
        <f t="shared" si="6"/>
        <v>11.879503839338453</v>
      </c>
      <c r="L18" s="44">
        <f>M18/D18</f>
        <v>1.6180156273035529</v>
      </c>
      <c r="M18" s="16">
        <f t="shared" si="2"/>
        <v>87.8</v>
      </c>
      <c r="N18" s="16">
        <f t="shared" si="3"/>
        <v>87.8</v>
      </c>
      <c r="O18" s="16">
        <f t="shared" si="1"/>
        <v>161.8015627303553</v>
      </c>
    </row>
    <row r="19" spans="1:15" ht="25.5">
      <c r="A19" s="18">
        <v>12.92</v>
      </c>
      <c r="B19" s="119">
        <f t="shared" si="4"/>
        <v>3.306296515062021</v>
      </c>
      <c r="C19" s="38" t="s">
        <v>46</v>
      </c>
      <c r="D19" s="42">
        <f>A19*$D$6</f>
        <v>54.264</v>
      </c>
      <c r="E19" s="50">
        <v>1</v>
      </c>
      <c r="F19" s="42">
        <v>40.69</v>
      </c>
      <c r="G19" s="50">
        <v>0</v>
      </c>
      <c r="H19" s="42">
        <v>0</v>
      </c>
      <c r="I19" s="50">
        <v>1</v>
      </c>
      <c r="J19" s="42">
        <v>40.69</v>
      </c>
      <c r="K19" s="116">
        <f t="shared" si="6"/>
        <v>9.613703484937979</v>
      </c>
      <c r="L19" s="44">
        <f>M19/D19</f>
        <v>0.7498525726079904</v>
      </c>
      <c r="M19" s="16">
        <f t="shared" si="2"/>
        <v>40.69</v>
      </c>
      <c r="N19" s="16">
        <f t="shared" si="3"/>
        <v>40.69</v>
      </c>
      <c r="O19" s="16">
        <f t="shared" si="1"/>
        <v>74.98525726079906</v>
      </c>
    </row>
    <row r="20" spans="1:15" ht="12.75">
      <c r="A20" s="18">
        <v>37</v>
      </c>
      <c r="B20" s="119">
        <f t="shared" si="4"/>
        <v>1.3165977554636754</v>
      </c>
      <c r="C20" s="38" t="s">
        <v>47</v>
      </c>
      <c r="D20" s="42">
        <f>A20*$D$6</f>
        <v>155.4</v>
      </c>
      <c r="E20" s="50">
        <v>107</v>
      </c>
      <c r="F20" s="42">
        <v>515.73</v>
      </c>
      <c r="G20" s="50">
        <v>11</v>
      </c>
      <c r="H20" s="42">
        <v>52.38</v>
      </c>
      <c r="I20" s="50">
        <v>37</v>
      </c>
      <c r="J20" s="42">
        <v>151.03</v>
      </c>
      <c r="K20" s="116">
        <f t="shared" si="6"/>
        <v>35.683402244536325</v>
      </c>
      <c r="L20" s="44">
        <f>M20/D20</f>
        <v>2.9816602316602316</v>
      </c>
      <c r="M20" s="16">
        <f t="shared" si="2"/>
        <v>463.35</v>
      </c>
      <c r="N20" s="16">
        <f>D20</f>
        <v>155.4</v>
      </c>
      <c r="O20" s="16">
        <f t="shared" si="1"/>
        <v>100</v>
      </c>
    </row>
    <row r="21" spans="1:15" ht="12.75">
      <c r="A21" s="18"/>
      <c r="B21" s="119">
        <f t="shared" si="4"/>
        <v>0</v>
      </c>
      <c r="C21" s="25"/>
      <c r="D21" s="42"/>
      <c r="E21" s="50"/>
      <c r="F21" s="42"/>
      <c r="G21" s="50"/>
      <c r="H21" s="42"/>
      <c r="I21" s="50"/>
      <c r="J21" s="42"/>
      <c r="K21" s="116">
        <f t="shared" si="6"/>
        <v>0</v>
      </c>
      <c r="L21" s="44"/>
      <c r="M21" s="16">
        <f t="shared" si="2"/>
        <v>0</v>
      </c>
      <c r="N21" s="16">
        <f t="shared" si="3"/>
        <v>0</v>
      </c>
      <c r="O21" s="16" t="e">
        <f t="shared" si="1"/>
        <v>#DIV/0!</v>
      </c>
    </row>
    <row r="22" spans="1:15" ht="12.75">
      <c r="A22" s="18"/>
      <c r="B22" s="119">
        <f t="shared" si="4"/>
        <v>-29.21677495569994</v>
      </c>
      <c r="C22" s="32" t="s">
        <v>22</v>
      </c>
      <c r="D22" s="39">
        <f aca="true" t="shared" si="8" ref="D22:J22">D23+D24+D25</f>
        <v>389.38200000000006</v>
      </c>
      <c r="E22" s="51">
        <f t="shared" si="8"/>
        <v>563</v>
      </c>
      <c r="F22" s="39">
        <f t="shared" si="8"/>
        <v>891.8599999999999</v>
      </c>
      <c r="G22" s="51">
        <f t="shared" si="8"/>
        <v>191</v>
      </c>
      <c r="H22" s="39">
        <f t="shared" si="8"/>
        <v>437.32</v>
      </c>
      <c r="I22" s="51">
        <f t="shared" si="8"/>
        <v>126</v>
      </c>
      <c r="J22" s="39">
        <f t="shared" si="8"/>
        <v>123.66</v>
      </c>
      <c r="K22" s="116">
        <f t="shared" si="6"/>
        <v>29.21677495569994</v>
      </c>
      <c r="L22" s="41">
        <f>M22/D22</f>
        <v>1.1673369595923793</v>
      </c>
      <c r="M22" s="16">
        <f t="shared" si="2"/>
        <v>454.5399999999999</v>
      </c>
      <c r="N22" s="16">
        <f>N23+N24+N25</f>
        <v>454.53999999999996</v>
      </c>
      <c r="O22" s="16">
        <f t="shared" si="1"/>
        <v>116.73369595923795</v>
      </c>
    </row>
    <row r="23" spans="1:15" ht="12.75">
      <c r="A23" s="18">
        <v>35.63</v>
      </c>
      <c r="B23" s="119">
        <f t="shared" si="4"/>
        <v>24.671937389249855</v>
      </c>
      <c r="C23" s="38" t="s">
        <v>23</v>
      </c>
      <c r="D23" s="42">
        <f>A23*$D$6</f>
        <v>149.64600000000002</v>
      </c>
      <c r="E23" s="50">
        <v>37</v>
      </c>
      <c r="F23" s="42">
        <v>575.52</v>
      </c>
      <c r="G23" s="50">
        <v>21</v>
      </c>
      <c r="H23" s="42">
        <v>344</v>
      </c>
      <c r="I23" s="50">
        <v>3</v>
      </c>
      <c r="J23" s="42">
        <v>46.38</v>
      </c>
      <c r="K23" s="116">
        <f t="shared" si="6"/>
        <v>10.958062610750149</v>
      </c>
      <c r="L23" s="44">
        <f>M23/D23</f>
        <v>1.5471178648276596</v>
      </c>
      <c r="M23" s="16">
        <f t="shared" si="2"/>
        <v>231.51999999999998</v>
      </c>
      <c r="N23" s="16">
        <f t="shared" si="3"/>
        <v>231.51999999999998</v>
      </c>
      <c r="O23" s="16">
        <f t="shared" si="1"/>
        <v>154.71178648276597</v>
      </c>
    </row>
    <row r="24" spans="1:15" ht="12.75">
      <c r="A24" s="18">
        <v>30.57</v>
      </c>
      <c r="B24" s="119">
        <f t="shared" si="4"/>
        <v>30.57</v>
      </c>
      <c r="C24" s="25" t="s">
        <v>24</v>
      </c>
      <c r="D24" s="42">
        <f>A24*$D$6</f>
        <v>128.394</v>
      </c>
      <c r="E24" s="50">
        <v>0</v>
      </c>
      <c r="F24" s="42">
        <v>0</v>
      </c>
      <c r="G24" s="50">
        <v>0</v>
      </c>
      <c r="H24" s="42">
        <v>0</v>
      </c>
      <c r="I24" s="50">
        <v>0</v>
      </c>
      <c r="J24" s="42">
        <v>0</v>
      </c>
      <c r="K24" s="116">
        <f t="shared" si="6"/>
        <v>0</v>
      </c>
      <c r="L24" s="44">
        <f>M24/D24</f>
        <v>0</v>
      </c>
      <c r="M24" s="16">
        <f t="shared" si="2"/>
        <v>0</v>
      </c>
      <c r="N24" s="16">
        <f t="shared" si="3"/>
        <v>0</v>
      </c>
      <c r="O24" s="16">
        <f t="shared" si="1"/>
        <v>0</v>
      </c>
    </row>
    <row r="25" spans="1:15" ht="12.75">
      <c r="A25" s="18">
        <v>26.51</v>
      </c>
      <c r="B25" s="119">
        <f t="shared" si="4"/>
        <v>8.25128765505021</v>
      </c>
      <c r="C25" s="38" t="s">
        <v>41</v>
      </c>
      <c r="D25" s="42">
        <f>A25*$D$6</f>
        <v>111.34200000000001</v>
      </c>
      <c r="E25" s="67">
        <v>526</v>
      </c>
      <c r="F25" s="45">
        <v>316.34</v>
      </c>
      <c r="G25" s="50">
        <v>170</v>
      </c>
      <c r="H25" s="42">
        <v>93.32</v>
      </c>
      <c r="I25" s="50">
        <v>123</v>
      </c>
      <c r="J25" s="42">
        <v>77.28</v>
      </c>
      <c r="K25" s="116">
        <f t="shared" si="6"/>
        <v>18.258712344949792</v>
      </c>
      <c r="L25" s="44">
        <f>M25/D25</f>
        <v>2.0030177291588074</v>
      </c>
      <c r="M25" s="16">
        <f t="shared" si="2"/>
        <v>223.01999999999998</v>
      </c>
      <c r="N25" s="16">
        <f t="shared" si="3"/>
        <v>223.01999999999998</v>
      </c>
      <c r="O25" s="16">
        <f t="shared" si="1"/>
        <v>200.30177291588078</v>
      </c>
    </row>
    <row r="26" spans="1:15" ht="12.75">
      <c r="A26" s="18"/>
      <c r="B26" s="119">
        <f t="shared" si="4"/>
        <v>0</v>
      </c>
      <c r="C26" s="25"/>
      <c r="D26" s="42"/>
      <c r="E26" s="50"/>
      <c r="F26" s="42"/>
      <c r="G26" s="50"/>
      <c r="H26" s="42"/>
      <c r="I26" s="50"/>
      <c r="J26" s="42"/>
      <c r="K26" s="116">
        <f t="shared" si="6"/>
        <v>0</v>
      </c>
      <c r="L26" s="44"/>
      <c r="M26" s="16">
        <f t="shared" si="2"/>
        <v>0</v>
      </c>
      <c r="N26" s="16">
        <f t="shared" si="3"/>
        <v>0</v>
      </c>
      <c r="O26" s="16" t="e">
        <f t="shared" si="1"/>
        <v>#DIV/0!</v>
      </c>
    </row>
    <row r="27" spans="1:15" ht="12.75">
      <c r="A27" s="18"/>
      <c r="B27" s="119">
        <f t="shared" si="4"/>
        <v>-68.78913171884228</v>
      </c>
      <c r="C27" s="32" t="s">
        <v>25</v>
      </c>
      <c r="D27" s="39">
        <f aca="true" t="shared" si="9" ref="D27:J27">D28+D29+D30</f>
        <v>340.62</v>
      </c>
      <c r="E27" s="51">
        <f t="shared" si="9"/>
        <v>180</v>
      </c>
      <c r="F27" s="39">
        <f t="shared" si="9"/>
        <v>794.48</v>
      </c>
      <c r="G27" s="51">
        <f t="shared" si="9"/>
        <v>82</v>
      </c>
      <c r="H27" s="39">
        <f t="shared" si="9"/>
        <v>298.83</v>
      </c>
      <c r="I27" s="51">
        <f t="shared" si="9"/>
        <v>50</v>
      </c>
      <c r="J27" s="39">
        <f t="shared" si="9"/>
        <v>291.15</v>
      </c>
      <c r="K27" s="116">
        <f t="shared" si="6"/>
        <v>68.78913171884228</v>
      </c>
      <c r="L27" s="41">
        <f>M27/D27</f>
        <v>1.4551406259174446</v>
      </c>
      <c r="M27" s="16">
        <f t="shared" si="2"/>
        <v>495.65000000000003</v>
      </c>
      <c r="N27" s="16">
        <f>N28+N29+N30</f>
        <v>362.95400000000006</v>
      </c>
      <c r="O27" s="16">
        <f t="shared" si="1"/>
        <v>106.55686688978923</v>
      </c>
    </row>
    <row r="28" spans="1:15" ht="12.75">
      <c r="A28" s="18">
        <v>30.57</v>
      </c>
      <c r="B28" s="119">
        <f t="shared" si="4"/>
        <v>-7.757229769639693</v>
      </c>
      <c r="C28" s="38" t="s">
        <v>26</v>
      </c>
      <c r="D28" s="42">
        <f>A28*$D$6</f>
        <v>128.394</v>
      </c>
      <c r="E28" s="50">
        <v>23</v>
      </c>
      <c r="F28" s="42">
        <v>296.78</v>
      </c>
      <c r="G28" s="50">
        <v>5</v>
      </c>
      <c r="H28" s="42">
        <v>35.69</v>
      </c>
      <c r="I28" s="50">
        <v>9</v>
      </c>
      <c r="J28" s="42">
        <v>162.22</v>
      </c>
      <c r="K28" s="116">
        <f t="shared" si="6"/>
        <v>38.32722976963969</v>
      </c>
      <c r="L28" s="44">
        <f>M28/D28</f>
        <v>2.0335062386092804</v>
      </c>
      <c r="M28" s="16">
        <f t="shared" si="2"/>
        <v>261.09</v>
      </c>
      <c r="N28" s="16">
        <f>D28</f>
        <v>128.394</v>
      </c>
      <c r="O28" s="16">
        <f t="shared" si="1"/>
        <v>100</v>
      </c>
    </row>
    <row r="29" spans="1:15" ht="12.75">
      <c r="A29" s="18">
        <v>30.61</v>
      </c>
      <c r="B29" s="119">
        <f t="shared" si="4"/>
        <v>4.493047844063788</v>
      </c>
      <c r="C29" s="38" t="s">
        <v>42</v>
      </c>
      <c r="D29" s="42">
        <f>A29*$D$6</f>
        <v>128.562</v>
      </c>
      <c r="E29" s="50">
        <v>60</v>
      </c>
      <c r="F29" s="42">
        <v>424.86</v>
      </c>
      <c r="G29" s="50">
        <v>34</v>
      </c>
      <c r="H29" s="42">
        <v>230.45</v>
      </c>
      <c r="I29" s="50">
        <v>17</v>
      </c>
      <c r="J29" s="42">
        <v>110.54</v>
      </c>
      <c r="K29" s="116">
        <f t="shared" si="6"/>
        <v>26.11695215593621</v>
      </c>
      <c r="L29" s="44">
        <f>M29/D29</f>
        <v>1.512188671613696</v>
      </c>
      <c r="M29" s="16">
        <f t="shared" si="2"/>
        <v>194.41000000000003</v>
      </c>
      <c r="N29" s="16">
        <f t="shared" si="3"/>
        <v>194.41000000000003</v>
      </c>
      <c r="O29" s="16">
        <f t="shared" si="1"/>
        <v>151.21886716136962</v>
      </c>
    </row>
    <row r="30" spans="1:15" ht="12.75">
      <c r="A30" s="18">
        <v>19.92</v>
      </c>
      <c r="B30" s="119">
        <f t="shared" si="4"/>
        <v>15.57505020673361</v>
      </c>
      <c r="C30" s="38" t="s">
        <v>36</v>
      </c>
      <c r="D30" s="42">
        <f>A30*$D$6</f>
        <v>83.66400000000002</v>
      </c>
      <c r="E30" s="50">
        <v>97</v>
      </c>
      <c r="F30" s="42">
        <v>72.84</v>
      </c>
      <c r="G30" s="50">
        <v>43</v>
      </c>
      <c r="H30" s="42">
        <v>32.69</v>
      </c>
      <c r="I30" s="50">
        <v>24</v>
      </c>
      <c r="J30" s="42">
        <v>18.39</v>
      </c>
      <c r="K30" s="116">
        <f t="shared" si="6"/>
        <v>4.344949793266391</v>
      </c>
      <c r="L30" s="44">
        <f>M30/D30</f>
        <v>0.47989577357047236</v>
      </c>
      <c r="M30" s="16">
        <f t="shared" si="2"/>
        <v>40.150000000000006</v>
      </c>
      <c r="N30" s="16">
        <f t="shared" si="3"/>
        <v>40.150000000000006</v>
      </c>
      <c r="O30" s="16">
        <f t="shared" si="1"/>
        <v>47.98957735704723</v>
      </c>
    </row>
    <row r="31" spans="1:15" ht="12.75">
      <c r="A31" s="18"/>
      <c r="B31" s="119">
        <f t="shared" si="4"/>
        <v>0</v>
      </c>
      <c r="C31" s="108"/>
      <c r="D31" s="109"/>
      <c r="E31" s="110"/>
      <c r="F31" s="109"/>
      <c r="G31" s="110"/>
      <c r="H31" s="109"/>
      <c r="I31" s="110"/>
      <c r="J31" s="109"/>
      <c r="K31" s="116">
        <f t="shared" si="6"/>
        <v>0</v>
      </c>
      <c r="L31" s="111"/>
      <c r="M31" s="16"/>
      <c r="N31" s="16"/>
      <c r="O31" s="16"/>
    </row>
    <row r="32" spans="1:15" ht="13.5" thickBot="1">
      <c r="A32" s="18">
        <v>553.67</v>
      </c>
      <c r="B32" s="119">
        <f t="shared" si="4"/>
        <v>176.3398168930891</v>
      </c>
      <c r="C32" s="34" t="s">
        <v>0</v>
      </c>
      <c r="D32" s="46">
        <f aca="true" t="shared" si="10" ref="D32:J32">D8+D13+D16+D22+D27</f>
        <v>2325.414</v>
      </c>
      <c r="E32" s="52">
        <f t="shared" si="10"/>
        <v>1025</v>
      </c>
      <c r="F32" s="46">
        <f t="shared" si="10"/>
        <v>4216.84</v>
      </c>
      <c r="G32" s="52">
        <f t="shared" si="10"/>
        <v>308</v>
      </c>
      <c r="H32" s="48">
        <f t="shared" si="10"/>
        <v>951.73</v>
      </c>
      <c r="I32" s="52">
        <f t="shared" si="10"/>
        <v>287</v>
      </c>
      <c r="J32" s="48">
        <f t="shared" si="10"/>
        <v>1597.0500000000002</v>
      </c>
      <c r="K32" s="116">
        <f t="shared" si="6"/>
        <v>377.33018310691085</v>
      </c>
      <c r="L32" s="49">
        <f>M32/D32</f>
        <v>1.4040983670004565</v>
      </c>
      <c r="M32" s="16">
        <f t="shared" si="2"/>
        <v>3265.11</v>
      </c>
      <c r="N32" s="16">
        <f>N13+N16+N22+N27</f>
        <v>1674.1800000000003</v>
      </c>
      <c r="O32" s="16">
        <f>N32/D32</f>
        <v>0.7199492219449957</v>
      </c>
    </row>
    <row r="33" spans="1:14" ht="12.75" hidden="1">
      <c r="A33">
        <f>A32*D6</f>
        <v>2325.4139999999998</v>
      </c>
      <c r="D33">
        <f>D8+D16+D22+D27</f>
        <v>1847.286</v>
      </c>
      <c r="E33">
        <f aca="true" t="shared" si="11" ref="E33:J33">E8+E16+E22+E27</f>
        <v>1005</v>
      </c>
      <c r="F33">
        <f t="shared" si="11"/>
        <v>3347.79</v>
      </c>
      <c r="G33">
        <f t="shared" si="11"/>
        <v>308</v>
      </c>
      <c r="H33">
        <f t="shared" si="11"/>
        <v>951.73</v>
      </c>
      <c r="I33">
        <f t="shared" si="11"/>
        <v>272</v>
      </c>
      <c r="J33">
        <f t="shared" si="11"/>
        <v>1010.26</v>
      </c>
      <c r="L33" s="24">
        <f>M33*100/D33</f>
        <v>129.70704049075238</v>
      </c>
      <c r="M33" s="16">
        <f t="shared" si="2"/>
        <v>2396.06</v>
      </c>
      <c r="N33" s="16">
        <f>N32-N13</f>
        <v>1196.0520000000001</v>
      </c>
    </row>
    <row r="34" ht="0.75" customHeight="1"/>
    <row r="35" ht="12.75" customHeight="1"/>
    <row r="36" spans="3:18" ht="12.75" customHeight="1">
      <c r="C36" s="139" t="s">
        <v>48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</row>
    <row r="37" spans="3:12" ht="12.75">
      <c r="C37" s="31" t="s">
        <v>54</v>
      </c>
      <c r="D37" s="31"/>
      <c r="E37" s="31"/>
      <c r="F37" s="31"/>
      <c r="G37" s="31"/>
      <c r="H37" s="31"/>
      <c r="I37" s="31"/>
      <c r="J37" s="31"/>
      <c r="K37" s="117"/>
      <c r="L37" s="31"/>
    </row>
    <row r="38" spans="3:12" ht="12.75">
      <c r="C38" s="31" t="s">
        <v>79</v>
      </c>
      <c r="D38" s="31"/>
      <c r="G38" s="31"/>
      <c r="H38" s="31"/>
      <c r="I38" s="31"/>
      <c r="J38" s="31"/>
      <c r="K38" s="117"/>
      <c r="L38" s="31"/>
    </row>
    <row r="39" spans="5:6" ht="12.75" hidden="1">
      <c r="E39" s="31">
        <f>E32-G32</f>
        <v>717</v>
      </c>
      <c r="F39" s="31">
        <f>F32-H32</f>
        <v>3265.11</v>
      </c>
    </row>
    <row r="40" ht="12.75" hidden="1">
      <c r="F40">
        <f>F39/D6</f>
        <v>777.4071428571428</v>
      </c>
    </row>
    <row r="41" spans="5:6" ht="12.75" hidden="1">
      <c r="E41">
        <f>E33-G33</f>
        <v>697</v>
      </c>
      <c r="F41">
        <f>F33-H33</f>
        <v>2396.06</v>
      </c>
    </row>
    <row r="42" ht="12.75" hidden="1">
      <c r="F42">
        <f>F41/D6</f>
        <v>570.4904761904761</v>
      </c>
    </row>
  </sheetData>
  <sheetProtection/>
  <mergeCells count="9">
    <mergeCell ref="C36:R36"/>
    <mergeCell ref="C2:L2"/>
    <mergeCell ref="L4:L5"/>
    <mergeCell ref="C4:C5"/>
    <mergeCell ref="D4:D5"/>
    <mergeCell ref="E4:F4"/>
    <mergeCell ref="G4:H4"/>
    <mergeCell ref="I4:J4"/>
    <mergeCell ref="C3:J3"/>
  </mergeCells>
  <printOptions/>
  <pageMargins left="0" right="0" top="0.5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1"/>
  <sheetViews>
    <sheetView zoomScale="90" zoomScaleNormal="90" zoomScalePageLayoutView="0" workbookViewId="0" topLeftCell="A1">
      <pane xSplit="3" topLeftCell="D1" activePane="topRight" state="frozen"/>
      <selection pane="topLeft" activeCell="C1" sqref="C1"/>
      <selection pane="topRight" activeCell="D48" sqref="D48"/>
    </sheetView>
  </sheetViews>
  <sheetFormatPr defaultColWidth="9.140625" defaultRowHeight="12.75"/>
  <cols>
    <col min="1" max="1" width="7.00390625" style="0" hidden="1" customWidth="1"/>
    <col min="2" max="2" width="7.00390625" style="84" hidden="1" customWidth="1"/>
    <col min="3" max="3" width="33.7109375" style="0" customWidth="1"/>
    <col min="4" max="4" width="12.57421875" style="0" customWidth="1"/>
    <col min="5" max="5" width="7.57421875" style="0" customWidth="1"/>
    <col min="6" max="6" width="10.00390625" style="0" customWidth="1"/>
    <col min="7" max="7" width="7.7109375" style="0" customWidth="1"/>
    <col min="8" max="8" width="10.28125" style="0" customWidth="1"/>
    <col min="9" max="9" width="7.8515625" style="0" customWidth="1"/>
    <col min="10" max="10" width="9.421875" style="0" customWidth="1"/>
    <col min="11" max="11" width="9.421875" style="84" hidden="1" customWidth="1"/>
    <col min="12" max="12" width="13.421875" style="0" customWidth="1"/>
    <col min="13" max="15" width="9.140625" style="0" hidden="1" customWidth="1"/>
  </cols>
  <sheetData>
    <row r="2" spans="3:12" ht="12.75">
      <c r="C2" s="151" t="s">
        <v>30</v>
      </c>
      <c r="D2" s="151"/>
      <c r="E2" s="151"/>
      <c r="F2" s="151"/>
      <c r="G2" s="151"/>
      <c r="H2" s="151"/>
      <c r="I2" s="151"/>
      <c r="J2" s="151"/>
      <c r="K2" s="151"/>
      <c r="L2" s="151"/>
    </row>
    <row r="3" spans="3:12" ht="13.5" thickBot="1">
      <c r="C3" s="150" t="s">
        <v>100</v>
      </c>
      <c r="D3" s="150"/>
      <c r="E3" s="150"/>
      <c r="F3" s="150"/>
      <c r="G3" s="150"/>
      <c r="H3" s="150"/>
      <c r="I3" s="150"/>
      <c r="J3" s="150"/>
      <c r="K3" s="112"/>
      <c r="L3" s="9" t="s">
        <v>27</v>
      </c>
    </row>
    <row r="4" spans="3:12" ht="30.75" customHeight="1">
      <c r="C4" s="140" t="s">
        <v>37</v>
      </c>
      <c r="D4" s="142" t="s">
        <v>17</v>
      </c>
      <c r="E4" s="144" t="s">
        <v>11</v>
      </c>
      <c r="F4" s="145"/>
      <c r="G4" s="144" t="s">
        <v>8</v>
      </c>
      <c r="H4" s="145"/>
      <c r="I4" s="144" t="s">
        <v>9</v>
      </c>
      <c r="J4" s="145"/>
      <c r="K4" s="113"/>
      <c r="L4" s="146" t="s">
        <v>13</v>
      </c>
    </row>
    <row r="5" spans="3:12" ht="36" customHeight="1">
      <c r="C5" s="141"/>
      <c r="D5" s="143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4"/>
      <c r="L5" s="147"/>
    </row>
    <row r="6" spans="3:12" ht="12.75" hidden="1">
      <c r="C6" s="4"/>
      <c r="D6" s="2">
        <f>SE!D6</f>
        <v>4.2</v>
      </c>
      <c r="E6" s="2"/>
      <c r="F6" s="2"/>
      <c r="G6" s="2"/>
      <c r="H6" s="2"/>
      <c r="I6" s="2"/>
      <c r="J6" s="2"/>
      <c r="K6" s="120"/>
      <c r="L6" s="3"/>
    </row>
    <row r="7" spans="3:12" ht="12.75">
      <c r="C7" s="1"/>
      <c r="D7" s="19"/>
      <c r="E7" s="2"/>
      <c r="F7" s="2"/>
      <c r="G7" s="2"/>
      <c r="H7" s="2"/>
      <c r="I7" s="2"/>
      <c r="J7" s="2"/>
      <c r="K7" s="120"/>
      <c r="L7" s="3"/>
    </row>
    <row r="8" spans="1:15" ht="12.75">
      <c r="A8" s="18"/>
      <c r="B8" s="119"/>
      <c r="C8" s="32" t="s">
        <v>38</v>
      </c>
      <c r="D8" s="39">
        <f aca="true" t="shared" si="0" ref="D8:J8">D9+D10+D11</f>
        <v>814.8000000000001</v>
      </c>
      <c r="E8" s="40">
        <v>62</v>
      </c>
      <c r="F8" s="39">
        <f t="shared" si="0"/>
        <v>1085</v>
      </c>
      <c r="G8" s="40">
        <f t="shared" si="0"/>
        <v>14</v>
      </c>
      <c r="H8" s="39">
        <f t="shared" si="0"/>
        <v>283.7</v>
      </c>
      <c r="I8" s="40">
        <f t="shared" si="0"/>
        <v>22</v>
      </c>
      <c r="J8" s="39">
        <f t="shared" si="0"/>
        <v>377.78999999999996</v>
      </c>
      <c r="K8" s="116"/>
      <c r="L8" s="41">
        <f>M8/D8</f>
        <v>0.9834315169366714</v>
      </c>
      <c r="M8" s="16">
        <f>F8-H8</f>
        <v>801.3</v>
      </c>
      <c r="N8" s="16">
        <f>N9+N10+N11</f>
        <v>670.34</v>
      </c>
      <c r="O8" s="16">
        <f aca="true" t="shared" si="1" ref="O8:O31">(N8*100)/D8</f>
        <v>82.27049582719685</v>
      </c>
    </row>
    <row r="9" spans="1:15" ht="12.75">
      <c r="A9" s="16">
        <v>97</v>
      </c>
      <c r="B9" s="122">
        <f>A9-K9</f>
        <v>97</v>
      </c>
      <c r="C9" s="25" t="s">
        <v>18</v>
      </c>
      <c r="D9" s="42">
        <f>A9*$D$6</f>
        <v>407.40000000000003</v>
      </c>
      <c r="E9" s="50">
        <v>13</v>
      </c>
      <c r="F9" s="42">
        <v>320.11</v>
      </c>
      <c r="G9" s="50">
        <v>2</v>
      </c>
      <c r="H9" s="42">
        <v>66.27</v>
      </c>
      <c r="I9" s="50">
        <v>3</v>
      </c>
      <c r="J9" s="42">
        <v>104.79</v>
      </c>
      <c r="K9" s="116"/>
      <c r="L9" s="44">
        <f>M9/D9</f>
        <v>0.623073146784487</v>
      </c>
      <c r="M9" s="16">
        <f aca="true" t="shared" si="2" ref="M9:M33">F9-H9</f>
        <v>253.84000000000003</v>
      </c>
      <c r="N9" s="16">
        <f aca="true" t="shared" si="3" ref="N9:N31">F9-H9</f>
        <v>253.84000000000003</v>
      </c>
      <c r="O9" s="16">
        <f t="shared" si="1"/>
        <v>62.307314678448705</v>
      </c>
    </row>
    <row r="10" spans="1:15" ht="12.75">
      <c r="A10" s="16">
        <v>38.8</v>
      </c>
      <c r="B10" s="122">
        <f aca="true" t="shared" si="4" ref="B10:B32">A10-K10</f>
        <v>38.8</v>
      </c>
      <c r="C10" s="25" t="s">
        <v>19</v>
      </c>
      <c r="D10" s="42">
        <f>A10*$D$6</f>
        <v>162.96</v>
      </c>
      <c r="E10" s="53" t="s">
        <v>102</v>
      </c>
      <c r="F10" s="42">
        <v>222.25</v>
      </c>
      <c r="G10" s="50">
        <v>2</v>
      </c>
      <c r="H10" s="42">
        <v>50.19</v>
      </c>
      <c r="I10" s="50">
        <v>3</v>
      </c>
      <c r="J10" s="42">
        <v>30.22</v>
      </c>
      <c r="K10" s="116"/>
      <c r="L10" s="44">
        <f>M10/D10</f>
        <v>1.0558419243986255</v>
      </c>
      <c r="M10" s="16">
        <f t="shared" si="2"/>
        <v>172.06</v>
      </c>
      <c r="N10" s="16">
        <f t="shared" si="3"/>
        <v>172.06</v>
      </c>
      <c r="O10" s="16">
        <f t="shared" si="1"/>
        <v>105.58419243986253</v>
      </c>
    </row>
    <row r="11" spans="1:15" ht="12.75">
      <c r="A11" s="16">
        <v>58.2</v>
      </c>
      <c r="B11" s="122">
        <f t="shared" si="4"/>
        <v>58.2</v>
      </c>
      <c r="C11" s="25" t="s">
        <v>20</v>
      </c>
      <c r="D11" s="42">
        <f>A11*$D$6</f>
        <v>244.44000000000003</v>
      </c>
      <c r="E11" s="50" t="s">
        <v>56</v>
      </c>
      <c r="F11" s="42">
        <v>542.64</v>
      </c>
      <c r="G11" s="50">
        <v>10</v>
      </c>
      <c r="H11" s="42">
        <v>167.24</v>
      </c>
      <c r="I11" s="50">
        <v>16</v>
      </c>
      <c r="J11" s="42">
        <v>242.78</v>
      </c>
      <c r="K11" s="116"/>
      <c r="L11" s="44">
        <f>M11/D11</f>
        <v>1.5357551955490096</v>
      </c>
      <c r="M11" s="16">
        <f t="shared" si="2"/>
        <v>375.4</v>
      </c>
      <c r="N11" s="16">
        <f>D11</f>
        <v>244.44000000000003</v>
      </c>
      <c r="O11" s="16">
        <f t="shared" si="1"/>
        <v>100</v>
      </c>
    </row>
    <row r="12" spans="1:15" ht="12.75">
      <c r="A12" s="16">
        <v>194</v>
      </c>
      <c r="B12" s="122">
        <f t="shared" si="4"/>
        <v>194</v>
      </c>
      <c r="C12" s="25"/>
      <c r="D12" s="42"/>
      <c r="E12" s="50"/>
      <c r="F12" s="42"/>
      <c r="G12" s="50"/>
      <c r="H12" s="42"/>
      <c r="I12" s="50"/>
      <c r="J12" s="42"/>
      <c r="K12" s="116"/>
      <c r="L12" s="44"/>
      <c r="M12" s="16">
        <f t="shared" si="2"/>
        <v>0</v>
      </c>
      <c r="N12" s="16">
        <f t="shared" si="3"/>
        <v>0</v>
      </c>
      <c r="O12" s="16" t="e">
        <f t="shared" si="1"/>
        <v>#DIV/0!</v>
      </c>
    </row>
    <row r="13" spans="1:15" ht="12.75">
      <c r="A13" s="16"/>
      <c r="B13" s="122">
        <f t="shared" si="4"/>
        <v>-174.8044890726521</v>
      </c>
      <c r="C13" s="32" t="s">
        <v>39</v>
      </c>
      <c r="D13" s="39">
        <f aca="true" t="shared" si="5" ref="D13:J13">D14</f>
        <v>513.4920000000001</v>
      </c>
      <c r="E13" s="51">
        <f t="shared" si="5"/>
        <v>39</v>
      </c>
      <c r="F13" s="39">
        <f t="shared" si="5"/>
        <v>1371.91</v>
      </c>
      <c r="G13" s="51">
        <f t="shared" si="5"/>
        <v>12</v>
      </c>
      <c r="H13" s="39">
        <f t="shared" si="5"/>
        <v>329.83</v>
      </c>
      <c r="I13" s="51">
        <f t="shared" si="5"/>
        <v>18</v>
      </c>
      <c r="J13" s="39">
        <f t="shared" si="5"/>
        <v>739.86</v>
      </c>
      <c r="K13" s="116">
        <f>J13/4.2325</f>
        <v>174.8044890726521</v>
      </c>
      <c r="L13" s="41">
        <f>M13/D13</f>
        <v>2.0293987053352343</v>
      </c>
      <c r="M13" s="16">
        <f t="shared" si="2"/>
        <v>1042.0800000000002</v>
      </c>
      <c r="N13" s="16">
        <f>N14</f>
        <v>513.4920000000001</v>
      </c>
      <c r="O13" s="16">
        <f t="shared" si="1"/>
        <v>100</v>
      </c>
    </row>
    <row r="14" spans="1:15" ht="12.75">
      <c r="A14" s="16">
        <v>122.26</v>
      </c>
      <c r="B14" s="122">
        <f t="shared" si="4"/>
        <v>-52.5444890726521</v>
      </c>
      <c r="C14" s="38" t="s">
        <v>44</v>
      </c>
      <c r="D14" s="42">
        <f>A14*D6</f>
        <v>513.4920000000001</v>
      </c>
      <c r="E14" s="50">
        <v>39</v>
      </c>
      <c r="F14" s="42">
        <v>1371.91</v>
      </c>
      <c r="G14" s="50">
        <v>12</v>
      </c>
      <c r="H14" s="42">
        <v>329.83</v>
      </c>
      <c r="I14" s="67">
        <v>18</v>
      </c>
      <c r="J14" s="45">
        <v>739.86</v>
      </c>
      <c r="K14" s="116">
        <f aca="true" t="shared" si="6" ref="K14:K32">J14/4.2325</f>
        <v>174.8044890726521</v>
      </c>
      <c r="L14" s="44">
        <f>M14/D14</f>
        <v>2.0293987053352343</v>
      </c>
      <c r="M14" s="16">
        <f t="shared" si="2"/>
        <v>1042.0800000000002</v>
      </c>
      <c r="N14" s="16">
        <f>D14</f>
        <v>513.4920000000001</v>
      </c>
      <c r="O14" s="16">
        <f t="shared" si="1"/>
        <v>100</v>
      </c>
    </row>
    <row r="15" spans="1:15" ht="12.75">
      <c r="A15" s="16"/>
      <c r="B15" s="122">
        <f t="shared" si="4"/>
        <v>0</v>
      </c>
      <c r="C15" s="25"/>
      <c r="D15" s="42"/>
      <c r="E15" s="50"/>
      <c r="F15" s="42"/>
      <c r="G15" s="50"/>
      <c r="H15" s="42"/>
      <c r="I15" s="50"/>
      <c r="J15" s="42"/>
      <c r="K15" s="116">
        <f t="shared" si="6"/>
        <v>0</v>
      </c>
      <c r="L15" s="44"/>
      <c r="M15" s="16">
        <f t="shared" si="2"/>
        <v>0</v>
      </c>
      <c r="N15" s="16">
        <f t="shared" si="3"/>
        <v>0</v>
      </c>
      <c r="O15" s="16" t="e">
        <f t="shared" si="1"/>
        <v>#DIV/0!</v>
      </c>
    </row>
    <row r="16" spans="1:15" ht="12.75">
      <c r="A16" s="16"/>
      <c r="B16" s="122">
        <f t="shared" si="4"/>
        <v>-92.75841701122269</v>
      </c>
      <c r="C16" s="32" t="s">
        <v>45</v>
      </c>
      <c r="D16" s="39">
        <f aca="true" t="shared" si="7" ref="D16:J16">D17+D18+D19+D20</f>
        <v>385.14</v>
      </c>
      <c r="E16" s="51">
        <f t="shared" si="7"/>
        <v>173</v>
      </c>
      <c r="F16" s="39">
        <f t="shared" si="7"/>
        <v>824.56</v>
      </c>
      <c r="G16" s="51">
        <f t="shared" si="7"/>
        <v>22</v>
      </c>
      <c r="H16" s="39">
        <f t="shared" si="7"/>
        <v>50.51</v>
      </c>
      <c r="I16" s="51">
        <f t="shared" si="7"/>
        <v>53</v>
      </c>
      <c r="J16" s="39">
        <f t="shared" si="7"/>
        <v>392.6</v>
      </c>
      <c r="K16" s="116">
        <f t="shared" si="6"/>
        <v>92.75841701122269</v>
      </c>
      <c r="L16" s="41">
        <f>M16/D16</f>
        <v>2.009788648283741</v>
      </c>
      <c r="M16" s="16">
        <f t="shared" si="2"/>
        <v>774.05</v>
      </c>
      <c r="N16" s="16">
        <f>N17+N18+N19+N20</f>
        <v>405.87800000000004</v>
      </c>
      <c r="O16" s="16">
        <f t="shared" si="1"/>
        <v>105.38453549358675</v>
      </c>
    </row>
    <row r="17" spans="1:15" ht="12.75">
      <c r="A17" s="16">
        <v>24.21</v>
      </c>
      <c r="B17" s="122">
        <f t="shared" si="4"/>
        <v>-10.688995865327819</v>
      </c>
      <c r="C17" s="38" t="s">
        <v>40</v>
      </c>
      <c r="D17" s="42">
        <f>A17*$D$6</f>
        <v>101.682</v>
      </c>
      <c r="E17" s="50">
        <v>12</v>
      </c>
      <c r="F17" s="42">
        <v>206.25</v>
      </c>
      <c r="G17" s="50">
        <v>0</v>
      </c>
      <c r="H17" s="42">
        <v>0</v>
      </c>
      <c r="I17" s="50">
        <v>4</v>
      </c>
      <c r="J17" s="42">
        <v>147.71</v>
      </c>
      <c r="K17" s="116">
        <f t="shared" si="6"/>
        <v>34.89899586532782</v>
      </c>
      <c r="L17" s="44">
        <f>M17/D17</f>
        <v>2.028382604590783</v>
      </c>
      <c r="M17" s="16">
        <f t="shared" si="2"/>
        <v>206.25</v>
      </c>
      <c r="N17" s="16">
        <f>D17</f>
        <v>101.682</v>
      </c>
      <c r="O17" s="16">
        <f t="shared" si="1"/>
        <v>100</v>
      </c>
    </row>
    <row r="18" spans="1:15" ht="12.75">
      <c r="A18" s="16">
        <v>13.88</v>
      </c>
      <c r="B18" s="122">
        <f t="shared" si="4"/>
        <v>5.232628470171294</v>
      </c>
      <c r="C18" s="38" t="s">
        <v>21</v>
      </c>
      <c r="D18" s="42">
        <f>A18*$D$6</f>
        <v>58.29600000000001</v>
      </c>
      <c r="E18" s="50">
        <v>60</v>
      </c>
      <c r="F18" s="42">
        <v>129.41</v>
      </c>
      <c r="G18" s="50">
        <v>18</v>
      </c>
      <c r="H18" s="42">
        <v>33.23</v>
      </c>
      <c r="I18" s="50">
        <v>15</v>
      </c>
      <c r="J18" s="42">
        <v>36.6</v>
      </c>
      <c r="K18" s="116">
        <f t="shared" si="6"/>
        <v>8.647371529828707</v>
      </c>
      <c r="L18" s="44">
        <f>M18/D18</f>
        <v>1.6498559077809798</v>
      </c>
      <c r="M18" s="16">
        <f t="shared" si="2"/>
        <v>96.18</v>
      </c>
      <c r="N18" s="16">
        <f t="shared" si="3"/>
        <v>96.18</v>
      </c>
      <c r="O18" s="16">
        <f t="shared" si="1"/>
        <v>164.98559077809796</v>
      </c>
    </row>
    <row r="19" spans="1:15" ht="21" customHeight="1">
      <c r="A19" s="16">
        <v>13.88</v>
      </c>
      <c r="B19" s="122">
        <f t="shared" si="4"/>
        <v>4.155251033668046</v>
      </c>
      <c r="C19" s="38" t="s">
        <v>46</v>
      </c>
      <c r="D19" s="42">
        <f>A19*$D$6</f>
        <v>58.29600000000001</v>
      </c>
      <c r="E19" s="50">
        <v>1</v>
      </c>
      <c r="F19" s="42">
        <v>41.15</v>
      </c>
      <c r="G19" s="50">
        <v>0</v>
      </c>
      <c r="H19" s="42">
        <v>0</v>
      </c>
      <c r="I19" s="50">
        <v>1</v>
      </c>
      <c r="J19" s="42">
        <v>41.16</v>
      </c>
      <c r="K19" s="116">
        <f t="shared" si="6"/>
        <v>9.724748966331955</v>
      </c>
      <c r="L19" s="44">
        <f>M19/D19</f>
        <v>0.7058803348428707</v>
      </c>
      <c r="M19" s="16">
        <f t="shared" si="2"/>
        <v>41.15</v>
      </c>
      <c r="N19" s="16">
        <f t="shared" si="3"/>
        <v>41.15</v>
      </c>
      <c r="O19" s="16">
        <f t="shared" si="1"/>
        <v>70.58803348428708</v>
      </c>
    </row>
    <row r="20" spans="1:15" ht="12.75">
      <c r="A20" s="16">
        <v>39.73</v>
      </c>
      <c r="B20" s="122">
        <f t="shared" si="4"/>
        <v>0.24269935026579503</v>
      </c>
      <c r="C20" s="38" t="s">
        <v>47</v>
      </c>
      <c r="D20" s="42">
        <f>A20*$D$6</f>
        <v>166.86599999999999</v>
      </c>
      <c r="E20" s="50">
        <v>100</v>
      </c>
      <c r="F20" s="42">
        <v>447.75</v>
      </c>
      <c r="G20" s="50">
        <v>4</v>
      </c>
      <c r="H20" s="42">
        <v>17.28</v>
      </c>
      <c r="I20" s="50">
        <v>33</v>
      </c>
      <c r="J20" s="42">
        <v>167.13</v>
      </c>
      <c r="K20" s="116">
        <f t="shared" si="6"/>
        <v>39.4873006497342</v>
      </c>
      <c r="L20" s="44">
        <f>M20/D20</f>
        <v>2.5797346373737016</v>
      </c>
      <c r="M20" s="16">
        <f t="shared" si="2"/>
        <v>430.47</v>
      </c>
      <c r="N20" s="16">
        <f>D20</f>
        <v>166.86599999999999</v>
      </c>
      <c r="O20" s="16">
        <f t="shared" si="1"/>
        <v>100</v>
      </c>
    </row>
    <row r="21" spans="1:15" ht="12.75">
      <c r="A21" s="16"/>
      <c r="B21" s="122">
        <f t="shared" si="4"/>
        <v>0</v>
      </c>
      <c r="C21" s="25"/>
      <c r="D21" s="42"/>
      <c r="E21" s="50"/>
      <c r="F21" s="42"/>
      <c r="G21" s="50"/>
      <c r="H21" s="42"/>
      <c r="I21" s="50"/>
      <c r="J21" s="42"/>
      <c r="K21" s="116">
        <f t="shared" si="6"/>
        <v>0</v>
      </c>
      <c r="L21" s="44"/>
      <c r="M21" s="16">
        <f t="shared" si="2"/>
        <v>0</v>
      </c>
      <c r="N21" s="16">
        <f t="shared" si="3"/>
        <v>0</v>
      </c>
      <c r="O21" s="16" t="e">
        <f t="shared" si="1"/>
        <v>#DIV/0!</v>
      </c>
    </row>
    <row r="22" spans="1:15" ht="12.75">
      <c r="A22" s="16"/>
      <c r="B22" s="122">
        <f t="shared" si="4"/>
        <v>-46.85646780862374</v>
      </c>
      <c r="C22" s="32" t="s">
        <v>22</v>
      </c>
      <c r="D22" s="39">
        <f aca="true" t="shared" si="8" ref="D22:J22">D23+D24+D25</f>
        <v>418.194</v>
      </c>
      <c r="E22" s="51">
        <f t="shared" si="8"/>
        <v>542</v>
      </c>
      <c r="F22" s="39">
        <f t="shared" si="8"/>
        <v>848.2</v>
      </c>
      <c r="G22" s="51">
        <f t="shared" si="8"/>
        <v>137</v>
      </c>
      <c r="H22" s="39">
        <f t="shared" si="8"/>
        <v>334.3</v>
      </c>
      <c r="I22" s="51">
        <f t="shared" si="8"/>
        <v>162</v>
      </c>
      <c r="J22" s="39">
        <f t="shared" si="8"/>
        <v>198.32</v>
      </c>
      <c r="K22" s="116">
        <f t="shared" si="6"/>
        <v>46.85646780862374</v>
      </c>
      <c r="L22" s="41">
        <f>M22/D22</f>
        <v>1.228855507252615</v>
      </c>
      <c r="M22" s="16">
        <f t="shared" si="2"/>
        <v>513.9000000000001</v>
      </c>
      <c r="N22" s="16">
        <f>N23+N24+N25</f>
        <v>513.9</v>
      </c>
      <c r="O22" s="16">
        <f t="shared" si="1"/>
        <v>122.88555072526148</v>
      </c>
    </row>
    <row r="23" spans="1:15" ht="12.75">
      <c r="A23" s="16">
        <v>38.27</v>
      </c>
      <c r="B23" s="122">
        <f t="shared" si="4"/>
        <v>16.60904311872416</v>
      </c>
      <c r="C23" s="38" t="s">
        <v>23</v>
      </c>
      <c r="D23" s="42">
        <f>A23*$D$6</f>
        <v>160.734</v>
      </c>
      <c r="E23" s="50">
        <v>22</v>
      </c>
      <c r="F23" s="42">
        <v>468.33</v>
      </c>
      <c r="G23" s="50">
        <v>7</v>
      </c>
      <c r="H23" s="42">
        <v>231.07</v>
      </c>
      <c r="I23" s="50">
        <v>8</v>
      </c>
      <c r="J23" s="42">
        <v>91.68</v>
      </c>
      <c r="K23" s="116">
        <f t="shared" si="6"/>
        <v>21.660956881275844</v>
      </c>
      <c r="L23" s="44">
        <f>M23/D23</f>
        <v>1.476103375763684</v>
      </c>
      <c r="M23" s="16">
        <f t="shared" si="2"/>
        <v>237.26</v>
      </c>
      <c r="N23" s="16">
        <f t="shared" si="3"/>
        <v>237.26</v>
      </c>
      <c r="O23" s="16">
        <f t="shared" si="1"/>
        <v>147.6103375763684</v>
      </c>
    </row>
    <row r="24" spans="1:15" ht="12.75">
      <c r="A24" s="16">
        <v>32.83</v>
      </c>
      <c r="B24" s="122">
        <f t="shared" si="4"/>
        <v>32.83</v>
      </c>
      <c r="C24" s="38" t="s">
        <v>24</v>
      </c>
      <c r="D24" s="42">
        <f>A24*$D$6</f>
        <v>137.886</v>
      </c>
      <c r="E24" s="50">
        <v>0</v>
      </c>
      <c r="F24" s="42">
        <v>0</v>
      </c>
      <c r="G24" s="50">
        <v>0</v>
      </c>
      <c r="H24" s="42">
        <v>0</v>
      </c>
      <c r="I24" s="50">
        <v>0</v>
      </c>
      <c r="J24" s="42">
        <v>0</v>
      </c>
      <c r="K24" s="116">
        <f t="shared" si="6"/>
        <v>0</v>
      </c>
      <c r="L24" s="44">
        <f>M24/D24</f>
        <v>0</v>
      </c>
      <c r="M24" s="16">
        <f t="shared" si="2"/>
        <v>0</v>
      </c>
      <c r="N24" s="16">
        <f t="shared" si="3"/>
        <v>0</v>
      </c>
      <c r="O24" s="16">
        <f t="shared" si="1"/>
        <v>0</v>
      </c>
    </row>
    <row r="25" spans="1:15" ht="12.75">
      <c r="A25" s="16">
        <v>28.47</v>
      </c>
      <c r="B25" s="122">
        <f t="shared" si="4"/>
        <v>3.274489072652095</v>
      </c>
      <c r="C25" s="38" t="s">
        <v>41</v>
      </c>
      <c r="D25" s="42">
        <f>A25*$D$6</f>
        <v>119.574</v>
      </c>
      <c r="E25" s="50">
        <v>520</v>
      </c>
      <c r="F25" s="42">
        <v>379.87</v>
      </c>
      <c r="G25" s="50">
        <v>130</v>
      </c>
      <c r="H25" s="42">
        <v>103.23</v>
      </c>
      <c r="I25" s="67">
        <v>154</v>
      </c>
      <c r="J25" s="45">
        <v>106.64</v>
      </c>
      <c r="K25" s="116">
        <f t="shared" si="6"/>
        <v>25.195510927347904</v>
      </c>
      <c r="L25" s="44">
        <f>M25/D25</f>
        <v>2.313546423135464</v>
      </c>
      <c r="M25" s="16">
        <f t="shared" si="2"/>
        <v>276.64</v>
      </c>
      <c r="N25" s="16">
        <f t="shared" si="3"/>
        <v>276.64</v>
      </c>
      <c r="O25" s="16">
        <f t="shared" si="1"/>
        <v>231.35464231354644</v>
      </c>
    </row>
    <row r="26" spans="1:15" ht="12.75">
      <c r="A26" s="16"/>
      <c r="B26" s="122">
        <f t="shared" si="4"/>
        <v>0</v>
      </c>
      <c r="C26" s="25"/>
      <c r="D26" s="42"/>
      <c r="E26" s="50"/>
      <c r="F26" s="42"/>
      <c r="G26" s="50"/>
      <c r="H26" s="42"/>
      <c r="I26" s="50"/>
      <c r="J26" s="42"/>
      <c r="K26" s="116">
        <f t="shared" si="6"/>
        <v>0</v>
      </c>
      <c r="L26" s="44"/>
      <c r="M26" s="16">
        <f t="shared" si="2"/>
        <v>0</v>
      </c>
      <c r="N26" s="16">
        <f t="shared" si="3"/>
        <v>0</v>
      </c>
      <c r="O26" s="16" t="e">
        <f t="shared" si="1"/>
        <v>#DIV/0!</v>
      </c>
    </row>
    <row r="27" spans="1:15" ht="12.75">
      <c r="A27" s="16"/>
      <c r="B27" s="122">
        <f t="shared" si="4"/>
        <v>-62.31541642055523</v>
      </c>
      <c r="C27" s="32" t="s">
        <v>25</v>
      </c>
      <c r="D27" s="39">
        <f aca="true" t="shared" si="9" ref="D27:J27">D28+D29+D30</f>
        <v>365.82</v>
      </c>
      <c r="E27" s="51">
        <f t="shared" si="9"/>
        <v>180</v>
      </c>
      <c r="F27" s="39">
        <f t="shared" si="9"/>
        <v>987.9599999999999</v>
      </c>
      <c r="G27" s="51">
        <f t="shared" si="9"/>
        <v>54</v>
      </c>
      <c r="H27" s="39">
        <f t="shared" si="9"/>
        <v>266.03</v>
      </c>
      <c r="I27" s="51">
        <f t="shared" si="9"/>
        <v>56</v>
      </c>
      <c r="J27" s="39">
        <f t="shared" si="9"/>
        <v>263.75</v>
      </c>
      <c r="K27" s="116">
        <f t="shared" si="6"/>
        <v>62.31541642055523</v>
      </c>
      <c r="L27" s="41">
        <f>M27/D27</f>
        <v>1.973456891367339</v>
      </c>
      <c r="M27" s="16">
        <f t="shared" si="2"/>
        <v>721.93</v>
      </c>
      <c r="N27" s="16">
        <f>N28+N29+N30</f>
        <v>721.93</v>
      </c>
      <c r="O27" s="16">
        <f t="shared" si="1"/>
        <v>197.3456891367339</v>
      </c>
    </row>
    <row r="28" spans="1:15" ht="12.75">
      <c r="A28" s="16">
        <v>32.83</v>
      </c>
      <c r="B28" s="122">
        <f t="shared" si="4"/>
        <v>0.7992852923803895</v>
      </c>
      <c r="C28" s="38" t="s">
        <v>26</v>
      </c>
      <c r="D28" s="42">
        <f>A28*$D$6</f>
        <v>137.886</v>
      </c>
      <c r="E28" s="50">
        <v>30</v>
      </c>
      <c r="F28" s="42">
        <v>431.52</v>
      </c>
      <c r="G28" s="50">
        <v>5</v>
      </c>
      <c r="H28" s="42">
        <v>39.79</v>
      </c>
      <c r="I28" s="67">
        <v>10</v>
      </c>
      <c r="J28" s="45">
        <v>135.57</v>
      </c>
      <c r="K28" s="116">
        <f t="shared" si="6"/>
        <v>32.03071470761961</v>
      </c>
      <c r="L28" s="44">
        <f>M28/D28</f>
        <v>2.840970076730052</v>
      </c>
      <c r="M28" s="16">
        <f t="shared" si="2"/>
        <v>391.72999999999996</v>
      </c>
      <c r="N28" s="16">
        <f t="shared" si="3"/>
        <v>391.72999999999996</v>
      </c>
      <c r="O28" s="16">
        <f t="shared" si="1"/>
        <v>284.0970076730052</v>
      </c>
    </row>
    <row r="29" spans="1:15" ht="12.75">
      <c r="A29" s="16">
        <v>32.87</v>
      </c>
      <c r="B29" s="122">
        <f t="shared" si="4"/>
        <v>9.550448907265206</v>
      </c>
      <c r="C29" s="38" t="s">
        <v>42</v>
      </c>
      <c r="D29" s="42">
        <f>A29*$D$6</f>
        <v>138.054</v>
      </c>
      <c r="E29" s="50">
        <v>32</v>
      </c>
      <c r="F29" s="42">
        <v>466.9</v>
      </c>
      <c r="G29" s="53">
        <v>15</v>
      </c>
      <c r="H29" s="54">
        <v>200.59</v>
      </c>
      <c r="I29" s="50">
        <v>7</v>
      </c>
      <c r="J29" s="42">
        <v>98.7</v>
      </c>
      <c r="K29" s="116">
        <f t="shared" si="6"/>
        <v>23.31955109273479</v>
      </c>
      <c r="L29" s="44">
        <f>M29/D29</f>
        <v>1.929027771741492</v>
      </c>
      <c r="M29" s="16">
        <f t="shared" si="2"/>
        <v>266.30999999999995</v>
      </c>
      <c r="N29" s="16">
        <f t="shared" si="3"/>
        <v>266.30999999999995</v>
      </c>
      <c r="O29" s="16">
        <f t="shared" si="1"/>
        <v>192.90277717414918</v>
      </c>
    </row>
    <row r="30" spans="1:15" ht="15" customHeight="1">
      <c r="A30" s="16">
        <v>21.4</v>
      </c>
      <c r="B30" s="122">
        <f t="shared" si="4"/>
        <v>14.434849379799171</v>
      </c>
      <c r="C30" s="38" t="s">
        <v>36</v>
      </c>
      <c r="D30" s="42">
        <f>A30*$D$6</f>
        <v>89.88</v>
      </c>
      <c r="E30" s="50">
        <v>118</v>
      </c>
      <c r="F30" s="42">
        <v>89.54</v>
      </c>
      <c r="G30" s="50">
        <v>34</v>
      </c>
      <c r="H30" s="42">
        <v>25.65</v>
      </c>
      <c r="I30" s="50">
        <v>39</v>
      </c>
      <c r="J30" s="42">
        <v>29.48</v>
      </c>
      <c r="K30" s="116">
        <f t="shared" si="6"/>
        <v>6.965150620200827</v>
      </c>
      <c r="L30" s="44">
        <f>M30/D30</f>
        <v>0.7108366711170451</v>
      </c>
      <c r="M30" s="16">
        <f t="shared" si="2"/>
        <v>63.89000000000001</v>
      </c>
      <c r="N30" s="16">
        <f t="shared" si="3"/>
        <v>63.89000000000001</v>
      </c>
      <c r="O30" s="16">
        <f t="shared" si="1"/>
        <v>71.08366711170451</v>
      </c>
    </row>
    <row r="31" spans="1:15" ht="12.75">
      <c r="A31" s="16"/>
      <c r="B31" s="122">
        <f t="shared" si="4"/>
        <v>0</v>
      </c>
      <c r="C31" s="4"/>
      <c r="D31" s="42"/>
      <c r="E31" s="50"/>
      <c r="F31" s="42"/>
      <c r="G31" s="50"/>
      <c r="H31" s="42"/>
      <c r="I31" s="50"/>
      <c r="J31" s="42"/>
      <c r="K31" s="116">
        <f t="shared" si="6"/>
        <v>0</v>
      </c>
      <c r="L31" s="44"/>
      <c r="M31" s="16">
        <f t="shared" si="2"/>
        <v>0</v>
      </c>
      <c r="N31" s="16">
        <f t="shared" si="3"/>
        <v>0</v>
      </c>
      <c r="O31" s="16" t="e">
        <f t="shared" si="1"/>
        <v>#DIV/0!</v>
      </c>
    </row>
    <row r="32" spans="1:15" ht="13.5" thickBot="1">
      <c r="A32" s="16">
        <v>594.63</v>
      </c>
      <c r="B32" s="122">
        <f t="shared" si="4"/>
        <v>128.63590667454224</v>
      </c>
      <c r="C32" s="34" t="s">
        <v>0</v>
      </c>
      <c r="D32" s="46">
        <f aca="true" t="shared" si="10" ref="D32:J32">D8+D13+D16+D22+D27</f>
        <v>2497.4460000000004</v>
      </c>
      <c r="E32" s="52">
        <f t="shared" si="10"/>
        <v>996</v>
      </c>
      <c r="F32" s="46">
        <f t="shared" si="10"/>
        <v>5117.63</v>
      </c>
      <c r="G32" s="52">
        <f t="shared" si="10"/>
        <v>239</v>
      </c>
      <c r="H32" s="48">
        <f t="shared" si="10"/>
        <v>1264.37</v>
      </c>
      <c r="I32" s="52">
        <f t="shared" si="10"/>
        <v>311</v>
      </c>
      <c r="J32" s="48">
        <f t="shared" si="10"/>
        <v>1972.32</v>
      </c>
      <c r="K32" s="116">
        <f t="shared" si="6"/>
        <v>465.99409332545775</v>
      </c>
      <c r="L32" s="49">
        <f>M32/D32</f>
        <v>1.5428802064188774</v>
      </c>
      <c r="M32" s="16">
        <f t="shared" si="2"/>
        <v>3853.26</v>
      </c>
      <c r="N32" s="16">
        <f>N8+N13+N16+N22+N27</f>
        <v>2825.54</v>
      </c>
      <c r="O32" s="16">
        <f>N32/D32</f>
        <v>1.1313718094405243</v>
      </c>
    </row>
    <row r="33" spans="1:13" ht="12.75" hidden="1">
      <c r="A33">
        <f>A32*D6</f>
        <v>2497.446</v>
      </c>
      <c r="D33" s="22">
        <f>D8+D16+D22+D27</f>
        <v>1983.954</v>
      </c>
      <c r="E33" s="22">
        <f aca="true" t="shared" si="11" ref="E33:J33">E8+E16+E22+E27</f>
        <v>957</v>
      </c>
      <c r="F33" s="22">
        <f t="shared" si="11"/>
        <v>3745.7200000000003</v>
      </c>
      <c r="G33" s="22">
        <f t="shared" si="11"/>
        <v>227</v>
      </c>
      <c r="H33" s="22">
        <f t="shared" si="11"/>
        <v>934.54</v>
      </c>
      <c r="I33" s="22">
        <f t="shared" si="11"/>
        <v>293</v>
      </c>
      <c r="J33" s="22">
        <f t="shared" si="11"/>
        <v>1232.46</v>
      </c>
      <c r="K33" s="121"/>
      <c r="L33" s="24">
        <f>M33*100/D33</f>
        <v>141.69582560885988</v>
      </c>
      <c r="M33" s="16">
        <f t="shared" si="2"/>
        <v>2811.1800000000003</v>
      </c>
    </row>
    <row r="34" ht="12.75">
      <c r="N34" s="16">
        <f>N32-N13</f>
        <v>2312.048</v>
      </c>
    </row>
    <row r="35" spans="3:17" ht="12.75" customHeight="1">
      <c r="C35" s="139" t="s">
        <v>48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7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7"/>
      <c r="L37" s="31"/>
    </row>
    <row r="38" spans="5:6" ht="12.75" hidden="1">
      <c r="E38">
        <f>E32-G32</f>
        <v>757</v>
      </c>
      <c r="F38">
        <f>F32-H32</f>
        <v>3853.26</v>
      </c>
    </row>
    <row r="39" ht="12.75" hidden="1">
      <c r="F39">
        <f>F38/D6</f>
        <v>917.4428571428572</v>
      </c>
    </row>
    <row r="40" spans="5:6" ht="12.75" hidden="1">
      <c r="E40">
        <f>E33-G33</f>
        <v>730</v>
      </c>
      <c r="F40">
        <f>F33-H33</f>
        <v>2811.1800000000003</v>
      </c>
    </row>
    <row r="41" ht="12.75" hidden="1">
      <c r="F41">
        <f>F40/D6</f>
        <v>669.3285714285714</v>
      </c>
    </row>
  </sheetData>
  <sheetProtection/>
  <mergeCells count="9">
    <mergeCell ref="C2:L2"/>
    <mergeCell ref="C35:Q35"/>
    <mergeCell ref="L4:L5"/>
    <mergeCell ref="C4:C5"/>
    <mergeCell ref="D4:D5"/>
    <mergeCell ref="E4:F4"/>
    <mergeCell ref="G4:H4"/>
    <mergeCell ref="I4:J4"/>
    <mergeCell ref="C3:J3"/>
  </mergeCells>
  <printOptions/>
  <pageMargins left="0" right="0" top="0.61" bottom="0.4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1"/>
  <sheetViews>
    <sheetView zoomScale="90" zoomScaleNormal="90" zoomScalePageLayoutView="0" workbookViewId="0" topLeftCell="A1">
      <pane xSplit="3" topLeftCell="D1" activePane="topRight" state="frozen"/>
      <selection pane="topLeft" activeCell="C1" sqref="C1"/>
      <selection pane="topRight" activeCell="H31" sqref="H31"/>
    </sheetView>
  </sheetViews>
  <sheetFormatPr defaultColWidth="9.140625" defaultRowHeight="12.75"/>
  <cols>
    <col min="1" max="1" width="6.8515625" style="0" hidden="1" customWidth="1"/>
    <col min="2" max="2" width="11.140625" style="84" hidden="1" customWidth="1"/>
    <col min="3" max="3" width="34.140625" style="0" customWidth="1"/>
    <col min="4" max="4" width="12.421875" style="0" customWidth="1"/>
    <col min="5" max="5" width="9.28125" style="0" bestFit="1" customWidth="1"/>
    <col min="6" max="6" width="10.421875" style="0" customWidth="1"/>
    <col min="7" max="7" width="7.8515625" style="0" customWidth="1"/>
    <col min="8" max="8" width="9.57421875" style="0" customWidth="1"/>
    <col min="9" max="9" width="7.421875" style="0" customWidth="1"/>
    <col min="10" max="10" width="8.7109375" style="0" customWidth="1"/>
    <col min="11" max="11" width="8.7109375" style="84" hidden="1" customWidth="1"/>
    <col min="12" max="12" width="11.8515625" style="0" customWidth="1"/>
    <col min="13" max="15" width="9.140625" style="0" hidden="1" customWidth="1"/>
  </cols>
  <sheetData>
    <row r="2" spans="3:12" ht="12.75">
      <c r="C2" s="151" t="s">
        <v>31</v>
      </c>
      <c r="D2" s="151"/>
      <c r="E2" s="151"/>
      <c r="F2" s="151"/>
      <c r="G2" s="151"/>
      <c r="H2" s="151"/>
      <c r="I2" s="151"/>
      <c r="J2" s="151"/>
      <c r="K2" s="151"/>
      <c r="L2" s="151"/>
    </row>
    <row r="3" spans="3:12" ht="13.5" thickBot="1">
      <c r="C3" s="150" t="s">
        <v>100</v>
      </c>
      <c r="D3" s="150"/>
      <c r="E3" s="150"/>
      <c r="F3" s="150"/>
      <c r="G3" s="150"/>
      <c r="H3" s="150"/>
      <c r="I3" s="150"/>
      <c r="J3" s="150"/>
      <c r="K3" s="112"/>
      <c r="L3" s="9" t="s">
        <v>27</v>
      </c>
    </row>
    <row r="4" spans="3:12" ht="30.75" customHeight="1">
      <c r="C4" s="140" t="s">
        <v>37</v>
      </c>
      <c r="D4" s="142" t="s">
        <v>17</v>
      </c>
      <c r="E4" s="144" t="s">
        <v>11</v>
      </c>
      <c r="F4" s="145"/>
      <c r="G4" s="144" t="s">
        <v>8</v>
      </c>
      <c r="H4" s="145"/>
      <c r="I4" s="144" t="s">
        <v>9</v>
      </c>
      <c r="J4" s="145"/>
      <c r="K4" s="113"/>
      <c r="L4" s="146" t="s">
        <v>13</v>
      </c>
    </row>
    <row r="5" spans="3:12" ht="39.75" customHeight="1">
      <c r="C5" s="141"/>
      <c r="D5" s="143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4"/>
      <c r="L5" s="147"/>
    </row>
    <row r="6" spans="3:12" ht="12.75" hidden="1">
      <c r="C6" s="4"/>
      <c r="D6" s="2">
        <f>NE!D6</f>
        <v>4.2</v>
      </c>
      <c r="E6" s="2"/>
      <c r="F6" s="2"/>
      <c r="G6" s="2"/>
      <c r="H6" s="2"/>
      <c r="I6" s="2"/>
      <c r="J6" s="2"/>
      <c r="K6" s="120"/>
      <c r="L6" s="3"/>
    </row>
    <row r="7" spans="3:12" ht="12.75">
      <c r="C7" s="1"/>
      <c r="D7" s="19"/>
      <c r="E7" s="2"/>
      <c r="F7" s="2"/>
      <c r="G7" s="2"/>
      <c r="H7" s="2"/>
      <c r="I7" s="2"/>
      <c r="J7" s="2"/>
      <c r="K7" s="120"/>
      <c r="L7" s="3"/>
    </row>
    <row r="8" spans="3:15" ht="12.75">
      <c r="C8" s="32" t="s">
        <v>38</v>
      </c>
      <c r="D8" s="39">
        <f aca="true" t="shared" si="0" ref="D8:J8">D9+D10+D11</f>
        <v>802.242</v>
      </c>
      <c r="E8" s="55">
        <v>71</v>
      </c>
      <c r="F8" s="39">
        <f t="shared" si="0"/>
        <v>939.4200000000001</v>
      </c>
      <c r="G8" s="40">
        <f t="shared" si="0"/>
        <v>9</v>
      </c>
      <c r="H8" s="39">
        <f t="shared" si="0"/>
        <v>95.88</v>
      </c>
      <c r="I8" s="40">
        <f t="shared" si="0"/>
        <v>34</v>
      </c>
      <c r="J8" s="39">
        <f t="shared" si="0"/>
        <v>476.56999999999994</v>
      </c>
      <c r="K8" s="116"/>
      <c r="L8" s="41">
        <f>M8/D8</f>
        <v>1.051478232254108</v>
      </c>
      <c r="M8" s="16">
        <f>F8-H8</f>
        <v>843.5400000000001</v>
      </c>
      <c r="N8" s="16">
        <f>N9+N10+N11</f>
        <v>690.6126</v>
      </c>
      <c r="O8" s="16">
        <f>(N8*100)/D8</f>
        <v>86.0853208882108</v>
      </c>
    </row>
    <row r="9" spans="1:15" ht="12.75">
      <c r="A9" s="16">
        <v>95.505</v>
      </c>
      <c r="B9" s="122">
        <f>A9-K9</f>
        <v>95.505</v>
      </c>
      <c r="C9" s="25" t="s">
        <v>18</v>
      </c>
      <c r="D9" s="42">
        <f>A9*$D$6</f>
        <v>401.121</v>
      </c>
      <c r="E9" s="50">
        <v>10</v>
      </c>
      <c r="F9" s="42">
        <v>406.98</v>
      </c>
      <c r="G9" s="50">
        <v>1</v>
      </c>
      <c r="H9" s="42">
        <v>64.13</v>
      </c>
      <c r="I9" s="50">
        <v>3</v>
      </c>
      <c r="J9" s="42">
        <v>146.2</v>
      </c>
      <c r="K9" s="116"/>
      <c r="L9" s="44">
        <f>M9/D9</f>
        <v>0.8547296202392796</v>
      </c>
      <c r="M9" s="16">
        <f aca="true" t="shared" si="1" ref="M9:M33">F9-H9</f>
        <v>342.85</v>
      </c>
      <c r="N9" s="16">
        <f aca="true" t="shared" si="2" ref="N9:N31">F9-H9</f>
        <v>342.85</v>
      </c>
      <c r="O9" s="16">
        <f>(N9*100)/D9</f>
        <v>85.47296202392795</v>
      </c>
    </row>
    <row r="10" spans="1:15" ht="12.75">
      <c r="A10" s="16">
        <v>38.202</v>
      </c>
      <c r="B10" s="122">
        <f aca="true" t="shared" si="3" ref="B10:B32">A10-K10</f>
        <v>38.202</v>
      </c>
      <c r="C10" s="25" t="s">
        <v>19</v>
      </c>
      <c r="D10" s="42">
        <f>A10*$D$6</f>
        <v>160.4484</v>
      </c>
      <c r="E10" s="75" t="s">
        <v>92</v>
      </c>
      <c r="F10" s="42">
        <v>126.47</v>
      </c>
      <c r="G10" s="50">
        <v>2</v>
      </c>
      <c r="H10" s="42">
        <v>19.38</v>
      </c>
      <c r="I10" s="50">
        <v>5</v>
      </c>
      <c r="J10" s="42">
        <v>50.73</v>
      </c>
      <c r="K10" s="116"/>
      <c r="L10" s="44">
        <f>M10/D10</f>
        <v>0.6674419938123409</v>
      </c>
      <c r="M10" s="16">
        <f t="shared" si="1"/>
        <v>107.09</v>
      </c>
      <c r="N10" s="16">
        <f t="shared" si="2"/>
        <v>107.09</v>
      </c>
      <c r="O10" s="16">
        <f>(N10*100)/D10</f>
        <v>66.7441993812341</v>
      </c>
    </row>
    <row r="11" spans="1:15" ht="12.75">
      <c r="A11" s="16">
        <v>57.303</v>
      </c>
      <c r="B11" s="122">
        <f t="shared" si="3"/>
        <v>57.303</v>
      </c>
      <c r="C11" s="25" t="s">
        <v>20</v>
      </c>
      <c r="D11" s="42">
        <f>A11*$D$6</f>
        <v>240.6726</v>
      </c>
      <c r="E11" s="50" t="s">
        <v>60</v>
      </c>
      <c r="F11" s="42">
        <v>405.97</v>
      </c>
      <c r="G11" s="50">
        <v>6</v>
      </c>
      <c r="H11" s="42">
        <v>12.37</v>
      </c>
      <c r="I11" s="50">
        <v>26</v>
      </c>
      <c r="J11" s="42">
        <v>279.64</v>
      </c>
      <c r="K11" s="116"/>
      <c r="L11" s="44">
        <f>M11/D11</f>
        <v>1.6354167445733334</v>
      </c>
      <c r="M11" s="16">
        <f t="shared" si="1"/>
        <v>393.6</v>
      </c>
      <c r="N11" s="16">
        <f>D11</f>
        <v>240.6726</v>
      </c>
      <c r="O11" s="16">
        <f>D11</f>
        <v>240.6726</v>
      </c>
    </row>
    <row r="12" spans="1:15" ht="12.75">
      <c r="A12" s="16">
        <v>191.01</v>
      </c>
      <c r="B12" s="122">
        <f t="shared" si="3"/>
        <v>191.01</v>
      </c>
      <c r="C12" s="25"/>
      <c r="D12" s="42"/>
      <c r="E12" s="50"/>
      <c r="F12" s="42"/>
      <c r="G12" s="50"/>
      <c r="H12" s="42"/>
      <c r="I12" s="50"/>
      <c r="J12" s="42"/>
      <c r="K12" s="116"/>
      <c r="L12" s="44"/>
      <c r="M12" s="16">
        <f t="shared" si="1"/>
        <v>0</v>
      </c>
      <c r="N12" s="16">
        <f t="shared" si="2"/>
        <v>0</v>
      </c>
      <c r="O12" s="16" t="e">
        <f aca="true" t="shared" si="4" ref="O12:O31">(N12*100)/D12</f>
        <v>#DIV/0!</v>
      </c>
    </row>
    <row r="13" spans="1:15" ht="12.75">
      <c r="A13" s="16"/>
      <c r="B13" s="122">
        <f t="shared" si="3"/>
        <v>-158.34613112817485</v>
      </c>
      <c r="C13" s="32" t="s">
        <v>39</v>
      </c>
      <c r="D13" s="39">
        <f aca="true" t="shared" si="5" ref="D13:J13">D14</f>
        <v>505.55400000000003</v>
      </c>
      <c r="E13" s="51">
        <f t="shared" si="5"/>
        <v>49</v>
      </c>
      <c r="F13" s="39">
        <f t="shared" si="5"/>
        <v>1447.89</v>
      </c>
      <c r="G13" s="51">
        <f t="shared" si="5"/>
        <v>15</v>
      </c>
      <c r="H13" s="39">
        <f t="shared" si="5"/>
        <v>270.17</v>
      </c>
      <c r="I13" s="51">
        <f t="shared" si="5"/>
        <v>19</v>
      </c>
      <c r="J13" s="39">
        <f t="shared" si="5"/>
        <v>670.2</v>
      </c>
      <c r="K13" s="116">
        <f>J13/4.2325</f>
        <v>158.34613112817485</v>
      </c>
      <c r="L13" s="41">
        <f>M13/D13</f>
        <v>2.3295632118428498</v>
      </c>
      <c r="M13" s="16">
        <f t="shared" si="1"/>
        <v>1177.72</v>
      </c>
      <c r="N13" s="16">
        <f>N14</f>
        <v>505.55400000000003</v>
      </c>
      <c r="O13" s="16">
        <f t="shared" si="4"/>
        <v>100</v>
      </c>
    </row>
    <row r="14" spans="1:15" ht="12.75">
      <c r="A14" s="16">
        <v>120.37</v>
      </c>
      <c r="B14" s="122">
        <f t="shared" si="3"/>
        <v>-37.97613112817484</v>
      </c>
      <c r="C14" s="38" t="s">
        <v>44</v>
      </c>
      <c r="D14" s="42">
        <f>A14*$D$6</f>
        <v>505.55400000000003</v>
      </c>
      <c r="E14" s="50">
        <v>49</v>
      </c>
      <c r="F14" s="42">
        <v>1447.89</v>
      </c>
      <c r="G14" s="50">
        <v>15</v>
      </c>
      <c r="H14" s="42">
        <v>270.17</v>
      </c>
      <c r="I14" s="67">
        <v>19</v>
      </c>
      <c r="J14" s="45">
        <v>670.2</v>
      </c>
      <c r="K14" s="116">
        <f aca="true" t="shared" si="6" ref="K14:K32">J14/4.2325</f>
        <v>158.34613112817485</v>
      </c>
      <c r="L14" s="44">
        <f>M14/D14</f>
        <v>2.3295632118428498</v>
      </c>
      <c r="M14" s="16">
        <f t="shared" si="1"/>
        <v>1177.72</v>
      </c>
      <c r="N14" s="16">
        <f>D14</f>
        <v>505.55400000000003</v>
      </c>
      <c r="O14" s="16">
        <f t="shared" si="4"/>
        <v>100</v>
      </c>
    </row>
    <row r="15" spans="1:15" ht="12.75">
      <c r="A15" s="16"/>
      <c r="B15" s="122">
        <f t="shared" si="3"/>
        <v>0</v>
      </c>
      <c r="C15" s="25"/>
      <c r="D15" s="42"/>
      <c r="E15" s="50"/>
      <c r="F15" s="42"/>
      <c r="G15" s="50"/>
      <c r="H15" s="42"/>
      <c r="I15" s="50"/>
      <c r="J15" s="42"/>
      <c r="K15" s="116">
        <f t="shared" si="6"/>
        <v>0</v>
      </c>
      <c r="L15" s="44"/>
      <c r="M15" s="16">
        <f t="shared" si="1"/>
        <v>0</v>
      </c>
      <c r="N15" s="16">
        <f t="shared" si="2"/>
        <v>0</v>
      </c>
      <c r="O15" s="16" t="e">
        <f t="shared" si="4"/>
        <v>#DIV/0!</v>
      </c>
    </row>
    <row r="16" spans="1:15" ht="12.75">
      <c r="A16" s="16"/>
      <c r="B16" s="122">
        <f t="shared" si="3"/>
        <v>-87.9598346131128</v>
      </c>
      <c r="C16" s="32" t="s">
        <v>45</v>
      </c>
      <c r="D16" s="39">
        <f aca="true" t="shared" si="7" ref="D16:J16">D17+D18+D19+D20</f>
        <v>379.134</v>
      </c>
      <c r="E16" s="51">
        <f t="shared" si="7"/>
        <v>123</v>
      </c>
      <c r="F16" s="39">
        <f t="shared" si="7"/>
        <v>798.88</v>
      </c>
      <c r="G16" s="51">
        <f t="shared" si="7"/>
        <v>24</v>
      </c>
      <c r="H16" s="39">
        <f t="shared" si="7"/>
        <v>186.67</v>
      </c>
      <c r="I16" s="51">
        <f t="shared" si="7"/>
        <v>56</v>
      </c>
      <c r="J16" s="39">
        <f t="shared" si="7"/>
        <v>372.28999999999996</v>
      </c>
      <c r="K16" s="116">
        <f t="shared" si="6"/>
        <v>87.9598346131128</v>
      </c>
      <c r="L16" s="41">
        <f>M16/D16</f>
        <v>1.6147588979094463</v>
      </c>
      <c r="M16" s="16">
        <f t="shared" si="1"/>
        <v>612.21</v>
      </c>
      <c r="N16" s="16">
        <f>N17+N18+N19+N20</f>
        <v>411.82</v>
      </c>
      <c r="O16" s="16">
        <f t="shared" si="4"/>
        <v>108.62122626828508</v>
      </c>
    </row>
    <row r="17" spans="1:15" ht="12.75">
      <c r="A17" s="16">
        <v>23.83</v>
      </c>
      <c r="B17" s="122">
        <f t="shared" si="3"/>
        <v>-5.854583579444775</v>
      </c>
      <c r="C17" s="38" t="s">
        <v>40</v>
      </c>
      <c r="D17" s="42">
        <f>A17*$D$6</f>
        <v>100.086</v>
      </c>
      <c r="E17" s="50">
        <v>16</v>
      </c>
      <c r="F17" s="42">
        <v>234.44</v>
      </c>
      <c r="G17" s="50">
        <v>2</v>
      </c>
      <c r="H17" s="42">
        <v>82.46</v>
      </c>
      <c r="I17" s="50">
        <v>7</v>
      </c>
      <c r="J17" s="42">
        <v>125.64</v>
      </c>
      <c r="K17" s="116">
        <f t="shared" si="6"/>
        <v>29.684583579444773</v>
      </c>
      <c r="L17" s="44">
        <f>M17/D17</f>
        <v>1.5184940950782329</v>
      </c>
      <c r="M17" s="16">
        <f t="shared" si="1"/>
        <v>151.98000000000002</v>
      </c>
      <c r="N17" s="16">
        <f>D17</f>
        <v>100.086</v>
      </c>
      <c r="O17" s="16">
        <f t="shared" si="4"/>
        <v>100</v>
      </c>
    </row>
    <row r="18" spans="1:16" ht="12.75">
      <c r="A18" s="16">
        <v>13.66</v>
      </c>
      <c r="B18" s="122">
        <f t="shared" si="3"/>
        <v>3.6729946839929113</v>
      </c>
      <c r="C18" s="38" t="s">
        <v>21</v>
      </c>
      <c r="D18" s="42">
        <f>A18*$D$6</f>
        <v>57.372</v>
      </c>
      <c r="E18" s="50">
        <v>55</v>
      </c>
      <c r="F18" s="42">
        <v>122.41</v>
      </c>
      <c r="G18" s="50">
        <v>13</v>
      </c>
      <c r="H18" s="42">
        <v>32.75</v>
      </c>
      <c r="I18" s="50">
        <v>20</v>
      </c>
      <c r="J18" s="42">
        <v>42.27</v>
      </c>
      <c r="K18" s="116">
        <f t="shared" si="6"/>
        <v>9.987005316007089</v>
      </c>
      <c r="L18" s="44">
        <f>M18/D18</f>
        <v>1.5627832392107648</v>
      </c>
      <c r="M18" s="16">
        <f t="shared" si="1"/>
        <v>89.66</v>
      </c>
      <c r="N18" s="16">
        <f t="shared" si="2"/>
        <v>89.66</v>
      </c>
      <c r="O18" s="16">
        <f t="shared" si="4"/>
        <v>156.2783239210765</v>
      </c>
      <c r="P18" s="35"/>
    </row>
    <row r="19" spans="1:15" ht="25.5">
      <c r="A19" s="16">
        <v>13.66</v>
      </c>
      <c r="B19" s="122">
        <f t="shared" si="3"/>
        <v>4.136077968103956</v>
      </c>
      <c r="C19" s="38" t="s">
        <v>46</v>
      </c>
      <c r="D19" s="42">
        <f>A19*$D$6</f>
        <v>57.372</v>
      </c>
      <c r="E19" s="50">
        <v>2</v>
      </c>
      <c r="F19" s="42">
        <v>57.77</v>
      </c>
      <c r="G19" s="50">
        <v>0</v>
      </c>
      <c r="H19" s="42">
        <v>0</v>
      </c>
      <c r="I19" s="50">
        <v>1</v>
      </c>
      <c r="J19" s="42">
        <v>40.31</v>
      </c>
      <c r="K19" s="116">
        <f t="shared" si="6"/>
        <v>9.523922031896044</v>
      </c>
      <c r="L19" s="44">
        <f>M19/D19</f>
        <v>1.0069371819005788</v>
      </c>
      <c r="M19" s="16">
        <f t="shared" si="1"/>
        <v>57.77</v>
      </c>
      <c r="N19" s="16">
        <f t="shared" si="2"/>
        <v>57.77</v>
      </c>
      <c r="O19" s="16">
        <f t="shared" si="4"/>
        <v>100.69371819005787</v>
      </c>
    </row>
    <row r="20" spans="1:15" ht="12.75">
      <c r="A20" s="16">
        <v>39.12</v>
      </c>
      <c r="B20" s="122">
        <f t="shared" si="3"/>
        <v>0.35567631423508317</v>
      </c>
      <c r="C20" s="38" t="s">
        <v>47</v>
      </c>
      <c r="D20" s="42">
        <f>A20*$D$6</f>
        <v>164.304</v>
      </c>
      <c r="E20" s="50">
        <v>50</v>
      </c>
      <c r="F20" s="42">
        <v>384.26</v>
      </c>
      <c r="G20" s="50">
        <v>9</v>
      </c>
      <c r="H20" s="42">
        <v>71.46</v>
      </c>
      <c r="I20" s="50">
        <v>28</v>
      </c>
      <c r="J20" s="42">
        <v>164.07</v>
      </c>
      <c r="K20" s="116">
        <f t="shared" si="6"/>
        <v>38.764323685764914</v>
      </c>
      <c r="L20" s="44">
        <f>M20/D20</f>
        <v>1.9037881001071186</v>
      </c>
      <c r="M20" s="16">
        <f t="shared" si="1"/>
        <v>312.8</v>
      </c>
      <c r="N20" s="16">
        <f>D20</f>
        <v>164.304</v>
      </c>
      <c r="O20" s="16">
        <f t="shared" si="4"/>
        <v>100.00000000000001</v>
      </c>
    </row>
    <row r="21" spans="1:15" ht="12.75">
      <c r="A21" s="16"/>
      <c r="B21" s="122">
        <f t="shared" si="3"/>
        <v>0</v>
      </c>
      <c r="C21" s="25"/>
      <c r="D21" s="42"/>
      <c r="E21" s="50"/>
      <c r="F21" s="42"/>
      <c r="G21" s="50"/>
      <c r="H21" s="42"/>
      <c r="I21" s="50"/>
      <c r="J21" s="42"/>
      <c r="K21" s="116">
        <f t="shared" si="6"/>
        <v>0</v>
      </c>
      <c r="L21" s="44"/>
      <c r="M21" s="16">
        <f t="shared" si="1"/>
        <v>0</v>
      </c>
      <c r="N21" s="16">
        <f t="shared" si="2"/>
        <v>0</v>
      </c>
      <c r="O21" s="16" t="e">
        <f t="shared" si="4"/>
        <v>#DIV/0!</v>
      </c>
    </row>
    <row r="22" spans="1:15" ht="12.75">
      <c r="A22" s="16"/>
      <c r="B22" s="122">
        <f t="shared" si="3"/>
        <v>-41.41051388068518</v>
      </c>
      <c r="C22" s="32" t="s">
        <v>22</v>
      </c>
      <c r="D22" s="39">
        <f aca="true" t="shared" si="8" ref="D22:J22">D23+D24+D25</f>
        <v>411.726</v>
      </c>
      <c r="E22" s="51">
        <f t="shared" si="8"/>
        <v>501</v>
      </c>
      <c r="F22" s="39">
        <f t="shared" si="8"/>
        <v>735.596</v>
      </c>
      <c r="G22" s="51">
        <f t="shared" si="8"/>
        <v>199</v>
      </c>
      <c r="H22" s="39">
        <f t="shared" si="8"/>
        <v>259.176</v>
      </c>
      <c r="I22" s="51">
        <f t="shared" si="8"/>
        <v>158</v>
      </c>
      <c r="J22" s="39">
        <f t="shared" si="8"/>
        <v>175.27</v>
      </c>
      <c r="K22" s="116">
        <f t="shared" si="6"/>
        <v>41.41051388068518</v>
      </c>
      <c r="L22" s="41">
        <f>M22/D22</f>
        <v>1.1571287701043897</v>
      </c>
      <c r="M22" s="16">
        <f t="shared" si="1"/>
        <v>476.42</v>
      </c>
      <c r="N22" s="16">
        <f>N23+N24+N25</f>
        <v>476.4200000000001</v>
      </c>
      <c r="O22" s="16">
        <f t="shared" si="4"/>
        <v>115.712877010439</v>
      </c>
    </row>
    <row r="23" spans="1:15" ht="12.75">
      <c r="A23" s="16">
        <v>37.68</v>
      </c>
      <c r="B23" s="122">
        <f t="shared" si="3"/>
        <v>18.244678086237446</v>
      </c>
      <c r="C23" s="38" t="s">
        <v>23</v>
      </c>
      <c r="D23" s="42">
        <f>A23*$D$6</f>
        <v>158.256</v>
      </c>
      <c r="E23" s="50">
        <v>36</v>
      </c>
      <c r="F23" s="42">
        <v>453.05</v>
      </c>
      <c r="G23" s="50">
        <v>13</v>
      </c>
      <c r="H23" s="42">
        <v>151.82</v>
      </c>
      <c r="I23" s="50">
        <v>9</v>
      </c>
      <c r="J23" s="42">
        <v>82.26</v>
      </c>
      <c r="K23" s="116">
        <f t="shared" si="6"/>
        <v>19.435321913762554</v>
      </c>
      <c r="L23" s="44">
        <f>M23/D23</f>
        <v>1.903434940855323</v>
      </c>
      <c r="M23" s="16">
        <f t="shared" si="1"/>
        <v>301.23</v>
      </c>
      <c r="N23" s="16">
        <f t="shared" si="2"/>
        <v>301.23</v>
      </c>
      <c r="O23" s="16">
        <f t="shared" si="4"/>
        <v>190.3434940855323</v>
      </c>
    </row>
    <row r="24" spans="1:15" ht="12.75">
      <c r="A24" s="16">
        <v>32.32</v>
      </c>
      <c r="B24" s="122">
        <f t="shared" si="3"/>
        <v>32.32</v>
      </c>
      <c r="C24" s="38" t="s">
        <v>24</v>
      </c>
      <c r="D24" s="42">
        <f>A24*$D$6</f>
        <v>135.744</v>
      </c>
      <c r="E24" s="50">
        <v>1</v>
      </c>
      <c r="F24" s="42">
        <v>3.016</v>
      </c>
      <c r="G24" s="50">
        <v>1</v>
      </c>
      <c r="H24" s="42">
        <v>3.016</v>
      </c>
      <c r="I24" s="50">
        <v>0</v>
      </c>
      <c r="J24" s="42">
        <v>0</v>
      </c>
      <c r="K24" s="116">
        <f t="shared" si="6"/>
        <v>0</v>
      </c>
      <c r="L24" s="44">
        <f>M24/D24</f>
        <v>0</v>
      </c>
      <c r="M24" s="16">
        <f t="shared" si="1"/>
        <v>0</v>
      </c>
      <c r="N24" s="16">
        <f t="shared" si="2"/>
        <v>0</v>
      </c>
      <c r="O24" s="16">
        <f t="shared" si="4"/>
        <v>0</v>
      </c>
    </row>
    <row r="25" spans="1:15" ht="12.75">
      <c r="A25" s="16">
        <v>28.03</v>
      </c>
      <c r="B25" s="122">
        <f t="shared" si="3"/>
        <v>6.054808033077379</v>
      </c>
      <c r="C25" s="38" t="s">
        <v>41</v>
      </c>
      <c r="D25" s="42">
        <f>A25*$D$6</f>
        <v>117.72600000000001</v>
      </c>
      <c r="E25" s="50">
        <v>464</v>
      </c>
      <c r="F25" s="42">
        <v>279.53000000000003</v>
      </c>
      <c r="G25" s="50">
        <v>185</v>
      </c>
      <c r="H25" s="42">
        <v>104.34</v>
      </c>
      <c r="I25" s="50">
        <v>149</v>
      </c>
      <c r="J25" s="42">
        <v>93.01</v>
      </c>
      <c r="K25" s="116">
        <f t="shared" si="6"/>
        <v>21.975191966922623</v>
      </c>
      <c r="L25" s="44">
        <f>M25/D25</f>
        <v>1.4881164738460493</v>
      </c>
      <c r="M25" s="16">
        <f t="shared" si="1"/>
        <v>175.19000000000003</v>
      </c>
      <c r="N25" s="16">
        <f t="shared" si="2"/>
        <v>175.19000000000003</v>
      </c>
      <c r="O25" s="16">
        <f t="shared" si="4"/>
        <v>148.81164738460495</v>
      </c>
    </row>
    <row r="26" spans="1:15" ht="12.75">
      <c r="A26" s="16"/>
      <c r="B26" s="122">
        <f t="shared" si="3"/>
        <v>0</v>
      </c>
      <c r="C26" s="25"/>
      <c r="D26" s="42"/>
      <c r="E26" s="50"/>
      <c r="F26" s="42"/>
      <c r="G26" s="50"/>
      <c r="H26" s="42"/>
      <c r="I26" s="50"/>
      <c r="J26" s="42"/>
      <c r="K26" s="116">
        <f t="shared" si="6"/>
        <v>0</v>
      </c>
      <c r="L26" s="44"/>
      <c r="M26" s="16">
        <f t="shared" si="1"/>
        <v>0</v>
      </c>
      <c r="N26" s="16">
        <f t="shared" si="2"/>
        <v>0</v>
      </c>
      <c r="O26" s="16" t="e">
        <f t="shared" si="4"/>
        <v>#DIV/0!</v>
      </c>
    </row>
    <row r="27" spans="1:15" ht="12.75">
      <c r="A27" s="16"/>
      <c r="B27" s="122">
        <f t="shared" si="3"/>
        <v>-62.209096278795045</v>
      </c>
      <c r="C27" s="32" t="s">
        <v>25</v>
      </c>
      <c r="D27" s="39">
        <f aca="true" t="shared" si="9" ref="D27:J27">D28+D29+D30</f>
        <v>360.15</v>
      </c>
      <c r="E27" s="51">
        <f t="shared" si="9"/>
        <v>98</v>
      </c>
      <c r="F27" s="39">
        <f t="shared" si="9"/>
        <v>568.42</v>
      </c>
      <c r="G27" s="51">
        <f t="shared" si="9"/>
        <v>29</v>
      </c>
      <c r="H27" s="39">
        <f t="shared" si="9"/>
        <v>117.23</v>
      </c>
      <c r="I27" s="51">
        <f t="shared" si="9"/>
        <v>33</v>
      </c>
      <c r="J27" s="39">
        <f t="shared" si="9"/>
        <v>263.3</v>
      </c>
      <c r="K27" s="116">
        <f t="shared" si="6"/>
        <v>62.209096278795045</v>
      </c>
      <c r="L27" s="41">
        <f>M27/D27</f>
        <v>1.2527835624045536</v>
      </c>
      <c r="M27" s="16">
        <f t="shared" si="1"/>
        <v>451.18999999999994</v>
      </c>
      <c r="N27" s="16">
        <f>N28+N29+N30</f>
        <v>361.49280000000005</v>
      </c>
      <c r="O27" s="16">
        <f t="shared" si="4"/>
        <v>100.37284464806334</v>
      </c>
    </row>
    <row r="28" spans="1:15" ht="12.75">
      <c r="A28" s="16">
        <v>32.32</v>
      </c>
      <c r="B28" s="122">
        <f t="shared" si="3"/>
        <v>-2.5152037802717047</v>
      </c>
      <c r="C28" s="38" t="s">
        <v>26</v>
      </c>
      <c r="D28" s="42">
        <f>A28*$D$6</f>
        <v>135.744</v>
      </c>
      <c r="E28" s="50">
        <v>16</v>
      </c>
      <c r="F28" s="42">
        <v>232.85</v>
      </c>
      <c r="G28" s="50">
        <v>1</v>
      </c>
      <c r="H28" s="42">
        <v>4.5</v>
      </c>
      <c r="I28" s="50">
        <v>7</v>
      </c>
      <c r="J28" s="42">
        <v>147.44</v>
      </c>
      <c r="K28" s="116">
        <f t="shared" si="6"/>
        <v>34.835203780271705</v>
      </c>
      <c r="L28" s="44">
        <f>M28/D28</f>
        <v>1.6822106317774634</v>
      </c>
      <c r="M28" s="16">
        <f t="shared" si="1"/>
        <v>228.35</v>
      </c>
      <c r="N28" s="16">
        <v>138.6528</v>
      </c>
      <c r="O28" s="16">
        <f t="shared" si="4"/>
        <v>102.14285714285715</v>
      </c>
    </row>
    <row r="29" spans="1:15" ht="12.75">
      <c r="A29" s="16">
        <v>32.36</v>
      </c>
      <c r="B29" s="122">
        <f t="shared" si="3"/>
        <v>7.42674542232723</v>
      </c>
      <c r="C29" s="38" t="s">
        <v>42</v>
      </c>
      <c r="D29" s="42">
        <f>A29*$D$6</f>
        <v>135.912</v>
      </c>
      <c r="E29" s="50">
        <v>31</v>
      </c>
      <c r="F29" s="42">
        <v>298.18</v>
      </c>
      <c r="G29" s="50">
        <v>9</v>
      </c>
      <c r="H29" s="42">
        <v>99.28</v>
      </c>
      <c r="I29" s="50">
        <v>12</v>
      </c>
      <c r="J29" s="42">
        <v>105.53</v>
      </c>
      <c r="K29" s="116">
        <f t="shared" si="6"/>
        <v>24.93325457767277</v>
      </c>
      <c r="L29" s="44">
        <f>M29/D29</f>
        <v>1.4634469362528695</v>
      </c>
      <c r="M29" s="16">
        <f t="shared" si="1"/>
        <v>198.9</v>
      </c>
      <c r="N29" s="16">
        <f t="shared" si="2"/>
        <v>198.9</v>
      </c>
      <c r="O29" s="16">
        <f t="shared" si="4"/>
        <v>146.34469362528694</v>
      </c>
    </row>
    <row r="30" spans="1:15" ht="12.75">
      <c r="A30" s="16">
        <v>21.07</v>
      </c>
      <c r="B30" s="122">
        <f t="shared" si="3"/>
        <v>18.629362079149438</v>
      </c>
      <c r="C30" s="38" t="s">
        <v>36</v>
      </c>
      <c r="D30" s="42">
        <f>A30*$D$6</f>
        <v>88.494</v>
      </c>
      <c r="E30" s="50">
        <v>51</v>
      </c>
      <c r="F30" s="42">
        <v>37.39</v>
      </c>
      <c r="G30" s="50">
        <v>19</v>
      </c>
      <c r="H30" s="42">
        <v>13.45</v>
      </c>
      <c r="I30" s="50">
        <v>14</v>
      </c>
      <c r="J30" s="42">
        <v>10.33</v>
      </c>
      <c r="K30" s="116">
        <f t="shared" si="6"/>
        <v>2.4406379208505613</v>
      </c>
      <c r="L30" s="44">
        <f>M30/D30</f>
        <v>0.2705268153773137</v>
      </c>
      <c r="M30" s="16">
        <f t="shared" si="1"/>
        <v>23.94</v>
      </c>
      <c r="N30" s="16">
        <f t="shared" si="2"/>
        <v>23.94</v>
      </c>
      <c r="O30" s="16">
        <f t="shared" si="4"/>
        <v>27.05268153773137</v>
      </c>
    </row>
    <row r="31" spans="1:15" ht="12.75">
      <c r="A31" s="16"/>
      <c r="B31" s="122">
        <f t="shared" si="3"/>
        <v>0</v>
      </c>
      <c r="C31" s="4"/>
      <c r="D31" s="42"/>
      <c r="E31" s="50"/>
      <c r="F31" s="42"/>
      <c r="G31" s="50"/>
      <c r="H31" s="42"/>
      <c r="I31" s="50"/>
      <c r="J31" s="42"/>
      <c r="K31" s="116">
        <f t="shared" si="6"/>
        <v>0</v>
      </c>
      <c r="L31" s="44"/>
      <c r="M31" s="16">
        <f t="shared" si="1"/>
        <v>0</v>
      </c>
      <c r="N31" s="16">
        <f t="shared" si="2"/>
        <v>0</v>
      </c>
      <c r="O31" s="16" t="e">
        <f t="shared" si="4"/>
        <v>#DIV/0!</v>
      </c>
    </row>
    <row r="32" spans="1:15" ht="13.5" thickBot="1">
      <c r="A32" s="16">
        <v>585.4300000000002</v>
      </c>
      <c r="B32" s="122">
        <f t="shared" si="3"/>
        <v>122.90666863555839</v>
      </c>
      <c r="C32" s="34" t="s">
        <v>0</v>
      </c>
      <c r="D32" s="46">
        <f aca="true" t="shared" si="10" ref="D32:J32">D8+D13+D16+D22+D27</f>
        <v>2458.806</v>
      </c>
      <c r="E32" s="52">
        <f t="shared" si="10"/>
        <v>842</v>
      </c>
      <c r="F32" s="46">
        <f t="shared" si="10"/>
        <v>4490.206</v>
      </c>
      <c r="G32" s="52">
        <f t="shared" si="10"/>
        <v>276</v>
      </c>
      <c r="H32" s="48">
        <f t="shared" si="10"/>
        <v>929.126</v>
      </c>
      <c r="I32" s="52">
        <f t="shared" si="10"/>
        <v>300</v>
      </c>
      <c r="J32" s="48">
        <f t="shared" si="10"/>
        <v>1957.6299999999999</v>
      </c>
      <c r="K32" s="116">
        <f t="shared" si="6"/>
        <v>462.5233313644418</v>
      </c>
      <c r="L32" s="49">
        <f>M32/D32</f>
        <v>1.4482964495775592</v>
      </c>
      <c r="M32" s="16">
        <f t="shared" si="1"/>
        <v>3561.08</v>
      </c>
      <c r="N32" s="16">
        <f>N8+N13+N16+N22+N27</f>
        <v>2445.8994000000002</v>
      </c>
      <c r="O32" s="16">
        <f>N32/D32</f>
        <v>0.9947508668841707</v>
      </c>
    </row>
    <row r="33" spans="1:13" ht="12.75" hidden="1">
      <c r="A33">
        <f>A32*D6</f>
        <v>2458.806000000001</v>
      </c>
      <c r="D33" s="22">
        <f>D8+D16+D22+D27</f>
        <v>1953.252</v>
      </c>
      <c r="E33" s="22">
        <f aca="true" t="shared" si="11" ref="E33:J33">E8+E16+E22+E27</f>
        <v>793</v>
      </c>
      <c r="F33" s="22">
        <f t="shared" si="11"/>
        <v>3042.3160000000003</v>
      </c>
      <c r="G33" s="22">
        <f t="shared" si="11"/>
        <v>261</v>
      </c>
      <c r="H33" s="22">
        <f t="shared" si="11"/>
        <v>658.9559999999999</v>
      </c>
      <c r="I33" s="22">
        <f t="shared" si="11"/>
        <v>281</v>
      </c>
      <c r="J33" s="22">
        <f t="shared" si="11"/>
        <v>1287.4299999999998</v>
      </c>
      <c r="K33" s="121"/>
      <c r="L33" s="24">
        <f>M33*100/D33</f>
        <v>122.02009776516294</v>
      </c>
      <c r="M33" s="16">
        <f t="shared" si="1"/>
        <v>2383.3600000000006</v>
      </c>
    </row>
    <row r="34" ht="12.75">
      <c r="N34" s="16">
        <f>N32-N13</f>
        <v>1940.3454000000002</v>
      </c>
    </row>
    <row r="35" spans="3:17" ht="12.75" customHeight="1">
      <c r="C35" s="139" t="s">
        <v>48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7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7"/>
      <c r="L37" s="31"/>
    </row>
    <row r="38" spans="5:6" ht="12.75" hidden="1">
      <c r="E38">
        <f>E32-G32</f>
        <v>566</v>
      </c>
      <c r="F38">
        <f>F32-H32</f>
        <v>3561.08</v>
      </c>
    </row>
    <row r="39" ht="12.75" hidden="1">
      <c r="F39">
        <f>F38/D6</f>
        <v>847.8761904761905</v>
      </c>
    </row>
    <row r="40" spans="5:6" ht="12.75" hidden="1">
      <c r="E40">
        <f>E33-G33</f>
        <v>532</v>
      </c>
      <c r="F40">
        <f>F33-H33</f>
        <v>2383.3600000000006</v>
      </c>
    </row>
    <row r="41" ht="12.75" hidden="1">
      <c r="F41">
        <f>F40/D6</f>
        <v>567.4666666666668</v>
      </c>
    </row>
  </sheetData>
  <sheetProtection/>
  <mergeCells count="9">
    <mergeCell ref="C2:L2"/>
    <mergeCell ref="C35:Q35"/>
    <mergeCell ref="L4:L5"/>
    <mergeCell ref="C4:C5"/>
    <mergeCell ref="D4:D5"/>
    <mergeCell ref="E4:F4"/>
    <mergeCell ref="G4:H4"/>
    <mergeCell ref="I4:J4"/>
    <mergeCell ref="C3:J3"/>
  </mergeCells>
  <printOptions/>
  <pageMargins left="0" right="0" top="0.35" bottom="0.1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1"/>
  <sheetViews>
    <sheetView zoomScale="90" zoomScaleNormal="90" zoomScalePageLayoutView="0" workbookViewId="0" topLeftCell="A1">
      <pane xSplit="3" topLeftCell="D1" activePane="topRight" state="frozen"/>
      <selection pane="topLeft" activeCell="C1" sqref="C1"/>
      <selection pane="topRight" activeCell="E47" sqref="E47"/>
    </sheetView>
  </sheetViews>
  <sheetFormatPr defaultColWidth="9.140625" defaultRowHeight="12.75"/>
  <cols>
    <col min="1" max="1" width="7.28125" style="0" hidden="1" customWidth="1"/>
    <col min="2" max="2" width="7.28125" style="84" hidden="1" customWidth="1"/>
    <col min="3" max="3" width="35.57421875" style="0" customWidth="1"/>
    <col min="4" max="4" width="12.57421875" style="0" customWidth="1"/>
    <col min="5" max="5" width="8.28125" style="0" customWidth="1"/>
    <col min="6" max="6" width="9.8515625" style="0" customWidth="1"/>
    <col min="7" max="7" width="7.421875" style="0" customWidth="1"/>
    <col min="8" max="8" width="9.00390625" style="0" customWidth="1"/>
    <col min="9" max="9" width="7.421875" style="0" customWidth="1"/>
    <col min="10" max="10" width="9.7109375" style="0" customWidth="1"/>
    <col min="11" max="11" width="9.7109375" style="84" hidden="1" customWidth="1"/>
    <col min="12" max="12" width="12.00390625" style="0" customWidth="1"/>
    <col min="13" max="15" width="9.140625" style="0" hidden="1" customWidth="1"/>
  </cols>
  <sheetData>
    <row r="2" spans="3:12" ht="12.75">
      <c r="C2" s="151" t="s">
        <v>33</v>
      </c>
      <c r="D2" s="151"/>
      <c r="E2" s="151"/>
      <c r="F2" s="151"/>
      <c r="G2" s="151"/>
      <c r="H2" s="151"/>
      <c r="I2" s="151"/>
      <c r="J2" s="151"/>
      <c r="K2" s="151"/>
      <c r="L2" s="151"/>
    </row>
    <row r="3" spans="3:12" ht="13.5" thickBot="1">
      <c r="C3" s="150" t="s">
        <v>100</v>
      </c>
      <c r="D3" s="150"/>
      <c r="E3" s="150"/>
      <c r="F3" s="150"/>
      <c r="G3" s="150"/>
      <c r="H3" s="150"/>
      <c r="I3" s="150"/>
      <c r="J3" s="150"/>
      <c r="K3" s="112"/>
      <c r="L3" s="9" t="s">
        <v>27</v>
      </c>
    </row>
    <row r="4" spans="3:12" ht="41.25" customHeight="1">
      <c r="C4" s="140" t="s">
        <v>37</v>
      </c>
      <c r="D4" s="142" t="s">
        <v>17</v>
      </c>
      <c r="E4" s="144" t="s">
        <v>11</v>
      </c>
      <c r="F4" s="145"/>
      <c r="G4" s="144" t="s">
        <v>8</v>
      </c>
      <c r="H4" s="145"/>
      <c r="I4" s="144" t="s">
        <v>9</v>
      </c>
      <c r="J4" s="145"/>
      <c r="K4" s="113"/>
      <c r="L4" s="146" t="s">
        <v>13</v>
      </c>
    </row>
    <row r="5" spans="3:12" ht="36" customHeight="1">
      <c r="C5" s="141"/>
      <c r="D5" s="143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4"/>
      <c r="L5" s="147"/>
    </row>
    <row r="6" spans="3:12" ht="12.75">
      <c r="C6" s="27"/>
      <c r="D6" s="26">
        <f>NE!D6</f>
        <v>4.2</v>
      </c>
      <c r="E6" s="26"/>
      <c r="F6" s="26"/>
      <c r="G6" s="26"/>
      <c r="H6" s="26"/>
      <c r="I6" s="26"/>
      <c r="J6" s="26"/>
      <c r="K6" s="123"/>
      <c r="L6" s="28"/>
    </row>
    <row r="7" spans="3:12" ht="12.75">
      <c r="C7" s="27"/>
      <c r="D7" s="26"/>
      <c r="E7" s="26"/>
      <c r="F7" s="26"/>
      <c r="G7" s="26"/>
      <c r="H7" s="26"/>
      <c r="I7" s="26"/>
      <c r="J7" s="26"/>
      <c r="K7" s="123"/>
      <c r="L7" s="28"/>
    </row>
    <row r="8" spans="3:15" ht="12.75">
      <c r="C8" s="32" t="s">
        <v>38</v>
      </c>
      <c r="D8" s="56">
        <f aca="true" t="shared" si="0" ref="D8:J8">D9+D10+D11</f>
        <v>592.0740000000001</v>
      </c>
      <c r="E8" s="57">
        <v>54</v>
      </c>
      <c r="F8" s="56">
        <f t="shared" si="0"/>
        <v>716.25</v>
      </c>
      <c r="G8" s="58">
        <f t="shared" si="0"/>
        <v>6</v>
      </c>
      <c r="H8" s="56">
        <f t="shared" si="0"/>
        <v>111.99000000000001</v>
      </c>
      <c r="I8" s="58">
        <f t="shared" si="0"/>
        <v>28</v>
      </c>
      <c r="J8" s="56">
        <f t="shared" si="0"/>
        <v>320.17</v>
      </c>
      <c r="K8" s="124"/>
      <c r="L8" s="59">
        <f>M8/D8</f>
        <v>1.020581886723619</v>
      </c>
      <c r="M8" s="16">
        <f>F8-H8</f>
        <v>604.26</v>
      </c>
      <c r="N8" s="16">
        <f>N9+N10+N11</f>
        <v>508.59220000000005</v>
      </c>
      <c r="O8" s="16">
        <f aca="true" t="shared" si="1" ref="O8:O31">(N8*100)/D8</f>
        <v>85.90010708120944</v>
      </c>
    </row>
    <row r="9" spans="1:15" ht="12.75">
      <c r="A9" s="16">
        <v>70.485</v>
      </c>
      <c r="B9" s="122">
        <f>A9-K9</f>
        <v>70.485</v>
      </c>
      <c r="C9" s="25" t="s">
        <v>18</v>
      </c>
      <c r="D9" s="54">
        <f>A9*$D$6</f>
        <v>296.03700000000003</v>
      </c>
      <c r="E9" s="53">
        <v>16</v>
      </c>
      <c r="F9" s="54">
        <v>293.55</v>
      </c>
      <c r="G9" s="53">
        <v>1</v>
      </c>
      <c r="H9" s="54">
        <v>54.53</v>
      </c>
      <c r="I9" s="53">
        <v>5</v>
      </c>
      <c r="J9" s="54">
        <v>29.72</v>
      </c>
      <c r="K9" s="124"/>
      <c r="L9" s="60">
        <f>M9/D9</f>
        <v>0.8073990751156105</v>
      </c>
      <c r="M9" s="16">
        <f aca="true" t="shared" si="2" ref="M9:M33">F9-H9</f>
        <v>239.02</v>
      </c>
      <c r="N9" s="16">
        <f aca="true" t="shared" si="3" ref="N9:N31">F9-H9</f>
        <v>239.02</v>
      </c>
      <c r="O9" s="16">
        <f t="shared" si="1"/>
        <v>80.73990751156104</v>
      </c>
    </row>
    <row r="10" spans="1:15" ht="12.75">
      <c r="A10" s="16">
        <v>28.194000000000003</v>
      </c>
      <c r="B10" s="122">
        <f aca="true" t="shared" si="4" ref="B10:B32">A10-K10</f>
        <v>28.194000000000003</v>
      </c>
      <c r="C10" s="25" t="s">
        <v>19</v>
      </c>
      <c r="D10" s="54">
        <f>A10*$D$6</f>
        <v>118.41480000000001</v>
      </c>
      <c r="E10" s="53" t="s">
        <v>94</v>
      </c>
      <c r="F10" s="54">
        <v>117.26</v>
      </c>
      <c r="G10" s="53">
        <v>3</v>
      </c>
      <c r="H10" s="54">
        <v>25.31</v>
      </c>
      <c r="I10" s="53">
        <v>6</v>
      </c>
      <c r="J10" s="54">
        <v>55.15</v>
      </c>
      <c r="K10" s="124"/>
      <c r="L10" s="60">
        <f>M10/D10</f>
        <v>0.7765076662714457</v>
      </c>
      <c r="M10" s="16">
        <f t="shared" si="2"/>
        <v>91.95</v>
      </c>
      <c r="N10" s="16">
        <f t="shared" si="3"/>
        <v>91.95</v>
      </c>
      <c r="O10" s="16">
        <f t="shared" si="1"/>
        <v>77.65076662714458</v>
      </c>
    </row>
    <row r="11" spans="1:15" ht="12.75">
      <c r="A11" s="16">
        <v>42.291</v>
      </c>
      <c r="B11" s="122">
        <f t="shared" si="4"/>
        <v>42.291</v>
      </c>
      <c r="C11" s="25" t="s">
        <v>20</v>
      </c>
      <c r="D11" s="54">
        <f>A11*$D$6</f>
        <v>177.6222</v>
      </c>
      <c r="E11" s="53" t="s">
        <v>55</v>
      </c>
      <c r="F11" s="54">
        <v>305.44</v>
      </c>
      <c r="G11" s="53">
        <v>2</v>
      </c>
      <c r="H11" s="54">
        <v>32.15</v>
      </c>
      <c r="I11" s="53">
        <v>17</v>
      </c>
      <c r="J11" s="54">
        <v>235.3</v>
      </c>
      <c r="K11" s="124"/>
      <c r="L11" s="60">
        <f>M11/D11</f>
        <v>1.538602719705082</v>
      </c>
      <c r="M11" s="16">
        <f t="shared" si="2"/>
        <v>273.29</v>
      </c>
      <c r="N11" s="16">
        <f>D11</f>
        <v>177.6222</v>
      </c>
      <c r="O11" s="16">
        <f t="shared" si="1"/>
        <v>99.99999999999999</v>
      </c>
    </row>
    <row r="12" spans="1:15" ht="12.75">
      <c r="A12" s="16">
        <v>140.97</v>
      </c>
      <c r="B12" s="122">
        <f t="shared" si="4"/>
        <v>140.97</v>
      </c>
      <c r="C12" s="25"/>
      <c r="D12" s="54"/>
      <c r="E12" s="53"/>
      <c r="F12" s="54"/>
      <c r="G12" s="53"/>
      <c r="H12" s="54"/>
      <c r="I12" s="53"/>
      <c r="J12" s="54"/>
      <c r="K12" s="124"/>
      <c r="L12" s="60"/>
      <c r="M12" s="16">
        <f t="shared" si="2"/>
        <v>0</v>
      </c>
      <c r="N12" s="16">
        <f t="shared" si="3"/>
        <v>0</v>
      </c>
      <c r="O12" s="16" t="e">
        <f t="shared" si="1"/>
        <v>#DIV/0!</v>
      </c>
    </row>
    <row r="13" spans="1:15" ht="12.75">
      <c r="A13" s="16"/>
      <c r="B13" s="122">
        <f t="shared" si="4"/>
        <v>-116.63555818074425</v>
      </c>
      <c r="C13" s="32" t="s">
        <v>39</v>
      </c>
      <c r="D13" s="56">
        <f aca="true" t="shared" si="5" ref="D13:J13">D14</f>
        <v>373.12800000000004</v>
      </c>
      <c r="E13" s="61">
        <f t="shared" si="5"/>
        <v>52</v>
      </c>
      <c r="F13" s="56">
        <f t="shared" si="5"/>
        <v>1424.45</v>
      </c>
      <c r="G13" s="61">
        <f t="shared" si="5"/>
        <v>10</v>
      </c>
      <c r="H13" s="56">
        <f t="shared" si="5"/>
        <v>230.94</v>
      </c>
      <c r="I13" s="61">
        <f t="shared" si="5"/>
        <v>14</v>
      </c>
      <c r="J13" s="56">
        <f t="shared" si="5"/>
        <v>493.66</v>
      </c>
      <c r="K13" s="124">
        <f>J13/4.2325</f>
        <v>116.63555818074425</v>
      </c>
      <c r="L13" s="59">
        <f>M13/D13</f>
        <v>3.1986610492913954</v>
      </c>
      <c r="M13" s="16">
        <f t="shared" si="2"/>
        <v>1193.51</v>
      </c>
      <c r="N13" s="16">
        <f>N14</f>
        <v>373.12800000000004</v>
      </c>
      <c r="O13" s="16">
        <f t="shared" si="1"/>
        <v>100</v>
      </c>
    </row>
    <row r="14" spans="1:15" ht="12.75">
      <c r="A14" s="16">
        <v>88.84</v>
      </c>
      <c r="B14" s="122">
        <f t="shared" si="4"/>
        <v>-27.79555818074425</v>
      </c>
      <c r="C14" s="38" t="s">
        <v>44</v>
      </c>
      <c r="D14" s="54">
        <f>A14*$D$6</f>
        <v>373.12800000000004</v>
      </c>
      <c r="E14" s="53">
        <v>52</v>
      </c>
      <c r="F14" s="54">
        <v>1424.45</v>
      </c>
      <c r="G14" s="53">
        <v>10</v>
      </c>
      <c r="H14" s="54">
        <v>230.94</v>
      </c>
      <c r="I14" s="53">
        <v>14</v>
      </c>
      <c r="J14" s="54">
        <v>493.66</v>
      </c>
      <c r="K14" s="124">
        <f aca="true" t="shared" si="6" ref="K14:K32">J14/4.2325</f>
        <v>116.63555818074425</v>
      </c>
      <c r="L14" s="60">
        <f>M14/D14</f>
        <v>3.1986610492913954</v>
      </c>
      <c r="M14" s="16">
        <f t="shared" si="2"/>
        <v>1193.51</v>
      </c>
      <c r="N14" s="16">
        <f>D14</f>
        <v>373.12800000000004</v>
      </c>
      <c r="O14" s="16">
        <f t="shared" si="1"/>
        <v>100</v>
      </c>
    </row>
    <row r="15" spans="1:15" ht="12.75">
      <c r="A15" s="16"/>
      <c r="B15" s="122">
        <f t="shared" si="4"/>
        <v>0</v>
      </c>
      <c r="C15" s="25"/>
      <c r="D15" s="54"/>
      <c r="E15" s="53"/>
      <c r="F15" s="54"/>
      <c r="G15" s="53"/>
      <c r="H15" s="54"/>
      <c r="I15" s="53"/>
      <c r="J15" s="54"/>
      <c r="K15" s="124">
        <f t="shared" si="6"/>
        <v>0</v>
      </c>
      <c r="L15" s="60"/>
      <c r="M15" s="16">
        <f t="shared" si="2"/>
        <v>0</v>
      </c>
      <c r="N15" s="16">
        <f t="shared" si="3"/>
        <v>0</v>
      </c>
      <c r="O15" s="16" t="e">
        <f t="shared" si="1"/>
        <v>#DIV/0!</v>
      </c>
    </row>
    <row r="16" spans="1:15" ht="12.75">
      <c r="A16" s="16"/>
      <c r="B16" s="122">
        <f t="shared" si="4"/>
        <v>-58.88718251624336</v>
      </c>
      <c r="C16" s="32" t="s">
        <v>45</v>
      </c>
      <c r="D16" s="56">
        <f aca="true" t="shared" si="7" ref="D16:J16">D17+D18+D19+D20</f>
        <v>279.80400000000003</v>
      </c>
      <c r="E16" s="61">
        <f t="shared" si="7"/>
        <v>141</v>
      </c>
      <c r="F16" s="56">
        <f t="shared" si="7"/>
        <v>993.46</v>
      </c>
      <c r="G16" s="61">
        <f t="shared" si="7"/>
        <v>36</v>
      </c>
      <c r="H16" s="56">
        <f t="shared" si="7"/>
        <v>168.43</v>
      </c>
      <c r="I16" s="61">
        <f t="shared" si="7"/>
        <v>43</v>
      </c>
      <c r="J16" s="56">
        <f t="shared" si="7"/>
        <v>249.24</v>
      </c>
      <c r="K16" s="124">
        <f t="shared" si="6"/>
        <v>58.88718251624336</v>
      </c>
      <c r="L16" s="59">
        <f>M16/D16</f>
        <v>2.9485997340995835</v>
      </c>
      <c r="M16" s="16">
        <f t="shared" si="2"/>
        <v>825.03</v>
      </c>
      <c r="N16" s="16">
        <f>N17+N18+N19+N20</f>
        <v>428.094</v>
      </c>
      <c r="O16" s="16">
        <f t="shared" si="1"/>
        <v>152.99781275464252</v>
      </c>
    </row>
    <row r="17" spans="1:15" ht="12.75">
      <c r="A17" s="16">
        <v>17.59</v>
      </c>
      <c r="B17" s="122">
        <f t="shared" si="4"/>
        <v>3.577005316007087</v>
      </c>
      <c r="C17" s="38" t="s">
        <v>40</v>
      </c>
      <c r="D17" s="54">
        <f>A17*$D$6</f>
        <v>73.878</v>
      </c>
      <c r="E17" s="53">
        <v>26</v>
      </c>
      <c r="F17" s="54">
        <v>218.91</v>
      </c>
      <c r="G17" s="53">
        <v>5</v>
      </c>
      <c r="H17" s="54">
        <v>11.93</v>
      </c>
      <c r="I17" s="53">
        <v>11</v>
      </c>
      <c r="J17" s="54">
        <v>59.31</v>
      </c>
      <c r="K17" s="124">
        <f t="shared" si="6"/>
        <v>14.012994683992913</v>
      </c>
      <c r="L17" s="60">
        <f>M17/D17</f>
        <v>2.801645956847776</v>
      </c>
      <c r="M17" s="16">
        <f t="shared" si="2"/>
        <v>206.98</v>
      </c>
      <c r="N17" s="16">
        <f t="shared" si="3"/>
        <v>206.98</v>
      </c>
      <c r="O17" s="16">
        <f t="shared" si="1"/>
        <v>280.1645956847776</v>
      </c>
    </row>
    <row r="18" spans="1:15" ht="12.75">
      <c r="A18" s="16">
        <v>10.08</v>
      </c>
      <c r="B18" s="122">
        <f t="shared" si="4"/>
        <v>3.1030360307147076</v>
      </c>
      <c r="C18" s="38" t="s">
        <v>21</v>
      </c>
      <c r="D18" s="54">
        <f>A18*$D$6</f>
        <v>42.336000000000006</v>
      </c>
      <c r="E18" s="53">
        <v>42</v>
      </c>
      <c r="F18" s="54">
        <v>105.31</v>
      </c>
      <c r="G18" s="53">
        <v>19</v>
      </c>
      <c r="H18" s="54">
        <v>47.83</v>
      </c>
      <c r="I18" s="53">
        <v>12</v>
      </c>
      <c r="J18" s="54">
        <v>29.53</v>
      </c>
      <c r="K18" s="124">
        <f t="shared" si="6"/>
        <v>6.9769639692852925</v>
      </c>
      <c r="L18" s="60">
        <f>M18/D18</f>
        <v>1.3577097505668934</v>
      </c>
      <c r="M18" s="16">
        <f t="shared" si="2"/>
        <v>57.480000000000004</v>
      </c>
      <c r="N18" s="16">
        <f t="shared" si="3"/>
        <v>57.480000000000004</v>
      </c>
      <c r="O18" s="16">
        <f t="shared" si="1"/>
        <v>135.77097505668934</v>
      </c>
    </row>
    <row r="19" spans="1:15" ht="12.75">
      <c r="A19" s="16">
        <v>10.08</v>
      </c>
      <c r="B19" s="122">
        <f t="shared" si="4"/>
        <v>0.5867926757235669</v>
      </c>
      <c r="C19" s="38" t="s">
        <v>46</v>
      </c>
      <c r="D19" s="54">
        <f>A19*$D$6</f>
        <v>42.336000000000006</v>
      </c>
      <c r="E19" s="53">
        <v>2</v>
      </c>
      <c r="F19" s="54">
        <v>42.38</v>
      </c>
      <c r="G19" s="53">
        <v>0</v>
      </c>
      <c r="H19" s="54">
        <v>0</v>
      </c>
      <c r="I19" s="53">
        <v>1</v>
      </c>
      <c r="J19" s="54">
        <v>40.18</v>
      </c>
      <c r="K19" s="124">
        <f t="shared" si="6"/>
        <v>9.493207324276433</v>
      </c>
      <c r="L19" s="60">
        <f>M19/D19</f>
        <v>1.001039304610733</v>
      </c>
      <c r="M19" s="16">
        <f t="shared" si="2"/>
        <v>42.38</v>
      </c>
      <c r="N19" s="16">
        <f t="shared" si="3"/>
        <v>42.38</v>
      </c>
      <c r="O19" s="16">
        <f t="shared" si="1"/>
        <v>100.1039304610733</v>
      </c>
    </row>
    <row r="20" spans="1:16" ht="12.75">
      <c r="A20" s="16">
        <v>28.87</v>
      </c>
      <c r="B20" s="122">
        <f t="shared" si="4"/>
        <v>0.4659834613112821</v>
      </c>
      <c r="C20" s="38" t="s">
        <v>47</v>
      </c>
      <c r="D20" s="54">
        <f>A20*$D$6</f>
        <v>121.254</v>
      </c>
      <c r="E20" s="53">
        <v>71</v>
      </c>
      <c r="F20" s="54">
        <v>626.86</v>
      </c>
      <c r="G20" s="53">
        <v>12</v>
      </c>
      <c r="H20" s="54">
        <v>108.67</v>
      </c>
      <c r="I20" s="53">
        <v>19</v>
      </c>
      <c r="J20" s="54">
        <v>120.22</v>
      </c>
      <c r="K20" s="124">
        <f t="shared" si="6"/>
        <v>28.40401653868872</v>
      </c>
      <c r="L20" s="60">
        <f>M20/D20</f>
        <v>4.273590974318373</v>
      </c>
      <c r="M20" s="16">
        <f t="shared" si="2"/>
        <v>518.19</v>
      </c>
      <c r="N20" s="16">
        <f>D20</f>
        <v>121.254</v>
      </c>
      <c r="O20" s="16">
        <f t="shared" si="1"/>
        <v>100</v>
      </c>
      <c r="P20" s="35"/>
    </row>
    <row r="21" spans="1:15" ht="12.75">
      <c r="A21" s="16"/>
      <c r="B21" s="122">
        <f t="shared" si="4"/>
        <v>0</v>
      </c>
      <c r="C21" s="25"/>
      <c r="D21" s="54"/>
      <c r="E21" s="53"/>
      <c r="F21" s="54"/>
      <c r="G21" s="53"/>
      <c r="H21" s="54"/>
      <c r="I21" s="53"/>
      <c r="J21" s="54"/>
      <c r="K21" s="124">
        <f t="shared" si="6"/>
        <v>0</v>
      </c>
      <c r="L21" s="60"/>
      <c r="M21" s="16">
        <f t="shared" si="2"/>
        <v>0</v>
      </c>
      <c r="N21" s="16">
        <f t="shared" si="3"/>
        <v>0</v>
      </c>
      <c r="O21" s="16" t="e">
        <f t="shared" si="1"/>
        <v>#DIV/0!</v>
      </c>
    </row>
    <row r="22" spans="1:15" ht="12.75">
      <c r="A22" s="16"/>
      <c r="B22" s="122">
        <f t="shared" si="4"/>
        <v>-43.78972238629652</v>
      </c>
      <c r="C22" s="32" t="s">
        <v>22</v>
      </c>
      <c r="D22" s="56">
        <f aca="true" t="shared" si="8" ref="D22:J22">D23+D24+D25</f>
        <v>303.87</v>
      </c>
      <c r="E22" s="61">
        <f t="shared" si="8"/>
        <v>409</v>
      </c>
      <c r="F22" s="56">
        <f t="shared" si="8"/>
        <v>645.1600000000001</v>
      </c>
      <c r="G22" s="61">
        <f t="shared" si="8"/>
        <v>136</v>
      </c>
      <c r="H22" s="56">
        <f t="shared" si="8"/>
        <v>120</v>
      </c>
      <c r="I22" s="61">
        <f t="shared" si="8"/>
        <v>128</v>
      </c>
      <c r="J22" s="56">
        <f t="shared" si="8"/>
        <v>185.34</v>
      </c>
      <c r="K22" s="124">
        <f t="shared" si="6"/>
        <v>43.78972238629652</v>
      </c>
      <c r="L22" s="59">
        <f>M22/D22</f>
        <v>1.7282390495935764</v>
      </c>
      <c r="M22" s="16">
        <f t="shared" si="2"/>
        <v>525.1600000000001</v>
      </c>
      <c r="N22" s="16">
        <f>N23+N24+N25</f>
        <v>525.1600000000001</v>
      </c>
      <c r="O22" s="16">
        <f t="shared" si="1"/>
        <v>172.82390495935763</v>
      </c>
    </row>
    <row r="23" spans="1:17" ht="12.75">
      <c r="A23" s="16">
        <v>27.81</v>
      </c>
      <c r="B23" s="122">
        <f t="shared" si="4"/>
        <v>13.050401653868871</v>
      </c>
      <c r="C23" s="38" t="s">
        <v>23</v>
      </c>
      <c r="D23" s="54">
        <f>A23*$D$6</f>
        <v>116.80199999999999</v>
      </c>
      <c r="E23" s="53">
        <v>23</v>
      </c>
      <c r="F23" s="54">
        <v>313.16</v>
      </c>
      <c r="G23" s="53">
        <v>4</v>
      </c>
      <c r="H23" s="54">
        <v>61.87</v>
      </c>
      <c r="I23" s="53">
        <v>5</v>
      </c>
      <c r="J23" s="54">
        <v>62.47</v>
      </c>
      <c r="K23" s="124">
        <f t="shared" si="6"/>
        <v>14.759598346131128</v>
      </c>
      <c r="L23" s="60">
        <f>M23/D23</f>
        <v>2.1514186400917796</v>
      </c>
      <c r="M23" s="16">
        <f t="shared" si="2"/>
        <v>251.29000000000002</v>
      </c>
      <c r="N23" s="16">
        <f t="shared" si="3"/>
        <v>251.29000000000002</v>
      </c>
      <c r="O23" s="16">
        <f t="shared" si="1"/>
        <v>215.14186400917797</v>
      </c>
      <c r="P23" s="35"/>
      <c r="Q23" s="35"/>
    </row>
    <row r="24" spans="1:15" ht="12.75">
      <c r="A24" s="16">
        <v>23.85</v>
      </c>
      <c r="B24" s="122">
        <f t="shared" si="4"/>
        <v>9.92206142941524</v>
      </c>
      <c r="C24" s="38" t="s">
        <v>24</v>
      </c>
      <c r="D24" s="54">
        <f>A24*$D$6</f>
        <v>100.17000000000002</v>
      </c>
      <c r="E24" s="53">
        <v>3</v>
      </c>
      <c r="F24" s="54">
        <v>138.15</v>
      </c>
      <c r="G24" s="53">
        <v>0</v>
      </c>
      <c r="H24" s="54">
        <v>0</v>
      </c>
      <c r="I24" s="53">
        <v>1</v>
      </c>
      <c r="J24" s="54">
        <v>58.95</v>
      </c>
      <c r="K24" s="124">
        <f t="shared" si="6"/>
        <v>13.927938570584761</v>
      </c>
      <c r="L24" s="60">
        <f>M24/D24</f>
        <v>1.3791554357592093</v>
      </c>
      <c r="M24" s="16">
        <f t="shared" si="2"/>
        <v>138.15</v>
      </c>
      <c r="N24" s="16">
        <f t="shared" si="3"/>
        <v>138.15</v>
      </c>
      <c r="O24" s="16">
        <f t="shared" si="1"/>
        <v>137.9155435759209</v>
      </c>
    </row>
    <row r="25" spans="1:15" ht="12.75">
      <c r="A25" s="16">
        <v>20.69</v>
      </c>
      <c r="B25" s="122">
        <f t="shared" si="4"/>
        <v>5.587814530419374</v>
      </c>
      <c r="C25" s="38" t="s">
        <v>41</v>
      </c>
      <c r="D25" s="54">
        <f>A25*$D$6</f>
        <v>86.89800000000001</v>
      </c>
      <c r="E25" s="53">
        <v>383</v>
      </c>
      <c r="F25" s="54">
        <v>193.85</v>
      </c>
      <c r="G25" s="53">
        <v>132</v>
      </c>
      <c r="H25" s="54">
        <v>58.129999999999995</v>
      </c>
      <c r="I25" s="53">
        <v>122</v>
      </c>
      <c r="J25" s="54">
        <v>63.92</v>
      </c>
      <c r="K25" s="124">
        <f t="shared" si="6"/>
        <v>15.102185469580627</v>
      </c>
      <c r="L25" s="60">
        <f>M25/D25</f>
        <v>1.5618311123386037</v>
      </c>
      <c r="M25" s="16">
        <f t="shared" si="2"/>
        <v>135.72</v>
      </c>
      <c r="N25" s="16">
        <f t="shared" si="3"/>
        <v>135.72</v>
      </c>
      <c r="O25" s="16">
        <f t="shared" si="1"/>
        <v>156.18311123386036</v>
      </c>
    </row>
    <row r="26" spans="1:15" ht="12.75">
      <c r="A26" s="16"/>
      <c r="B26" s="122">
        <f t="shared" si="4"/>
        <v>0</v>
      </c>
      <c r="C26" s="25"/>
      <c r="D26" s="54"/>
      <c r="E26" s="53"/>
      <c r="F26" s="54"/>
      <c r="G26" s="53"/>
      <c r="H26" s="54"/>
      <c r="I26" s="53"/>
      <c r="J26" s="54"/>
      <c r="K26" s="124">
        <f t="shared" si="6"/>
        <v>0</v>
      </c>
      <c r="L26" s="60"/>
      <c r="M26" s="16">
        <f t="shared" si="2"/>
        <v>0</v>
      </c>
      <c r="N26" s="16">
        <f t="shared" si="3"/>
        <v>0</v>
      </c>
      <c r="O26" s="16" t="e">
        <f t="shared" si="1"/>
        <v>#DIV/0!</v>
      </c>
    </row>
    <row r="27" spans="1:15" ht="12.75">
      <c r="A27" s="16"/>
      <c r="B27" s="122">
        <f t="shared" si="4"/>
        <v>-44.31659775546368</v>
      </c>
      <c r="C27" s="32" t="s">
        <v>25</v>
      </c>
      <c r="D27" s="56">
        <f aca="true" t="shared" si="9" ref="D27:J27">D28+D29+D30</f>
        <v>265.81800000000004</v>
      </c>
      <c r="E27" s="61">
        <f t="shared" si="9"/>
        <v>86</v>
      </c>
      <c r="F27" s="56">
        <f t="shared" si="9"/>
        <v>693.25</v>
      </c>
      <c r="G27" s="61">
        <f t="shared" si="9"/>
        <v>43</v>
      </c>
      <c r="H27" s="56">
        <f t="shared" si="9"/>
        <v>322.45</v>
      </c>
      <c r="I27" s="61">
        <f t="shared" si="9"/>
        <v>16</v>
      </c>
      <c r="J27" s="56">
        <f t="shared" si="9"/>
        <v>187.57000000000002</v>
      </c>
      <c r="K27" s="124">
        <f t="shared" si="6"/>
        <v>44.31659775546368</v>
      </c>
      <c r="L27" s="59">
        <f>M27/D27</f>
        <v>1.3949393946233888</v>
      </c>
      <c r="M27" s="16">
        <f t="shared" si="2"/>
        <v>370.8</v>
      </c>
      <c r="N27" s="16">
        <f>N28+N29+N30</f>
        <v>308.74</v>
      </c>
      <c r="O27" s="16">
        <f t="shared" si="1"/>
        <v>116.14713826753642</v>
      </c>
    </row>
    <row r="28" spans="1:15" ht="12.75">
      <c r="A28" s="16">
        <v>23.85</v>
      </c>
      <c r="B28" s="122">
        <f t="shared" si="4"/>
        <v>-0.6650620200826936</v>
      </c>
      <c r="C28" s="38" t="s">
        <v>26</v>
      </c>
      <c r="D28" s="54">
        <f>A28*$D$6</f>
        <v>100.17000000000002</v>
      </c>
      <c r="E28" s="53">
        <v>18</v>
      </c>
      <c r="F28" s="54">
        <v>279.5</v>
      </c>
      <c r="G28" s="53">
        <v>9</v>
      </c>
      <c r="H28" s="54">
        <v>117.27</v>
      </c>
      <c r="I28" s="71">
        <v>3</v>
      </c>
      <c r="J28" s="72">
        <v>103.76</v>
      </c>
      <c r="K28" s="124">
        <f t="shared" si="6"/>
        <v>24.515062020082695</v>
      </c>
      <c r="L28" s="60">
        <f>M28/D28</f>
        <v>1.6195467704901667</v>
      </c>
      <c r="M28" s="16">
        <f t="shared" si="2"/>
        <v>162.23000000000002</v>
      </c>
      <c r="N28" s="16">
        <f>D28</f>
        <v>100.17000000000002</v>
      </c>
      <c r="O28" s="16">
        <f t="shared" si="1"/>
        <v>100</v>
      </c>
    </row>
    <row r="29" spans="1:15" ht="12.75">
      <c r="A29" s="16">
        <v>23.89</v>
      </c>
      <c r="B29" s="122">
        <f t="shared" si="4"/>
        <v>5.163479031305375</v>
      </c>
      <c r="C29" s="38" t="s">
        <v>42</v>
      </c>
      <c r="D29" s="54">
        <f>A29*$D$6</f>
        <v>100.33800000000001</v>
      </c>
      <c r="E29" s="53">
        <v>30</v>
      </c>
      <c r="F29" s="54">
        <v>386.12</v>
      </c>
      <c r="G29" s="53">
        <v>17</v>
      </c>
      <c r="H29" s="54">
        <v>192.86</v>
      </c>
      <c r="I29" s="53">
        <v>6</v>
      </c>
      <c r="J29" s="54">
        <v>79.26</v>
      </c>
      <c r="K29" s="124">
        <f t="shared" si="6"/>
        <v>18.726520968694626</v>
      </c>
      <c r="L29" s="60">
        <f>M29/D29</f>
        <v>1.9260898164204985</v>
      </c>
      <c r="M29" s="16">
        <f t="shared" si="2"/>
        <v>193.26</v>
      </c>
      <c r="N29" s="16">
        <f t="shared" si="3"/>
        <v>193.26</v>
      </c>
      <c r="O29" s="16">
        <f t="shared" si="1"/>
        <v>192.60898164204986</v>
      </c>
    </row>
    <row r="30" spans="1:15" ht="12.75">
      <c r="A30" s="16">
        <v>15.55</v>
      </c>
      <c r="B30" s="122">
        <f t="shared" si="4"/>
        <v>14.474985233313646</v>
      </c>
      <c r="C30" s="38" t="s">
        <v>36</v>
      </c>
      <c r="D30" s="54">
        <f>A30*$D$6</f>
        <v>65.31</v>
      </c>
      <c r="E30" s="53">
        <v>38</v>
      </c>
      <c r="F30" s="54">
        <v>27.63</v>
      </c>
      <c r="G30" s="53">
        <v>17</v>
      </c>
      <c r="H30" s="54">
        <v>12.32</v>
      </c>
      <c r="I30" s="53">
        <v>7</v>
      </c>
      <c r="J30" s="54">
        <v>4.55</v>
      </c>
      <c r="K30" s="124">
        <f t="shared" si="6"/>
        <v>1.0750147666863556</v>
      </c>
      <c r="L30" s="60">
        <f>M30/D30</f>
        <v>0.23442045628540803</v>
      </c>
      <c r="M30" s="16">
        <f t="shared" si="2"/>
        <v>15.309999999999999</v>
      </c>
      <c r="N30" s="16">
        <f t="shared" si="3"/>
        <v>15.309999999999999</v>
      </c>
      <c r="O30" s="16">
        <f t="shared" si="1"/>
        <v>23.4420456285408</v>
      </c>
    </row>
    <row r="31" spans="1:15" ht="12.75">
      <c r="A31" s="16"/>
      <c r="B31" s="122">
        <f t="shared" si="4"/>
        <v>0</v>
      </c>
      <c r="C31" s="4"/>
      <c r="D31" s="54"/>
      <c r="E31" s="53"/>
      <c r="F31" s="54"/>
      <c r="G31" s="53"/>
      <c r="H31" s="54"/>
      <c r="I31" s="53"/>
      <c r="J31" s="54"/>
      <c r="K31" s="124">
        <f t="shared" si="6"/>
        <v>0</v>
      </c>
      <c r="L31" s="60"/>
      <c r="M31" s="16">
        <f t="shared" si="2"/>
        <v>0</v>
      </c>
      <c r="N31" s="16">
        <f t="shared" si="3"/>
        <v>0</v>
      </c>
      <c r="O31" s="16" t="e">
        <f t="shared" si="1"/>
        <v>#DIV/0!</v>
      </c>
    </row>
    <row r="32" spans="1:15" ht="12.75" customHeight="1" thickBot="1">
      <c r="A32" s="16">
        <v>432.07000000000005</v>
      </c>
      <c r="B32" s="122">
        <f t="shared" si="4"/>
        <v>92.79533963378623</v>
      </c>
      <c r="C32" s="34" t="s">
        <v>0</v>
      </c>
      <c r="D32" s="62">
        <f aca="true" t="shared" si="10" ref="D32:J32">D8+D13+D16+D22+D27</f>
        <v>1814.6940000000002</v>
      </c>
      <c r="E32" s="63">
        <f t="shared" si="10"/>
        <v>742</v>
      </c>
      <c r="F32" s="62">
        <f t="shared" si="10"/>
        <v>4472.57</v>
      </c>
      <c r="G32" s="63">
        <f t="shared" si="10"/>
        <v>231</v>
      </c>
      <c r="H32" s="64">
        <f t="shared" si="10"/>
        <v>953.81</v>
      </c>
      <c r="I32" s="63">
        <f t="shared" si="10"/>
        <v>229</v>
      </c>
      <c r="J32" s="64">
        <f t="shared" si="10"/>
        <v>1435.98</v>
      </c>
      <c r="K32" s="124">
        <f t="shared" si="6"/>
        <v>339.2746603662138</v>
      </c>
      <c r="L32" s="65">
        <f>M32/D32</f>
        <v>1.9390376559353806</v>
      </c>
      <c r="M32" s="16">
        <f t="shared" si="2"/>
        <v>3518.7599999999998</v>
      </c>
      <c r="N32" s="16">
        <f>N8+N13+N16+N22+N27</f>
        <v>2143.7142000000003</v>
      </c>
      <c r="O32" s="16">
        <f>N32/D32</f>
        <v>1.1813089148914364</v>
      </c>
    </row>
    <row r="33" spans="1:13" ht="12.75" hidden="1">
      <c r="A33">
        <f>A32*D6</f>
        <v>1814.6940000000002</v>
      </c>
      <c r="D33" s="22">
        <f>D8+D16+D22+D27</f>
        <v>1441.566</v>
      </c>
      <c r="E33" s="22">
        <f aca="true" t="shared" si="11" ref="E33:J33">E8+E16+E22+E27</f>
        <v>690</v>
      </c>
      <c r="F33" s="22">
        <f t="shared" si="11"/>
        <v>3048.12</v>
      </c>
      <c r="G33" s="22">
        <f t="shared" si="11"/>
        <v>221</v>
      </c>
      <c r="H33" s="22">
        <f t="shared" si="11"/>
        <v>722.87</v>
      </c>
      <c r="I33" s="22">
        <f t="shared" si="11"/>
        <v>215</v>
      </c>
      <c r="J33" s="22">
        <f t="shared" si="11"/>
        <v>942.3200000000002</v>
      </c>
      <c r="K33" s="121"/>
      <c r="L33" s="29">
        <f>M33*100/D33</f>
        <v>161.30028038952085</v>
      </c>
      <c r="M33" s="16">
        <f t="shared" si="2"/>
        <v>2325.25</v>
      </c>
    </row>
    <row r="34" spans="1:14" ht="12.75">
      <c r="A34" s="18"/>
      <c r="B34" s="119"/>
      <c r="N34" s="16">
        <f>N32-N13</f>
        <v>1770.5862000000002</v>
      </c>
    </row>
    <row r="35" spans="3:17" ht="12.75" customHeight="1">
      <c r="C35" s="139" t="s">
        <v>48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7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7"/>
      <c r="L37" s="31"/>
    </row>
    <row r="38" spans="5:6" ht="12.75" hidden="1">
      <c r="E38">
        <f>E32-G32</f>
        <v>511</v>
      </c>
      <c r="F38">
        <f>F32-H32</f>
        <v>3518.7599999999998</v>
      </c>
    </row>
    <row r="39" ht="12.75" hidden="1">
      <c r="F39">
        <f>F38/D6</f>
        <v>837.8</v>
      </c>
    </row>
    <row r="40" spans="5:6" ht="12.75" hidden="1">
      <c r="E40">
        <f>E33-G33</f>
        <v>469</v>
      </c>
      <c r="F40">
        <f>F33-H33</f>
        <v>2325.25</v>
      </c>
    </row>
    <row r="41" ht="12.75" hidden="1">
      <c r="F41">
        <f>F40/D6</f>
        <v>553.6309523809524</v>
      </c>
    </row>
  </sheetData>
  <sheetProtection/>
  <mergeCells count="9">
    <mergeCell ref="C2:L2"/>
    <mergeCell ref="C35:Q35"/>
    <mergeCell ref="L4:L5"/>
    <mergeCell ref="C4:C5"/>
    <mergeCell ref="D4:D5"/>
    <mergeCell ref="E4:F4"/>
    <mergeCell ref="G4:H4"/>
    <mergeCell ref="I4:J4"/>
    <mergeCell ref="C3:J3"/>
  </mergeCells>
  <printOptions/>
  <pageMargins left="0" right="0" top="0.06" bottom="0.2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1"/>
  <sheetViews>
    <sheetView zoomScale="90" zoomScaleNormal="90" zoomScalePageLayoutView="0" workbookViewId="0" topLeftCell="A1">
      <pane xSplit="3" topLeftCell="D1" activePane="topRight" state="frozen"/>
      <selection pane="topLeft" activeCell="C1" sqref="C1"/>
      <selection pane="topRight" activeCell="H19" sqref="H19"/>
    </sheetView>
  </sheetViews>
  <sheetFormatPr defaultColWidth="9.140625" defaultRowHeight="12.75"/>
  <cols>
    <col min="1" max="1" width="7.8515625" style="0" hidden="1" customWidth="1"/>
    <col min="2" max="2" width="7.8515625" style="84" hidden="1" customWidth="1"/>
    <col min="3" max="3" width="33.140625" style="0" customWidth="1"/>
    <col min="4" max="4" width="11.57421875" style="0" customWidth="1"/>
    <col min="5" max="5" width="9.00390625" style="0" customWidth="1"/>
    <col min="6" max="6" width="9.7109375" style="0" customWidth="1"/>
    <col min="7" max="7" width="7.8515625" style="0" customWidth="1"/>
    <col min="8" max="8" width="9.00390625" style="0" customWidth="1"/>
    <col min="9" max="9" width="7.57421875" style="0" customWidth="1"/>
    <col min="10" max="10" width="8.57421875" style="0" customWidth="1"/>
    <col min="11" max="11" width="8.57421875" style="84" hidden="1" customWidth="1"/>
    <col min="12" max="12" width="13.28125" style="0" customWidth="1"/>
    <col min="13" max="15" width="9.140625" style="0" hidden="1" customWidth="1"/>
  </cols>
  <sheetData>
    <row r="2" spans="3:12" ht="12.75">
      <c r="C2" s="151" t="s">
        <v>32</v>
      </c>
      <c r="D2" s="151"/>
      <c r="E2" s="151"/>
      <c r="F2" s="151"/>
      <c r="G2" s="151"/>
      <c r="H2" s="151"/>
      <c r="I2" s="151"/>
      <c r="J2" s="151"/>
      <c r="K2" s="151"/>
      <c r="L2" s="151"/>
    </row>
    <row r="3" spans="3:12" ht="13.5" thickBot="1">
      <c r="C3" s="150" t="s">
        <v>100</v>
      </c>
      <c r="D3" s="150"/>
      <c r="E3" s="150"/>
      <c r="F3" s="150"/>
      <c r="G3" s="150"/>
      <c r="H3" s="150"/>
      <c r="I3" s="150"/>
      <c r="J3" s="150"/>
      <c r="K3" s="112"/>
      <c r="L3" s="9" t="s">
        <v>27</v>
      </c>
    </row>
    <row r="4" spans="3:12" ht="30.75" customHeight="1">
      <c r="C4" s="140" t="s">
        <v>37</v>
      </c>
      <c r="D4" s="142" t="s">
        <v>17</v>
      </c>
      <c r="E4" s="144" t="s">
        <v>11</v>
      </c>
      <c r="F4" s="145"/>
      <c r="G4" s="144" t="s">
        <v>8</v>
      </c>
      <c r="H4" s="145"/>
      <c r="I4" s="144" t="s">
        <v>9</v>
      </c>
      <c r="J4" s="145"/>
      <c r="K4" s="113"/>
      <c r="L4" s="146" t="s">
        <v>13</v>
      </c>
    </row>
    <row r="5" spans="3:12" ht="36.75" customHeight="1">
      <c r="C5" s="141"/>
      <c r="D5" s="143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4"/>
      <c r="L5" s="147"/>
    </row>
    <row r="6" spans="3:12" ht="12.75" hidden="1">
      <c r="C6" s="4"/>
      <c r="D6" s="2">
        <f>NE!D6</f>
        <v>4.2</v>
      </c>
      <c r="E6" s="2"/>
      <c r="F6" s="2"/>
      <c r="G6" s="2"/>
      <c r="H6" s="2"/>
      <c r="I6" s="2"/>
      <c r="J6" s="2"/>
      <c r="K6" s="120"/>
      <c r="L6" s="3"/>
    </row>
    <row r="7" spans="3:12" ht="12.75">
      <c r="C7" s="1"/>
      <c r="D7" s="19"/>
      <c r="E7" s="2"/>
      <c r="F7" s="2"/>
      <c r="G7" s="2"/>
      <c r="H7" s="2"/>
      <c r="I7" s="2"/>
      <c r="J7" s="2"/>
      <c r="K7" s="120"/>
      <c r="L7" s="3"/>
    </row>
    <row r="8" spans="1:15" ht="12.75">
      <c r="A8" s="18"/>
      <c r="B8" s="119"/>
      <c r="C8" s="32" t="s">
        <v>38</v>
      </c>
      <c r="D8" s="39">
        <f aca="true" t="shared" si="0" ref="D8:J8">D9+D10+D11</f>
        <v>692.2860000000001</v>
      </c>
      <c r="E8" s="40">
        <v>91</v>
      </c>
      <c r="F8" s="39">
        <f t="shared" si="0"/>
        <v>865.15</v>
      </c>
      <c r="G8" s="40">
        <f t="shared" si="0"/>
        <v>22</v>
      </c>
      <c r="H8" s="39">
        <f t="shared" si="0"/>
        <v>147.99</v>
      </c>
      <c r="I8" s="40">
        <f t="shared" si="0"/>
        <v>22</v>
      </c>
      <c r="J8" s="39">
        <f t="shared" si="0"/>
        <v>301.14000000000004</v>
      </c>
      <c r="K8" s="116"/>
      <c r="L8" s="41">
        <f>M8/D8</f>
        <v>1.0359302369252013</v>
      </c>
      <c r="M8" s="16">
        <f>F8-H8</f>
        <v>717.16</v>
      </c>
      <c r="N8" s="16">
        <f>N9+N10+N11</f>
        <v>680.7658</v>
      </c>
      <c r="O8" s="16">
        <f aca="true" t="shared" si="1" ref="O8:O31">(N8*100)/D8</f>
        <v>98.33591896990549</v>
      </c>
    </row>
    <row r="9" spans="1:15" ht="12.75">
      <c r="A9" s="16">
        <v>82.415</v>
      </c>
      <c r="B9" s="122">
        <f>A9-K9</f>
        <v>82.415</v>
      </c>
      <c r="C9" s="25" t="s">
        <v>18</v>
      </c>
      <c r="D9" s="42">
        <f>A9*$D$6</f>
        <v>346.14300000000003</v>
      </c>
      <c r="E9" s="67">
        <v>14</v>
      </c>
      <c r="F9" s="42">
        <v>314.01</v>
      </c>
      <c r="G9" s="50">
        <v>0</v>
      </c>
      <c r="H9" s="42">
        <v>0</v>
      </c>
      <c r="I9" s="50">
        <v>5</v>
      </c>
      <c r="J9" s="42">
        <v>165.46</v>
      </c>
      <c r="K9" s="116"/>
      <c r="L9" s="44">
        <f>M9/D9</f>
        <v>0.9071684246106377</v>
      </c>
      <c r="M9" s="16">
        <f aca="true" t="shared" si="2" ref="M9:M33">F9-H9</f>
        <v>314.01</v>
      </c>
      <c r="N9" s="16">
        <f aca="true" t="shared" si="3" ref="N9:N31">F9-H9</f>
        <v>314.01</v>
      </c>
      <c r="O9" s="16">
        <f t="shared" si="1"/>
        <v>90.71684246106378</v>
      </c>
    </row>
    <row r="10" spans="1:15" ht="12.75">
      <c r="A10" s="16">
        <v>32.966</v>
      </c>
      <c r="B10" s="122">
        <f aca="true" t="shared" si="4" ref="B10:B32">A10-K10</f>
        <v>32.966</v>
      </c>
      <c r="C10" s="25" t="s">
        <v>19</v>
      </c>
      <c r="D10" s="42">
        <f>A10*$D$6</f>
        <v>138.4572</v>
      </c>
      <c r="E10" s="50" t="s">
        <v>93</v>
      </c>
      <c r="F10" s="42">
        <v>193.94</v>
      </c>
      <c r="G10" s="50">
        <v>8</v>
      </c>
      <c r="H10" s="42">
        <v>34.87</v>
      </c>
      <c r="I10" s="50">
        <v>5</v>
      </c>
      <c r="J10" s="42">
        <v>42.89</v>
      </c>
      <c r="K10" s="116"/>
      <c r="L10" s="44">
        <f>M10/D10</f>
        <v>1.1488748869686805</v>
      </c>
      <c r="M10" s="16">
        <f t="shared" si="2"/>
        <v>159.07</v>
      </c>
      <c r="N10" s="16">
        <f t="shared" si="3"/>
        <v>159.07</v>
      </c>
      <c r="O10" s="16">
        <f t="shared" si="1"/>
        <v>114.88748869686806</v>
      </c>
    </row>
    <row r="11" spans="1:15" ht="12.75">
      <c r="A11" s="16">
        <v>49.449000000000005</v>
      </c>
      <c r="B11" s="122">
        <f t="shared" si="4"/>
        <v>49.449000000000005</v>
      </c>
      <c r="C11" s="25" t="s">
        <v>20</v>
      </c>
      <c r="D11" s="42">
        <f>A11*$D$6</f>
        <v>207.68580000000003</v>
      </c>
      <c r="E11" s="50" t="s">
        <v>61</v>
      </c>
      <c r="F11" s="42">
        <v>357.2</v>
      </c>
      <c r="G11" s="50">
        <v>14</v>
      </c>
      <c r="H11" s="42">
        <v>113.12</v>
      </c>
      <c r="I11" s="50">
        <v>12</v>
      </c>
      <c r="J11" s="42">
        <v>92.79</v>
      </c>
      <c r="K11" s="116"/>
      <c r="L11" s="44">
        <f>M11/D11</f>
        <v>1.1752368240871545</v>
      </c>
      <c r="M11" s="16">
        <f t="shared" si="2"/>
        <v>244.07999999999998</v>
      </c>
      <c r="N11" s="16">
        <f>D11</f>
        <v>207.68580000000003</v>
      </c>
      <c r="O11" s="16">
        <f t="shared" si="1"/>
        <v>100</v>
      </c>
    </row>
    <row r="12" spans="1:15" ht="12.75">
      <c r="A12" s="16">
        <v>164.83</v>
      </c>
      <c r="B12" s="122">
        <f t="shared" si="4"/>
        <v>164.83</v>
      </c>
      <c r="C12" s="25"/>
      <c r="D12" s="42"/>
      <c r="E12" s="50"/>
      <c r="F12" s="42"/>
      <c r="G12" s="50"/>
      <c r="H12" s="42"/>
      <c r="I12" s="50"/>
      <c r="J12" s="42"/>
      <c r="K12" s="116"/>
      <c r="L12" s="44"/>
      <c r="M12" s="16">
        <f t="shared" si="2"/>
        <v>0</v>
      </c>
      <c r="N12" s="16">
        <f t="shared" si="3"/>
        <v>0</v>
      </c>
      <c r="O12" s="16" t="e">
        <f t="shared" si="1"/>
        <v>#DIV/0!</v>
      </c>
    </row>
    <row r="13" spans="1:15" ht="12.75">
      <c r="A13" s="16"/>
      <c r="B13" s="122">
        <f t="shared" si="4"/>
        <v>-125.38688718251626</v>
      </c>
      <c r="C13" s="32" t="s">
        <v>39</v>
      </c>
      <c r="D13" s="39">
        <f aca="true" t="shared" si="5" ref="D13:J13">D14</f>
        <v>436.254</v>
      </c>
      <c r="E13" s="51">
        <f t="shared" si="5"/>
        <v>23</v>
      </c>
      <c r="F13" s="39">
        <f t="shared" si="5"/>
        <v>1067.94</v>
      </c>
      <c r="G13" s="51">
        <f t="shared" si="5"/>
        <v>4</v>
      </c>
      <c r="H13" s="39">
        <f t="shared" si="5"/>
        <v>128.64</v>
      </c>
      <c r="I13" s="51">
        <f t="shared" si="5"/>
        <v>9</v>
      </c>
      <c r="J13" s="39">
        <f t="shared" si="5"/>
        <v>530.7</v>
      </c>
      <c r="K13" s="116">
        <f>J13/4.2325</f>
        <v>125.38688718251626</v>
      </c>
      <c r="L13" s="41">
        <f>M13/D13</f>
        <v>2.1531034672461455</v>
      </c>
      <c r="M13" s="16">
        <f t="shared" si="2"/>
        <v>939.3000000000001</v>
      </c>
      <c r="N13" s="16">
        <f>N14</f>
        <v>436.254</v>
      </c>
      <c r="O13" s="16">
        <f t="shared" si="1"/>
        <v>100</v>
      </c>
    </row>
    <row r="14" spans="1:15" ht="12.75">
      <c r="A14" s="16">
        <v>103.87</v>
      </c>
      <c r="B14" s="122">
        <f t="shared" si="4"/>
        <v>-21.516887182516257</v>
      </c>
      <c r="C14" s="38" t="s">
        <v>44</v>
      </c>
      <c r="D14" s="42">
        <f>A14*$D$6</f>
        <v>436.254</v>
      </c>
      <c r="E14" s="50">
        <v>23</v>
      </c>
      <c r="F14" s="42">
        <v>1067.94</v>
      </c>
      <c r="G14" s="50">
        <v>4</v>
      </c>
      <c r="H14" s="42">
        <v>128.64</v>
      </c>
      <c r="I14" s="67">
        <v>9</v>
      </c>
      <c r="J14" s="45">
        <v>530.7</v>
      </c>
      <c r="K14" s="116">
        <f aca="true" t="shared" si="6" ref="K14:K32">J14/4.2325</f>
        <v>125.38688718251626</v>
      </c>
      <c r="L14" s="44">
        <f>M14/D14</f>
        <v>2.1531034672461455</v>
      </c>
      <c r="M14" s="16">
        <f t="shared" si="2"/>
        <v>939.3000000000001</v>
      </c>
      <c r="N14" s="16">
        <f>D14</f>
        <v>436.254</v>
      </c>
      <c r="O14" s="16">
        <f t="shared" si="1"/>
        <v>100</v>
      </c>
    </row>
    <row r="15" spans="1:15" ht="12.75">
      <c r="A15" s="16"/>
      <c r="B15" s="122">
        <f t="shared" si="4"/>
        <v>0</v>
      </c>
      <c r="C15" s="25"/>
      <c r="D15" s="42" t="s">
        <v>16</v>
      </c>
      <c r="E15" s="50"/>
      <c r="F15" s="42"/>
      <c r="G15" s="50"/>
      <c r="H15" s="42"/>
      <c r="I15" s="50"/>
      <c r="J15" s="42"/>
      <c r="K15" s="116">
        <f t="shared" si="6"/>
        <v>0</v>
      </c>
      <c r="L15" s="44"/>
      <c r="M15" s="16">
        <f t="shared" si="2"/>
        <v>0</v>
      </c>
      <c r="N15" s="16">
        <f t="shared" si="3"/>
        <v>0</v>
      </c>
      <c r="O15" s="16" t="e">
        <f t="shared" si="1"/>
        <v>#VALUE!</v>
      </c>
    </row>
    <row r="16" spans="1:15" ht="12.75">
      <c r="A16" s="16"/>
      <c r="B16" s="122">
        <f t="shared" si="4"/>
        <v>-77.9822799763733</v>
      </c>
      <c r="C16" s="32" t="s">
        <v>45</v>
      </c>
      <c r="D16" s="39">
        <f aca="true" t="shared" si="7" ref="D16:J16">D17+D18+D19+D20</f>
        <v>327.222</v>
      </c>
      <c r="E16" s="51">
        <f t="shared" si="7"/>
        <v>177</v>
      </c>
      <c r="F16" s="39">
        <f t="shared" si="7"/>
        <v>823.1600000000001</v>
      </c>
      <c r="G16" s="51">
        <f t="shared" si="7"/>
        <v>50</v>
      </c>
      <c r="H16" s="39">
        <f t="shared" si="7"/>
        <v>151.82999999999998</v>
      </c>
      <c r="I16" s="51">
        <f t="shared" si="7"/>
        <v>62</v>
      </c>
      <c r="J16" s="39">
        <f t="shared" si="7"/>
        <v>330.06</v>
      </c>
      <c r="K16" s="116">
        <f t="shared" si="6"/>
        <v>77.9822799763733</v>
      </c>
      <c r="L16" s="41">
        <f>M16/D16</f>
        <v>2.051604109748123</v>
      </c>
      <c r="M16" s="16">
        <f t="shared" si="2"/>
        <v>671.3300000000002</v>
      </c>
      <c r="N16" s="16">
        <f>N17+N18+N19+N20</f>
        <v>360.92600000000004</v>
      </c>
      <c r="O16" s="16">
        <f t="shared" si="1"/>
        <v>110.30004095079184</v>
      </c>
    </row>
    <row r="17" spans="1:16" ht="12.75">
      <c r="A17" s="16">
        <v>20.57</v>
      </c>
      <c r="B17" s="122">
        <f t="shared" si="4"/>
        <v>-4.34199054932073</v>
      </c>
      <c r="C17" s="38" t="s">
        <v>40</v>
      </c>
      <c r="D17" s="42">
        <f>A17*$D$6</f>
        <v>86.394</v>
      </c>
      <c r="E17" s="50">
        <v>22</v>
      </c>
      <c r="F17" s="42">
        <v>183.11</v>
      </c>
      <c r="G17" s="50">
        <v>5</v>
      </c>
      <c r="H17" s="42">
        <v>7.85</v>
      </c>
      <c r="I17" s="50">
        <v>9</v>
      </c>
      <c r="J17" s="42">
        <v>105.44</v>
      </c>
      <c r="K17" s="116">
        <f t="shared" si="6"/>
        <v>24.91199054932073</v>
      </c>
      <c r="L17" s="44">
        <f>M17/D17</f>
        <v>2.0286130981318147</v>
      </c>
      <c r="M17" s="16">
        <f t="shared" si="2"/>
        <v>175.26000000000002</v>
      </c>
      <c r="N17" s="16">
        <f>D17</f>
        <v>86.394</v>
      </c>
      <c r="O17" s="16">
        <f t="shared" si="1"/>
        <v>100.00000000000001</v>
      </c>
      <c r="P17" s="35"/>
    </row>
    <row r="18" spans="1:15" ht="24" customHeight="1">
      <c r="A18" s="16">
        <v>11.79</v>
      </c>
      <c r="B18" s="122">
        <f t="shared" si="4"/>
        <v>0.6925398700531584</v>
      </c>
      <c r="C18" s="38" t="s">
        <v>21</v>
      </c>
      <c r="D18" s="42">
        <f>A18*$D$6</f>
        <v>49.518</v>
      </c>
      <c r="E18" s="50">
        <v>55</v>
      </c>
      <c r="F18" s="42">
        <v>126.17</v>
      </c>
      <c r="G18" s="50">
        <v>19</v>
      </c>
      <c r="H18" s="45">
        <v>42.49</v>
      </c>
      <c r="I18" s="50">
        <v>21</v>
      </c>
      <c r="J18" s="42">
        <v>46.97</v>
      </c>
      <c r="K18" s="116">
        <f t="shared" si="6"/>
        <v>11.09746012994684</v>
      </c>
      <c r="L18" s="44">
        <f>M18/D18</f>
        <v>1.689890544852377</v>
      </c>
      <c r="M18" s="16">
        <f t="shared" si="2"/>
        <v>83.68</v>
      </c>
      <c r="N18" s="16">
        <f t="shared" si="3"/>
        <v>83.68</v>
      </c>
      <c r="O18" s="16">
        <f t="shared" si="1"/>
        <v>168.9890544852377</v>
      </c>
    </row>
    <row r="19" spans="1:15" ht="25.5">
      <c r="A19" s="16">
        <v>11.79</v>
      </c>
      <c r="B19" s="122">
        <f t="shared" si="4"/>
        <v>2.086515062020082</v>
      </c>
      <c r="C19" s="38" t="s">
        <v>46</v>
      </c>
      <c r="D19" s="42">
        <f>A19*$D$6</f>
        <v>49.518</v>
      </c>
      <c r="E19" s="50">
        <v>2</v>
      </c>
      <c r="F19" s="42">
        <v>49.06</v>
      </c>
      <c r="G19" s="50">
        <v>0</v>
      </c>
      <c r="H19" s="42">
        <v>0</v>
      </c>
      <c r="I19" s="50">
        <v>1</v>
      </c>
      <c r="J19" s="42">
        <v>41.07</v>
      </c>
      <c r="K19" s="116">
        <f t="shared" si="6"/>
        <v>9.703484937979917</v>
      </c>
      <c r="L19" s="44">
        <f>M19/D19</f>
        <v>0.9907508380790824</v>
      </c>
      <c r="M19" s="16">
        <f t="shared" si="2"/>
        <v>49.06</v>
      </c>
      <c r="N19" s="16">
        <f t="shared" si="3"/>
        <v>49.06</v>
      </c>
      <c r="O19" s="16">
        <f t="shared" si="1"/>
        <v>99.07508380790823</v>
      </c>
    </row>
    <row r="20" spans="1:16" ht="12.75">
      <c r="A20" s="16">
        <v>33.76</v>
      </c>
      <c r="B20" s="122">
        <f t="shared" si="4"/>
        <v>1.4906556408741807</v>
      </c>
      <c r="C20" s="38" t="s">
        <v>47</v>
      </c>
      <c r="D20" s="42">
        <f>A20*$D$6</f>
        <v>141.792</v>
      </c>
      <c r="E20" s="50">
        <v>98</v>
      </c>
      <c r="F20" s="42">
        <v>464.82</v>
      </c>
      <c r="G20" s="50">
        <v>26</v>
      </c>
      <c r="H20" s="42">
        <v>101.49</v>
      </c>
      <c r="I20" s="50">
        <v>31</v>
      </c>
      <c r="J20" s="42">
        <v>136.58</v>
      </c>
      <c r="K20" s="116">
        <f t="shared" si="6"/>
        <v>32.26934435912582</v>
      </c>
      <c r="L20" s="44">
        <f>M20/D20</f>
        <v>2.562415368991198</v>
      </c>
      <c r="M20" s="16">
        <f t="shared" si="2"/>
        <v>363.33</v>
      </c>
      <c r="N20" s="16">
        <f>D20</f>
        <v>141.792</v>
      </c>
      <c r="O20" s="16">
        <f t="shared" si="1"/>
        <v>100</v>
      </c>
      <c r="P20" s="35"/>
    </row>
    <row r="21" spans="1:15" ht="12.75">
      <c r="A21" s="16"/>
      <c r="B21" s="122">
        <f t="shared" si="4"/>
        <v>0</v>
      </c>
      <c r="C21" s="25"/>
      <c r="D21" s="42"/>
      <c r="E21" s="50"/>
      <c r="F21" s="42"/>
      <c r="G21" s="50"/>
      <c r="H21" s="42"/>
      <c r="I21" s="50"/>
      <c r="J21" s="42"/>
      <c r="K21" s="116">
        <f t="shared" si="6"/>
        <v>0</v>
      </c>
      <c r="L21" s="44"/>
      <c r="M21" s="16">
        <f t="shared" si="2"/>
        <v>0</v>
      </c>
      <c r="N21" s="16">
        <f t="shared" si="3"/>
        <v>0</v>
      </c>
      <c r="O21" s="16" t="e">
        <f t="shared" si="1"/>
        <v>#DIV/0!</v>
      </c>
    </row>
    <row r="22" spans="1:15" ht="12.75">
      <c r="A22" s="16"/>
      <c r="B22" s="122">
        <f t="shared" si="4"/>
        <v>-31.215593620791495</v>
      </c>
      <c r="C22" s="32" t="s">
        <v>22</v>
      </c>
      <c r="D22" s="39">
        <f aca="true" t="shared" si="8" ref="D22:J22">D23+D24+D25</f>
        <v>355.278</v>
      </c>
      <c r="E22" s="51">
        <f t="shared" si="8"/>
        <v>775</v>
      </c>
      <c r="F22" s="39">
        <f t="shared" si="8"/>
        <v>883.11</v>
      </c>
      <c r="G22" s="51">
        <f t="shared" si="8"/>
        <v>352</v>
      </c>
      <c r="H22" s="39">
        <f t="shared" si="8"/>
        <v>393.78</v>
      </c>
      <c r="I22" s="51">
        <f t="shared" si="8"/>
        <v>127</v>
      </c>
      <c r="J22" s="39">
        <f t="shared" si="8"/>
        <v>132.12</v>
      </c>
      <c r="K22" s="116">
        <f t="shared" si="6"/>
        <v>31.215593620791495</v>
      </c>
      <c r="L22" s="41">
        <f>M22/D22</f>
        <v>1.3773157921402395</v>
      </c>
      <c r="M22" s="16">
        <f t="shared" si="2"/>
        <v>489.33000000000004</v>
      </c>
      <c r="N22" s="16">
        <f>N23+N24+N25</f>
        <v>489.33000000000004</v>
      </c>
      <c r="O22" s="16">
        <f t="shared" si="1"/>
        <v>137.73157921402395</v>
      </c>
    </row>
    <row r="23" spans="1:15" ht="12.75">
      <c r="A23" s="16">
        <v>32.51</v>
      </c>
      <c r="B23" s="122">
        <f t="shared" si="4"/>
        <v>14.823053750738332</v>
      </c>
      <c r="C23" s="38" t="s">
        <v>23</v>
      </c>
      <c r="D23" s="42">
        <f>A23*$D$6</f>
        <v>136.542</v>
      </c>
      <c r="E23" s="50">
        <v>42</v>
      </c>
      <c r="F23" s="68">
        <v>503.02</v>
      </c>
      <c r="G23" s="50">
        <v>21</v>
      </c>
      <c r="H23" s="42">
        <v>223.87</v>
      </c>
      <c r="I23" s="50">
        <v>5</v>
      </c>
      <c r="J23" s="42">
        <v>74.86</v>
      </c>
      <c r="K23" s="116">
        <f t="shared" si="6"/>
        <v>17.686946249261666</v>
      </c>
      <c r="L23" s="44">
        <f>M23/D23</f>
        <v>2.044425890934657</v>
      </c>
      <c r="M23" s="16">
        <f t="shared" si="2"/>
        <v>279.15</v>
      </c>
      <c r="N23" s="16">
        <f t="shared" si="3"/>
        <v>279.15</v>
      </c>
      <c r="O23" s="16">
        <f t="shared" si="1"/>
        <v>204.44258909346573</v>
      </c>
    </row>
    <row r="24" spans="1:15" ht="12.75">
      <c r="A24" s="16">
        <v>27.89</v>
      </c>
      <c r="B24" s="122">
        <f t="shared" si="4"/>
        <v>27.89</v>
      </c>
      <c r="C24" s="25" t="s">
        <v>24</v>
      </c>
      <c r="D24" s="42">
        <f>A24*$D$6</f>
        <v>117.138</v>
      </c>
      <c r="E24" s="50">
        <v>0</v>
      </c>
      <c r="F24" s="42">
        <v>0</v>
      </c>
      <c r="G24" s="50">
        <v>0</v>
      </c>
      <c r="H24" s="42">
        <v>0</v>
      </c>
      <c r="I24" s="50">
        <v>0</v>
      </c>
      <c r="J24" s="42">
        <v>0</v>
      </c>
      <c r="K24" s="116">
        <f t="shared" si="6"/>
        <v>0</v>
      </c>
      <c r="L24" s="44">
        <f>M24/D24</f>
        <v>0</v>
      </c>
      <c r="M24" s="16">
        <f t="shared" si="2"/>
        <v>0</v>
      </c>
      <c r="N24" s="16">
        <f t="shared" si="3"/>
        <v>0</v>
      </c>
      <c r="O24" s="16">
        <f t="shared" si="1"/>
        <v>0</v>
      </c>
    </row>
    <row r="25" spans="1:15" ht="12.75">
      <c r="A25" s="16">
        <v>24.19</v>
      </c>
      <c r="B25" s="122">
        <f t="shared" si="4"/>
        <v>10.661352628470173</v>
      </c>
      <c r="C25" s="38" t="s">
        <v>41</v>
      </c>
      <c r="D25" s="42">
        <f>A25*$D$6</f>
        <v>101.59800000000001</v>
      </c>
      <c r="E25" s="50">
        <v>733</v>
      </c>
      <c r="F25" s="42">
        <v>380.09000000000003</v>
      </c>
      <c r="G25" s="50">
        <v>331</v>
      </c>
      <c r="H25" s="42">
        <v>169.91</v>
      </c>
      <c r="I25" s="50">
        <v>122</v>
      </c>
      <c r="J25" s="42">
        <v>57.26</v>
      </c>
      <c r="K25" s="116">
        <f t="shared" si="6"/>
        <v>13.528647371529829</v>
      </c>
      <c r="L25" s="44">
        <f>M25/D25</f>
        <v>2.0687415106596587</v>
      </c>
      <c r="M25" s="16">
        <f t="shared" si="2"/>
        <v>210.18000000000004</v>
      </c>
      <c r="N25" s="16">
        <f t="shared" si="3"/>
        <v>210.18000000000004</v>
      </c>
      <c r="O25" s="16">
        <f t="shared" si="1"/>
        <v>206.87415106596586</v>
      </c>
    </row>
    <row r="26" spans="1:15" ht="12.75">
      <c r="A26" s="16"/>
      <c r="B26" s="122">
        <f t="shared" si="4"/>
        <v>0</v>
      </c>
      <c r="C26" s="25"/>
      <c r="D26" s="42"/>
      <c r="E26" s="50"/>
      <c r="F26" s="42"/>
      <c r="G26" s="50"/>
      <c r="H26" s="42"/>
      <c r="I26" s="50"/>
      <c r="J26" s="42"/>
      <c r="K26" s="116">
        <f t="shared" si="6"/>
        <v>0</v>
      </c>
      <c r="L26" s="44"/>
      <c r="M26" s="16">
        <f t="shared" si="2"/>
        <v>0</v>
      </c>
      <c r="N26" s="16">
        <f t="shared" si="3"/>
        <v>0</v>
      </c>
      <c r="O26" s="16" t="e">
        <f t="shared" si="1"/>
        <v>#DIV/0!</v>
      </c>
    </row>
    <row r="27" spans="1:15" ht="12.75">
      <c r="A27" s="16"/>
      <c r="B27" s="122">
        <f t="shared" si="4"/>
        <v>-50.72179562906084</v>
      </c>
      <c r="C27" s="32" t="s">
        <v>25</v>
      </c>
      <c r="D27" s="39">
        <f aca="true" t="shared" si="9" ref="D27:J27">D28+D29+D30</f>
        <v>310.8</v>
      </c>
      <c r="E27" s="51">
        <f t="shared" si="9"/>
        <v>104</v>
      </c>
      <c r="F27" s="39">
        <f t="shared" si="9"/>
        <v>663.5400000000001</v>
      </c>
      <c r="G27" s="51">
        <f t="shared" si="9"/>
        <v>35</v>
      </c>
      <c r="H27" s="39">
        <f t="shared" si="9"/>
        <v>277.35999999999996</v>
      </c>
      <c r="I27" s="51">
        <f t="shared" si="9"/>
        <v>33</v>
      </c>
      <c r="J27" s="39">
        <f t="shared" si="9"/>
        <v>214.68</v>
      </c>
      <c r="K27" s="116">
        <f t="shared" si="6"/>
        <v>50.72179562906084</v>
      </c>
      <c r="L27" s="41">
        <f>M27/D27</f>
        <v>1.2425353925353928</v>
      </c>
      <c r="M27" s="16">
        <f t="shared" si="2"/>
        <v>386.1800000000001</v>
      </c>
      <c r="N27" s="16">
        <f>N28+N29+N30</f>
        <v>355.238</v>
      </c>
      <c r="O27" s="16">
        <f t="shared" si="1"/>
        <v>114.2979407979408</v>
      </c>
    </row>
    <row r="28" spans="1:15" ht="12.75">
      <c r="A28" s="16">
        <v>27.89</v>
      </c>
      <c r="B28" s="122">
        <f t="shared" si="4"/>
        <v>7.377300649734202</v>
      </c>
      <c r="C28" s="38" t="s">
        <v>26</v>
      </c>
      <c r="D28" s="42">
        <f>A28*$D$6</f>
        <v>117.138</v>
      </c>
      <c r="E28" s="50">
        <v>21</v>
      </c>
      <c r="F28" s="42">
        <v>247.71</v>
      </c>
      <c r="G28" s="50">
        <v>8</v>
      </c>
      <c r="H28" s="42">
        <v>99.63</v>
      </c>
      <c r="I28" s="67">
        <v>6</v>
      </c>
      <c r="J28" s="45">
        <v>86.82</v>
      </c>
      <c r="K28" s="116">
        <f t="shared" si="6"/>
        <v>20.512699350265798</v>
      </c>
      <c r="L28" s="44">
        <f>M28/D28</f>
        <v>1.2641499769502638</v>
      </c>
      <c r="M28" s="16">
        <f t="shared" si="2"/>
        <v>148.08</v>
      </c>
      <c r="N28" s="16">
        <f>D28</f>
        <v>117.138</v>
      </c>
      <c r="O28" s="16">
        <f t="shared" si="1"/>
        <v>100</v>
      </c>
    </row>
    <row r="29" spans="1:15" ht="12.75">
      <c r="A29" s="16">
        <v>27.93</v>
      </c>
      <c r="B29" s="122">
        <f t="shared" si="4"/>
        <v>1.2649084465445952</v>
      </c>
      <c r="C29" s="38" t="s">
        <v>42</v>
      </c>
      <c r="D29" s="42">
        <f>A29*$D$6</f>
        <v>117.306</v>
      </c>
      <c r="E29" s="50">
        <v>24</v>
      </c>
      <c r="F29" s="42">
        <v>372.37</v>
      </c>
      <c r="G29" s="50">
        <v>12</v>
      </c>
      <c r="H29" s="42">
        <v>166.42</v>
      </c>
      <c r="I29" s="50">
        <v>6</v>
      </c>
      <c r="J29" s="42">
        <v>112.86</v>
      </c>
      <c r="K29" s="116">
        <f t="shared" si="6"/>
        <v>26.665091553455404</v>
      </c>
      <c r="L29" s="44">
        <f>M29/D29</f>
        <v>1.7556646718837914</v>
      </c>
      <c r="M29" s="16">
        <f t="shared" si="2"/>
        <v>205.95000000000002</v>
      </c>
      <c r="N29" s="16">
        <f t="shared" si="3"/>
        <v>205.95000000000002</v>
      </c>
      <c r="O29" s="16">
        <f t="shared" si="1"/>
        <v>175.5664671883791</v>
      </c>
    </row>
    <row r="30" spans="1:15" ht="12.75">
      <c r="A30" s="16">
        <v>18.18</v>
      </c>
      <c r="B30" s="122">
        <f t="shared" si="4"/>
        <v>14.635995274660367</v>
      </c>
      <c r="C30" s="38" t="s">
        <v>36</v>
      </c>
      <c r="D30" s="42">
        <f>A30*$D$6</f>
        <v>76.35600000000001</v>
      </c>
      <c r="E30" s="50">
        <v>59</v>
      </c>
      <c r="F30" s="42">
        <v>43.46</v>
      </c>
      <c r="G30" s="50">
        <v>15</v>
      </c>
      <c r="H30" s="42">
        <v>11.31</v>
      </c>
      <c r="I30" s="50">
        <v>21</v>
      </c>
      <c r="J30" s="42">
        <v>15</v>
      </c>
      <c r="K30" s="116">
        <f t="shared" si="6"/>
        <v>3.544004725339634</v>
      </c>
      <c r="L30" s="44">
        <f>M30/D30</f>
        <v>0.421054010162921</v>
      </c>
      <c r="M30" s="16">
        <f t="shared" si="2"/>
        <v>32.15</v>
      </c>
      <c r="N30" s="16">
        <f t="shared" si="3"/>
        <v>32.15</v>
      </c>
      <c r="O30" s="16">
        <f t="shared" si="1"/>
        <v>42.1054010162921</v>
      </c>
    </row>
    <row r="31" spans="1:15" ht="12.75">
      <c r="A31" s="16"/>
      <c r="B31" s="122">
        <f t="shared" si="4"/>
        <v>0</v>
      </c>
      <c r="C31" s="4"/>
      <c r="D31" s="42"/>
      <c r="E31" s="50"/>
      <c r="F31" s="42"/>
      <c r="G31" s="50"/>
      <c r="H31" s="42"/>
      <c r="I31" s="50"/>
      <c r="J31" s="42"/>
      <c r="K31" s="116">
        <f t="shared" si="6"/>
        <v>0</v>
      </c>
      <c r="L31" s="44"/>
      <c r="M31" s="16">
        <f t="shared" si="2"/>
        <v>0</v>
      </c>
      <c r="N31" s="16">
        <f t="shared" si="3"/>
        <v>0</v>
      </c>
      <c r="O31" s="16" t="e">
        <f t="shared" si="1"/>
        <v>#DIV/0!</v>
      </c>
    </row>
    <row r="32" spans="1:15" ht="13.5" thickBot="1">
      <c r="A32" s="16">
        <v>505.20000000000005</v>
      </c>
      <c r="B32" s="122">
        <f t="shared" si="4"/>
        <v>148.74400472533966</v>
      </c>
      <c r="C32" s="34" t="s">
        <v>0</v>
      </c>
      <c r="D32" s="46">
        <f>D8+D13+D16+D22+D27</f>
        <v>2121.84</v>
      </c>
      <c r="E32" s="52">
        <f aca="true" t="shared" si="10" ref="E32:J32">E8+E13+E16+E22+E27</f>
        <v>1170</v>
      </c>
      <c r="F32" s="46">
        <f t="shared" si="10"/>
        <v>4302.900000000001</v>
      </c>
      <c r="G32" s="52">
        <f t="shared" si="10"/>
        <v>463</v>
      </c>
      <c r="H32" s="48">
        <f t="shared" si="10"/>
        <v>1099.6</v>
      </c>
      <c r="I32" s="52">
        <f t="shared" si="10"/>
        <v>253</v>
      </c>
      <c r="J32" s="48">
        <f t="shared" si="10"/>
        <v>1508.7</v>
      </c>
      <c r="K32" s="116">
        <f t="shared" si="6"/>
        <v>356.4559952746604</v>
      </c>
      <c r="L32" s="49">
        <f>M32/D32</f>
        <v>1.5096802774950044</v>
      </c>
      <c r="M32" s="16">
        <f t="shared" si="2"/>
        <v>3203.3000000000006</v>
      </c>
      <c r="N32" s="16">
        <f>N8+N13+N16+N22+N27</f>
        <v>2322.5137999999997</v>
      </c>
      <c r="O32" s="16">
        <f>N32/D32</f>
        <v>1.0945753685480524</v>
      </c>
    </row>
    <row r="33" spans="1:13" ht="12.75" hidden="1">
      <c r="A33">
        <f>(A32-A8)*D6</f>
        <v>2121.84</v>
      </c>
      <c r="D33" s="22">
        <f>D8+D16+D22+D27</f>
        <v>1685.586</v>
      </c>
      <c r="E33" s="22">
        <f aca="true" t="shared" si="11" ref="E33:J33">E8+E16+E22+E27</f>
        <v>1147</v>
      </c>
      <c r="F33" s="22">
        <f t="shared" si="11"/>
        <v>3234.96</v>
      </c>
      <c r="G33" s="22">
        <f t="shared" si="11"/>
        <v>459</v>
      </c>
      <c r="H33" s="22">
        <f t="shared" si="11"/>
        <v>970.9599999999998</v>
      </c>
      <c r="I33" s="22">
        <f t="shared" si="11"/>
        <v>244</v>
      </c>
      <c r="J33" s="22">
        <f t="shared" si="11"/>
        <v>978</v>
      </c>
      <c r="K33" s="121"/>
      <c r="L33" s="24">
        <f>M33*100/D33</f>
        <v>134.31530636823038</v>
      </c>
      <c r="M33" s="16">
        <f t="shared" si="2"/>
        <v>2264</v>
      </c>
    </row>
    <row r="34" ht="12.75">
      <c r="N34" s="16">
        <f>N32-N13</f>
        <v>1886.2597999999998</v>
      </c>
    </row>
    <row r="35" spans="3:17" ht="12.75" customHeight="1">
      <c r="C35" s="139" t="s">
        <v>48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7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7"/>
      <c r="L37" s="31"/>
    </row>
    <row r="38" spans="5:6" ht="12.75" hidden="1">
      <c r="E38">
        <f>E32-G32</f>
        <v>707</v>
      </c>
      <c r="F38">
        <f>F32-H32</f>
        <v>3203.3000000000006</v>
      </c>
    </row>
    <row r="39" ht="12.75" hidden="1">
      <c r="F39">
        <f>F38/D6</f>
        <v>762.6904761904763</v>
      </c>
    </row>
    <row r="40" spans="5:6" ht="12.75" hidden="1">
      <c r="E40">
        <f>E33-G33</f>
        <v>688</v>
      </c>
      <c r="F40">
        <f>F33-H33</f>
        <v>2264</v>
      </c>
    </row>
    <row r="41" ht="12.75" hidden="1">
      <c r="F41">
        <f>F40/D6</f>
        <v>539.047619047619</v>
      </c>
    </row>
  </sheetData>
  <sheetProtection/>
  <mergeCells count="9">
    <mergeCell ref="C2:L2"/>
    <mergeCell ref="L4:L5"/>
    <mergeCell ref="C4:C5"/>
    <mergeCell ref="C3:J3"/>
    <mergeCell ref="D4:D5"/>
    <mergeCell ref="C35:Q35"/>
    <mergeCell ref="E4:F4"/>
    <mergeCell ref="G4:H4"/>
    <mergeCell ref="I4:J4"/>
  </mergeCells>
  <printOptions/>
  <pageMargins left="0.2" right="0" top="0.56" bottom="0.63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1"/>
  <sheetViews>
    <sheetView zoomScale="90" zoomScaleNormal="90" zoomScalePageLayoutView="0" workbookViewId="0" topLeftCell="C1">
      <pane xSplit="1" topLeftCell="D1" activePane="topRight" state="frozen"/>
      <selection pane="topLeft" activeCell="C1" sqref="C1"/>
      <selection pane="topRight" activeCell="E44" sqref="E44"/>
    </sheetView>
  </sheetViews>
  <sheetFormatPr defaultColWidth="9.140625" defaultRowHeight="12.75"/>
  <cols>
    <col min="1" max="1" width="8.7109375" style="0" hidden="1" customWidth="1"/>
    <col min="2" max="2" width="8.7109375" style="84" hidden="1" customWidth="1"/>
    <col min="3" max="3" width="34.8515625" style="0" customWidth="1"/>
    <col min="4" max="4" width="11.57421875" style="0" customWidth="1"/>
    <col min="5" max="5" width="9.28125" style="0" customWidth="1"/>
    <col min="6" max="6" width="10.7109375" style="0" customWidth="1"/>
    <col min="7" max="7" width="8.7109375" style="0" customWidth="1"/>
    <col min="8" max="8" width="10.00390625" style="0" customWidth="1"/>
    <col min="9" max="9" width="7.28125" style="0" customWidth="1"/>
    <col min="10" max="10" width="10.28125" style="0" customWidth="1"/>
    <col min="11" max="11" width="10.28125" style="84" hidden="1" customWidth="1"/>
    <col min="12" max="12" width="11.57421875" style="0" customWidth="1"/>
    <col min="13" max="13" width="9.7109375" style="0" hidden="1" customWidth="1"/>
    <col min="14" max="15" width="9.140625" style="0" hidden="1" customWidth="1"/>
  </cols>
  <sheetData>
    <row r="2" spans="1:12" ht="12.75">
      <c r="A2">
        <v>148.61</v>
      </c>
      <c r="C2" s="151" t="s">
        <v>34</v>
      </c>
      <c r="D2" s="151"/>
      <c r="E2" s="151"/>
      <c r="F2" s="151"/>
      <c r="G2" s="151"/>
      <c r="H2" s="151"/>
      <c r="I2" s="151"/>
      <c r="J2" s="151"/>
      <c r="K2" s="151"/>
      <c r="L2" s="151"/>
    </row>
    <row r="3" spans="3:12" ht="13.5" thickBot="1">
      <c r="C3" s="150" t="s">
        <v>100</v>
      </c>
      <c r="D3" s="150"/>
      <c r="E3" s="150"/>
      <c r="F3" s="150"/>
      <c r="G3" s="150"/>
      <c r="H3" s="150"/>
      <c r="I3" s="150"/>
      <c r="J3" s="150"/>
      <c r="K3" s="112"/>
      <c r="L3" s="9" t="s">
        <v>27</v>
      </c>
    </row>
    <row r="4" spans="3:12" ht="30.75" customHeight="1">
      <c r="C4" s="140" t="s">
        <v>37</v>
      </c>
      <c r="D4" s="142" t="s">
        <v>17</v>
      </c>
      <c r="E4" s="144" t="s">
        <v>11</v>
      </c>
      <c r="F4" s="145"/>
      <c r="G4" s="144" t="s">
        <v>8</v>
      </c>
      <c r="H4" s="145"/>
      <c r="I4" s="144" t="s">
        <v>9</v>
      </c>
      <c r="J4" s="145"/>
      <c r="K4" s="113"/>
      <c r="L4" s="146" t="s">
        <v>13</v>
      </c>
    </row>
    <row r="5" spans="3:12" ht="42" customHeight="1">
      <c r="C5" s="141"/>
      <c r="D5" s="143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4"/>
      <c r="L5" s="147"/>
    </row>
    <row r="6" spans="3:12" ht="12.75" hidden="1">
      <c r="C6" s="4"/>
      <c r="D6" s="2">
        <f>NE!D6</f>
        <v>4.2</v>
      </c>
      <c r="E6" s="2"/>
      <c r="F6" s="2"/>
      <c r="G6" s="2"/>
      <c r="H6" s="2"/>
      <c r="I6" s="2"/>
      <c r="J6" s="2"/>
      <c r="K6" s="120"/>
      <c r="L6" s="3"/>
    </row>
    <row r="7" spans="3:12" ht="12.75">
      <c r="C7" s="1"/>
      <c r="D7" s="2"/>
      <c r="E7" s="2"/>
      <c r="F7" s="2"/>
      <c r="G7" s="2"/>
      <c r="H7" s="2"/>
      <c r="I7" s="2"/>
      <c r="J7" s="2"/>
      <c r="K7" s="120"/>
      <c r="L7" s="3"/>
    </row>
    <row r="8" spans="1:15" ht="12.75">
      <c r="A8" s="18"/>
      <c r="B8" s="119"/>
      <c r="C8" s="32" t="s">
        <v>38</v>
      </c>
      <c r="D8" s="39">
        <f aca="true" t="shared" si="0" ref="D8:J8">D9+D10+D11</f>
        <v>624.162</v>
      </c>
      <c r="E8" s="40">
        <v>57</v>
      </c>
      <c r="F8" s="39">
        <f t="shared" si="0"/>
        <v>737.5799999999999</v>
      </c>
      <c r="G8" s="40">
        <f t="shared" si="0"/>
        <v>15</v>
      </c>
      <c r="H8" s="39">
        <f t="shared" si="0"/>
        <v>177.64999999999998</v>
      </c>
      <c r="I8" s="40">
        <f t="shared" si="0"/>
        <v>27</v>
      </c>
      <c r="J8" s="39">
        <f t="shared" si="0"/>
        <v>380.09</v>
      </c>
      <c r="K8" s="116"/>
      <c r="L8" s="41">
        <f>M8/D8</f>
        <v>0.897090819370612</v>
      </c>
      <c r="M8" s="16">
        <f>F8-H8</f>
        <v>559.93</v>
      </c>
      <c r="N8" s="16">
        <f>N9+N10+N11</f>
        <v>461.6286</v>
      </c>
      <c r="O8" s="16">
        <f aca="true" t="shared" si="1" ref="O8:O31">(N8*100)/D8</f>
        <v>73.95974122102915</v>
      </c>
    </row>
    <row r="9" spans="1:15" ht="12.75">
      <c r="A9" s="16">
        <v>74.305</v>
      </c>
      <c r="B9" s="122">
        <f>A9-K9</f>
        <v>74.305</v>
      </c>
      <c r="C9" s="25" t="s">
        <v>18</v>
      </c>
      <c r="D9" s="42">
        <f>A9*$D$6</f>
        <v>312.081</v>
      </c>
      <c r="E9" s="50">
        <v>21</v>
      </c>
      <c r="F9" s="42">
        <v>246.03</v>
      </c>
      <c r="G9" s="50">
        <v>5</v>
      </c>
      <c r="H9" s="42">
        <v>52.46</v>
      </c>
      <c r="I9" s="50">
        <v>4</v>
      </c>
      <c r="J9" s="42">
        <v>55.7</v>
      </c>
      <c r="K9" s="116"/>
      <c r="L9" s="44">
        <f>M9/D9</f>
        <v>0.62025563876045</v>
      </c>
      <c r="M9" s="16">
        <f aca="true" t="shared" si="2" ref="M9:M33">F9-H9</f>
        <v>193.57</v>
      </c>
      <c r="N9" s="16">
        <f aca="true" t="shared" si="3" ref="N9:N31">F9-H9</f>
        <v>193.57</v>
      </c>
      <c r="O9" s="16">
        <f t="shared" si="1"/>
        <v>62.025563876045</v>
      </c>
    </row>
    <row r="10" spans="1:15" ht="12.75">
      <c r="A10" s="16">
        <v>29.722000000000005</v>
      </c>
      <c r="B10" s="122">
        <f aca="true" t="shared" si="4" ref="B10:B32">A10-K10</f>
        <v>29.722000000000005</v>
      </c>
      <c r="C10" s="25" t="s">
        <v>19</v>
      </c>
      <c r="D10" s="42">
        <f>A10*$D$6</f>
        <v>124.83240000000002</v>
      </c>
      <c r="E10" s="53" t="s">
        <v>91</v>
      </c>
      <c r="F10" s="42">
        <v>139.51</v>
      </c>
      <c r="G10" s="50">
        <v>1</v>
      </c>
      <c r="H10" s="42">
        <v>58.7</v>
      </c>
      <c r="I10" s="50">
        <v>6</v>
      </c>
      <c r="J10" s="42">
        <v>72.44</v>
      </c>
      <c r="K10" s="116"/>
      <c r="L10" s="44">
        <f>M10/D10</f>
        <v>0.6473479641503326</v>
      </c>
      <c r="M10" s="16">
        <f t="shared" si="2"/>
        <v>80.80999999999999</v>
      </c>
      <c r="N10" s="16">
        <f t="shared" si="3"/>
        <v>80.80999999999999</v>
      </c>
      <c r="O10" s="16">
        <f t="shared" si="1"/>
        <v>64.73479641503326</v>
      </c>
    </row>
    <row r="11" spans="1:15" ht="12.75">
      <c r="A11" s="16">
        <v>44.583000000000006</v>
      </c>
      <c r="B11" s="122">
        <f t="shared" si="4"/>
        <v>44.583000000000006</v>
      </c>
      <c r="C11" s="25" t="s">
        <v>20</v>
      </c>
      <c r="D11" s="42">
        <f>A11*$D$6</f>
        <v>187.24860000000004</v>
      </c>
      <c r="E11" s="50" t="s">
        <v>58</v>
      </c>
      <c r="F11" s="42">
        <v>352.04</v>
      </c>
      <c r="G11" s="50">
        <v>9</v>
      </c>
      <c r="H11" s="42">
        <v>66.49</v>
      </c>
      <c r="I11" s="50">
        <v>17</v>
      </c>
      <c r="J11" s="42">
        <v>251.95</v>
      </c>
      <c r="K11" s="116"/>
      <c r="L11" s="44">
        <f>M11/D11</f>
        <v>1.5249780238677348</v>
      </c>
      <c r="M11" s="16">
        <f t="shared" si="2"/>
        <v>285.55</v>
      </c>
      <c r="N11" s="16">
        <f>D11</f>
        <v>187.24860000000004</v>
      </c>
      <c r="O11" s="16">
        <f t="shared" si="1"/>
        <v>100</v>
      </c>
    </row>
    <row r="12" spans="1:15" ht="12.75">
      <c r="A12" s="16">
        <v>148.61</v>
      </c>
      <c r="B12" s="122">
        <f t="shared" si="4"/>
        <v>148.61</v>
      </c>
      <c r="C12" s="25"/>
      <c r="D12" s="42"/>
      <c r="E12" s="50"/>
      <c r="F12" s="42"/>
      <c r="G12" s="50"/>
      <c r="H12" s="42"/>
      <c r="I12" s="50"/>
      <c r="J12" s="42"/>
      <c r="K12" s="116"/>
      <c r="L12" s="44"/>
      <c r="M12" s="16">
        <f t="shared" si="2"/>
        <v>0</v>
      </c>
      <c r="N12" s="16">
        <f t="shared" si="3"/>
        <v>0</v>
      </c>
      <c r="O12" s="16" t="e">
        <f t="shared" si="1"/>
        <v>#DIV/0!</v>
      </c>
    </row>
    <row r="13" spans="1:15" ht="12.75">
      <c r="A13" s="16"/>
      <c r="B13" s="122">
        <f t="shared" si="4"/>
        <v>-103.60779681039574</v>
      </c>
      <c r="C13" s="32" t="s">
        <v>39</v>
      </c>
      <c r="D13" s="39">
        <f aca="true" t="shared" si="5" ref="D13:J13">D14</f>
        <v>393.33000000000004</v>
      </c>
      <c r="E13" s="51">
        <f t="shared" si="5"/>
        <v>46</v>
      </c>
      <c r="F13" s="39">
        <f t="shared" si="5"/>
        <v>1337.3</v>
      </c>
      <c r="G13" s="51">
        <f t="shared" si="5"/>
        <v>17</v>
      </c>
      <c r="H13" s="39">
        <f t="shared" si="5"/>
        <v>442.39</v>
      </c>
      <c r="I13" s="51">
        <f t="shared" si="5"/>
        <v>14</v>
      </c>
      <c r="J13" s="39">
        <f t="shared" si="5"/>
        <v>438.52</v>
      </c>
      <c r="K13" s="116">
        <f>J13/4.2325</f>
        <v>103.60779681039574</v>
      </c>
      <c r="L13" s="41">
        <f>M13/D13</f>
        <v>2.2752141967304804</v>
      </c>
      <c r="M13" s="16">
        <f t="shared" si="2"/>
        <v>894.91</v>
      </c>
      <c r="N13" s="16">
        <f>N14</f>
        <v>393.33000000000004</v>
      </c>
      <c r="O13" s="16">
        <f t="shared" si="1"/>
        <v>100.00000000000001</v>
      </c>
    </row>
    <row r="14" spans="1:16" ht="12.75">
      <c r="A14" s="16">
        <v>93.65</v>
      </c>
      <c r="B14" s="122">
        <f t="shared" si="4"/>
        <v>-9.957796810395735</v>
      </c>
      <c r="C14" s="38" t="s">
        <v>44</v>
      </c>
      <c r="D14" s="42">
        <f>A14*$D$6</f>
        <v>393.33000000000004</v>
      </c>
      <c r="E14" s="50">
        <v>46</v>
      </c>
      <c r="F14" s="42">
        <v>1337.3</v>
      </c>
      <c r="G14" s="50">
        <v>17</v>
      </c>
      <c r="H14" s="42">
        <v>442.39</v>
      </c>
      <c r="I14" s="67">
        <v>14</v>
      </c>
      <c r="J14" s="45">
        <v>438.52</v>
      </c>
      <c r="K14" s="116">
        <f aca="true" t="shared" si="6" ref="K14:K32">J14/4.2325</f>
        <v>103.60779681039574</v>
      </c>
      <c r="L14" s="44">
        <f>M14/D14</f>
        <v>2.2752141967304804</v>
      </c>
      <c r="M14" s="16">
        <f t="shared" si="2"/>
        <v>894.91</v>
      </c>
      <c r="N14" s="16">
        <f>D14</f>
        <v>393.33000000000004</v>
      </c>
      <c r="O14" s="16">
        <f t="shared" si="1"/>
        <v>100.00000000000001</v>
      </c>
      <c r="P14" s="35"/>
    </row>
    <row r="15" spans="1:15" ht="12.75">
      <c r="A15" s="16"/>
      <c r="B15" s="122">
        <f t="shared" si="4"/>
        <v>0</v>
      </c>
      <c r="C15" s="25"/>
      <c r="D15" s="42"/>
      <c r="E15" s="50"/>
      <c r="F15" s="42"/>
      <c r="G15" s="50"/>
      <c r="H15" s="42"/>
      <c r="I15" s="50"/>
      <c r="J15" s="42"/>
      <c r="K15" s="116">
        <f t="shared" si="6"/>
        <v>0</v>
      </c>
      <c r="L15" s="44"/>
      <c r="M15" s="16">
        <f t="shared" si="2"/>
        <v>0</v>
      </c>
      <c r="N15" s="16">
        <f t="shared" si="3"/>
        <v>0</v>
      </c>
      <c r="O15" s="16" t="e">
        <f t="shared" si="1"/>
        <v>#DIV/0!</v>
      </c>
    </row>
    <row r="16" spans="1:15" ht="12.75">
      <c r="A16" s="16"/>
      <c r="B16" s="122">
        <f t="shared" si="4"/>
        <v>-69.46012994683993</v>
      </c>
      <c r="C16" s="32" t="s">
        <v>45</v>
      </c>
      <c r="D16" s="39">
        <f aca="true" t="shared" si="7" ref="D16:J16">D17+D18+D19+D20</f>
        <v>295.00800000000004</v>
      </c>
      <c r="E16" s="51">
        <f t="shared" si="7"/>
        <v>171</v>
      </c>
      <c r="F16" s="39">
        <f t="shared" si="7"/>
        <v>836.8600000000001</v>
      </c>
      <c r="G16" s="51">
        <f t="shared" si="7"/>
        <v>43</v>
      </c>
      <c r="H16" s="39">
        <f t="shared" si="7"/>
        <v>160.45</v>
      </c>
      <c r="I16" s="51">
        <f t="shared" si="7"/>
        <v>47</v>
      </c>
      <c r="J16" s="39">
        <f t="shared" si="7"/>
        <v>293.99</v>
      </c>
      <c r="K16" s="116">
        <f t="shared" si="6"/>
        <v>69.46012994683993</v>
      </c>
      <c r="L16" s="41">
        <f>M16/D16</f>
        <v>2.292853075170843</v>
      </c>
      <c r="M16" s="16">
        <f t="shared" si="2"/>
        <v>676.4100000000001</v>
      </c>
      <c r="N16" s="16">
        <f>N17+N18+N19+N20</f>
        <v>372.06800000000004</v>
      </c>
      <c r="O16" s="16">
        <f t="shared" si="1"/>
        <v>126.12132552337563</v>
      </c>
    </row>
    <row r="17" spans="1:15" ht="12.75">
      <c r="A17" s="16">
        <v>18.54</v>
      </c>
      <c r="B17" s="122">
        <f t="shared" si="4"/>
        <v>-3.9833313644418205</v>
      </c>
      <c r="C17" s="38" t="s">
        <v>40</v>
      </c>
      <c r="D17" s="42">
        <f>A17*$D$6</f>
        <v>77.868</v>
      </c>
      <c r="E17" s="50">
        <v>14</v>
      </c>
      <c r="F17" s="42">
        <v>131.24</v>
      </c>
      <c r="G17" s="50">
        <v>2</v>
      </c>
      <c r="H17" s="42">
        <v>6.17</v>
      </c>
      <c r="I17" s="50">
        <v>7</v>
      </c>
      <c r="J17" s="42">
        <v>95.33</v>
      </c>
      <c r="K17" s="116">
        <f t="shared" si="6"/>
        <v>22.52333136444182</v>
      </c>
      <c r="L17" s="44">
        <f>M17/D17</f>
        <v>1.6061796887039608</v>
      </c>
      <c r="M17" s="16">
        <f t="shared" si="2"/>
        <v>125.07000000000001</v>
      </c>
      <c r="N17" s="16">
        <f t="shared" si="3"/>
        <v>125.07000000000001</v>
      </c>
      <c r="O17" s="16">
        <f t="shared" si="1"/>
        <v>160.61796887039606</v>
      </c>
    </row>
    <row r="18" spans="1:15" ht="12.75">
      <c r="A18" s="16">
        <v>10.63</v>
      </c>
      <c r="B18" s="122">
        <f t="shared" si="4"/>
        <v>2.3890076786769043</v>
      </c>
      <c r="C18" s="38" t="s">
        <v>21</v>
      </c>
      <c r="D18" s="42">
        <f>A18*$D$6</f>
        <v>44.64600000000001</v>
      </c>
      <c r="E18" s="50">
        <v>51</v>
      </c>
      <c r="F18" s="42">
        <v>112.5</v>
      </c>
      <c r="G18" s="50">
        <v>19</v>
      </c>
      <c r="H18" s="42">
        <v>44.28</v>
      </c>
      <c r="I18" s="50">
        <v>15</v>
      </c>
      <c r="J18" s="42">
        <v>34.88</v>
      </c>
      <c r="K18" s="116">
        <f t="shared" si="6"/>
        <v>8.240992321323096</v>
      </c>
      <c r="L18" s="44">
        <f>M18/D18</f>
        <v>1.5280204273619133</v>
      </c>
      <c r="M18" s="16">
        <f t="shared" si="2"/>
        <v>68.22</v>
      </c>
      <c r="N18" s="16">
        <f t="shared" si="3"/>
        <v>68.22</v>
      </c>
      <c r="O18" s="16">
        <f t="shared" si="1"/>
        <v>152.80204273619134</v>
      </c>
    </row>
    <row r="19" spans="1:15" ht="25.5">
      <c r="A19" s="16">
        <v>10.63</v>
      </c>
      <c r="B19" s="122">
        <f t="shared" si="4"/>
        <v>2.3346662728883647</v>
      </c>
      <c r="C19" s="38" t="s">
        <v>46</v>
      </c>
      <c r="D19" s="42">
        <f>A19*$D$6</f>
        <v>44.64600000000001</v>
      </c>
      <c r="E19" s="50">
        <v>2</v>
      </c>
      <c r="F19" s="42">
        <v>50.93</v>
      </c>
      <c r="G19" s="50">
        <v>0</v>
      </c>
      <c r="H19" s="42">
        <v>0</v>
      </c>
      <c r="I19" s="50">
        <v>1</v>
      </c>
      <c r="J19" s="42">
        <v>35.11</v>
      </c>
      <c r="K19" s="116">
        <f t="shared" si="6"/>
        <v>8.295333727111636</v>
      </c>
      <c r="L19" s="44">
        <f>M19/D19</f>
        <v>1.1407516910809476</v>
      </c>
      <c r="M19" s="16">
        <f t="shared" si="2"/>
        <v>50.93</v>
      </c>
      <c r="N19" s="16">
        <f t="shared" si="3"/>
        <v>50.93</v>
      </c>
      <c r="O19" s="16">
        <f t="shared" si="1"/>
        <v>114.07516910809477</v>
      </c>
    </row>
    <row r="20" spans="1:16" ht="12.75">
      <c r="A20" s="16">
        <v>30.44</v>
      </c>
      <c r="B20" s="122">
        <f t="shared" si="4"/>
        <v>0.03952746603662405</v>
      </c>
      <c r="C20" s="38" t="s">
        <v>47</v>
      </c>
      <c r="D20" s="42">
        <f>A20*$D$6</f>
        <v>127.84800000000001</v>
      </c>
      <c r="E20" s="50">
        <v>104</v>
      </c>
      <c r="F20" s="42">
        <v>542.19</v>
      </c>
      <c r="G20" s="50">
        <v>22</v>
      </c>
      <c r="H20" s="42">
        <v>110</v>
      </c>
      <c r="I20" s="50">
        <v>24</v>
      </c>
      <c r="J20" s="42">
        <v>128.67</v>
      </c>
      <c r="K20" s="116">
        <f t="shared" si="6"/>
        <v>30.400472533963377</v>
      </c>
      <c r="L20" s="44">
        <f>M20/D20</f>
        <v>3.3804987172267067</v>
      </c>
      <c r="M20" s="16">
        <f t="shared" si="2"/>
        <v>432.19000000000005</v>
      </c>
      <c r="N20" s="16">
        <f>D20</f>
        <v>127.84800000000001</v>
      </c>
      <c r="O20" s="16">
        <f t="shared" si="1"/>
        <v>100</v>
      </c>
      <c r="P20" s="35"/>
    </row>
    <row r="21" spans="1:15" ht="12.75">
      <c r="A21" s="16"/>
      <c r="B21" s="122">
        <f t="shared" si="4"/>
        <v>0</v>
      </c>
      <c r="C21" s="25"/>
      <c r="D21" s="42"/>
      <c r="E21" s="50"/>
      <c r="F21" s="42"/>
      <c r="G21" s="50"/>
      <c r="H21" s="42"/>
      <c r="I21" s="50"/>
      <c r="J21" s="42"/>
      <c r="K21" s="116">
        <f t="shared" si="6"/>
        <v>0</v>
      </c>
      <c r="L21" s="44"/>
      <c r="M21" s="16">
        <f t="shared" si="2"/>
        <v>0</v>
      </c>
      <c r="N21" s="16">
        <f t="shared" si="3"/>
        <v>0</v>
      </c>
      <c r="O21" s="16" t="e">
        <f t="shared" si="1"/>
        <v>#DIV/0!</v>
      </c>
    </row>
    <row r="22" spans="1:15" ht="12.75">
      <c r="A22" s="16"/>
      <c r="B22" s="122">
        <f t="shared" si="4"/>
        <v>-36.347312463083284</v>
      </c>
      <c r="C22" s="32" t="s">
        <v>22</v>
      </c>
      <c r="D22" s="39">
        <f aca="true" t="shared" si="8" ref="D22:J22">D23+D24+D25</f>
        <v>320.334</v>
      </c>
      <c r="E22" s="51">
        <f t="shared" si="8"/>
        <v>632</v>
      </c>
      <c r="F22" s="39">
        <f t="shared" si="8"/>
        <v>867.18</v>
      </c>
      <c r="G22" s="51">
        <f t="shared" si="8"/>
        <v>365</v>
      </c>
      <c r="H22" s="39">
        <f t="shared" si="8"/>
        <v>475.05999999999995</v>
      </c>
      <c r="I22" s="51">
        <f t="shared" si="8"/>
        <v>173</v>
      </c>
      <c r="J22" s="39">
        <f t="shared" si="8"/>
        <v>153.84</v>
      </c>
      <c r="K22" s="116">
        <f t="shared" si="6"/>
        <v>36.347312463083284</v>
      </c>
      <c r="L22" s="41">
        <f>M22/D22</f>
        <v>1.2240973483926152</v>
      </c>
      <c r="M22" s="16">
        <f t="shared" si="2"/>
        <v>392.12</v>
      </c>
      <c r="N22" s="16">
        <f>N23+N24+N25</f>
        <v>392.12</v>
      </c>
      <c r="O22" s="16">
        <f t="shared" si="1"/>
        <v>122.40973483926152</v>
      </c>
    </row>
    <row r="23" spans="1:15" ht="12.75">
      <c r="A23" s="16">
        <v>29.31</v>
      </c>
      <c r="B23" s="122">
        <f t="shared" si="4"/>
        <v>12.724057885410513</v>
      </c>
      <c r="C23" s="38" t="s">
        <v>23</v>
      </c>
      <c r="D23" s="42">
        <f>A23*$D$6</f>
        <v>123.102</v>
      </c>
      <c r="E23" s="50">
        <v>31</v>
      </c>
      <c r="F23" s="42">
        <v>520.14</v>
      </c>
      <c r="G23" s="50">
        <v>19</v>
      </c>
      <c r="H23" s="42">
        <v>279.34</v>
      </c>
      <c r="I23" s="50">
        <v>4</v>
      </c>
      <c r="J23" s="42">
        <v>70.2</v>
      </c>
      <c r="K23" s="116">
        <f t="shared" si="6"/>
        <v>16.585942114589486</v>
      </c>
      <c r="L23" s="44">
        <f>M23/D23</f>
        <v>1.9561014443307176</v>
      </c>
      <c r="M23" s="16">
        <f t="shared" si="2"/>
        <v>240.8</v>
      </c>
      <c r="N23" s="16">
        <f t="shared" si="3"/>
        <v>240.8</v>
      </c>
      <c r="O23" s="16">
        <f t="shared" si="1"/>
        <v>195.61014443307175</v>
      </c>
    </row>
    <row r="24" spans="1:15" ht="12.75">
      <c r="A24" s="16">
        <v>25.15</v>
      </c>
      <c r="B24" s="122">
        <f t="shared" si="4"/>
        <v>25.15</v>
      </c>
      <c r="C24" s="38" t="s">
        <v>24</v>
      </c>
      <c r="D24" s="42">
        <f>A24*$D$6</f>
        <v>105.63</v>
      </c>
      <c r="E24" s="50">
        <v>5</v>
      </c>
      <c r="F24" s="42">
        <v>48.29</v>
      </c>
      <c r="G24" s="50">
        <v>1</v>
      </c>
      <c r="H24" s="42">
        <v>14.62</v>
      </c>
      <c r="I24" s="50">
        <v>0</v>
      </c>
      <c r="J24" s="42">
        <v>0</v>
      </c>
      <c r="K24" s="116">
        <f t="shared" si="6"/>
        <v>0</v>
      </c>
      <c r="L24" s="44">
        <f>M24/D24</f>
        <v>0.31875414181577205</v>
      </c>
      <c r="M24" s="16">
        <f t="shared" si="2"/>
        <v>33.67</v>
      </c>
      <c r="N24" s="16">
        <f t="shared" si="3"/>
        <v>33.67</v>
      </c>
      <c r="O24" s="16">
        <f t="shared" si="1"/>
        <v>31.875414181577206</v>
      </c>
    </row>
    <row r="25" spans="1:15" ht="12.75">
      <c r="A25" s="16">
        <v>21.81</v>
      </c>
      <c r="B25" s="122">
        <f t="shared" si="4"/>
        <v>2.0486296515062</v>
      </c>
      <c r="C25" s="38" t="s">
        <v>41</v>
      </c>
      <c r="D25" s="42">
        <f>A25*$D$6</f>
        <v>91.602</v>
      </c>
      <c r="E25" s="50">
        <v>596</v>
      </c>
      <c r="F25" s="42">
        <v>298.75</v>
      </c>
      <c r="G25" s="50">
        <v>345</v>
      </c>
      <c r="H25" s="42">
        <v>181.1</v>
      </c>
      <c r="I25" s="50">
        <v>169</v>
      </c>
      <c r="J25" s="42">
        <v>83.64</v>
      </c>
      <c r="K25" s="116">
        <f t="shared" si="6"/>
        <v>19.7613703484938</v>
      </c>
      <c r="L25" s="44">
        <f>M25/D25</f>
        <v>1.2843606034802733</v>
      </c>
      <c r="M25" s="16">
        <f t="shared" si="2"/>
        <v>117.65</v>
      </c>
      <c r="N25" s="16">
        <f t="shared" si="3"/>
        <v>117.65</v>
      </c>
      <c r="O25" s="16">
        <f t="shared" si="1"/>
        <v>128.43606034802733</v>
      </c>
    </row>
    <row r="26" spans="1:15" ht="12.75">
      <c r="A26" s="16"/>
      <c r="B26" s="122">
        <f t="shared" si="4"/>
        <v>0</v>
      </c>
      <c r="C26" s="25"/>
      <c r="D26" s="42"/>
      <c r="E26" s="50"/>
      <c r="F26" s="42"/>
      <c r="G26" s="50"/>
      <c r="H26" s="42"/>
      <c r="I26" s="50"/>
      <c r="J26" s="42"/>
      <c r="K26" s="116">
        <f t="shared" si="6"/>
        <v>0</v>
      </c>
      <c r="L26" s="44"/>
      <c r="M26" s="16">
        <f t="shared" si="2"/>
        <v>0</v>
      </c>
      <c r="N26" s="16">
        <f t="shared" si="3"/>
        <v>0</v>
      </c>
      <c r="O26" s="16" t="e">
        <f t="shared" si="1"/>
        <v>#DIV/0!</v>
      </c>
    </row>
    <row r="27" spans="1:15" ht="12.75">
      <c r="A27" s="16"/>
      <c r="B27" s="122">
        <f t="shared" si="4"/>
        <v>-52.90726520968695</v>
      </c>
      <c r="C27" s="32" t="s">
        <v>25</v>
      </c>
      <c r="D27" s="39">
        <f aca="true" t="shared" si="9" ref="D27:J27">D28+D29+D30</f>
        <v>280.224</v>
      </c>
      <c r="E27" s="51">
        <f t="shared" si="9"/>
        <v>210</v>
      </c>
      <c r="F27" s="39">
        <f t="shared" si="9"/>
        <v>932.89</v>
      </c>
      <c r="G27" s="51">
        <f t="shared" si="9"/>
        <v>87</v>
      </c>
      <c r="H27" s="39">
        <f t="shared" si="9"/>
        <v>404.44</v>
      </c>
      <c r="I27" s="51">
        <f t="shared" si="9"/>
        <v>64</v>
      </c>
      <c r="J27" s="39">
        <f t="shared" si="9"/>
        <v>223.93</v>
      </c>
      <c r="K27" s="116">
        <f t="shared" si="6"/>
        <v>52.90726520968695</v>
      </c>
      <c r="L27" s="41">
        <f>M27/D27</f>
        <v>1.8858127783487497</v>
      </c>
      <c r="M27" s="16">
        <f t="shared" si="2"/>
        <v>528.45</v>
      </c>
      <c r="N27" s="16">
        <f>N28+N29+N30</f>
        <v>315.84999999999997</v>
      </c>
      <c r="O27" s="16">
        <f t="shared" si="1"/>
        <v>112.71340070800501</v>
      </c>
    </row>
    <row r="28" spans="1:15" ht="12.75">
      <c r="A28" s="16">
        <v>25.15</v>
      </c>
      <c r="B28" s="122">
        <f t="shared" si="4"/>
        <v>0.597135262847015</v>
      </c>
      <c r="C28" s="38" t="s">
        <v>26</v>
      </c>
      <c r="D28" s="42">
        <f>A28*$D$6</f>
        <v>105.63</v>
      </c>
      <c r="E28" s="50">
        <v>33</v>
      </c>
      <c r="F28" s="42">
        <v>417.18</v>
      </c>
      <c r="G28" s="50">
        <v>11</v>
      </c>
      <c r="H28" s="42">
        <v>98.95</v>
      </c>
      <c r="I28" s="50">
        <v>5</v>
      </c>
      <c r="J28" s="54">
        <v>103.92</v>
      </c>
      <c r="K28" s="116">
        <f t="shared" si="6"/>
        <v>24.552864737152984</v>
      </c>
      <c r="L28" s="44">
        <f>M28/D28</f>
        <v>3.0126857900217745</v>
      </c>
      <c r="M28" s="16">
        <f t="shared" si="2"/>
        <v>318.23</v>
      </c>
      <c r="N28" s="16">
        <f>D28</f>
        <v>105.63</v>
      </c>
      <c r="O28" s="16">
        <f t="shared" si="1"/>
        <v>100</v>
      </c>
    </row>
    <row r="29" spans="1:15" ht="12.75">
      <c r="A29" s="16">
        <v>25.18</v>
      </c>
      <c r="B29" s="122">
        <f t="shared" si="4"/>
        <v>4.2207560543414075</v>
      </c>
      <c r="C29" s="38" t="s">
        <v>42</v>
      </c>
      <c r="D29" s="42">
        <f>A29*$D$6</f>
        <v>105.756</v>
      </c>
      <c r="E29" s="50">
        <v>58</v>
      </c>
      <c r="F29" s="42">
        <v>432.13</v>
      </c>
      <c r="G29" s="50">
        <v>39</v>
      </c>
      <c r="H29" s="42">
        <v>280.37</v>
      </c>
      <c r="I29" s="50">
        <v>14</v>
      </c>
      <c r="J29" s="42">
        <v>88.71</v>
      </c>
      <c r="K29" s="116">
        <f t="shared" si="6"/>
        <v>20.959243945658592</v>
      </c>
      <c r="L29" s="44">
        <f>M29/D29</f>
        <v>1.4350013238019592</v>
      </c>
      <c r="M29" s="16">
        <f t="shared" si="2"/>
        <v>151.76</v>
      </c>
      <c r="N29" s="16">
        <f t="shared" si="3"/>
        <v>151.76</v>
      </c>
      <c r="O29" s="16">
        <f t="shared" si="1"/>
        <v>143.50013238019594</v>
      </c>
    </row>
    <row r="30" spans="1:15" ht="12.75">
      <c r="A30" s="16">
        <v>16.39</v>
      </c>
      <c r="B30" s="122">
        <f t="shared" si="4"/>
        <v>8.994843473124632</v>
      </c>
      <c r="C30" s="38" t="s">
        <v>36</v>
      </c>
      <c r="D30" s="42">
        <f>A30*$D$6</f>
        <v>68.83800000000001</v>
      </c>
      <c r="E30" s="50">
        <v>119</v>
      </c>
      <c r="F30" s="42">
        <v>83.58</v>
      </c>
      <c r="G30" s="50">
        <v>37</v>
      </c>
      <c r="H30" s="42">
        <v>25.12</v>
      </c>
      <c r="I30" s="50">
        <v>45</v>
      </c>
      <c r="J30" s="42">
        <v>31.3</v>
      </c>
      <c r="K30" s="116">
        <f t="shared" si="6"/>
        <v>7.395156526875369</v>
      </c>
      <c r="L30" s="44">
        <f>M30/D30</f>
        <v>0.8492402452133994</v>
      </c>
      <c r="M30" s="16">
        <f t="shared" si="2"/>
        <v>58.459999999999994</v>
      </c>
      <c r="N30" s="16">
        <f t="shared" si="3"/>
        <v>58.459999999999994</v>
      </c>
      <c r="O30" s="16">
        <f t="shared" si="1"/>
        <v>84.92402452133993</v>
      </c>
    </row>
    <row r="31" spans="1:15" ht="12.75">
      <c r="A31" s="16"/>
      <c r="B31" s="122">
        <f t="shared" si="4"/>
        <v>0</v>
      </c>
      <c r="C31" s="4"/>
      <c r="D31" s="42"/>
      <c r="E31" s="50"/>
      <c r="F31" s="42"/>
      <c r="G31" s="50"/>
      <c r="H31" s="42"/>
      <c r="I31" s="50"/>
      <c r="J31" s="42"/>
      <c r="K31" s="116">
        <f t="shared" si="6"/>
        <v>0</v>
      </c>
      <c r="L31" s="44"/>
      <c r="M31" s="16">
        <f t="shared" si="2"/>
        <v>0</v>
      </c>
      <c r="N31" s="16">
        <f t="shared" si="3"/>
        <v>0</v>
      </c>
      <c r="O31" s="16" t="e">
        <f t="shared" si="1"/>
        <v>#DIV/0!</v>
      </c>
    </row>
    <row r="32" spans="1:15" ht="13.5" thickBot="1">
      <c r="A32" s="16">
        <v>455.48999999999995</v>
      </c>
      <c r="B32" s="122">
        <f t="shared" si="4"/>
        <v>103.36477849970464</v>
      </c>
      <c r="C32" s="34" t="s">
        <v>0</v>
      </c>
      <c r="D32" s="46">
        <f aca="true" t="shared" si="10" ref="D32:J32">D8+D13+D16+D22+D27</f>
        <v>1913.058</v>
      </c>
      <c r="E32" s="52">
        <f t="shared" si="10"/>
        <v>1116</v>
      </c>
      <c r="F32" s="46">
        <f t="shared" si="10"/>
        <v>4711.81</v>
      </c>
      <c r="G32" s="52">
        <f t="shared" si="10"/>
        <v>527</v>
      </c>
      <c r="H32" s="48">
        <f t="shared" si="10"/>
        <v>1659.99</v>
      </c>
      <c r="I32" s="52">
        <f t="shared" si="10"/>
        <v>325</v>
      </c>
      <c r="J32" s="48">
        <f t="shared" si="10"/>
        <v>1490.37</v>
      </c>
      <c r="K32" s="116">
        <f t="shared" si="6"/>
        <v>352.1252215002953</v>
      </c>
      <c r="L32" s="49">
        <f>M32/D32</f>
        <v>1.5952574360003724</v>
      </c>
      <c r="M32" s="16">
        <f t="shared" si="2"/>
        <v>3051.8200000000006</v>
      </c>
      <c r="N32" s="16">
        <f>N8+N13+N16+N22+N27</f>
        <v>1934.9966</v>
      </c>
      <c r="O32" s="16">
        <f>N32/D32</f>
        <v>1.0114678174942944</v>
      </c>
    </row>
    <row r="33" spans="1:13" ht="12.75" hidden="1">
      <c r="A33">
        <f>(A32-A8)*D6</f>
        <v>1913.058</v>
      </c>
      <c r="D33" s="23">
        <f>D8+D16+D22+D27</f>
        <v>1519.728</v>
      </c>
      <c r="E33" s="23">
        <f aca="true" t="shared" si="11" ref="E33:J33">E8+E16+E22+E27</f>
        <v>1070</v>
      </c>
      <c r="F33" s="23">
        <f t="shared" si="11"/>
        <v>3374.5099999999998</v>
      </c>
      <c r="G33" s="23">
        <f t="shared" si="11"/>
        <v>510</v>
      </c>
      <c r="H33" s="23">
        <f t="shared" si="11"/>
        <v>1217.6</v>
      </c>
      <c r="I33" s="23">
        <f t="shared" si="11"/>
        <v>311</v>
      </c>
      <c r="J33" s="23">
        <f t="shared" si="11"/>
        <v>1051.85</v>
      </c>
      <c r="K33" s="125"/>
      <c r="L33" s="24">
        <f>M33*100/D33</f>
        <v>141.92737121379614</v>
      </c>
      <c r="M33" s="16">
        <f t="shared" si="2"/>
        <v>2156.91</v>
      </c>
    </row>
    <row r="34" ht="12.75">
      <c r="N34" s="16">
        <f>N32-N13</f>
        <v>1541.6666</v>
      </c>
    </row>
    <row r="35" spans="3:17" ht="12.75" customHeight="1">
      <c r="C35" s="139" t="s">
        <v>48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7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7"/>
      <c r="L37" s="31"/>
    </row>
    <row r="38" spans="5:6" ht="12.75" hidden="1">
      <c r="E38">
        <f>E32-G32</f>
        <v>589</v>
      </c>
      <c r="F38">
        <f>F32-H32</f>
        <v>3051.8200000000006</v>
      </c>
    </row>
    <row r="39" ht="12.75" hidden="1">
      <c r="F39">
        <f>F38/D6</f>
        <v>726.6238095238097</v>
      </c>
    </row>
    <row r="40" spans="5:6" ht="12.75" hidden="1">
      <c r="E40">
        <f>E33-G33</f>
        <v>560</v>
      </c>
      <c r="F40">
        <f>F33-H33</f>
        <v>2156.91</v>
      </c>
    </row>
    <row r="41" ht="12.75" hidden="1">
      <c r="F41">
        <f>F40/D6</f>
        <v>513.55</v>
      </c>
    </row>
  </sheetData>
  <sheetProtection/>
  <mergeCells count="9">
    <mergeCell ref="C2:L2"/>
    <mergeCell ref="C3:J3"/>
    <mergeCell ref="L4:L5"/>
    <mergeCell ref="C4:C5"/>
    <mergeCell ref="C35:Q35"/>
    <mergeCell ref="D4:D5"/>
    <mergeCell ref="E4:F4"/>
    <mergeCell ref="G4:H4"/>
    <mergeCell ref="I4:J4"/>
  </mergeCells>
  <printOptions/>
  <pageMargins left="0.2" right="0.35" top="0.59" bottom="0.68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N41"/>
  <sheetViews>
    <sheetView zoomScale="90" zoomScaleNormal="90" zoomScalePageLayoutView="0" workbookViewId="0" topLeftCell="A1">
      <pane xSplit="3" topLeftCell="D1" activePane="topRight" state="frozen"/>
      <selection pane="topLeft" activeCell="C1" sqref="C1"/>
      <selection pane="topRight" activeCell="AO14" sqref="AO14"/>
    </sheetView>
  </sheetViews>
  <sheetFormatPr defaultColWidth="9.140625" defaultRowHeight="12.75"/>
  <cols>
    <col min="1" max="1" width="7.00390625" style="0" hidden="1" customWidth="1"/>
    <col min="2" max="2" width="8.8515625" style="84" hidden="1" customWidth="1"/>
    <col min="3" max="3" width="36.00390625" style="0" customWidth="1"/>
    <col min="4" max="4" width="13.7109375" style="0" customWidth="1"/>
    <col min="5" max="5" width="7.7109375" style="0" customWidth="1"/>
    <col min="6" max="6" width="10.421875" style="0" customWidth="1"/>
    <col min="7" max="7" width="7.57421875" style="0" customWidth="1"/>
    <col min="8" max="8" width="9.57421875" style="0" customWidth="1"/>
    <col min="9" max="9" width="8.00390625" style="0" customWidth="1"/>
    <col min="10" max="10" width="10.00390625" style="0" customWidth="1"/>
    <col min="11" max="11" width="10.00390625" style="84" hidden="1" customWidth="1"/>
    <col min="12" max="12" width="11.00390625" style="0" customWidth="1"/>
    <col min="13" max="13" width="10.140625" style="0" hidden="1" customWidth="1"/>
    <col min="14" max="22" width="9.140625" style="0" hidden="1" customWidth="1"/>
    <col min="23" max="23" width="9.140625" style="16" hidden="1" customWidth="1"/>
    <col min="24" max="24" width="9.140625" style="0" hidden="1" customWidth="1"/>
    <col min="25" max="25" width="9.140625" style="23" hidden="1" customWidth="1"/>
    <col min="26" max="33" width="9.140625" style="0" hidden="1" customWidth="1"/>
    <col min="34" max="34" width="9.421875" style="0" hidden="1" customWidth="1"/>
    <col min="35" max="35" width="11.140625" style="0" hidden="1" customWidth="1"/>
    <col min="36" max="38" width="9.140625" style="0" hidden="1" customWidth="1"/>
  </cols>
  <sheetData>
    <row r="2" spans="3:12" ht="12.75">
      <c r="C2" s="151" t="s">
        <v>35</v>
      </c>
      <c r="D2" s="151"/>
      <c r="E2" s="151"/>
      <c r="F2" s="151"/>
      <c r="G2" s="151"/>
      <c r="H2" s="151"/>
      <c r="I2" s="151"/>
      <c r="J2" s="151"/>
      <c r="K2" s="151"/>
      <c r="L2" s="151"/>
    </row>
    <row r="3" spans="3:12" ht="13.5" thickBot="1">
      <c r="C3" s="150" t="s">
        <v>100</v>
      </c>
      <c r="D3" s="150"/>
      <c r="E3" s="150"/>
      <c r="F3" s="150"/>
      <c r="G3" s="150"/>
      <c r="H3" s="150"/>
      <c r="I3" s="150"/>
      <c r="J3" s="150"/>
      <c r="K3" s="112"/>
      <c r="L3" s="9" t="s">
        <v>27</v>
      </c>
    </row>
    <row r="4" spans="3:12" ht="30.75" customHeight="1">
      <c r="C4" s="140" t="s">
        <v>37</v>
      </c>
      <c r="D4" s="142" t="s">
        <v>17</v>
      </c>
      <c r="E4" s="144" t="s">
        <v>11</v>
      </c>
      <c r="F4" s="145"/>
      <c r="G4" s="144" t="s">
        <v>8</v>
      </c>
      <c r="H4" s="145"/>
      <c r="I4" s="144" t="s">
        <v>9</v>
      </c>
      <c r="J4" s="145"/>
      <c r="K4" s="113"/>
      <c r="L4" s="146" t="s">
        <v>77</v>
      </c>
    </row>
    <row r="5" spans="3:35" ht="37.5" customHeight="1">
      <c r="C5" s="141"/>
      <c r="D5" s="143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4"/>
      <c r="L5" s="147"/>
      <c r="R5" t="s">
        <v>63</v>
      </c>
      <c r="T5" t="s">
        <v>64</v>
      </c>
      <c r="V5" t="s">
        <v>78</v>
      </c>
      <c r="X5" t="s">
        <v>65</v>
      </c>
      <c r="Z5" t="s">
        <v>66</v>
      </c>
      <c r="AG5" t="s">
        <v>74</v>
      </c>
      <c r="AH5" t="s">
        <v>76</v>
      </c>
      <c r="AI5" t="s">
        <v>75</v>
      </c>
    </row>
    <row r="6" spans="3:34" ht="12.75" hidden="1">
      <c r="C6" s="4"/>
      <c r="D6" s="2">
        <f>NE!D6</f>
        <v>4.2</v>
      </c>
      <c r="E6" s="2"/>
      <c r="F6" s="2"/>
      <c r="G6" s="2" t="s">
        <v>59</v>
      </c>
      <c r="H6" s="2"/>
      <c r="I6" s="2"/>
      <c r="J6" s="2"/>
      <c r="K6" s="120"/>
      <c r="L6" s="3"/>
      <c r="AC6" s="84"/>
      <c r="AD6" s="84"/>
      <c r="AF6" s="78"/>
      <c r="AG6" s="78"/>
      <c r="AH6" s="78"/>
    </row>
    <row r="7" spans="3:35" ht="12.75">
      <c r="C7" s="1"/>
      <c r="D7" s="2"/>
      <c r="E7" s="2"/>
      <c r="F7" s="2"/>
      <c r="G7" s="2"/>
      <c r="H7" s="2"/>
      <c r="I7" s="2"/>
      <c r="J7" s="2"/>
      <c r="K7" s="120"/>
      <c r="L7" s="3"/>
      <c r="AC7" s="84"/>
      <c r="AD7" s="84"/>
      <c r="AF7" s="78"/>
      <c r="AG7" s="78"/>
      <c r="AH7" s="78"/>
      <c r="AI7" s="99"/>
    </row>
    <row r="8" spans="3:38" ht="12.75">
      <c r="C8" s="32" t="s">
        <v>38</v>
      </c>
      <c r="D8" s="39">
        <f aca="true" t="shared" si="0" ref="D8:J8">D9+D10+D11</f>
        <v>507.31800000000004</v>
      </c>
      <c r="E8" s="55">
        <v>60</v>
      </c>
      <c r="F8" s="39">
        <f t="shared" si="0"/>
        <v>857.6</v>
      </c>
      <c r="G8" s="40">
        <f t="shared" si="0"/>
        <v>15</v>
      </c>
      <c r="H8" s="39">
        <f t="shared" si="0"/>
        <v>175.5</v>
      </c>
      <c r="I8" s="40">
        <f t="shared" si="0"/>
        <v>12</v>
      </c>
      <c r="J8" s="39">
        <f t="shared" si="0"/>
        <v>133.38</v>
      </c>
      <c r="K8" s="116"/>
      <c r="L8" s="41">
        <f>M8/D8</f>
        <v>1.3445215821240326</v>
      </c>
      <c r="M8" s="16">
        <f>F8-H8</f>
        <v>682.1</v>
      </c>
      <c r="N8" s="16">
        <f>N9+N10+N11</f>
        <v>682.1</v>
      </c>
      <c r="O8" s="16">
        <f aca="true" t="shared" si="1" ref="O8:O31">(N8*100)/D8</f>
        <v>134.45215821240325</v>
      </c>
      <c r="P8" s="16"/>
      <c r="Q8" s="80">
        <f>NE!D8+SE!D8+SUD!D8+SV!D8+VEST!D8+NV!D8+CENTRU!D8+'BI'!D8</f>
        <v>5726.070000000001</v>
      </c>
      <c r="R8" s="9">
        <f>NE!E8+SE!E8+SUD!E8+SV!E8+VEST!E8+NV!E8+CENTRU!E8+'BI'!E8</f>
        <v>554</v>
      </c>
      <c r="S8" s="9">
        <f>NE!F8+SE!F8+SUD!F8+SV!F8+VEST!F8+NV!F8+CENTRU!F8+'BI'!F8</f>
        <v>7047.67</v>
      </c>
      <c r="T8" s="9">
        <f>NE!G8+SE!G8+SUD!G8+SV!G8+VEST!G8+NV!G8+CENTRU!G8+'BI'!G8</f>
        <v>97</v>
      </c>
      <c r="U8" s="9">
        <f>NE!H8+SE!H8+SUD!H8+SV!H8+VEST!H8+NV!H8+CENTRU!H8+'BI'!H8</f>
        <v>1148.6799999999998</v>
      </c>
      <c r="V8" s="9">
        <f>NE!I8+SE!I8+SUD!I8+SV!I8+VEST!I8+NV!I8+CENTRU!I8+'BI'!I8</f>
        <v>221</v>
      </c>
      <c r="W8" s="16">
        <f>NE!J8+SE!J8+SUD!J8+SV!J8+VEST!J8+NV!J8+CENTRU!J8+'BI'!J8</f>
        <v>3051.04</v>
      </c>
      <c r="X8" s="9" t="e">
        <f>NE!#REF!+SE!#REF!+SUD!#REF!+SV!#REF!+VEST!#REF!+NV!#REF!+CENTRU!#REF!+'BI'!#REF!</f>
        <v>#REF!</v>
      </c>
      <c r="Y8" s="23" t="e">
        <f>NE!#REF!+SE!#REF!+SUD!#REF!+SV!#REF!+VEST!#REF!+NV!#REF!+CENTRU!#REF!+'BI'!#REF!</f>
        <v>#REF!</v>
      </c>
      <c r="Z8" s="9" t="e">
        <f>NE!#REF!+SE!#REF!+SUD!#REF!+SV!#REF!+VEST!#REF!+NV!#REF!+CENTRU!#REF!+'BI'!#REF!</f>
        <v>#REF!</v>
      </c>
      <c r="AA8" s="9">
        <f>NE!L8+SE!L8+SUD!L8+SV!L8+VEST!L8+NV!L8+CENTRU!L8+'BI'!L8</f>
        <v>8.31780754585063</v>
      </c>
      <c r="AB8" s="9"/>
      <c r="AC8" s="77">
        <f>R8-T8-V8</f>
        <v>236</v>
      </c>
      <c r="AD8" s="77">
        <f>S8-U8-W8</f>
        <v>2847.95</v>
      </c>
      <c r="AE8" s="9"/>
      <c r="AF8" s="79">
        <f>R8-T8</f>
        <v>457</v>
      </c>
      <c r="AG8" s="79">
        <f>S8-U8</f>
        <v>5898.99</v>
      </c>
      <c r="AH8" s="80">
        <f>AG8*100/Q8</f>
        <v>103.01987226841445</v>
      </c>
      <c r="AI8" s="99">
        <f>AG8/4.0715</f>
        <v>1448.8493184330098</v>
      </c>
      <c r="AJ8" s="9">
        <v>1.1</v>
      </c>
      <c r="AK8" s="9"/>
      <c r="AL8" s="9"/>
    </row>
    <row r="9" spans="1:35" ht="12.75">
      <c r="A9" s="16">
        <v>0</v>
      </c>
      <c r="B9" s="122">
        <f>A9-K9</f>
        <v>0</v>
      </c>
      <c r="C9" s="25" t="s">
        <v>18</v>
      </c>
      <c r="D9" s="42">
        <v>0</v>
      </c>
      <c r="E9" s="50">
        <v>0</v>
      </c>
      <c r="F9" s="42">
        <v>0</v>
      </c>
      <c r="G9" s="50">
        <v>0</v>
      </c>
      <c r="H9" s="42">
        <v>0</v>
      </c>
      <c r="I9" s="50">
        <v>0</v>
      </c>
      <c r="J9" s="42">
        <v>0</v>
      </c>
      <c r="K9" s="116"/>
      <c r="L9" s="44">
        <v>0</v>
      </c>
      <c r="M9" s="16">
        <v>0</v>
      </c>
      <c r="N9" s="16">
        <f aca="true" t="shared" si="2" ref="N9:N33">F9-H9</f>
        <v>0</v>
      </c>
      <c r="O9" s="16" t="e">
        <f t="shared" si="1"/>
        <v>#DIV/0!</v>
      </c>
      <c r="P9" s="16"/>
      <c r="Q9" s="35">
        <f>NE!D9+SE!D9+SUD!D9+SV!D9+VEST!D9+NV!D9+CENTRU!D9+'BI'!D9</f>
        <v>2609.376</v>
      </c>
      <c r="R9" s="9">
        <f>NE!E9+SE!E9+SUD!E9+SV!E9+VEST!E9+NV!E9+CENTRU!E9+'BI'!E9</f>
        <v>109</v>
      </c>
      <c r="S9" s="9">
        <f>NE!F9+SE!F9+SUD!F9+SV!F9+VEST!F9+NV!F9+CENTRU!F9+'BI'!F9</f>
        <v>2205.67</v>
      </c>
      <c r="T9" s="9">
        <f>NE!G9+SE!G9+SUD!G9+SV!G9+VEST!G9+NV!G9+CENTRU!G9+'BI'!G9</f>
        <v>10</v>
      </c>
      <c r="U9" s="9">
        <f>NE!H9+SE!H9+SUD!H9+SV!H9+VEST!H9+NV!H9+CENTRU!H9+'BI'!H9</f>
        <v>241.26999999999998</v>
      </c>
      <c r="V9" s="9">
        <f>NE!I9+SE!I9+SUD!I9+SV!I9+VEST!I9+NV!I9+CENTRU!I9+'BI'!I9</f>
        <v>27</v>
      </c>
      <c r="W9" s="16">
        <f>NE!J9+SE!J9+SUD!J9+SV!J9+VEST!J9+NV!J9+CENTRU!J9+'BI'!J9</f>
        <v>811.71</v>
      </c>
      <c r="X9" s="9" t="e">
        <f>NE!#REF!+SE!#REF!+SUD!#REF!+SV!#REF!+VEST!#REF!+NV!#REF!+CENTRU!#REF!+'BI'!#REF!</f>
        <v>#REF!</v>
      </c>
      <c r="Y9" s="23" t="e">
        <f>NE!#REF!+SE!#REF!+SUD!#REF!+SV!#REF!+VEST!#REF!+NV!#REF!+CENTRU!#REF!+'BI'!#REF!</f>
        <v>#REF!</v>
      </c>
      <c r="Z9" s="9" t="e">
        <f>NE!#REF!+SE!#REF!+SUD!#REF!+SV!#REF!+VEST!#REF!+NV!#REF!+CENTRU!#REF!+'BI'!#REF!</f>
        <v>#REF!</v>
      </c>
      <c r="AA9" s="9">
        <f>NE!L9+SE!L9+SUD!L9+SV!L9+VEST!L9+NV!L9+CENTRU!L9+'BI'!L9</f>
        <v>5.297458411158298</v>
      </c>
      <c r="AB9" s="9"/>
      <c r="AC9" s="77">
        <f aca="true" t="shared" si="3" ref="AC9:AC32">R9-T9-V9</f>
        <v>72</v>
      </c>
      <c r="AD9" s="77">
        <f aca="true" t="shared" si="4" ref="AD9:AD32">S9-U9-W9</f>
        <v>1152.69</v>
      </c>
      <c r="AF9" s="79">
        <f aca="true" t="shared" si="5" ref="AF9:AF32">R9-T9</f>
        <v>99</v>
      </c>
      <c r="AG9" s="79">
        <f aca="true" t="shared" si="6" ref="AG9:AG32">S9-U9</f>
        <v>1964.4</v>
      </c>
      <c r="AH9" s="80">
        <f aca="true" t="shared" si="7" ref="AH9:AH32">AG9*100/Q9</f>
        <v>75.28236635885361</v>
      </c>
      <c r="AI9" s="99">
        <f aca="true" t="shared" si="8" ref="AI9:AI32">AG9/4.0715</f>
        <v>482.47574603954314</v>
      </c>
    </row>
    <row r="10" spans="1:35" ht="12.75">
      <c r="A10" s="16">
        <v>0</v>
      </c>
      <c r="B10" s="122">
        <f aca="true" t="shared" si="9" ref="B10:B32">A10-K10</f>
        <v>0</v>
      </c>
      <c r="C10" s="25" t="s">
        <v>19</v>
      </c>
      <c r="D10" s="42">
        <v>0</v>
      </c>
      <c r="E10" s="50">
        <v>0</v>
      </c>
      <c r="F10" s="42">
        <v>0</v>
      </c>
      <c r="G10" s="50">
        <v>0</v>
      </c>
      <c r="H10" s="42">
        <v>0</v>
      </c>
      <c r="I10" s="50">
        <v>0</v>
      </c>
      <c r="J10" s="42">
        <v>0</v>
      </c>
      <c r="K10" s="116"/>
      <c r="L10" s="44">
        <v>0</v>
      </c>
      <c r="M10" s="16">
        <v>0</v>
      </c>
      <c r="N10" s="16">
        <f t="shared" si="2"/>
        <v>0</v>
      </c>
      <c r="O10" s="16" t="e">
        <f t="shared" si="1"/>
        <v>#DIV/0!</v>
      </c>
      <c r="P10" s="16"/>
      <c r="Q10" s="35">
        <f>NE!D10+SE!D10+SUD!D10+SV!D10+VEST!D10+NV!D10+CENTRU!D10+'BI'!D10</f>
        <v>1043.7588</v>
      </c>
      <c r="R10" s="9" t="e">
        <f>NE!E10+SE!E10+SUD!E10+SV!E10+VEST!E10+NV!E10+CENTRU!E10+'BI'!E10</f>
        <v>#VALUE!</v>
      </c>
      <c r="S10" s="9">
        <f>NE!F10+SE!F10+SUD!F10+SV!F10+VEST!F10+NV!F10+CENTRU!F10+'BI'!F10</f>
        <v>1205.83</v>
      </c>
      <c r="T10" s="9">
        <f>NE!G10+SE!G10+SUD!G10+SV!G10+VEST!G10+NV!G10+CENTRU!G10+'BI'!G10</f>
        <v>20</v>
      </c>
      <c r="U10" s="9">
        <f>NE!H10+SE!H10+SUD!H10+SV!H10+VEST!H10+NV!H10+CENTRU!H10+'BI'!H10</f>
        <v>258.35</v>
      </c>
      <c r="V10" s="9">
        <f>NE!I10+SE!I10+SUD!I10+SV!I10+VEST!I10+NV!I10+CENTRU!I10+'BI'!I10</f>
        <v>41</v>
      </c>
      <c r="W10" s="16">
        <f>NE!J10+SE!J10+SUD!J10+SV!J10+VEST!J10+NV!J10+CENTRU!J10+'BI'!J10</f>
        <v>478.95</v>
      </c>
      <c r="X10" s="9" t="e">
        <f>NE!#REF!+SE!#REF!+SUD!#REF!+SV!#REF!+VEST!#REF!+NV!#REF!+CENTRU!#REF!+'BI'!#REF!</f>
        <v>#REF!</v>
      </c>
      <c r="Y10" s="23" t="e">
        <f>NE!#REF!+SE!#REF!+SUD!#REF!+SV!#REF!+VEST!#REF!+NV!#REF!+CENTRU!#REF!+'BI'!#REF!</f>
        <v>#REF!</v>
      </c>
      <c r="Z10" s="9" t="e">
        <f>NE!#REF!+SE!#REF!+SUD!#REF!+SV!#REF!+VEST!#REF!+NV!#REF!+CENTRU!#REF!+'BI'!#REF!</f>
        <v>#REF!</v>
      </c>
      <c r="AA10" s="9">
        <f>NE!L10+SE!L10+SUD!L10+SV!L10+VEST!L10+NV!L10+CENTRU!L10+'BI'!L10</f>
        <v>6.292420567847548</v>
      </c>
      <c r="AB10" s="9"/>
      <c r="AC10" s="77" t="e">
        <f t="shared" si="3"/>
        <v>#VALUE!</v>
      </c>
      <c r="AD10" s="77">
        <f t="shared" si="4"/>
        <v>468.5299999999999</v>
      </c>
      <c r="AF10" s="79" t="e">
        <f t="shared" si="5"/>
        <v>#VALUE!</v>
      </c>
      <c r="AG10" s="79">
        <f t="shared" si="6"/>
        <v>947.4799999999999</v>
      </c>
      <c r="AH10" s="80">
        <f t="shared" si="7"/>
        <v>90.77576160315964</v>
      </c>
      <c r="AI10" s="99">
        <f t="shared" si="8"/>
        <v>232.71030332801175</v>
      </c>
    </row>
    <row r="11" spans="1:35" ht="12.75">
      <c r="A11" s="16">
        <v>120.79</v>
      </c>
      <c r="B11" s="122">
        <f t="shared" si="9"/>
        <v>120.79</v>
      </c>
      <c r="C11" s="25" t="s">
        <v>20</v>
      </c>
      <c r="D11" s="42">
        <f>A11*$D$6</f>
        <v>507.31800000000004</v>
      </c>
      <c r="E11" s="53" t="s">
        <v>95</v>
      </c>
      <c r="F11" s="45">
        <v>857.6</v>
      </c>
      <c r="G11" s="50">
        <v>15</v>
      </c>
      <c r="H11" s="42">
        <v>175.5</v>
      </c>
      <c r="I11" s="50">
        <v>12</v>
      </c>
      <c r="J11" s="42">
        <v>133.38</v>
      </c>
      <c r="K11" s="116"/>
      <c r="L11" s="44">
        <f>M11/D11</f>
        <v>1.3445215821240326</v>
      </c>
      <c r="M11" s="16">
        <f aca="true" t="shared" si="10" ref="M11:M33">F11-H11</f>
        <v>682.1</v>
      </c>
      <c r="N11" s="16">
        <f t="shared" si="2"/>
        <v>682.1</v>
      </c>
      <c r="O11" s="16">
        <f t="shared" si="1"/>
        <v>134.45215821240325</v>
      </c>
      <c r="P11" s="16"/>
      <c r="Q11" s="35">
        <f>NE!D11+SE!D11+SUD!D11+SV!D11+VEST!D11+NV!D11+CENTRU!D11+'BI'!D11</f>
        <v>2072.9352000000003</v>
      </c>
      <c r="R11" s="9" t="e">
        <f>NE!E11+SE!E11+SUD!E11+SV!E11+VEST!E11+NV!E11+CENTRU!E11+'BI'!E11</f>
        <v>#VALUE!</v>
      </c>
      <c r="S11" s="9">
        <f>NE!F11+SE!F11+SUD!F11+SV!F11+VEST!F11+NV!F11+CENTRU!F11+'BI'!F11</f>
        <v>3636.1699999999996</v>
      </c>
      <c r="T11" s="9">
        <f>NE!G11+SE!G11+SUD!G11+SV!G11+VEST!G11+NV!G11+CENTRU!G11+'BI'!G11</f>
        <v>67</v>
      </c>
      <c r="U11" s="9">
        <f>NE!H11+SE!H11+SUD!H11+SV!H11+VEST!H11+NV!H11+CENTRU!H11+'BI'!H11</f>
        <v>649.06</v>
      </c>
      <c r="V11" s="9">
        <f>NE!I11+SE!I11+SUD!I11+SV!I11+VEST!I11+NV!I11+CENTRU!I11+'BI'!I11</f>
        <v>153</v>
      </c>
      <c r="W11" s="16">
        <f>NE!J11+SE!J11+SUD!J11+SV!J11+VEST!J11+NV!J11+CENTRU!J11+'BI'!J11</f>
        <v>1760.38</v>
      </c>
      <c r="X11" s="9" t="e">
        <f>NE!#REF!+SE!#REF!+SUD!#REF!+SV!#REF!+VEST!#REF!+NV!#REF!+CENTRU!#REF!+'BI'!#REF!</f>
        <v>#REF!</v>
      </c>
      <c r="Y11" s="23" t="e">
        <f>NE!#REF!+SE!#REF!+SUD!#REF!+SV!#REF!+VEST!#REF!+NV!#REF!+CENTRU!#REF!+'BI'!#REF!</f>
        <v>#REF!</v>
      </c>
      <c r="Z11" s="9" t="e">
        <f>NE!#REF!+SE!#REF!+SUD!#REF!+SV!#REF!+VEST!#REF!+NV!#REF!+CENTRU!#REF!+'BI'!#REF!</f>
        <v>#REF!</v>
      </c>
      <c r="AA11" s="9">
        <f>NE!L11+SE!L11+SUD!L11+SV!L11+VEST!L11+NV!L11+CENTRU!L11+'BI'!L11</f>
        <v>11.564763590759336</v>
      </c>
      <c r="AB11" s="81">
        <f>S11*100/Q11</f>
        <v>175.41165782702706</v>
      </c>
      <c r="AC11" s="77" t="e">
        <f t="shared" si="3"/>
        <v>#VALUE!</v>
      </c>
      <c r="AD11" s="77">
        <f t="shared" si="4"/>
        <v>1226.7299999999996</v>
      </c>
      <c r="AF11" s="79" t="e">
        <f t="shared" si="5"/>
        <v>#VALUE!</v>
      </c>
      <c r="AG11" s="79">
        <f t="shared" si="6"/>
        <v>2987.1099999999997</v>
      </c>
      <c r="AH11" s="80">
        <f t="shared" si="7"/>
        <v>144.1005005848711</v>
      </c>
      <c r="AI11" s="99">
        <f t="shared" si="8"/>
        <v>733.6632690654549</v>
      </c>
    </row>
    <row r="12" spans="1:35" ht="12.75">
      <c r="A12" s="16"/>
      <c r="B12" s="122">
        <f t="shared" si="9"/>
        <v>0</v>
      </c>
      <c r="C12" s="25"/>
      <c r="D12" s="42"/>
      <c r="E12" s="50"/>
      <c r="F12" s="42"/>
      <c r="G12" s="50"/>
      <c r="H12" s="42"/>
      <c r="I12" s="50"/>
      <c r="J12" s="42"/>
      <c r="K12" s="116"/>
      <c r="L12" s="44"/>
      <c r="M12" s="16">
        <f t="shared" si="10"/>
        <v>0</v>
      </c>
      <c r="N12" s="16">
        <f t="shared" si="2"/>
        <v>0</v>
      </c>
      <c r="O12" s="16" t="e">
        <f t="shared" si="1"/>
        <v>#DIV/0!</v>
      </c>
      <c r="P12" s="16"/>
      <c r="Q12" s="35">
        <f>NE!D12+SE!D12+SUD!D12+SV!D12+VEST!D12+NV!D12+CENTRU!D12+'BI'!D12</f>
        <v>0</v>
      </c>
      <c r="R12" s="9">
        <f>NE!E12+SE!E12+SUD!E12+SV!E12+VEST!E12+NV!E12+CENTRU!E12+'BI'!E12</f>
        <v>0</v>
      </c>
      <c r="T12" s="9">
        <f>NE!G12+SE!G12+SUD!G12+SV!G12+VEST!G12+NV!G12+CENTRU!G12+'BI'!G12</f>
        <v>0</v>
      </c>
      <c r="AC12" s="77">
        <f t="shared" si="3"/>
        <v>0</v>
      </c>
      <c r="AD12" s="77">
        <f t="shared" si="4"/>
        <v>0</v>
      </c>
      <c r="AF12" s="79">
        <f t="shared" si="5"/>
        <v>0</v>
      </c>
      <c r="AG12" s="79"/>
      <c r="AH12" s="80" t="e">
        <f t="shared" si="7"/>
        <v>#DIV/0!</v>
      </c>
      <c r="AI12" s="99">
        <f t="shared" si="8"/>
        <v>0</v>
      </c>
    </row>
    <row r="13" spans="1:36" ht="12.75">
      <c r="A13" s="16"/>
      <c r="B13" s="122">
        <f t="shared" si="9"/>
        <v>-60.91671588895451</v>
      </c>
      <c r="C13" s="32" t="s">
        <v>39</v>
      </c>
      <c r="D13" s="39">
        <f aca="true" t="shared" si="11" ref="D13:J13">D14</f>
        <v>319.704</v>
      </c>
      <c r="E13" s="51">
        <f t="shared" si="11"/>
        <v>34</v>
      </c>
      <c r="F13" s="39">
        <f t="shared" si="11"/>
        <v>859.75</v>
      </c>
      <c r="G13" s="51">
        <f t="shared" si="11"/>
        <v>6</v>
      </c>
      <c r="H13" s="39">
        <f t="shared" si="11"/>
        <v>164.51</v>
      </c>
      <c r="I13" s="51">
        <f t="shared" si="11"/>
        <v>14</v>
      </c>
      <c r="J13" s="39">
        <f t="shared" si="11"/>
        <v>257.83</v>
      </c>
      <c r="K13" s="116">
        <f>J13/4.2325</f>
        <v>60.91671588895451</v>
      </c>
      <c r="L13" s="41">
        <f>M13/D13</f>
        <v>2.1746365387983886</v>
      </c>
      <c r="M13" s="16">
        <f t="shared" si="10"/>
        <v>695.24</v>
      </c>
      <c r="N13" s="16">
        <f>N14</f>
        <v>695.24</v>
      </c>
      <c r="O13" s="16">
        <f t="shared" si="1"/>
        <v>217.46365387983886</v>
      </c>
      <c r="P13" s="16"/>
      <c r="Q13" s="80">
        <f>NE!D13+SE!D13+SUD!D13+SV!D13+VEST!D13+NV!D13+CENTRU!D13+'BI'!D13</f>
        <v>3608.5560000000005</v>
      </c>
      <c r="R13" s="9">
        <f>NE!E13+SE!E13+SUD!E13+SV!E13+VEST!E13+NV!E13+CENTRU!E13+'BI'!E13</f>
        <v>323</v>
      </c>
      <c r="S13" s="9">
        <f>NE!F13+SE!F13+SUD!F13+SV!F13+VEST!F13+NV!F13+CENTRU!F13+'BI'!F13</f>
        <v>10010.359999999999</v>
      </c>
      <c r="T13" s="9">
        <f>NE!G13+SE!G13+SUD!G13+SV!G13+VEST!G13+NV!G13+CENTRU!G13+'BI'!G13</f>
        <v>72</v>
      </c>
      <c r="U13" s="9">
        <f>NE!H13+SE!H13+SUD!H13+SV!H13+VEST!H13+NV!H13+CENTRU!H13+'BI'!H13</f>
        <v>1659.4799999999998</v>
      </c>
      <c r="V13" s="9">
        <f>NE!I13+SE!I13+SUD!I13+SV!I13+VEST!I13+NV!I13+CENTRU!I13+'BI'!I13</f>
        <v>130</v>
      </c>
      <c r="W13" s="16">
        <f>NE!J13+SE!J13+SUD!J13+SV!J13+VEST!J13+NV!J13+CENTRU!J13+'BI'!J13</f>
        <v>4485.369999999999</v>
      </c>
      <c r="X13" s="9" t="e">
        <f>NE!#REF!+SE!#REF!+SUD!#REF!+SV!#REF!+VEST!#REF!+NV!#REF!+CENTRU!#REF!+'BI'!#REF!</f>
        <v>#REF!</v>
      </c>
      <c r="Y13" s="23" t="e">
        <f>NE!#REF!+SE!#REF!+SUD!#REF!+SV!#REF!+VEST!#REF!+NV!#REF!+CENTRU!#REF!+'BI'!#REF!</f>
        <v>#REF!</v>
      </c>
      <c r="Z13" s="9" t="e">
        <f>NE!#REF!+SE!#REF!+SUD!#REF!+SV!#REF!+VEST!#REF!+NV!#REF!+CENTRU!#REF!+'BI'!#REF!</f>
        <v>#REF!</v>
      </c>
      <c r="AA13" s="9">
        <f>NE!L13+SE!L13+SUD!L13+SV!L13+VEST!L13+NV!L13+CENTRU!L13+'BI'!L13</f>
        <v>18.591359596271477</v>
      </c>
      <c r="AB13" s="9"/>
      <c r="AC13" s="77">
        <f t="shared" si="3"/>
        <v>121</v>
      </c>
      <c r="AD13" s="77">
        <f t="shared" si="4"/>
        <v>3865.51</v>
      </c>
      <c r="AF13" s="79">
        <f t="shared" si="5"/>
        <v>251</v>
      </c>
      <c r="AG13" s="79">
        <f t="shared" si="6"/>
        <v>8350.88</v>
      </c>
      <c r="AH13" s="80">
        <f t="shared" si="7"/>
        <v>231.41888334281074</v>
      </c>
      <c r="AI13" s="99">
        <f t="shared" si="8"/>
        <v>2051.0573498710546</v>
      </c>
      <c r="AJ13">
        <v>2.1</v>
      </c>
    </row>
    <row r="14" spans="1:35" ht="12.75">
      <c r="A14" s="16">
        <v>76.12</v>
      </c>
      <c r="B14" s="122">
        <f t="shared" si="9"/>
        <v>15.203284111045491</v>
      </c>
      <c r="C14" s="38" t="s">
        <v>44</v>
      </c>
      <c r="D14" s="42">
        <f>A14*$D$6</f>
        <v>319.704</v>
      </c>
      <c r="E14" s="50">
        <v>34</v>
      </c>
      <c r="F14" s="42">
        <v>859.75</v>
      </c>
      <c r="G14" s="50">
        <v>6</v>
      </c>
      <c r="H14" s="42">
        <v>164.51</v>
      </c>
      <c r="I14" s="50">
        <v>14</v>
      </c>
      <c r="J14" s="42">
        <v>257.83</v>
      </c>
      <c r="K14" s="116">
        <f aca="true" t="shared" si="12" ref="K14:K32">J14/4.2325</f>
        <v>60.91671588895451</v>
      </c>
      <c r="L14" s="44">
        <f>M14/D14</f>
        <v>2.1746365387983886</v>
      </c>
      <c r="M14" s="16">
        <f t="shared" si="10"/>
        <v>695.24</v>
      </c>
      <c r="N14" s="16">
        <f t="shared" si="2"/>
        <v>695.24</v>
      </c>
      <c r="O14" s="16">
        <f t="shared" si="1"/>
        <v>217.46365387983886</v>
      </c>
      <c r="P14" s="16"/>
      <c r="Q14" s="35">
        <f>NE!D14+SE!D14+SUD!D14+SV!D14+VEST!D14+NV!D14+CENTRU!D14+'BI'!D14</f>
        <v>3608.5560000000005</v>
      </c>
      <c r="R14" s="9">
        <f>NE!E14+SE!E14+SUD!E14+SV!E14+VEST!E14+NV!E14+CENTRU!E14+'BI'!E14</f>
        <v>323</v>
      </c>
      <c r="S14" s="9">
        <f>NE!F14+SE!F14+SUD!F14+SV!F14+VEST!F14+NV!F14+CENTRU!F14+'BI'!F14</f>
        <v>10010.359999999999</v>
      </c>
      <c r="T14" s="9">
        <f>NE!G14+SE!G14+SUD!G14+SV!G14+VEST!G14+NV!G14+CENTRU!G14+'BI'!G14</f>
        <v>72</v>
      </c>
      <c r="U14" s="9">
        <f>NE!H14+SE!H14+SUD!H14+SV!H14+VEST!H14+NV!H14+CENTRU!H14+'BI'!H14</f>
        <v>1659.4799999999998</v>
      </c>
      <c r="V14" s="9">
        <f>NE!I14+SE!I14+SUD!I14+SV!I14+VEST!I14+NV!I14+CENTRU!I14+'BI'!I14</f>
        <v>130</v>
      </c>
      <c r="W14" s="16">
        <f>NE!J14+SE!J14+SUD!J14+SV!J14+VEST!J14+NV!J14+CENTRU!J14+'BI'!J14</f>
        <v>4485.369999999999</v>
      </c>
      <c r="X14" s="9" t="e">
        <f>NE!#REF!+SE!#REF!+SUD!#REF!+SV!#REF!+VEST!#REF!+NV!#REF!+CENTRU!#REF!+'BI'!#REF!</f>
        <v>#REF!</v>
      </c>
      <c r="Y14" s="23" t="e">
        <f>NE!#REF!+SE!#REF!+SUD!#REF!+SV!#REF!+VEST!#REF!+NV!#REF!+CENTRU!#REF!+'BI'!#REF!</f>
        <v>#REF!</v>
      </c>
      <c r="Z14" s="9" t="e">
        <f>NE!#REF!+SE!#REF!+SUD!#REF!+SV!#REF!+VEST!#REF!+NV!#REF!+CENTRU!#REF!+'BI'!#REF!</f>
        <v>#REF!</v>
      </c>
      <c r="AA14" s="9">
        <f>NE!L14+SE!L14+SUD!L14+SV!L14+VEST!L14+NV!L14+CENTRU!L14+'BI'!L14</f>
        <v>18.591359596271477</v>
      </c>
      <c r="AB14" s="9"/>
      <c r="AC14" s="77">
        <f t="shared" si="3"/>
        <v>121</v>
      </c>
      <c r="AD14" s="77">
        <f t="shared" si="4"/>
        <v>3865.51</v>
      </c>
      <c r="AF14" s="79">
        <f t="shared" si="5"/>
        <v>251</v>
      </c>
      <c r="AG14" s="79">
        <f t="shared" si="6"/>
        <v>8350.88</v>
      </c>
      <c r="AH14" s="80">
        <f t="shared" si="7"/>
        <v>231.41888334281074</v>
      </c>
      <c r="AI14" s="99">
        <f t="shared" si="8"/>
        <v>2051.0573498710546</v>
      </c>
    </row>
    <row r="15" spans="1:35" ht="12.75">
      <c r="A15" s="16"/>
      <c r="B15" s="122">
        <f t="shared" si="9"/>
        <v>0</v>
      </c>
      <c r="C15" s="25"/>
      <c r="D15" s="42"/>
      <c r="E15" s="50"/>
      <c r="F15" s="42"/>
      <c r="G15" s="50"/>
      <c r="H15" s="42"/>
      <c r="I15" s="50"/>
      <c r="J15" s="42"/>
      <c r="K15" s="116">
        <f t="shared" si="12"/>
        <v>0</v>
      </c>
      <c r="L15" s="44"/>
      <c r="M15" s="16">
        <f t="shared" si="10"/>
        <v>0</v>
      </c>
      <c r="N15" s="16">
        <f t="shared" si="2"/>
        <v>0</v>
      </c>
      <c r="O15" s="16" t="e">
        <f t="shared" si="1"/>
        <v>#DIV/0!</v>
      </c>
      <c r="P15" s="16"/>
      <c r="Q15" s="35" t="e">
        <f>NE!D15+SE!D15+SUD!D15+SV!D15+VEST!D15+NV!D15+CENTRU!D15+'BI'!D15</f>
        <v>#VALUE!</v>
      </c>
      <c r="R15" s="9">
        <f>NE!E15+SE!E15+SUD!E15+SV!E15+VEST!E15+NV!E15+CENTRU!E15+'BI'!E15</f>
        <v>0</v>
      </c>
      <c r="T15" s="9">
        <f>NE!G15+SE!G15+SUD!G15+SV!G15+VEST!G15+NV!G15+CENTRU!G15+'BI'!G15</f>
        <v>0</v>
      </c>
      <c r="AC15" s="77">
        <f t="shared" si="3"/>
        <v>0</v>
      </c>
      <c r="AD15" s="77">
        <f t="shared" si="4"/>
        <v>0</v>
      </c>
      <c r="AF15" s="79">
        <f t="shared" si="5"/>
        <v>0</v>
      </c>
      <c r="AG15" s="79"/>
      <c r="AH15" s="80" t="e">
        <f t="shared" si="7"/>
        <v>#VALUE!</v>
      </c>
      <c r="AI15" s="99">
        <f t="shared" si="8"/>
        <v>0</v>
      </c>
    </row>
    <row r="16" spans="1:35" ht="12.75">
      <c r="A16" s="16"/>
      <c r="B16" s="122">
        <f t="shared" si="9"/>
        <v>-40.18428824571767</v>
      </c>
      <c r="C16" s="32" t="s">
        <v>45</v>
      </c>
      <c r="D16" s="39">
        <f aca="true" t="shared" si="13" ref="D16:J16">D17+D18+D19+D20</f>
        <v>239.77800000000002</v>
      </c>
      <c r="E16" s="51">
        <f t="shared" si="13"/>
        <v>70</v>
      </c>
      <c r="F16" s="39">
        <f t="shared" si="13"/>
        <v>888.71</v>
      </c>
      <c r="G16" s="51">
        <f t="shared" si="13"/>
        <v>14</v>
      </c>
      <c r="H16" s="39">
        <f t="shared" si="13"/>
        <v>154.16000000000003</v>
      </c>
      <c r="I16" s="51">
        <f t="shared" si="13"/>
        <v>10</v>
      </c>
      <c r="J16" s="39">
        <f t="shared" si="13"/>
        <v>170.08</v>
      </c>
      <c r="K16" s="116">
        <f t="shared" si="12"/>
        <v>40.18428824571767</v>
      </c>
      <c r="L16" s="41">
        <f>M16/D16</f>
        <v>3.063458699296849</v>
      </c>
      <c r="M16" s="16">
        <f t="shared" si="10"/>
        <v>734.55</v>
      </c>
      <c r="N16" s="16">
        <f>N17+N18+N19+N20</f>
        <v>734.55</v>
      </c>
      <c r="O16" s="16">
        <f t="shared" si="1"/>
        <v>306.3458699296849</v>
      </c>
      <c r="P16" s="16"/>
      <c r="Q16" s="80">
        <f>NE!D16+SE!D16+SUD!D16+SV!D16+VEST!D16+NV!D16+CENTRU!D16+'BI'!D16</f>
        <v>2706.3960000000006</v>
      </c>
      <c r="R16" s="9">
        <f>NE!E16+SE!E16+SUD!E16+SV!E16+VEST!E16+NV!E16+CENTRU!E16+'BI'!E16</f>
        <v>1233</v>
      </c>
      <c r="S16" s="9">
        <f>NE!F16+SE!F16+SUD!F16+SV!F16+VEST!F16+NV!F16+CENTRU!F16+'BI'!F16</f>
        <v>7079.920000000001</v>
      </c>
      <c r="T16" s="9">
        <f>NE!G16+SE!G16+SUD!G16+SV!G16+VEST!G16+NV!G16+CENTRU!G16+'BI'!G16</f>
        <v>270</v>
      </c>
      <c r="U16" s="9">
        <f>NE!H16+SE!H16+SUD!H16+SV!H16+VEST!H16+NV!H16+CENTRU!H16+'BI'!H16</f>
        <v>1177.89</v>
      </c>
      <c r="V16" s="9">
        <f>NE!I16+SE!I16+SUD!I16+SV!I16+VEST!I16+NV!I16+CENTRU!I16+'BI'!I16</f>
        <v>396</v>
      </c>
      <c r="W16" s="16">
        <f>NE!J16+SE!J16+SUD!J16+SV!J16+VEST!J16+NV!J16+CENTRU!J16+'BI'!J16</f>
        <v>2608.7799999999997</v>
      </c>
      <c r="X16" s="9" t="e">
        <f>NE!#REF!+SE!#REF!+SUD!#REF!+SV!#REF!+VEST!#REF!+NV!#REF!+CENTRU!#REF!+'BI'!#REF!</f>
        <v>#REF!</v>
      </c>
      <c r="Y16" s="23" t="e">
        <f>NE!#REF!+SE!#REF!+SUD!#REF!+SV!#REF!+VEST!#REF!+NV!#REF!+CENTRU!#REF!+'BI'!#REF!</f>
        <v>#REF!</v>
      </c>
      <c r="Z16" s="9" t="e">
        <f>NE!#REF!+SE!#REF!+SUD!#REF!+SV!#REF!+VEST!#REF!+NV!#REF!+CENTRU!#REF!+'BI'!#REF!</f>
        <v>#REF!</v>
      </c>
      <c r="AA16" s="9">
        <f>NE!L16+SE!L16+SUD!L16+SV!L16+VEST!L16+NV!L16+CENTRU!L16+'BI'!L16</f>
        <v>18.009629753120848</v>
      </c>
      <c r="AB16" s="9"/>
      <c r="AC16" s="77">
        <f t="shared" si="3"/>
        <v>567</v>
      </c>
      <c r="AD16" s="77">
        <f t="shared" si="4"/>
        <v>3293.250000000001</v>
      </c>
      <c r="AF16" s="79">
        <f t="shared" si="5"/>
        <v>963</v>
      </c>
      <c r="AG16" s="79">
        <f t="shared" si="6"/>
        <v>5902.030000000001</v>
      </c>
      <c r="AH16" s="80">
        <f t="shared" si="7"/>
        <v>218.07710327683014</v>
      </c>
      <c r="AI16" s="99">
        <f t="shared" si="8"/>
        <v>1449.5959720004912</v>
      </c>
    </row>
    <row r="17" spans="1:36" ht="12.75">
      <c r="A17" s="16">
        <v>15.07</v>
      </c>
      <c r="B17" s="122">
        <f t="shared" si="9"/>
        <v>-1.2158830478440663</v>
      </c>
      <c r="C17" s="38" t="s">
        <v>40</v>
      </c>
      <c r="D17" s="42">
        <f>A17*$D$6</f>
        <v>63.294000000000004</v>
      </c>
      <c r="E17" s="50">
        <v>3</v>
      </c>
      <c r="F17" s="45">
        <v>93.45</v>
      </c>
      <c r="G17" s="50">
        <v>0</v>
      </c>
      <c r="H17" s="42">
        <v>0</v>
      </c>
      <c r="I17" s="50">
        <v>1</v>
      </c>
      <c r="J17" s="42">
        <v>68.93</v>
      </c>
      <c r="K17" s="116">
        <f t="shared" si="12"/>
        <v>16.285883047844067</v>
      </c>
      <c r="L17" s="44">
        <f>M17/D17</f>
        <v>1.4764432647644326</v>
      </c>
      <c r="M17" s="16">
        <f t="shared" si="10"/>
        <v>93.45</v>
      </c>
      <c r="N17" s="16">
        <f t="shared" si="2"/>
        <v>93.45</v>
      </c>
      <c r="O17" s="16">
        <f t="shared" si="1"/>
        <v>147.64432647644327</v>
      </c>
      <c r="P17" s="16"/>
      <c r="Q17" s="35">
        <f>NE!D17+SE!D17+SUD!D17+SV!D17+VEST!D17+NV!D17+CENTRU!D17+'BI'!D17</f>
        <v>714.4619999999999</v>
      </c>
      <c r="R17" s="9">
        <f>NE!E17+SE!E17+SUD!E17+SV!E17+VEST!E17+NV!E17+CENTRU!E17+'BI'!E17</f>
        <v>129</v>
      </c>
      <c r="S17" s="9">
        <f>NE!F17+SE!F17+SUD!F17+SV!F17+VEST!F17+NV!F17+CENTRU!F17+'BI'!F17</f>
        <v>1447.9100000000003</v>
      </c>
      <c r="T17" s="9">
        <f>NE!G17+SE!G17+SUD!G17+SV!G17+VEST!G17+NV!G17+CENTRU!G17+'BI'!G17</f>
        <v>18</v>
      </c>
      <c r="U17" s="9">
        <f>NE!H17+SE!H17+SUD!H17+SV!H17+VEST!H17+NV!H17+CENTRU!H17+'BI'!H17</f>
        <v>162.19</v>
      </c>
      <c r="V17" s="9">
        <f>NE!I17+SE!I17+SUD!I17+SV!I17+VEST!I17+NV!I17+CENTRU!I17+'BI'!I17</f>
        <v>58</v>
      </c>
      <c r="W17" s="16">
        <f>NE!J17+SE!J17+SUD!J17+SV!J17+VEST!J17+NV!J17+CENTRU!J17+'BI'!J17</f>
        <v>829.0699999999999</v>
      </c>
      <c r="X17" s="9" t="e">
        <f>NE!#REF!+SE!#REF!+SUD!#REF!+SV!#REF!+VEST!#REF!+NV!#REF!+CENTRU!#REF!+'BI'!#REF!</f>
        <v>#REF!</v>
      </c>
      <c r="Y17" s="23" t="e">
        <f>NE!#REF!+SE!#REF!+SUD!#REF!+SV!#REF!+VEST!#REF!+NV!#REF!+CENTRU!#REF!+'BI'!#REF!</f>
        <v>#REF!</v>
      </c>
      <c r="Z17" s="9" t="e">
        <f>NE!#REF!+SE!#REF!+SUD!#REF!+SV!#REF!+VEST!#REF!+NV!#REF!+CENTRU!#REF!+'BI'!#REF!</f>
        <v>#REF!</v>
      </c>
      <c r="AA17" s="9">
        <f>NE!L17+SE!L17+SUD!L17+SV!L17+VEST!L17+NV!L17+CENTRU!L17+'BI'!L17</f>
        <v>14.552116724586872</v>
      </c>
      <c r="AB17" s="9"/>
      <c r="AC17" s="77">
        <f t="shared" si="3"/>
        <v>53</v>
      </c>
      <c r="AD17" s="77">
        <f t="shared" si="4"/>
        <v>456.6500000000003</v>
      </c>
      <c r="AF17" s="79">
        <f t="shared" si="5"/>
        <v>111</v>
      </c>
      <c r="AG17" s="79">
        <f t="shared" si="6"/>
        <v>1285.7200000000003</v>
      </c>
      <c r="AH17" s="80">
        <f t="shared" si="7"/>
        <v>179.9563867637468</v>
      </c>
      <c r="AI17" s="99">
        <f t="shared" si="8"/>
        <v>315.7853370993492</v>
      </c>
      <c r="AJ17">
        <v>3.1</v>
      </c>
    </row>
    <row r="18" spans="1:36" ht="12.75">
      <c r="A18" s="16">
        <v>8.64</v>
      </c>
      <c r="B18" s="122">
        <f t="shared" si="9"/>
        <v>6.6600826934435915</v>
      </c>
      <c r="C18" s="38" t="s">
        <v>21</v>
      </c>
      <c r="D18" s="42">
        <f>A18*$D$6</f>
        <v>36.288000000000004</v>
      </c>
      <c r="E18" s="50">
        <v>28</v>
      </c>
      <c r="F18" s="42">
        <v>75.86</v>
      </c>
      <c r="G18" s="50">
        <v>8</v>
      </c>
      <c r="H18" s="42">
        <v>21.64</v>
      </c>
      <c r="I18" s="50">
        <v>3</v>
      </c>
      <c r="J18" s="42">
        <v>8.38</v>
      </c>
      <c r="K18" s="116">
        <f t="shared" si="12"/>
        <v>1.9799173065564089</v>
      </c>
      <c r="L18" s="44">
        <f>M18/D18</f>
        <v>1.4941578483245148</v>
      </c>
      <c r="M18" s="16">
        <f t="shared" si="10"/>
        <v>54.22</v>
      </c>
      <c r="N18" s="16">
        <f t="shared" si="2"/>
        <v>54.22</v>
      </c>
      <c r="O18" s="16">
        <f t="shared" si="1"/>
        <v>149.4157848324515</v>
      </c>
      <c r="P18" s="16"/>
      <c r="Q18" s="35">
        <f>NE!D18+SE!D18+SUD!D18+SV!D18+VEST!D18+NV!D18+CENTRU!D18+'BI'!D18</f>
        <v>409.5840000000001</v>
      </c>
      <c r="R18" s="9">
        <f>NE!E18+SE!E18+SUD!E18+SV!E18+VEST!E18+NV!E18+CENTRU!E18+'BI'!E18</f>
        <v>417</v>
      </c>
      <c r="S18" s="9">
        <f>NE!F18+SE!F18+SUD!F18+SV!F18+VEST!F18+NV!F18+CENTRU!F18+'BI'!F18</f>
        <v>951.8299999999999</v>
      </c>
      <c r="T18" s="9">
        <f>NE!G18+SE!G18+SUD!G18+SV!G18+VEST!G18+NV!G18+CENTRU!G18+'BI'!G18</f>
        <v>140</v>
      </c>
      <c r="U18" s="9">
        <f>NE!H18+SE!H18+SUD!H18+SV!H18+VEST!H18+NV!H18+CENTRU!H18+'BI'!H18</f>
        <v>316.68999999999994</v>
      </c>
      <c r="V18" s="9">
        <f>NE!I18+SE!I18+SUD!I18+SV!I18+VEST!I18+NV!I18+CENTRU!I18+'BI'!I18</f>
        <v>136</v>
      </c>
      <c r="W18" s="16">
        <f>NE!J18+SE!J18+SUD!J18+SV!J18+VEST!J18+NV!J18+CENTRU!J18+'BI'!J18</f>
        <v>313.8</v>
      </c>
      <c r="X18" s="9" t="e">
        <f>NE!#REF!+SE!#REF!+SUD!#REF!+SV!#REF!+VEST!#REF!+NV!#REF!+CENTRU!#REF!+'BI'!#REF!</f>
        <v>#REF!</v>
      </c>
      <c r="Y18" s="23" t="e">
        <f>NE!#REF!+SE!#REF!+SUD!#REF!+SV!#REF!+VEST!#REF!+NV!#REF!+CENTRU!#REF!+'BI'!#REF!</f>
        <v>#REF!</v>
      </c>
      <c r="Z18" s="9" t="e">
        <f>NE!#REF!+SE!#REF!+SUD!#REF!+SV!#REF!+VEST!#REF!+NV!#REF!+CENTRU!#REF!+'BI'!#REF!</f>
        <v>#REF!</v>
      </c>
      <c r="AA18" s="9">
        <f>NE!L18+SE!L18+SUD!L18+SV!L18+VEST!L18+NV!L18+CENTRU!L18+'BI'!L18</f>
        <v>12.36459941383842</v>
      </c>
      <c r="AB18" s="9"/>
      <c r="AC18" s="77">
        <f t="shared" si="3"/>
        <v>141</v>
      </c>
      <c r="AD18" s="77">
        <f t="shared" si="4"/>
        <v>321.34</v>
      </c>
      <c r="AF18" s="79">
        <f t="shared" si="5"/>
        <v>277</v>
      </c>
      <c r="AG18" s="79">
        <f t="shared" si="6"/>
        <v>635.14</v>
      </c>
      <c r="AH18" s="80">
        <f t="shared" si="7"/>
        <v>155.0695339661705</v>
      </c>
      <c r="AI18" s="99">
        <f t="shared" si="8"/>
        <v>155.99656146383396</v>
      </c>
      <c r="AJ18">
        <v>3.2</v>
      </c>
    </row>
    <row r="19" spans="1:36" ht="12.75">
      <c r="A19" s="16">
        <v>8.64</v>
      </c>
      <c r="B19" s="122">
        <f t="shared" si="9"/>
        <v>0.21708210277613738</v>
      </c>
      <c r="C19" s="38" t="s">
        <v>46</v>
      </c>
      <c r="D19" s="42">
        <f>A19*$D$6</f>
        <v>36.288000000000004</v>
      </c>
      <c r="E19" s="50">
        <v>2</v>
      </c>
      <c r="F19" s="42">
        <v>50</v>
      </c>
      <c r="G19" s="50">
        <v>0</v>
      </c>
      <c r="H19" s="42">
        <v>0</v>
      </c>
      <c r="I19" s="50">
        <v>1</v>
      </c>
      <c r="J19" s="42">
        <v>35.65</v>
      </c>
      <c r="K19" s="116">
        <f t="shared" si="12"/>
        <v>8.422917897223863</v>
      </c>
      <c r="L19" s="44">
        <f>M19/D19</f>
        <v>1.3778659611992945</v>
      </c>
      <c r="M19" s="16">
        <f t="shared" si="10"/>
        <v>50</v>
      </c>
      <c r="N19" s="16">
        <f t="shared" si="2"/>
        <v>50</v>
      </c>
      <c r="O19" s="16">
        <f t="shared" si="1"/>
        <v>137.78659611992944</v>
      </c>
      <c r="P19" s="16"/>
      <c r="Q19" s="35">
        <f>NE!D19+SE!D19+SUD!D19+SV!D19+VEST!D19+NV!D19+CENTRU!D19+'BI'!D19</f>
        <v>409.5840000000001</v>
      </c>
      <c r="R19" s="9">
        <f>NE!E19+SE!E19+SUD!E19+SV!E19+VEST!E19+NV!E19+CENTRU!E19+'BI'!E19</f>
        <v>15</v>
      </c>
      <c r="S19" s="9">
        <f>NE!F19+SE!F19+SUD!F19+SV!F19+VEST!F19+NV!F19+CENTRU!F19+'BI'!F19</f>
        <v>419.57000000000005</v>
      </c>
      <c r="T19" s="9">
        <f>NE!G19+SE!G19+SUD!G19+SV!G19+VEST!G19+NV!G19+CENTRU!G19+'BI'!G19</f>
        <v>1</v>
      </c>
      <c r="U19" s="9">
        <f>NE!H19+SE!H19+SUD!H19+SV!H19+VEST!H19+NV!H19+CENTRU!H19+'BI'!H19</f>
        <v>24.73</v>
      </c>
      <c r="V19" s="9">
        <f>NE!I19+SE!I19+SUD!I19+SV!I19+VEST!I19+NV!I19+CENTRU!I19+'BI'!I19</f>
        <v>9</v>
      </c>
      <c r="W19" s="16">
        <f>NE!J19+SE!J19+SUD!J19+SV!J19+VEST!J19+NV!J19+CENTRU!J19+'BI'!J19</f>
        <v>337.02</v>
      </c>
      <c r="X19" s="9" t="e">
        <f>NE!#REF!+SE!#REF!+SUD!#REF!+SV!#REF!+VEST!#REF!+NV!#REF!+CENTRU!#REF!+'BI'!#REF!</f>
        <v>#REF!</v>
      </c>
      <c r="Y19" s="23" t="e">
        <f>NE!#REF!+SE!#REF!+SUD!#REF!+SV!#REF!+VEST!#REF!+NV!#REF!+CENTRU!#REF!+'BI'!#REF!</f>
        <v>#REF!</v>
      </c>
      <c r="Z19" s="9" t="e">
        <f>NE!#REF!+SE!#REF!+SUD!#REF!+SV!#REF!+VEST!#REF!+NV!#REF!+CENTRU!#REF!+'BI'!#REF!</f>
        <v>#REF!</v>
      </c>
      <c r="AA19" s="9">
        <f>NE!L19+SE!L19+SUD!L19+SV!L19+VEST!L19+NV!L19+CENTRU!L19+'BI'!L19</f>
        <v>7.91319513725282</v>
      </c>
      <c r="AB19" s="9"/>
      <c r="AC19" s="77">
        <f t="shared" si="3"/>
        <v>5</v>
      </c>
      <c r="AD19" s="77">
        <f t="shared" si="4"/>
        <v>57.82000000000005</v>
      </c>
      <c r="AF19" s="79">
        <f t="shared" si="5"/>
        <v>14</v>
      </c>
      <c r="AG19" s="79">
        <f t="shared" si="6"/>
        <v>394.84000000000003</v>
      </c>
      <c r="AH19" s="80">
        <f t="shared" si="7"/>
        <v>96.40025000976598</v>
      </c>
      <c r="AI19" s="99">
        <f t="shared" si="8"/>
        <v>96.97654427115313</v>
      </c>
      <c r="AJ19">
        <v>3.3</v>
      </c>
    </row>
    <row r="20" spans="1:36" ht="12.75">
      <c r="A20" s="16">
        <v>24.74</v>
      </c>
      <c r="B20" s="122">
        <f t="shared" si="9"/>
        <v>11.244430005906674</v>
      </c>
      <c r="C20" s="38" t="s">
        <v>47</v>
      </c>
      <c r="D20" s="42">
        <f>A20*$D$6</f>
        <v>103.908</v>
      </c>
      <c r="E20" s="50">
        <v>37</v>
      </c>
      <c r="F20" s="42">
        <v>669.4</v>
      </c>
      <c r="G20" s="50">
        <v>6</v>
      </c>
      <c r="H20" s="42">
        <v>132.52</v>
      </c>
      <c r="I20" s="50">
        <v>5</v>
      </c>
      <c r="J20" s="42">
        <v>57.12</v>
      </c>
      <c r="K20" s="116">
        <f t="shared" si="12"/>
        <v>13.495569994093325</v>
      </c>
      <c r="L20" s="44">
        <f>M20/D20</f>
        <v>5.166878392424067</v>
      </c>
      <c r="M20" s="16">
        <f t="shared" si="10"/>
        <v>536.88</v>
      </c>
      <c r="N20" s="16">
        <f t="shared" si="2"/>
        <v>536.88</v>
      </c>
      <c r="O20" s="16">
        <f t="shared" si="1"/>
        <v>516.6878392424068</v>
      </c>
      <c r="P20" s="16"/>
      <c r="Q20" s="35">
        <f>NE!D20+SE!D20+SUD!D20+SV!D20+VEST!D20+NV!D20+CENTRU!D20+'BI'!D20</f>
        <v>1172.7659999999998</v>
      </c>
      <c r="R20" s="9">
        <f>NE!E20+SE!E20+SUD!E20+SV!E20+VEST!E20+NV!E20+CENTRU!E20+'BI'!E20</f>
        <v>672</v>
      </c>
      <c r="S20" s="9">
        <f>NE!F20+SE!F20+SUD!F20+SV!F20+VEST!F20+NV!F20+CENTRU!F20+'BI'!F20</f>
        <v>4260.61</v>
      </c>
      <c r="T20" s="9">
        <f>NE!G20+SE!G20+SUD!G20+SV!G20+VEST!G20+NV!G20+CENTRU!G20+'BI'!G20</f>
        <v>111</v>
      </c>
      <c r="U20" s="9">
        <f>NE!H20+SE!H20+SUD!H20+SV!H20+VEST!H20+NV!H20+CENTRU!H20+'BI'!H20</f>
        <v>674.28</v>
      </c>
      <c r="V20" s="9">
        <f>NE!I20+SE!I20+SUD!I20+SV!I20+VEST!I20+NV!I20+CENTRU!I20+'BI'!I20</f>
        <v>193</v>
      </c>
      <c r="W20" s="16">
        <f>NE!J20+SE!J20+SUD!J20+SV!J20+VEST!J20+NV!J20+CENTRU!J20+'BI'!J20</f>
        <v>1128.8899999999999</v>
      </c>
      <c r="X20" s="9" t="e">
        <f>NE!#REF!+SE!#REF!+SUD!#REF!+SV!#REF!+VEST!#REF!+NV!#REF!+CENTRU!#REF!+'BI'!#REF!</f>
        <v>#REF!</v>
      </c>
      <c r="Y20" s="23" t="e">
        <f>NE!#REF!+SE!#REF!+SUD!#REF!+SV!#REF!+VEST!#REF!+NV!#REF!+CENTRU!#REF!+'BI'!#REF!</f>
        <v>#REF!</v>
      </c>
      <c r="Z20" s="9" t="e">
        <f>NE!#REF!+SE!#REF!+SUD!#REF!+SV!#REF!+VEST!#REF!+NV!#REF!+CENTRU!#REF!+'BI'!#REF!</f>
        <v>#REF!</v>
      </c>
      <c r="AA20" s="9">
        <f>NE!L20+SE!L20+SUD!L20+SV!L20+VEST!L20+NV!L20+CENTRU!L20+'BI'!L20</f>
        <v>25.61312539469197</v>
      </c>
      <c r="AB20" s="9"/>
      <c r="AC20" s="77">
        <f t="shared" si="3"/>
        <v>368</v>
      </c>
      <c r="AD20" s="77">
        <f t="shared" si="4"/>
        <v>2457.44</v>
      </c>
      <c r="AF20" s="79">
        <f t="shared" si="5"/>
        <v>561</v>
      </c>
      <c r="AG20" s="79">
        <f t="shared" si="6"/>
        <v>3586.33</v>
      </c>
      <c r="AH20" s="80">
        <f t="shared" si="7"/>
        <v>305.800986727105</v>
      </c>
      <c r="AI20" s="99">
        <f t="shared" si="8"/>
        <v>880.8375291661549</v>
      </c>
      <c r="AJ20">
        <v>3.4</v>
      </c>
    </row>
    <row r="21" spans="1:35" ht="12.75">
      <c r="A21" s="16"/>
      <c r="B21" s="122">
        <f t="shared" si="9"/>
        <v>0</v>
      </c>
      <c r="C21" s="25"/>
      <c r="D21" s="42"/>
      <c r="E21" s="50"/>
      <c r="F21" s="42"/>
      <c r="G21" s="50"/>
      <c r="H21" s="42"/>
      <c r="I21" s="50"/>
      <c r="J21" s="42"/>
      <c r="K21" s="116">
        <f t="shared" si="12"/>
        <v>0</v>
      </c>
      <c r="L21" s="44"/>
      <c r="M21" s="16">
        <f t="shared" si="10"/>
        <v>0</v>
      </c>
      <c r="N21" s="16">
        <f t="shared" si="2"/>
        <v>0</v>
      </c>
      <c r="O21" s="16" t="e">
        <f t="shared" si="1"/>
        <v>#DIV/0!</v>
      </c>
      <c r="P21" s="16"/>
      <c r="Q21" s="35">
        <f>NE!D21+SE!D21+SUD!D21+SV!D21+VEST!D21+NV!D21+CENTRU!D21+'BI'!D21</f>
        <v>0</v>
      </c>
      <c r="R21" s="9">
        <f>NE!E21+SE!E21+SUD!E21+SV!E21+VEST!E21+NV!E21+CENTRU!E21+'BI'!E21</f>
        <v>0</v>
      </c>
      <c r="T21" s="9">
        <f>NE!G21+SE!G21+SUD!G21+SV!G21+VEST!G21+NV!G21+CENTRU!G21+'BI'!G21</f>
        <v>0</v>
      </c>
      <c r="AC21" s="77">
        <f t="shared" si="3"/>
        <v>0</v>
      </c>
      <c r="AD21" s="77">
        <f t="shared" si="4"/>
        <v>0</v>
      </c>
      <c r="AF21" s="79">
        <f t="shared" si="5"/>
        <v>0</v>
      </c>
      <c r="AG21" s="79"/>
      <c r="AH21" s="80" t="e">
        <f t="shared" si="7"/>
        <v>#DIV/0!</v>
      </c>
      <c r="AI21" s="99">
        <f t="shared" si="8"/>
        <v>0</v>
      </c>
    </row>
    <row r="22" spans="1:35" ht="12.75">
      <c r="A22" s="16"/>
      <c r="B22" s="122">
        <f t="shared" si="9"/>
        <v>-47.12108682811577</v>
      </c>
      <c r="C22" s="32" t="s">
        <v>22</v>
      </c>
      <c r="D22" s="39">
        <f aca="true" t="shared" si="14" ref="D22:J22">D23+D24+D25</f>
        <v>260.358</v>
      </c>
      <c r="E22" s="51">
        <f t="shared" si="14"/>
        <v>521</v>
      </c>
      <c r="F22" s="39">
        <f t="shared" si="14"/>
        <v>769.12</v>
      </c>
      <c r="G22" s="51">
        <f t="shared" si="14"/>
        <v>206</v>
      </c>
      <c r="H22" s="39">
        <f t="shared" si="14"/>
        <v>415.01</v>
      </c>
      <c r="I22" s="51">
        <f t="shared" si="14"/>
        <v>137</v>
      </c>
      <c r="J22" s="39">
        <f t="shared" si="14"/>
        <v>199.44</v>
      </c>
      <c r="K22" s="116">
        <f t="shared" si="12"/>
        <v>47.12108682811577</v>
      </c>
      <c r="L22" s="41">
        <f>M22/D22</f>
        <v>1.3600888008050454</v>
      </c>
      <c r="M22" s="16">
        <f t="shared" si="10"/>
        <v>354.11</v>
      </c>
      <c r="N22" s="16">
        <f>N23+N24+N25</f>
        <v>354.11</v>
      </c>
      <c r="O22" s="16">
        <f t="shared" si="1"/>
        <v>136.00888008050453</v>
      </c>
      <c r="P22" s="16"/>
      <c r="Q22" s="80">
        <f>NE!D22+SE!D22+SUD!D22+SV!D22+VEST!D22+NV!D22+CENTRU!D22+'BI'!D22</f>
        <v>2938.74</v>
      </c>
      <c r="R22" s="9">
        <f>NE!E22+SE!E22+SUD!E22+SV!E22+VEST!E22+NV!E22+CENTRU!E22+'BI'!E22</f>
        <v>4654</v>
      </c>
      <c r="S22" s="9">
        <f>NE!F22+SE!F22+SUD!F22+SV!F22+VEST!F22+NV!F22+CENTRU!F22+'BI'!F22</f>
        <v>6589.116</v>
      </c>
      <c r="T22" s="9">
        <f>NE!G22+SE!G22+SUD!G22+SV!G22+VEST!G22+NV!G22+CENTRU!G22+'BI'!G22</f>
        <v>1912</v>
      </c>
      <c r="U22" s="9">
        <f>NE!H22+SE!H22+SUD!H22+SV!H22+VEST!H22+NV!H22+CENTRU!H22+'BI'!H22</f>
        <v>2934.3859999999995</v>
      </c>
      <c r="V22" s="9">
        <f>NE!I22+SE!I22+SUD!I22+SV!I22+VEST!I22+NV!I22+CENTRU!I22+'BI'!I22</f>
        <v>1195</v>
      </c>
      <c r="W22" s="16">
        <f>NE!J22+SE!J22+SUD!J22+SV!J22+VEST!J22+NV!J22+CENTRU!J22+'BI'!J22</f>
        <v>1320.42</v>
      </c>
      <c r="X22" s="9" t="e">
        <f>NE!#REF!+SE!#REF!+SUD!#REF!+SV!#REF!+VEST!#REF!+NV!#REF!+CENTRU!#REF!+'BI'!#REF!</f>
        <v>#REF!</v>
      </c>
      <c r="Y22" s="23" t="e">
        <f>NE!#REF!+SE!#REF!+SUD!#REF!+SV!#REF!+VEST!#REF!+NV!#REF!+CENTRU!#REF!+'BI'!#REF!</f>
        <v>#REF!</v>
      </c>
      <c r="Z22" s="9" t="e">
        <f>NE!#REF!+SE!#REF!+SUD!#REF!+SV!#REF!+VEST!#REF!+NV!#REF!+CENTRU!#REF!+'BI'!#REF!</f>
        <v>#REF!</v>
      </c>
      <c r="AA22" s="9">
        <f>NE!L22+SE!L22+SUD!L22+SV!L22+VEST!L22+NV!L22+CENTRU!L22+'BI'!L22</f>
        <v>10.17957572460103</v>
      </c>
      <c r="AB22" s="9"/>
      <c r="AC22" s="77">
        <f t="shared" si="3"/>
        <v>1547</v>
      </c>
      <c r="AD22" s="77">
        <f t="shared" si="4"/>
        <v>2334.3100000000004</v>
      </c>
      <c r="AF22" s="79">
        <f t="shared" si="5"/>
        <v>2742</v>
      </c>
      <c r="AG22" s="79">
        <f t="shared" si="6"/>
        <v>3654.7300000000005</v>
      </c>
      <c r="AH22" s="80">
        <f t="shared" si="7"/>
        <v>124.36384300754749</v>
      </c>
      <c r="AI22" s="99">
        <f t="shared" si="8"/>
        <v>897.6372344344836</v>
      </c>
    </row>
    <row r="23" spans="1:36" ht="12.75">
      <c r="A23" s="16">
        <v>23.83</v>
      </c>
      <c r="B23" s="122">
        <f t="shared" si="9"/>
        <v>-3.9431836975782666</v>
      </c>
      <c r="C23" s="38" t="s">
        <v>23</v>
      </c>
      <c r="D23" s="42">
        <f>A23*$D$6</f>
        <v>100.086</v>
      </c>
      <c r="E23" s="50">
        <v>34</v>
      </c>
      <c r="F23" s="42">
        <v>492.81</v>
      </c>
      <c r="G23" s="50">
        <v>23</v>
      </c>
      <c r="H23" s="42">
        <v>330.38</v>
      </c>
      <c r="I23" s="50">
        <v>5</v>
      </c>
      <c r="J23" s="42">
        <v>117.55</v>
      </c>
      <c r="K23" s="116">
        <f t="shared" si="12"/>
        <v>27.773183697578265</v>
      </c>
      <c r="L23" s="44">
        <f>M23/D23</f>
        <v>1.622904302300022</v>
      </c>
      <c r="M23" s="16">
        <f t="shared" si="10"/>
        <v>162.43</v>
      </c>
      <c r="N23" s="16">
        <f t="shared" si="2"/>
        <v>162.43</v>
      </c>
      <c r="O23" s="16">
        <f t="shared" si="1"/>
        <v>162.2904302300022</v>
      </c>
      <c r="P23" s="16"/>
      <c r="Q23" s="35">
        <f>NE!D23+SE!D23+SUD!D23+SV!D23+VEST!D23+NV!D23+CENTRU!D23+'BI'!D23</f>
        <v>1129.4640000000002</v>
      </c>
      <c r="R23" s="9">
        <f>NE!E23+SE!E23+SUD!E23+SV!E23+VEST!E23+NV!E23+CENTRU!E23+'BI'!E23</f>
        <v>263</v>
      </c>
      <c r="S23" s="9">
        <f>NE!F23+SE!F23+SUD!F23+SV!F23+VEST!F23+NV!F23+CENTRU!F23+'BI'!F23</f>
        <v>3866.22</v>
      </c>
      <c r="T23" s="9">
        <f>NE!G23+SE!G23+SUD!G23+SV!G23+VEST!G23+NV!G23+CENTRU!G23+'BI'!G23</f>
        <v>131</v>
      </c>
      <c r="U23" s="9">
        <f>NE!H23+SE!H23+SUD!H23+SV!H23+VEST!H23+NV!H23+CENTRU!H23+'BI'!H23</f>
        <v>1952.8799999999997</v>
      </c>
      <c r="V23" s="9">
        <f>NE!I23+SE!I23+SUD!I23+SV!I23+VEST!I23+NV!I23+CENTRU!I23+'BI'!I23</f>
        <v>45</v>
      </c>
      <c r="W23" s="16">
        <f>NE!J23+SE!J23+SUD!J23+SV!J23+VEST!J23+NV!J23+CENTRU!J23+'BI'!J23</f>
        <v>590.45</v>
      </c>
      <c r="X23" s="9" t="e">
        <f>NE!#REF!+SE!#REF!+SUD!#REF!+SV!#REF!+VEST!#REF!+NV!#REF!+CENTRU!#REF!+'BI'!#REF!</f>
        <v>#REF!</v>
      </c>
      <c r="Y23" s="23" t="e">
        <f>NE!#REF!+SE!#REF!+SUD!#REF!+SV!#REF!+VEST!#REF!+NV!#REF!+CENTRU!#REF!+'BI'!#REF!</f>
        <v>#REF!</v>
      </c>
      <c r="Z23" s="9" t="e">
        <f>NE!#REF!+SE!#REF!+SUD!#REF!+SV!#REF!+VEST!#REF!+NV!#REF!+CENTRU!#REF!+'BI'!#REF!</f>
        <v>#REF!</v>
      </c>
      <c r="AA23" s="9">
        <f>NE!L23+SE!L23+SUD!L23+SV!L23+VEST!L23+NV!L23+CENTRU!L23+'BI'!L23</f>
        <v>13.839132886155978</v>
      </c>
      <c r="AB23" s="9"/>
      <c r="AC23" s="77">
        <f t="shared" si="3"/>
        <v>87</v>
      </c>
      <c r="AD23" s="77">
        <f t="shared" si="4"/>
        <v>1322.89</v>
      </c>
      <c r="AF23" s="79">
        <f t="shared" si="5"/>
        <v>132</v>
      </c>
      <c r="AG23" s="79">
        <f t="shared" si="6"/>
        <v>1913.3400000000001</v>
      </c>
      <c r="AH23" s="80">
        <f t="shared" si="7"/>
        <v>169.40247763540933</v>
      </c>
      <c r="AI23" s="99">
        <f t="shared" si="8"/>
        <v>469.9349134225715</v>
      </c>
      <c r="AJ23">
        <v>4.1</v>
      </c>
    </row>
    <row r="24" spans="1:36" ht="12.75">
      <c r="A24" s="16">
        <v>20.43</v>
      </c>
      <c r="B24" s="122">
        <f t="shared" si="9"/>
        <v>20.43</v>
      </c>
      <c r="C24" s="38" t="s">
        <v>24</v>
      </c>
      <c r="D24" s="42">
        <f>A24*$D$6</f>
        <v>85.806</v>
      </c>
      <c r="E24" s="50">
        <v>0</v>
      </c>
      <c r="F24" s="42">
        <v>0</v>
      </c>
      <c r="G24" s="50">
        <v>0</v>
      </c>
      <c r="H24" s="42">
        <v>0</v>
      </c>
      <c r="I24" s="50">
        <v>0</v>
      </c>
      <c r="J24" s="42">
        <v>0</v>
      </c>
      <c r="K24" s="116">
        <f t="shared" si="12"/>
        <v>0</v>
      </c>
      <c r="L24" s="44">
        <f>M24/D24</f>
        <v>0</v>
      </c>
      <c r="M24" s="16">
        <f t="shared" si="10"/>
        <v>0</v>
      </c>
      <c r="N24" s="16">
        <f t="shared" si="2"/>
        <v>0</v>
      </c>
      <c r="O24" s="16">
        <f t="shared" si="1"/>
        <v>0</v>
      </c>
      <c r="P24" s="16"/>
      <c r="Q24" s="35">
        <f>NE!D24+SE!D24+SUD!D24+SV!D24+VEST!D24+NV!D24+CENTRU!D24+'BI'!D24</f>
        <v>968.8980000000001</v>
      </c>
      <c r="R24" s="9">
        <f>NE!E24+SE!E24+SUD!E24+SV!E24+VEST!E24+NV!E24+CENTRU!E24+'BI'!E24</f>
        <v>9</v>
      </c>
      <c r="S24" s="9">
        <f>NE!F24+SE!F24+SUD!F24+SV!F24+VEST!F24+NV!F24+CENTRU!F24+'BI'!F24</f>
        <v>189.456</v>
      </c>
      <c r="T24" s="9">
        <f>NE!G24+SE!G24+SUD!G24+SV!G24+VEST!G24+NV!G24+CENTRU!G24+'BI'!G24</f>
        <v>2</v>
      </c>
      <c r="U24" s="9">
        <f>NE!H24+SE!H24+SUD!H24+SV!H24+VEST!H24+NV!H24+CENTRU!H24+'BI'!H24</f>
        <v>17.636</v>
      </c>
      <c r="V24" s="9">
        <f>NE!I24+SE!I24+SUD!I24+SV!I24+VEST!I24+NV!I24+CENTRU!I24+'BI'!I24</f>
        <v>1</v>
      </c>
      <c r="W24" s="16">
        <f>NE!J24+SE!J24+SUD!J24+SV!J24+VEST!J24+NV!J24+CENTRU!J24+'BI'!J24</f>
        <v>58.95</v>
      </c>
      <c r="X24" s="9" t="e">
        <f>NE!#REF!+SE!#REF!+SUD!#REF!+SV!#REF!+VEST!#REF!+NV!#REF!+CENTRU!#REF!+'BI'!#REF!</f>
        <v>#REF!</v>
      </c>
      <c r="Y24" s="23" t="e">
        <f>NE!#REF!+SE!#REF!+SUD!#REF!+SV!#REF!+VEST!#REF!+NV!#REF!+CENTRU!#REF!+'BI'!#REF!</f>
        <v>#REF!</v>
      </c>
      <c r="Z24" s="9" t="e">
        <f>NE!#REF!+SE!#REF!+SUD!#REF!+SV!#REF!+VEST!#REF!+NV!#REF!+CENTRU!#REF!+'BI'!#REF!</f>
        <v>#REF!</v>
      </c>
      <c r="AA24" s="9">
        <f>NE!L24+SE!L24+SUD!L24+SV!L24+VEST!L24+NV!L24+CENTRU!L24+'BI'!L24</f>
        <v>1.6979095775749813</v>
      </c>
      <c r="AB24" s="9"/>
      <c r="AC24" s="77">
        <f t="shared" si="3"/>
        <v>6</v>
      </c>
      <c r="AD24" s="77">
        <f t="shared" si="4"/>
        <v>112.86999999999999</v>
      </c>
      <c r="AF24" s="79">
        <f t="shared" si="5"/>
        <v>7</v>
      </c>
      <c r="AG24" s="79">
        <f t="shared" si="6"/>
        <v>171.82</v>
      </c>
      <c r="AH24" s="80">
        <f t="shared" si="7"/>
        <v>17.733548835893973</v>
      </c>
      <c r="AI24" s="99">
        <f t="shared" si="8"/>
        <v>42.20066314626059</v>
      </c>
      <c r="AJ24">
        <v>4.2</v>
      </c>
    </row>
    <row r="25" spans="1:36" ht="12.75">
      <c r="A25" s="16">
        <v>17.73</v>
      </c>
      <c r="B25" s="122">
        <f t="shared" si="9"/>
        <v>-1.6179031305375062</v>
      </c>
      <c r="C25" s="38" t="s">
        <v>41</v>
      </c>
      <c r="D25" s="42">
        <f>A25*$D$6</f>
        <v>74.46600000000001</v>
      </c>
      <c r="E25" s="50">
        <v>487</v>
      </c>
      <c r="F25" s="42">
        <v>276.31</v>
      </c>
      <c r="G25" s="50">
        <v>183</v>
      </c>
      <c r="H25" s="42">
        <v>84.63</v>
      </c>
      <c r="I25" s="50">
        <v>132</v>
      </c>
      <c r="J25" s="42">
        <v>81.89</v>
      </c>
      <c r="K25" s="116">
        <f t="shared" si="12"/>
        <v>19.347903130537507</v>
      </c>
      <c r="L25" s="44">
        <f>M25/D25</f>
        <v>2.5740606451266346</v>
      </c>
      <c r="M25" s="16">
        <f t="shared" si="10"/>
        <v>191.68</v>
      </c>
      <c r="N25" s="16">
        <f t="shared" si="2"/>
        <v>191.68</v>
      </c>
      <c r="O25" s="16">
        <f t="shared" si="1"/>
        <v>257.4060645126635</v>
      </c>
      <c r="P25" s="16"/>
      <c r="Q25" s="35">
        <f>NE!D25+SE!D25+SUD!D25+SV!D25+VEST!D25+NV!D25+CENTRU!D25+'BI'!D25</f>
        <v>840.3779999999999</v>
      </c>
      <c r="R25" s="9">
        <f>NE!E25+SE!E25+SUD!E25+SV!E25+VEST!E25+NV!E25+CENTRU!E25+'BI'!E25</f>
        <v>4382</v>
      </c>
      <c r="S25" s="35">
        <f>NE!F25+SE!F25+SUD!F25+SV!F25+VEST!F25+NV!F25+CENTRU!F25+'BI'!F25</f>
        <v>2533.4399999999996</v>
      </c>
      <c r="T25" s="9">
        <f>NE!G25+SE!G25+SUD!G25+SV!G25+VEST!G25+NV!G25+CENTRU!G25+'BI'!G25</f>
        <v>1779</v>
      </c>
      <c r="U25" s="35">
        <f>NE!H25+SE!H25+SUD!H25+SV!H25+VEST!H25+NV!H25+CENTRU!H25+'BI'!H25</f>
        <v>963.87</v>
      </c>
      <c r="V25" s="9">
        <f>NE!I25+SE!I25+SUD!I25+SV!I25+VEST!I25+NV!I25+CENTRU!I25+'BI'!I25</f>
        <v>1149</v>
      </c>
      <c r="W25" s="16">
        <f>NE!J25+SE!J25+SUD!J25+SV!J25+VEST!J25+NV!J25+CENTRU!J25+'BI'!J25</f>
        <v>671.02</v>
      </c>
      <c r="X25" s="35" t="e">
        <f>NE!#REF!+SE!#REF!+SUD!#REF!+SV!#REF!+VEST!#REF!+NV!#REF!+CENTRU!#REF!+'BI'!#REF!</f>
        <v>#REF!</v>
      </c>
      <c r="Y25" s="23" t="e">
        <f>NE!#REF!+SE!#REF!+SUD!#REF!+SV!#REF!+VEST!#REF!+NV!#REF!+CENTRU!#REF!+'BI'!#REF!</f>
        <v>#REF!</v>
      </c>
      <c r="Z25" s="35" t="e">
        <f>NE!#REF!+SE!#REF!+SUD!#REF!+SV!#REF!+VEST!#REF!+NV!#REF!+CENTRU!#REF!+'BI'!#REF!</f>
        <v>#REF!</v>
      </c>
      <c r="AA25" s="35">
        <f>NE!L25+SE!L25+SUD!L25+SV!L25+VEST!L25+NV!L25+CENTRU!L25+'BI'!L25</f>
        <v>15.039584741818624</v>
      </c>
      <c r="AB25" s="9"/>
      <c r="AC25" s="77">
        <f t="shared" si="3"/>
        <v>1454</v>
      </c>
      <c r="AD25" s="77">
        <f t="shared" si="4"/>
        <v>898.5499999999997</v>
      </c>
      <c r="AF25" s="79">
        <f t="shared" si="5"/>
        <v>2603</v>
      </c>
      <c r="AG25" s="79">
        <f t="shared" si="6"/>
        <v>1569.5699999999997</v>
      </c>
      <c r="AH25" s="80">
        <f t="shared" si="7"/>
        <v>186.7695251422574</v>
      </c>
      <c r="AI25" s="99">
        <f t="shared" si="8"/>
        <v>385.5016578656514</v>
      </c>
      <c r="AJ25">
        <v>4.3</v>
      </c>
    </row>
    <row r="26" spans="1:35" ht="12.75">
      <c r="A26" s="16"/>
      <c r="B26" s="122">
        <f t="shared" si="9"/>
        <v>0</v>
      </c>
      <c r="C26" s="25"/>
      <c r="D26" s="42"/>
      <c r="E26" s="50"/>
      <c r="F26" s="42"/>
      <c r="G26" s="50"/>
      <c r="H26" s="42"/>
      <c r="I26" s="50"/>
      <c r="J26" s="42"/>
      <c r="K26" s="116">
        <f t="shared" si="12"/>
        <v>0</v>
      </c>
      <c r="L26" s="44"/>
      <c r="M26" s="16">
        <f t="shared" si="10"/>
        <v>0</v>
      </c>
      <c r="N26" s="16">
        <f t="shared" si="2"/>
        <v>0</v>
      </c>
      <c r="O26" s="16" t="e">
        <f t="shared" si="1"/>
        <v>#DIV/0!</v>
      </c>
      <c r="P26" s="16"/>
      <c r="Q26" s="35">
        <f>NE!D26+SE!D26+SUD!D26+SV!D26+VEST!D26+NV!D26+CENTRU!D26+'BI'!D26</f>
        <v>0</v>
      </c>
      <c r="R26" s="9">
        <f>NE!E26+SE!E26+SUD!E26+SV!E26+VEST!E26+NV!E26+CENTRU!E26+'BI'!E26</f>
        <v>0</v>
      </c>
      <c r="T26" s="9">
        <f>NE!G26+SE!G26+SUD!G26+SV!G26+VEST!G26+NV!G26+CENTRU!G26+'BI'!G26</f>
        <v>0</v>
      </c>
      <c r="AC26" s="77">
        <f t="shared" si="3"/>
        <v>0</v>
      </c>
      <c r="AD26" s="77">
        <f t="shared" si="4"/>
        <v>0</v>
      </c>
      <c r="AF26" s="79">
        <f t="shared" si="5"/>
        <v>0</v>
      </c>
      <c r="AG26" s="79"/>
      <c r="AH26" s="80" t="e">
        <f t="shared" si="7"/>
        <v>#DIV/0!</v>
      </c>
      <c r="AI26" s="99">
        <f t="shared" si="8"/>
        <v>0</v>
      </c>
    </row>
    <row r="27" spans="1:35" ht="12.75">
      <c r="A27" s="16"/>
      <c r="B27" s="122">
        <f t="shared" si="9"/>
        <v>-46.92971057294743</v>
      </c>
      <c r="C27" s="32" t="s">
        <v>25</v>
      </c>
      <c r="D27" s="39">
        <f aca="true" t="shared" si="15" ref="D27:J27">D28+D29+D30</f>
        <v>227.724</v>
      </c>
      <c r="E27" s="51">
        <f t="shared" si="15"/>
        <v>76</v>
      </c>
      <c r="F27" s="39">
        <f t="shared" si="15"/>
        <v>556.13</v>
      </c>
      <c r="G27" s="51">
        <f t="shared" si="15"/>
        <v>29</v>
      </c>
      <c r="H27" s="39">
        <f t="shared" si="15"/>
        <v>96.9</v>
      </c>
      <c r="I27" s="51">
        <f t="shared" si="15"/>
        <v>18</v>
      </c>
      <c r="J27" s="39">
        <f t="shared" si="15"/>
        <v>198.63</v>
      </c>
      <c r="K27" s="116">
        <f t="shared" si="12"/>
        <v>46.92971057294743</v>
      </c>
      <c r="L27" s="41">
        <f>M27/D27</f>
        <v>2.0166078235056473</v>
      </c>
      <c r="M27" s="16">
        <f t="shared" si="10"/>
        <v>459.23</v>
      </c>
      <c r="N27" s="16">
        <f>N28+N29+N30</f>
        <v>459.23</v>
      </c>
      <c r="O27" s="16">
        <f t="shared" si="1"/>
        <v>201.66078235056472</v>
      </c>
      <c r="P27" s="16"/>
      <c r="Q27" s="80">
        <f>NE!D27+SE!D27+SUD!D27+SV!D27+VEST!D27+NV!D27+CENTRU!D27+'BI'!D27</f>
        <v>2570.652</v>
      </c>
      <c r="R27" s="9">
        <f>NE!E27+SE!E27+SUD!E27+SV!E27+VEST!E27+NV!E27+CENTRU!E27+'BI'!E27</f>
        <v>1102</v>
      </c>
      <c r="S27" s="9">
        <f>NE!F27+SE!F27+SUD!F27+SV!F27+VEST!F27+NV!F27+CENTRU!F27+'BI'!F27</f>
        <v>5974.1900000000005</v>
      </c>
      <c r="T27" s="9">
        <f>NE!G27+SE!G27+SUD!G27+SV!G27+VEST!G27+NV!G27+CENTRU!G27+'BI'!G27</f>
        <v>400</v>
      </c>
      <c r="U27" s="9">
        <f>NE!H27+SE!H27+SUD!H27+SV!H27+VEST!H27+NV!H27+CENTRU!H27+'BI'!H27</f>
        <v>1893.52</v>
      </c>
      <c r="V27" s="9">
        <f>NE!I27+SE!I27+SUD!I27+SV!I27+VEST!I27+NV!I27+CENTRU!I27+'BI'!I27</f>
        <v>345</v>
      </c>
      <c r="W27" s="16">
        <f>NE!J27+SE!J27+SUD!J27+SV!J27+VEST!J27+NV!J27+CENTRU!J27+'BI'!J27</f>
        <v>2019.5100000000002</v>
      </c>
      <c r="X27" s="9" t="e">
        <f>NE!#REF!+SE!#REF!+SUD!#REF!+SV!#REF!+VEST!#REF!+NV!#REF!+CENTRU!#REF!+'BI'!#REF!</f>
        <v>#REF!</v>
      </c>
      <c r="Y27" s="23" t="e">
        <f>NE!#REF!+SE!#REF!+SUD!#REF!+SV!#REF!+VEST!#REF!+NV!#REF!+CENTRU!#REF!+'BI'!#REF!</f>
        <v>#REF!</v>
      </c>
      <c r="Z27" s="9" t="e">
        <f>NE!#REF!+SE!#REF!+SUD!#REF!+SV!#REF!+VEST!#REF!+NV!#REF!+CENTRU!#REF!+'BI'!#REF!</f>
        <v>#REF!</v>
      </c>
      <c r="AA27" s="9">
        <f>NE!L27+SE!L27+SUD!L27+SV!L27+VEST!L27+NV!L27+CENTRU!L27+'BI'!L27</f>
        <v>12.811851825797696</v>
      </c>
      <c r="AB27" s="9"/>
      <c r="AC27" s="77">
        <f t="shared" si="3"/>
        <v>357</v>
      </c>
      <c r="AD27" s="77">
        <f t="shared" si="4"/>
        <v>2061.1600000000003</v>
      </c>
      <c r="AF27" s="79">
        <f t="shared" si="5"/>
        <v>702</v>
      </c>
      <c r="AG27" s="79">
        <f t="shared" si="6"/>
        <v>4080.6700000000005</v>
      </c>
      <c r="AH27" s="80">
        <f t="shared" si="7"/>
        <v>158.74066190211667</v>
      </c>
      <c r="AI27" s="99">
        <f t="shared" si="8"/>
        <v>1002.2522411887511</v>
      </c>
    </row>
    <row r="28" spans="1:36" ht="12.75">
      <c r="A28" s="16">
        <v>20.43</v>
      </c>
      <c r="B28" s="122">
        <f t="shared" si="9"/>
        <v>14.627282929710573</v>
      </c>
      <c r="C28" s="38" t="s">
        <v>26</v>
      </c>
      <c r="D28" s="42">
        <f>A28*$D$6</f>
        <v>85.806</v>
      </c>
      <c r="E28" s="50">
        <v>9</v>
      </c>
      <c r="F28" s="42">
        <v>187.03</v>
      </c>
      <c r="G28" s="50">
        <v>0</v>
      </c>
      <c r="H28" s="42">
        <v>0</v>
      </c>
      <c r="I28" s="50">
        <v>3</v>
      </c>
      <c r="J28" s="42">
        <v>24.56</v>
      </c>
      <c r="K28" s="116">
        <f t="shared" si="12"/>
        <v>5.802717070289427</v>
      </c>
      <c r="L28" s="44">
        <f>M28/D28</f>
        <v>2.179684404354008</v>
      </c>
      <c r="M28" s="16">
        <f t="shared" si="10"/>
        <v>187.03</v>
      </c>
      <c r="N28" s="16">
        <f t="shared" si="2"/>
        <v>187.03</v>
      </c>
      <c r="O28" s="16">
        <f t="shared" si="1"/>
        <v>217.9684404354008</v>
      </c>
      <c r="P28" s="16"/>
      <c r="Q28" s="35">
        <f>NE!D28+SE!D28+SUD!D28+SV!D28+VEST!D28+NV!D28+CENTRU!D28+'BI'!D28</f>
        <v>968.8980000000001</v>
      </c>
      <c r="R28" s="9">
        <f>NE!E28+SE!E28+SUD!E28+SV!E28+VEST!E28+NV!E28+CENTRU!E28+'BI'!E28</f>
        <v>177</v>
      </c>
      <c r="S28" s="9">
        <f>NE!F28+SE!F28+SUD!F28+SV!F28+VEST!F28+NV!F28+CENTRU!F28+'BI'!F28</f>
        <v>2445.77</v>
      </c>
      <c r="T28" s="9">
        <f>NE!G28+SE!G28+SUD!G28+SV!G28+VEST!G28+NV!G28+CENTRU!G28+'BI'!G28</f>
        <v>42</v>
      </c>
      <c r="U28" s="9">
        <f>NE!H28+SE!H28+SUD!H28+SV!H28+VEST!H28+NV!H28+CENTRU!H28+'BI'!H28</f>
        <v>406.66999999999996</v>
      </c>
      <c r="V28" s="9">
        <f>NE!I28+SE!I28+SUD!I28+SV!I28+VEST!I28+NV!I28+CENTRU!I28+'BI'!I28</f>
        <v>54</v>
      </c>
      <c r="W28" s="16">
        <f>NE!J28+SE!J28+SUD!J28+SV!J28+VEST!J28+NV!J28+CENTRU!J28+'BI'!J28</f>
        <v>922.3599999999998</v>
      </c>
      <c r="X28" s="9" t="e">
        <f>NE!#REF!+SE!#REF!+SUD!#REF!+SV!#REF!+VEST!#REF!+NV!#REF!+CENTRU!#REF!+'BI'!#REF!</f>
        <v>#REF!</v>
      </c>
      <c r="Y28" s="23" t="e">
        <f>NE!#REF!+SE!#REF!+SUD!#REF!+SV!#REF!+VEST!#REF!+NV!#REF!+CENTRU!#REF!+'BI'!#REF!</f>
        <v>#REF!</v>
      </c>
      <c r="Z28" s="9" t="e">
        <f>NE!#REF!+SE!#REF!+SUD!#REF!+SV!#REF!+VEST!#REF!+NV!#REF!+CENTRU!#REF!+'BI'!#REF!</f>
        <v>#REF!</v>
      </c>
      <c r="AA28" s="9">
        <f>NE!L28+SE!L28+SUD!L28+SV!L28+VEST!L28+NV!L28+CENTRU!L28+'BI'!L28</f>
        <v>16.797807958369553</v>
      </c>
      <c r="AB28" s="9"/>
      <c r="AC28" s="77">
        <f t="shared" si="3"/>
        <v>81</v>
      </c>
      <c r="AD28" s="77">
        <f t="shared" si="4"/>
        <v>1116.7400000000002</v>
      </c>
      <c r="AF28" s="79">
        <f t="shared" si="5"/>
        <v>135</v>
      </c>
      <c r="AG28" s="79">
        <f t="shared" si="6"/>
        <v>2039.1</v>
      </c>
      <c r="AH28" s="80">
        <f t="shared" si="7"/>
        <v>210.45558975248164</v>
      </c>
      <c r="AI28" s="99">
        <f t="shared" si="8"/>
        <v>500.8227925825862</v>
      </c>
      <c r="AJ28">
        <v>5.1</v>
      </c>
    </row>
    <row r="29" spans="1:38" ht="12.75">
      <c r="A29" s="16">
        <v>20.47</v>
      </c>
      <c r="B29" s="122">
        <f t="shared" si="9"/>
        <v>10.364861193148256</v>
      </c>
      <c r="C29" s="38" t="s">
        <v>42</v>
      </c>
      <c r="D29" s="42">
        <f>A29*$D$6</f>
        <v>85.974</v>
      </c>
      <c r="E29" s="50">
        <v>9</v>
      </c>
      <c r="F29" s="42">
        <v>186.67</v>
      </c>
      <c r="G29" s="50">
        <v>3</v>
      </c>
      <c r="H29" s="42">
        <v>43.94</v>
      </c>
      <c r="I29" s="50">
        <v>2</v>
      </c>
      <c r="J29" s="42">
        <v>42.77</v>
      </c>
      <c r="K29" s="116">
        <f t="shared" si="12"/>
        <v>10.105138806851743</v>
      </c>
      <c r="L29" s="44">
        <f>M29/D29</f>
        <v>1.6601530695326492</v>
      </c>
      <c r="M29" s="16">
        <f t="shared" si="10"/>
        <v>142.73</v>
      </c>
      <c r="N29" s="16">
        <f t="shared" si="2"/>
        <v>142.73</v>
      </c>
      <c r="O29" s="16">
        <f t="shared" si="1"/>
        <v>166.0153069532649</v>
      </c>
      <c r="P29" s="16"/>
      <c r="Q29" s="35">
        <f>NE!D29+SE!D29+SUD!D29+SV!D29+VEST!D29+NV!D29+CENTRU!D29+'BI'!D29</f>
        <v>970.2420000000001</v>
      </c>
      <c r="R29" s="9">
        <f>NE!E29+SE!E29+SUD!E29+SV!E29+VEST!E29+NV!E29+CENTRU!E29+'BI'!E29</f>
        <v>283</v>
      </c>
      <c r="S29" s="9">
        <f>NE!F29+SE!F29+SUD!F29+SV!F29+VEST!F29+NV!F29+CENTRU!F29+'BI'!F29</f>
        <v>2917.4300000000003</v>
      </c>
      <c r="T29" s="9">
        <f>NE!G29+SE!G29+SUD!G29+SV!G29+VEST!G29+NV!G29+CENTRU!G29+'BI'!G29</f>
        <v>143</v>
      </c>
      <c r="U29" s="9">
        <f>NE!H29+SE!H29+SUD!H29+SV!H29+VEST!H29+NV!H29+CENTRU!H29+'BI'!H29</f>
        <v>1295.1</v>
      </c>
      <c r="V29" s="9">
        <f>NE!I29+SE!I29+SUD!I29+SV!I29+VEST!I29+NV!I29+CENTRU!I29+'BI'!I29</f>
        <v>83</v>
      </c>
      <c r="W29" s="16">
        <f>NE!J29+SE!J29+SUD!J29+SV!J29+VEST!J29+NV!J29+CENTRU!J29+'BI'!J29</f>
        <v>823.71</v>
      </c>
      <c r="X29" s="9" t="e">
        <f>NE!#REF!+SE!#REF!+SUD!#REF!+SV!#REF!+VEST!#REF!+NV!#REF!+CENTRU!#REF!+'BI'!#REF!</f>
        <v>#REF!</v>
      </c>
      <c r="Y29" s="23" t="e">
        <f>NE!#REF!+SE!#REF!+SUD!#REF!+SV!#REF!+VEST!#REF!+NV!#REF!+CENTRU!#REF!+'BI'!#REF!</f>
        <v>#REF!</v>
      </c>
      <c r="Z29" s="9" t="e">
        <f>NE!#REF!+SE!#REF!+SUD!#REF!+SV!#REF!+VEST!#REF!+NV!#REF!+CENTRU!#REF!+'BI'!#REF!</f>
        <v>#REF!</v>
      </c>
      <c r="AA29" s="9">
        <f>NE!L29+SE!L29+SUD!L29+SV!L29+VEST!L29+NV!L29+CENTRU!L29+'BI'!L29</f>
        <v>13.380511253289395</v>
      </c>
      <c r="AB29" s="9"/>
      <c r="AC29" s="77">
        <f t="shared" si="3"/>
        <v>57</v>
      </c>
      <c r="AD29" s="77">
        <f t="shared" si="4"/>
        <v>798.6200000000003</v>
      </c>
      <c r="AF29" s="79">
        <f t="shared" si="5"/>
        <v>140</v>
      </c>
      <c r="AG29" s="79">
        <f t="shared" si="6"/>
        <v>1622.3300000000004</v>
      </c>
      <c r="AH29" s="80">
        <f t="shared" si="7"/>
        <v>167.2087994541568</v>
      </c>
      <c r="AI29" s="99">
        <f t="shared" si="8"/>
        <v>398.46002701706993</v>
      </c>
      <c r="AJ29">
        <v>5.2</v>
      </c>
      <c r="AK29" s="35">
        <f>F29-H29-J29</f>
        <v>99.95999999999998</v>
      </c>
      <c r="AL29" s="35">
        <f>D29-AK29</f>
        <v>-13.985999999999976</v>
      </c>
    </row>
    <row r="30" spans="1:36" ht="12.75">
      <c r="A30" s="16">
        <v>13.32</v>
      </c>
      <c r="B30" s="122">
        <f t="shared" si="9"/>
        <v>-17.701854695806265</v>
      </c>
      <c r="C30" s="38" t="s">
        <v>36</v>
      </c>
      <c r="D30" s="42">
        <f>A30*$D$6</f>
        <v>55.944</v>
      </c>
      <c r="E30" s="50">
        <v>58</v>
      </c>
      <c r="F30" s="42">
        <v>182.43</v>
      </c>
      <c r="G30" s="50">
        <v>26</v>
      </c>
      <c r="H30" s="42">
        <v>52.96</v>
      </c>
      <c r="I30" s="50">
        <v>13</v>
      </c>
      <c r="J30" s="42">
        <v>131.3</v>
      </c>
      <c r="K30" s="116">
        <f t="shared" si="12"/>
        <v>31.021854695806265</v>
      </c>
      <c r="L30" s="44">
        <f>M30/D30</f>
        <v>2.314278564278564</v>
      </c>
      <c r="M30" s="16">
        <f t="shared" si="10"/>
        <v>129.47</v>
      </c>
      <c r="N30" s="16">
        <f t="shared" si="2"/>
        <v>129.47</v>
      </c>
      <c r="O30" s="16">
        <f t="shared" si="1"/>
        <v>231.42785642785643</v>
      </c>
      <c r="P30" s="16"/>
      <c r="Q30" s="35">
        <f>NE!D30+SE!D30+SUD!D30+SV!D30+VEST!D30+NV!D30+CENTRU!D30+'BI'!D30</f>
        <v>631.5120000000001</v>
      </c>
      <c r="R30" s="9">
        <f>NE!E30+SE!E30+SUD!E30+SV!E30+VEST!E30+NV!E30+CENTRU!E30+'BI'!E30</f>
        <v>642</v>
      </c>
      <c r="S30" s="9">
        <f>NE!F30+SE!F30+SUD!F30+SV!F30+VEST!F30+NV!F30+CENTRU!F30+'BI'!F30</f>
        <v>610.99</v>
      </c>
      <c r="T30" s="9">
        <f>NE!G30+SE!G30+SUD!G30+SV!G30+VEST!G30+NV!G30+CENTRU!G30+'BI'!G30</f>
        <v>215</v>
      </c>
      <c r="U30" s="9">
        <f>NE!H30+SE!H30+SUD!H30+SV!H30+VEST!H30+NV!H30+CENTRU!H30+'BI'!H30</f>
        <v>191.75000000000003</v>
      </c>
      <c r="V30" s="9">
        <f>NE!I30+SE!I30+SUD!I30+SV!I30+VEST!I30+NV!I30+CENTRU!I30+'BI'!I30</f>
        <v>208</v>
      </c>
      <c r="W30" s="16">
        <f>NE!J30+SE!J30+SUD!J30+SV!J30+VEST!J30+NV!J30+CENTRU!J30+'BI'!J30</f>
        <v>273.44000000000005</v>
      </c>
      <c r="X30" s="9" t="e">
        <f>NE!#REF!+SE!#REF!+SUD!#REF!+SV!#REF!+VEST!#REF!+NV!#REF!+CENTRU!#REF!+'BI'!#REF!</f>
        <v>#REF!</v>
      </c>
      <c r="Y30" s="23" t="e">
        <f>NE!#REF!+SE!#REF!+SUD!#REF!+SV!#REF!+VEST!#REF!+NV!#REF!+CENTRU!#REF!+'BI'!#REF!</f>
        <v>#REF!</v>
      </c>
      <c r="Z30" s="9" t="e">
        <f>NE!#REF!+SE!#REF!+SUD!#REF!+SV!#REF!+VEST!#REF!+NV!#REF!+CENTRU!#REF!+'BI'!#REF!</f>
        <v>#REF!</v>
      </c>
      <c r="AA30" s="9">
        <f>NE!L30+SE!L30+SUD!L30+SV!L30+VEST!L30+NV!L30+CENTRU!L30+'BI'!L30</f>
        <v>5.822542831658648</v>
      </c>
      <c r="AB30" s="9"/>
      <c r="AC30" s="77">
        <f t="shared" si="3"/>
        <v>219</v>
      </c>
      <c r="AD30" s="77">
        <f t="shared" si="4"/>
        <v>145.79999999999995</v>
      </c>
      <c r="AF30" s="79">
        <f t="shared" si="5"/>
        <v>427</v>
      </c>
      <c r="AG30" s="79">
        <f t="shared" si="6"/>
        <v>419.24</v>
      </c>
      <c r="AH30" s="80">
        <f t="shared" si="7"/>
        <v>66.38670365725433</v>
      </c>
      <c r="AI30" s="99">
        <f t="shared" si="8"/>
        <v>102.96942158909492</v>
      </c>
      <c r="AJ30">
        <v>5.3</v>
      </c>
    </row>
    <row r="31" spans="1:35" ht="12.75">
      <c r="A31" s="16"/>
      <c r="B31" s="122">
        <f t="shared" si="9"/>
        <v>0</v>
      </c>
      <c r="C31" s="4"/>
      <c r="D31" s="42"/>
      <c r="E31" s="50"/>
      <c r="F31" s="42"/>
      <c r="G31" s="50"/>
      <c r="H31" s="42"/>
      <c r="I31" s="50"/>
      <c r="J31" s="42"/>
      <c r="K31" s="116">
        <f t="shared" si="12"/>
        <v>0</v>
      </c>
      <c r="L31" s="44"/>
      <c r="M31" s="16">
        <f t="shared" si="10"/>
        <v>0</v>
      </c>
      <c r="N31" s="16">
        <f t="shared" si="2"/>
        <v>0</v>
      </c>
      <c r="O31" s="16" t="e">
        <f t="shared" si="1"/>
        <v>#DIV/0!</v>
      </c>
      <c r="P31" s="16"/>
      <c r="Q31" s="35">
        <f>NE!D31+SE!D32+SUD!D31+SV!D31+VEST!D31+NV!D31+CENTRU!D31+'BI'!D31</f>
        <v>2325.414</v>
      </c>
      <c r="R31" s="9">
        <f>NE!E31+SE!E31+SUD!E31+SV!E31+VEST!E31+NV!E31+CENTRU!E31+'BI'!E31</f>
        <v>0</v>
      </c>
      <c r="T31" s="9">
        <f>NE!G31+SE!G31+SUD!G31+SV!G31+VEST!G31+NV!G31+CENTRU!G31+'BI'!G31</f>
        <v>0</v>
      </c>
      <c r="AC31" s="77">
        <f t="shared" si="3"/>
        <v>0</v>
      </c>
      <c r="AD31" s="77">
        <f t="shared" si="4"/>
        <v>0</v>
      </c>
      <c r="AF31" s="79">
        <f t="shared" si="5"/>
        <v>0</v>
      </c>
      <c r="AG31" s="79"/>
      <c r="AH31" s="80">
        <f t="shared" si="7"/>
        <v>0</v>
      </c>
      <c r="AI31" s="99">
        <f t="shared" si="8"/>
        <v>0</v>
      </c>
    </row>
    <row r="32" spans="1:35" ht="13.5" thickBot="1">
      <c r="A32" s="16">
        <v>370.21</v>
      </c>
      <c r="B32" s="122">
        <f t="shared" si="9"/>
        <v>143.54490844654455</v>
      </c>
      <c r="C32" s="34" t="s">
        <v>0</v>
      </c>
      <c r="D32" s="46">
        <f>D8+D13+D16+D22+D27</f>
        <v>1554.882</v>
      </c>
      <c r="E32" s="52">
        <f aca="true" t="shared" si="16" ref="E32:J32">E8+E13+E16+E22+E27</f>
        <v>761</v>
      </c>
      <c r="F32" s="48">
        <f t="shared" si="16"/>
        <v>3931.31</v>
      </c>
      <c r="G32" s="52">
        <f t="shared" si="16"/>
        <v>270</v>
      </c>
      <c r="H32" s="48">
        <f t="shared" si="16"/>
        <v>1006.08</v>
      </c>
      <c r="I32" s="52">
        <f t="shared" si="16"/>
        <v>191</v>
      </c>
      <c r="J32" s="48">
        <f t="shared" si="16"/>
        <v>959.36</v>
      </c>
      <c r="K32" s="116">
        <f t="shared" si="12"/>
        <v>226.66509155345543</v>
      </c>
      <c r="L32" s="49">
        <f>M32/D32</f>
        <v>1.8813196113917325</v>
      </c>
      <c r="M32" s="16">
        <f t="shared" si="10"/>
        <v>2925.23</v>
      </c>
      <c r="N32" s="16">
        <f>N8+N13+N16+N22+N27</f>
        <v>2925.2300000000005</v>
      </c>
      <c r="O32" s="16">
        <f>N32/D32</f>
        <v>1.8813196113917328</v>
      </c>
      <c r="P32" s="16"/>
      <c r="Q32" s="80">
        <f>NE!D32+SE!D33+SUD!D32+SV!D32+VEST!D32+NV!D32+CENTRU!D32+'BI'!D32</f>
        <v>17072.286</v>
      </c>
      <c r="R32" s="9">
        <f>NE!E32+SE!E32+SUD!E32+SV!E32+VEST!E32+NV!E32+CENTRU!E32+'BI'!E32</f>
        <v>7866</v>
      </c>
      <c r="S32" s="9">
        <f>NE!F32+SE!F33+SUD!F32+SV!F32+VEST!F32+NV!F32+CENTRU!F32+'BI'!F32</f>
        <v>35832.206000000006</v>
      </c>
      <c r="T32" s="9">
        <f>NE!G32+SE!G32+SUD!G32+SV!G32+VEST!G32+NV!G32+CENTRU!G32+'BI'!G32</f>
        <v>2751</v>
      </c>
      <c r="U32" s="9">
        <f>NE!H32+SE!H33+SUD!H32+SV!H32+VEST!H32+NV!H32+CENTRU!H32+'BI'!H32</f>
        <v>8813.956</v>
      </c>
      <c r="V32" s="9">
        <f>NE!I32+SE!I32+SUD!I32+SV!I32+VEST!I32+NV!I32+CENTRU!I32+'BI'!I32</f>
        <v>2287</v>
      </c>
      <c r="W32" s="16">
        <f>NE!J32+SE!J33+SUD!J32+SV!J32+VEST!J32+NV!J32+CENTRU!J32+'BI'!J32</f>
        <v>12898.330000000002</v>
      </c>
      <c r="X32" s="9" t="e">
        <f>X8+X13+X16+X22+X27</f>
        <v>#REF!</v>
      </c>
      <c r="Y32" s="23" t="e">
        <f>NE!#REF!+SE!#REF!+SUD!#REF!+SV!#REF!+VEST!#REF!+NV!#REF!+CENTRU!#REF!+'BI'!#REF!</f>
        <v>#REF!</v>
      </c>
      <c r="Z32" s="9" t="e">
        <f>NE!#REF!+SE!#REF!+SUD!#REF!+SV!#REF!+VEST!#REF!+NV!#REF!+CENTRU!#REF!+'BI'!#REF!</f>
        <v>#REF!</v>
      </c>
      <c r="AA32" s="9">
        <f>NE!L32+SE!L33+SUD!L32+SV!L32+VEST!L32+NV!L32+CENTRU!L32+'BI'!L32</f>
        <v>141.1976422561833</v>
      </c>
      <c r="AB32" s="9"/>
      <c r="AC32" s="77">
        <f t="shared" si="3"/>
        <v>2828</v>
      </c>
      <c r="AD32" s="77">
        <f t="shared" si="4"/>
        <v>14119.920000000006</v>
      </c>
      <c r="AF32" s="79">
        <f t="shared" si="5"/>
        <v>5115</v>
      </c>
      <c r="AG32" s="79">
        <f t="shared" si="6"/>
        <v>27018.250000000007</v>
      </c>
      <c r="AH32" s="80">
        <f t="shared" si="7"/>
        <v>158.2579509270171</v>
      </c>
      <c r="AI32" s="99">
        <f t="shared" si="8"/>
        <v>6635.944983421345</v>
      </c>
    </row>
    <row r="33" spans="1:18" ht="12.75" hidden="1">
      <c r="A33">
        <f>A32*D6</f>
        <v>1554.882</v>
      </c>
      <c r="D33" s="22">
        <f>D8+D16+D22+D27</f>
        <v>1235.1779999999999</v>
      </c>
      <c r="E33" s="22">
        <f aca="true" t="shared" si="17" ref="E33:J33">E8+E16+E22+E27</f>
        <v>727</v>
      </c>
      <c r="F33" s="22">
        <f t="shared" si="17"/>
        <v>3071.56</v>
      </c>
      <c r="G33" s="22">
        <f t="shared" si="17"/>
        <v>264</v>
      </c>
      <c r="H33" s="22">
        <f t="shared" si="17"/>
        <v>841.57</v>
      </c>
      <c r="I33" s="22">
        <f t="shared" si="17"/>
        <v>177</v>
      </c>
      <c r="J33" s="22">
        <f t="shared" si="17"/>
        <v>701.53</v>
      </c>
      <c r="K33" s="121"/>
      <c r="L33" s="24">
        <f>M33*100/D33</f>
        <v>180.53997075725118</v>
      </c>
      <c r="M33" s="16">
        <f t="shared" si="10"/>
        <v>2229.99</v>
      </c>
      <c r="N33" s="16">
        <f t="shared" si="2"/>
        <v>2229.99</v>
      </c>
      <c r="R33" s="9">
        <f>NE!E33+SE!E34+SUD!E33+SV!E33+VEST!E33+NV!E33+CENTRU!E33+'BI'!E33</f>
        <v>6538</v>
      </c>
    </row>
    <row r="34" ht="12.75">
      <c r="N34" s="16">
        <f>N32-N13</f>
        <v>2229.9900000000007</v>
      </c>
    </row>
    <row r="35" spans="3:40" ht="12.75" customHeight="1">
      <c r="C35" s="139" t="s">
        <v>48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7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7"/>
      <c r="L37" s="31"/>
    </row>
    <row r="38" spans="5:6" ht="12.75" hidden="1">
      <c r="E38">
        <f>E32-G32</f>
        <v>491</v>
      </c>
      <c r="F38">
        <f>F32-H32</f>
        <v>2925.23</v>
      </c>
    </row>
    <row r="39" ht="12.75" hidden="1">
      <c r="F39">
        <f>F38/D6</f>
        <v>696.4833333333333</v>
      </c>
    </row>
    <row r="40" spans="5:6" ht="12.75" hidden="1">
      <c r="E40">
        <f>E33-G33</f>
        <v>463</v>
      </c>
      <c r="F40">
        <f>F33-H33</f>
        <v>2229.99</v>
      </c>
    </row>
    <row r="41" ht="12.75" hidden="1">
      <c r="F41">
        <f>F40/D6</f>
        <v>530.9499999999999</v>
      </c>
    </row>
  </sheetData>
  <sheetProtection/>
  <mergeCells count="9">
    <mergeCell ref="C2:L2"/>
    <mergeCell ref="C3:J3"/>
    <mergeCell ref="L4:L5"/>
    <mergeCell ref="C4:C5"/>
    <mergeCell ref="C35:AN35"/>
    <mergeCell ref="D4:D5"/>
    <mergeCell ref="E4:F4"/>
    <mergeCell ref="G4:H4"/>
    <mergeCell ref="I4:J4"/>
  </mergeCells>
  <printOptions/>
  <pageMargins left="0.21" right="0" top="0.53" bottom="0.72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78"/>
  <sheetViews>
    <sheetView zoomScale="90" zoomScaleNormal="90" zoomScalePageLayoutView="0" workbookViewId="0" topLeftCell="D1">
      <selection activeCell="H82" sqref="H82"/>
    </sheetView>
  </sheetViews>
  <sheetFormatPr defaultColWidth="9.140625" defaultRowHeight="12.75"/>
  <cols>
    <col min="1" max="1" width="9.140625" style="0" hidden="1" customWidth="1"/>
    <col min="2" max="3" width="10.7109375" style="0" hidden="1" customWidth="1"/>
    <col min="4" max="4" width="18.140625" style="0" customWidth="1"/>
    <col min="5" max="5" width="11.140625" style="0" customWidth="1"/>
    <col min="6" max="6" width="9.8515625" style="0" customWidth="1"/>
    <col min="7" max="7" width="11.8515625" style="0" customWidth="1"/>
    <col min="8" max="8" width="8.7109375" style="0" customWidth="1"/>
    <col min="9" max="9" width="12.8515625" style="0" customWidth="1"/>
    <col min="10" max="10" width="8.57421875" style="0" customWidth="1"/>
    <col min="11" max="11" width="11.8515625" style="0" customWidth="1"/>
    <col min="12" max="12" width="14.140625" style="0" customWidth="1"/>
    <col min="13" max="14" width="12.421875" style="0" hidden="1" customWidth="1"/>
    <col min="15" max="15" width="6.28125" style="0" hidden="1" customWidth="1"/>
    <col min="16" max="16" width="6.7109375" style="0" hidden="1" customWidth="1"/>
    <col min="17" max="27" width="0" style="0" hidden="1" customWidth="1"/>
  </cols>
  <sheetData>
    <row r="2" spans="4:14" ht="12.75">
      <c r="D2" s="151" t="s">
        <v>52</v>
      </c>
      <c r="E2" s="151"/>
      <c r="F2" s="151"/>
      <c r="G2" s="151"/>
      <c r="H2" s="151"/>
      <c r="I2" s="151"/>
      <c r="J2" s="151"/>
      <c r="K2" s="151"/>
      <c r="L2" s="151"/>
      <c r="M2" s="83"/>
      <c r="N2" s="83"/>
    </row>
    <row r="3" spans="1:12" ht="13.5" thickBot="1">
      <c r="A3">
        <f>1*4.217</f>
        <v>4.217</v>
      </c>
      <c r="D3" s="150" t="s">
        <v>101</v>
      </c>
      <c r="E3" s="150"/>
      <c r="F3" s="150"/>
      <c r="G3" s="150"/>
      <c r="H3" s="150"/>
      <c r="I3" s="150"/>
      <c r="J3" s="150"/>
      <c r="K3" s="150"/>
      <c r="L3" s="150"/>
    </row>
    <row r="4" spans="4:12" ht="13.5" thickBot="1">
      <c r="D4" s="130"/>
      <c r="E4" s="131"/>
      <c r="F4" s="131"/>
      <c r="G4" s="131"/>
      <c r="H4" s="131"/>
      <c r="I4" s="131"/>
      <c r="J4" s="131"/>
      <c r="K4" s="131"/>
      <c r="L4" s="132" t="s">
        <v>27</v>
      </c>
    </row>
    <row r="5" spans="1:14" ht="30.75" customHeight="1">
      <c r="A5" s="66" t="s">
        <v>0</v>
      </c>
      <c r="D5" s="152" t="s">
        <v>51</v>
      </c>
      <c r="E5" s="154" t="s">
        <v>53</v>
      </c>
      <c r="F5" s="158" t="s">
        <v>11</v>
      </c>
      <c r="G5" s="158"/>
      <c r="H5" s="158" t="s">
        <v>8</v>
      </c>
      <c r="I5" s="158"/>
      <c r="J5" s="158" t="s">
        <v>9</v>
      </c>
      <c r="K5" s="158"/>
      <c r="L5" s="156" t="s">
        <v>43</v>
      </c>
      <c r="M5" s="85"/>
      <c r="N5" s="85"/>
    </row>
    <row r="6" spans="1:14" ht="89.25" customHeight="1">
      <c r="A6" s="95" t="s">
        <v>68</v>
      </c>
      <c r="B6" t="s">
        <v>69</v>
      </c>
      <c r="C6" s="97" t="s">
        <v>70</v>
      </c>
      <c r="D6" s="153"/>
      <c r="E6" s="155"/>
      <c r="F6" s="21" t="s">
        <v>49</v>
      </c>
      <c r="G6" s="21" t="s">
        <v>10</v>
      </c>
      <c r="H6" s="21" t="s">
        <v>49</v>
      </c>
      <c r="I6" s="21" t="s">
        <v>10</v>
      </c>
      <c r="J6" s="21" t="s">
        <v>49</v>
      </c>
      <c r="K6" s="21" t="s">
        <v>10</v>
      </c>
      <c r="L6" s="157"/>
      <c r="M6" s="85" t="s">
        <v>67</v>
      </c>
      <c r="N6" s="85"/>
    </row>
    <row r="7" spans="1:14" ht="12.75">
      <c r="A7" s="95"/>
      <c r="C7" s="97"/>
      <c r="D7" s="5"/>
      <c r="E7" s="6"/>
      <c r="F7" s="6"/>
      <c r="G7" s="6"/>
      <c r="H7" s="6"/>
      <c r="I7" s="6"/>
      <c r="J7" s="6"/>
      <c r="K7" s="6"/>
      <c r="L7" s="133"/>
      <c r="M7" s="86"/>
      <c r="N7" s="86"/>
    </row>
    <row r="8" spans="1:16" ht="12.75">
      <c r="A8" s="96">
        <f>F8-H8</f>
        <v>777</v>
      </c>
      <c r="B8" s="94">
        <f>G8-I8</f>
        <v>4508.74</v>
      </c>
      <c r="C8" s="98">
        <f>B8/$A$3</f>
        <v>1069.1818828551104</v>
      </c>
      <c r="D8" s="20" t="s">
        <v>1</v>
      </c>
      <c r="E8" s="36">
        <f>NE!D32</f>
        <v>2864.274</v>
      </c>
      <c r="F8" s="12">
        <f>NE!E32</f>
        <v>1214</v>
      </c>
      <c r="G8" s="36">
        <f>NE!F32</f>
        <v>5457.99</v>
      </c>
      <c r="H8" s="12">
        <f>NE!G32</f>
        <v>437</v>
      </c>
      <c r="I8" s="36">
        <f>NE!H32</f>
        <v>949.25</v>
      </c>
      <c r="J8" s="12">
        <f>NE!I32</f>
        <v>391</v>
      </c>
      <c r="K8" s="36">
        <f>NE!J32</f>
        <v>2563.7099999999996</v>
      </c>
      <c r="L8" s="134">
        <f>NE!L32</f>
        <v>1.5741301286119973</v>
      </c>
      <c r="M8" s="87">
        <f>NE!L33</f>
        <v>130.51727502386493</v>
      </c>
      <c r="N8" s="87"/>
      <c r="O8" t="e">
        <f>#REF!/#REF!*100</f>
        <v>#REF!</v>
      </c>
      <c r="P8">
        <f>K8/E8*100</f>
        <v>89.50645084932516</v>
      </c>
    </row>
    <row r="9" spans="1:16" ht="12.75">
      <c r="A9" s="96">
        <f aca="true" t="shared" si="0" ref="A9:A17">F9-H9</f>
        <v>717</v>
      </c>
      <c r="B9" s="94">
        <f aca="true" t="shared" si="1" ref="B9:B17">G9-I9</f>
        <v>3265.11</v>
      </c>
      <c r="C9" s="98">
        <f aca="true" t="shared" si="2" ref="C9:C17">B9/$A$3</f>
        <v>774.273179985772</v>
      </c>
      <c r="D9" s="20" t="s">
        <v>2</v>
      </c>
      <c r="E9" s="36">
        <f>SE!D32</f>
        <v>2325.414</v>
      </c>
      <c r="F9" s="12">
        <f>SE!E32</f>
        <v>1025</v>
      </c>
      <c r="G9" s="36">
        <f>SE!F32</f>
        <v>4216.84</v>
      </c>
      <c r="H9" s="12">
        <f>SE!G32</f>
        <v>308</v>
      </c>
      <c r="I9" s="36">
        <f>SE!H32</f>
        <v>951.73</v>
      </c>
      <c r="J9" s="12">
        <f>SE!I32</f>
        <v>287</v>
      </c>
      <c r="K9" s="36">
        <f>SE!J32</f>
        <v>1597.0500000000002</v>
      </c>
      <c r="L9" s="134">
        <f>SE!L32</f>
        <v>1.4040983670004565</v>
      </c>
      <c r="M9" s="128">
        <f>SE!L33</f>
        <v>129.70704049075238</v>
      </c>
      <c r="N9" s="89"/>
      <c r="O9" t="e">
        <f>#REF!/#REF!*100</f>
        <v>#REF!</v>
      </c>
      <c r="P9">
        <f aca="true" t="shared" si="3" ref="P9:P15">K9/E9*100</f>
        <v>68.67809344916648</v>
      </c>
    </row>
    <row r="10" spans="1:16" ht="12.75">
      <c r="A10" s="96">
        <f t="shared" si="0"/>
        <v>757</v>
      </c>
      <c r="B10" s="94">
        <f t="shared" si="1"/>
        <v>3853.26</v>
      </c>
      <c r="C10" s="98">
        <f t="shared" si="2"/>
        <v>913.7443680341477</v>
      </c>
      <c r="D10" s="20" t="s">
        <v>3</v>
      </c>
      <c r="E10" s="36">
        <f>SUD!D32</f>
        <v>2497.4460000000004</v>
      </c>
      <c r="F10" s="12">
        <f>SUD!E32</f>
        <v>996</v>
      </c>
      <c r="G10" s="36">
        <f>SUD!F32</f>
        <v>5117.63</v>
      </c>
      <c r="H10" s="12">
        <f>SUD!G32</f>
        <v>239</v>
      </c>
      <c r="I10" s="36">
        <f>SUD!H32</f>
        <v>1264.37</v>
      </c>
      <c r="J10" s="12">
        <f>SUD!I32</f>
        <v>311</v>
      </c>
      <c r="K10" s="36">
        <f>SUD!J32</f>
        <v>1972.32</v>
      </c>
      <c r="L10" s="134">
        <f>SUD!L32</f>
        <v>1.5428802064188774</v>
      </c>
      <c r="M10" s="128">
        <f>SUD!L33</f>
        <v>141.69582560885988</v>
      </c>
      <c r="N10" s="89"/>
      <c r="O10" t="e">
        <f>#REF!/#REF!*100</f>
        <v>#REF!</v>
      </c>
      <c r="P10">
        <f t="shared" si="3"/>
        <v>78.97347930645947</v>
      </c>
    </row>
    <row r="11" spans="1:16" ht="12.75">
      <c r="A11" s="96">
        <f t="shared" si="0"/>
        <v>566</v>
      </c>
      <c r="B11" s="94">
        <f t="shared" si="1"/>
        <v>3561.08</v>
      </c>
      <c r="C11" s="98">
        <f t="shared" si="2"/>
        <v>844.4581456011383</v>
      </c>
      <c r="D11" s="20" t="s">
        <v>4</v>
      </c>
      <c r="E11" s="36">
        <f>SV!D32</f>
        <v>2458.806</v>
      </c>
      <c r="F11" s="12">
        <f>SV!E32</f>
        <v>842</v>
      </c>
      <c r="G11" s="36">
        <f>SV!F32</f>
        <v>4490.206</v>
      </c>
      <c r="H11" s="12">
        <f>SV!G32</f>
        <v>276</v>
      </c>
      <c r="I11" s="36">
        <f>SV!H32</f>
        <v>929.126</v>
      </c>
      <c r="J11" s="12">
        <f>SV!I32</f>
        <v>300</v>
      </c>
      <c r="K11" s="36">
        <f>SV!J32</f>
        <v>1957.6299999999999</v>
      </c>
      <c r="L11" s="134">
        <f>SV!L32</f>
        <v>1.4482964495775592</v>
      </c>
      <c r="M11" s="128">
        <f>SV!L33</f>
        <v>122.02009776516294</v>
      </c>
      <c r="N11" s="89"/>
      <c r="O11" t="e">
        <f>#REF!/#REF!*100</f>
        <v>#REF!</v>
      </c>
      <c r="P11">
        <f t="shared" si="3"/>
        <v>79.61709870563192</v>
      </c>
    </row>
    <row r="12" spans="1:16" ht="12.75">
      <c r="A12" s="96">
        <f t="shared" si="0"/>
        <v>511</v>
      </c>
      <c r="B12" s="94">
        <f t="shared" si="1"/>
        <v>3518.7599999999998</v>
      </c>
      <c r="C12" s="98">
        <f t="shared" si="2"/>
        <v>834.4225752904908</v>
      </c>
      <c r="D12" s="20" t="s">
        <v>5</v>
      </c>
      <c r="E12" s="36">
        <f>VEST!D32</f>
        <v>1814.6940000000002</v>
      </c>
      <c r="F12" s="12">
        <f>VEST!E32</f>
        <v>742</v>
      </c>
      <c r="G12" s="36">
        <f>VEST!F32</f>
        <v>4472.57</v>
      </c>
      <c r="H12" s="12">
        <f>VEST!G32</f>
        <v>231</v>
      </c>
      <c r="I12" s="36">
        <f>VEST!H32</f>
        <v>953.81</v>
      </c>
      <c r="J12" s="12">
        <f>VEST!I32</f>
        <v>229</v>
      </c>
      <c r="K12" s="36">
        <f>VEST!J32</f>
        <v>1435.98</v>
      </c>
      <c r="L12" s="134">
        <f>VEST!L32</f>
        <v>1.9390376559353806</v>
      </c>
      <c r="M12" s="128">
        <f>VEST!L33</f>
        <v>161.30028038952085</v>
      </c>
      <c r="N12" s="89"/>
      <c r="O12" t="e">
        <f>#REF!/#REF!*100</f>
        <v>#REF!</v>
      </c>
      <c r="P12">
        <f t="shared" si="3"/>
        <v>79.13069641493276</v>
      </c>
    </row>
    <row r="13" spans="1:16" ht="12.75">
      <c r="A13" s="96">
        <f t="shared" si="0"/>
        <v>707</v>
      </c>
      <c r="B13" s="94">
        <f t="shared" si="1"/>
        <v>3203.3000000000006</v>
      </c>
      <c r="C13" s="98">
        <f t="shared" si="2"/>
        <v>759.6158406450085</v>
      </c>
      <c r="D13" s="20" t="s">
        <v>6</v>
      </c>
      <c r="E13" s="36">
        <f>NV!D32</f>
        <v>2121.84</v>
      </c>
      <c r="F13" s="12">
        <f>NV!E32</f>
        <v>1170</v>
      </c>
      <c r="G13" s="36">
        <f>NV!F32</f>
        <v>4302.900000000001</v>
      </c>
      <c r="H13" s="12">
        <f>NV!G32</f>
        <v>463</v>
      </c>
      <c r="I13" s="36">
        <f>NV!H32</f>
        <v>1099.6</v>
      </c>
      <c r="J13" s="12">
        <f>NV!I32</f>
        <v>253</v>
      </c>
      <c r="K13" s="36">
        <f>NV!J32</f>
        <v>1508.7</v>
      </c>
      <c r="L13" s="134">
        <f>NV!L32</f>
        <v>1.5096802774950044</v>
      </c>
      <c r="M13" s="128">
        <f>NV!L33</f>
        <v>134.31530636823038</v>
      </c>
      <c r="N13" s="89"/>
      <c r="O13" t="e">
        <f>#REF!/#REF!*100</f>
        <v>#REF!</v>
      </c>
      <c r="P13">
        <f t="shared" si="3"/>
        <v>71.10338197036535</v>
      </c>
    </row>
    <row r="14" spans="1:16" ht="12.75">
      <c r="A14" s="96">
        <f t="shared" si="0"/>
        <v>589</v>
      </c>
      <c r="B14" s="94">
        <f t="shared" si="1"/>
        <v>3051.8200000000006</v>
      </c>
      <c r="C14" s="98">
        <f t="shared" si="2"/>
        <v>723.6945695992414</v>
      </c>
      <c r="D14" s="20" t="s">
        <v>7</v>
      </c>
      <c r="E14" s="36">
        <f>CENTRU!D32</f>
        <v>1913.058</v>
      </c>
      <c r="F14" s="12">
        <f>CENTRU!E32</f>
        <v>1116</v>
      </c>
      <c r="G14" s="36">
        <f>CENTRU!F32</f>
        <v>4711.81</v>
      </c>
      <c r="H14" s="12">
        <f>CENTRU!G32</f>
        <v>527</v>
      </c>
      <c r="I14" s="36">
        <f>CENTRU!H32</f>
        <v>1659.99</v>
      </c>
      <c r="J14" s="12">
        <f>CENTRU!I32</f>
        <v>325</v>
      </c>
      <c r="K14" s="36">
        <f>CENTRU!J32</f>
        <v>1490.37</v>
      </c>
      <c r="L14" s="134">
        <f>CENTRU!L32</f>
        <v>1.5952574360003724</v>
      </c>
      <c r="M14" s="128">
        <f>CENTRU!L33</f>
        <v>141.92737121379614</v>
      </c>
      <c r="N14" s="89"/>
      <c r="O14" t="e">
        <f>#REF!/#REF!*100</f>
        <v>#REF!</v>
      </c>
      <c r="P14">
        <f t="shared" si="3"/>
        <v>77.90511317482272</v>
      </c>
    </row>
    <row r="15" spans="1:16" ht="15.75" customHeight="1">
      <c r="A15" s="96">
        <f t="shared" si="0"/>
        <v>491</v>
      </c>
      <c r="B15" s="94">
        <f t="shared" si="1"/>
        <v>2925.23</v>
      </c>
      <c r="C15" s="98">
        <f t="shared" si="2"/>
        <v>693.675598766896</v>
      </c>
      <c r="D15" s="20" t="s">
        <v>12</v>
      </c>
      <c r="E15" s="36">
        <f>'BI'!D32</f>
        <v>1554.882</v>
      </c>
      <c r="F15" s="12">
        <f>'BI'!E32</f>
        <v>761</v>
      </c>
      <c r="G15" s="36">
        <f>'BI'!F32</f>
        <v>3931.31</v>
      </c>
      <c r="H15" s="12">
        <f>'BI'!G32</f>
        <v>270</v>
      </c>
      <c r="I15" s="36">
        <f>'BI'!H32</f>
        <v>1006.08</v>
      </c>
      <c r="J15" s="12">
        <f>'BI'!I32</f>
        <v>191</v>
      </c>
      <c r="K15" s="36">
        <f>'BI'!J32</f>
        <v>959.36</v>
      </c>
      <c r="L15" s="134">
        <f>'BI'!L32</f>
        <v>1.8813196113917325</v>
      </c>
      <c r="M15" s="129">
        <f>'BI'!L33</f>
        <v>180.53997075725118</v>
      </c>
      <c r="N15" s="92"/>
      <c r="O15" t="e">
        <f>#REF!/#REF!*100</f>
        <v>#REF!</v>
      </c>
      <c r="P15">
        <f t="shared" si="3"/>
        <v>61.699858896044844</v>
      </c>
    </row>
    <row r="16" spans="1:14" ht="12.75">
      <c r="A16" s="9"/>
      <c r="B16" s="94"/>
      <c r="C16" s="94"/>
      <c r="D16" s="5"/>
      <c r="E16" s="36"/>
      <c r="F16" s="12"/>
      <c r="G16" s="36"/>
      <c r="H16" s="12"/>
      <c r="I16" s="36"/>
      <c r="J16" s="12"/>
      <c r="K16" s="36"/>
      <c r="L16" s="134"/>
      <c r="M16" s="89"/>
      <c r="N16" s="89"/>
    </row>
    <row r="17" spans="1:16" ht="12.75">
      <c r="A17" s="9">
        <f t="shared" si="0"/>
        <v>5115</v>
      </c>
      <c r="B17" s="94">
        <f t="shared" si="1"/>
        <v>27887.299999999996</v>
      </c>
      <c r="C17" s="94">
        <f t="shared" si="2"/>
        <v>6613.066160777804</v>
      </c>
      <c r="D17" s="20" t="s">
        <v>0</v>
      </c>
      <c r="E17" s="37">
        <f>E8+E9+E10+E11+E12+E13+E14+E15</f>
        <v>17550.414</v>
      </c>
      <c r="F17" s="69">
        <f aca="true" t="shared" si="4" ref="F17:K17">F8+F9+F10+F11+F12+F13+F14+F15</f>
        <v>7866</v>
      </c>
      <c r="G17" s="70">
        <f t="shared" si="4"/>
        <v>36701.255999999994</v>
      </c>
      <c r="H17" s="69">
        <f t="shared" si="4"/>
        <v>2751</v>
      </c>
      <c r="I17" s="70">
        <f t="shared" si="4"/>
        <v>8813.956</v>
      </c>
      <c r="J17" s="69">
        <f>J8+J9+J10+J11+J12+J13+J14+J15</f>
        <v>2287</v>
      </c>
      <c r="K17" s="70">
        <f t="shared" si="4"/>
        <v>13485.120000000003</v>
      </c>
      <c r="L17" s="135">
        <f>(G17-I17)/E17</f>
        <v>1.5889824593311586</v>
      </c>
      <c r="M17" s="93">
        <f>M21/M24</f>
        <v>1.084419881482081</v>
      </c>
      <c r="N17" s="90"/>
      <c r="P17" s="66">
        <f>K17/E17*100</f>
        <v>76.83647804547518</v>
      </c>
    </row>
    <row r="18" spans="4:14" ht="13.5" thickBot="1">
      <c r="D18" s="7"/>
      <c r="E18" s="8"/>
      <c r="F18" s="15"/>
      <c r="G18" s="8"/>
      <c r="H18" s="15"/>
      <c r="I18" s="8"/>
      <c r="J18" s="15"/>
      <c r="K18" s="8"/>
      <c r="L18" s="136"/>
      <c r="M18" s="91"/>
      <c r="N18" s="91"/>
    </row>
    <row r="20" spans="5:11" ht="12.75" hidden="1">
      <c r="E20" s="9">
        <f>NE!D33+SE!D33+SUD!D33+SV!D33+VEST!D33+NV!D33+CENTRU!D33+'BI'!D33</f>
        <v>13941.858</v>
      </c>
      <c r="F20" s="9">
        <f>NE!E33+SE!E33+SUD!E33+SV!E33+VEST!E33+NV!E33+CENTRU!E33+'BI'!E33</f>
        <v>7543</v>
      </c>
      <c r="G20" s="9">
        <f>NE!F33+SE!F33+SUD!F33+SV!F33+VEST!F33+NV!F33+CENTRU!F33+'BI'!F33</f>
        <v>26690.896</v>
      </c>
      <c r="H20" s="9">
        <f>NE!G33+SE!G33+SUD!G33+SV!G33+VEST!G33+NV!G33+CENTRU!G33+'BI'!G33</f>
        <v>2679</v>
      </c>
      <c r="I20" s="9">
        <f>NE!H33+SE!H33+SUD!H33+SV!H33+VEST!H33+NV!H33+CENTRU!H33+'BI'!H33</f>
        <v>7154.475999999999</v>
      </c>
      <c r="J20" s="9">
        <f>NE!I33+SE!I33+SUD!I33+SV!I33+VEST!I33+NV!I33+CENTRU!I33+'BI'!I33</f>
        <v>2157</v>
      </c>
      <c r="K20" s="9">
        <f>NE!J33+SE!J33+SUD!J33+SV!J33+VEST!J33+NV!J33+CENTRU!J33+'BI'!J33</f>
        <v>8999.75</v>
      </c>
    </row>
    <row r="21" spans="5:14" ht="12.75" hidden="1">
      <c r="E21" s="9"/>
      <c r="F21" s="9"/>
      <c r="G21" s="9"/>
      <c r="H21" s="9"/>
      <c r="I21" s="9"/>
      <c r="J21" s="9"/>
      <c r="K21" s="9"/>
      <c r="L21" s="16">
        <f>NE!N32+SE!N32+SUD!N32+SV!N32+VEST!N32+NV!N32+CENTRU!N32+'BI'!N32</f>
        <v>19102.920000000002</v>
      </c>
      <c r="M21" s="88">
        <f>NE!N33+SE!N33+SUD!N34+SV!N34+VEST!N34+NV!N34+CENTRU!N34+'BI'!N34</f>
        <v>15118.828000000001</v>
      </c>
      <c r="N21" s="88"/>
    </row>
    <row r="22" spans="4:12" ht="12.75">
      <c r="D22" s="127" t="s">
        <v>48</v>
      </c>
      <c r="E22" s="127"/>
      <c r="F22" s="127"/>
      <c r="G22" s="127"/>
      <c r="H22" s="127"/>
      <c r="I22" s="127"/>
      <c r="J22" s="127"/>
      <c r="K22" s="127"/>
      <c r="L22" s="127"/>
    </row>
    <row r="23" spans="4:12" ht="12.75">
      <c r="D23" s="82"/>
      <c r="E23" s="82"/>
      <c r="F23" s="82"/>
      <c r="G23" s="82"/>
      <c r="H23" s="82"/>
      <c r="I23" s="82"/>
      <c r="J23" s="82"/>
      <c r="K23" s="82"/>
      <c r="L23" s="82"/>
    </row>
    <row r="24" spans="4:14" ht="12.75" hidden="1">
      <c r="D24" s="97"/>
      <c r="F24" s="97" t="s">
        <v>71</v>
      </c>
      <c r="G24" t="s">
        <v>72</v>
      </c>
      <c r="H24" s="97" t="s">
        <v>70</v>
      </c>
      <c r="I24" s="97"/>
      <c r="M24" s="9">
        <f>NE!D33+SE!D33+SV!D33+SUD!D33+VEST!D33+NV!D33+CENTRU!D33+'BI'!D33</f>
        <v>13941.858</v>
      </c>
      <c r="N24" s="9"/>
    </row>
    <row r="25" spans="2:9" ht="12.75" hidden="1">
      <c r="B25" s="107" t="s">
        <v>73</v>
      </c>
      <c r="C25" s="97"/>
      <c r="D25" s="101" t="s">
        <v>1</v>
      </c>
      <c r="F25" s="100">
        <f>NE!E33-NE!G33</f>
        <v>725</v>
      </c>
      <c r="G25" s="9">
        <f>NE!F33-NE!H33</f>
        <v>2969.6700000000005</v>
      </c>
      <c r="H25" s="99">
        <f>G25/$A$3</f>
        <v>704.2138961346931</v>
      </c>
      <c r="I25" s="99">
        <f>G25*100/NE!D33</f>
        <v>130.51727502386493</v>
      </c>
    </row>
    <row r="26" spans="4:9" ht="12.75" hidden="1">
      <c r="D26" s="101" t="s">
        <v>2</v>
      </c>
      <c r="F26" s="100">
        <f>SE!E33-SE!G33</f>
        <v>697</v>
      </c>
      <c r="G26" s="9">
        <f>SE!F33-SE!H33</f>
        <v>2396.06</v>
      </c>
      <c r="H26" s="99">
        <f aca="true" t="shared" si="5" ref="H26:H34">G26/$A$3</f>
        <v>568.19065686507</v>
      </c>
      <c r="I26" s="99">
        <f>G26*100/SE!D33</f>
        <v>129.70704049075238</v>
      </c>
    </row>
    <row r="27" spans="4:9" ht="12.75" hidden="1">
      <c r="D27" s="101" t="s">
        <v>3</v>
      </c>
      <c r="F27" s="100">
        <f>SUD!E33-SUD!G33</f>
        <v>730</v>
      </c>
      <c r="G27" s="9">
        <f>SUD!F33-SUD!H33</f>
        <v>2811.1800000000003</v>
      </c>
      <c r="H27" s="99">
        <f t="shared" si="5"/>
        <v>666.6303059046717</v>
      </c>
      <c r="I27" s="99">
        <f>G27*100/SUD!D33</f>
        <v>141.69582560885988</v>
      </c>
    </row>
    <row r="28" spans="4:11" ht="12.75" hidden="1">
      <c r="D28" s="101" t="s">
        <v>4</v>
      </c>
      <c r="F28" s="97">
        <f>SV!E33-SV!G33</f>
        <v>532</v>
      </c>
      <c r="G28">
        <f>SV!F33-SV!H33</f>
        <v>2383.3600000000006</v>
      </c>
      <c r="H28" s="99">
        <f t="shared" si="5"/>
        <v>565.1790372302587</v>
      </c>
      <c r="I28" s="99">
        <f>G28*100/SV!D33</f>
        <v>122.02009776516294</v>
      </c>
      <c r="K28" s="35"/>
    </row>
    <row r="29" spans="4:11" ht="12.75" hidden="1">
      <c r="D29" s="101" t="s">
        <v>5</v>
      </c>
      <c r="F29" s="97">
        <f>VEST!E33-VEST!G33</f>
        <v>469</v>
      </c>
      <c r="G29">
        <f>VEST!F33-VEST!H33</f>
        <v>2325.25</v>
      </c>
      <c r="H29" s="99">
        <f t="shared" si="5"/>
        <v>551.3990988854637</v>
      </c>
      <c r="I29" s="99">
        <f>G29*100/VEST!D33</f>
        <v>161.30028038952085</v>
      </c>
      <c r="K29" s="35"/>
    </row>
    <row r="30" spans="4:11" ht="12.75" hidden="1">
      <c r="D30" s="101" t="s">
        <v>6</v>
      </c>
      <c r="F30" s="97">
        <f>NV!E33-NV!G33</f>
        <v>688</v>
      </c>
      <c r="G30">
        <f>NV!F33-NV!H33</f>
        <v>2264</v>
      </c>
      <c r="H30" s="99">
        <f t="shared" si="5"/>
        <v>536.8745553711169</v>
      </c>
      <c r="I30" s="99">
        <f>G30*100/NV!D33</f>
        <v>134.31530636823038</v>
      </c>
      <c r="K30" s="35"/>
    </row>
    <row r="31" spans="4:11" ht="12.75" hidden="1">
      <c r="D31" s="101" t="s">
        <v>7</v>
      </c>
      <c r="F31" s="97">
        <f>CENTRU!E33-CENTRU!G33</f>
        <v>560</v>
      </c>
      <c r="G31">
        <f>CENTRU!F33-CENTRU!H33</f>
        <v>2156.91</v>
      </c>
      <c r="H31" s="99">
        <f t="shared" si="5"/>
        <v>511.479724922931</v>
      </c>
      <c r="I31" s="99">
        <f>G31*100/CENTRU!D33</f>
        <v>141.92737121379614</v>
      </c>
      <c r="K31" s="35"/>
    </row>
    <row r="32" spans="4:11" ht="25.5" hidden="1">
      <c r="D32" s="101" t="s">
        <v>12</v>
      </c>
      <c r="F32" s="97">
        <f>'BI'!E33-'BI'!G33</f>
        <v>463</v>
      </c>
      <c r="G32">
        <f>'BI'!F33-'BI'!H33</f>
        <v>2229.99</v>
      </c>
      <c r="H32" s="99">
        <f t="shared" si="5"/>
        <v>528.8095802703343</v>
      </c>
      <c r="I32" s="99">
        <f>G32*100/'BI'!D33</f>
        <v>180.53997075725118</v>
      </c>
      <c r="K32" s="35"/>
    </row>
    <row r="33" spans="4:11" ht="12.75" hidden="1">
      <c r="D33" s="102"/>
      <c r="F33" s="97"/>
      <c r="H33" s="99">
        <f t="shared" si="5"/>
        <v>0</v>
      </c>
      <c r="I33" s="103"/>
      <c r="K33" s="35"/>
    </row>
    <row r="34" spans="4:11" ht="12.75" hidden="1">
      <c r="D34" s="101" t="s">
        <v>0</v>
      </c>
      <c r="E34" s="66"/>
      <c r="F34" s="104">
        <f>F25+F26+F27+F28+F29+F30+F31+F32</f>
        <v>4864</v>
      </c>
      <c r="G34" s="31">
        <f>G25+G26+G27+G28+G29+G30+G31+G32</f>
        <v>19536.42</v>
      </c>
      <c r="H34" s="105">
        <f t="shared" si="5"/>
        <v>4632.776855584539</v>
      </c>
      <c r="I34" s="106">
        <f>G34*100/E20</f>
        <v>140.12780792918704</v>
      </c>
      <c r="K34" s="35"/>
    </row>
    <row r="35" spans="5:11" ht="12.75" hidden="1">
      <c r="E35" s="94"/>
      <c r="I35" s="35"/>
      <c r="K35" s="35"/>
    </row>
    <row r="36" spans="5:11" ht="12.75" hidden="1">
      <c r="E36" s="94"/>
      <c r="I36" s="35"/>
      <c r="K36" s="35"/>
    </row>
    <row r="37" spans="6:19" ht="12.75" hidden="1">
      <c r="F37" t="s">
        <v>88</v>
      </c>
      <c r="G37" t="s">
        <v>89</v>
      </c>
      <c r="H37" t="s">
        <v>90</v>
      </c>
      <c r="I37">
        <v>2.1</v>
      </c>
      <c r="J37">
        <v>3.1</v>
      </c>
      <c r="K37">
        <v>3.2</v>
      </c>
      <c r="L37">
        <v>4.2</v>
      </c>
      <c r="Q37">
        <v>5.1</v>
      </c>
      <c r="R37">
        <v>5.2</v>
      </c>
      <c r="S37">
        <v>5.3</v>
      </c>
    </row>
    <row r="38" ht="12.75" hidden="1"/>
    <row r="39" spans="5:20" ht="12.75" hidden="1">
      <c r="E39" t="s">
        <v>80</v>
      </c>
      <c r="F39" s="16">
        <f>NE!D9</f>
        <v>467.25</v>
      </c>
      <c r="G39" s="16">
        <f>NE!D10</f>
        <v>186.9</v>
      </c>
      <c r="H39" s="16">
        <f>NE!D11</f>
        <v>280.35</v>
      </c>
      <c r="I39" s="16">
        <f>NE!D14</f>
        <v>588.966</v>
      </c>
      <c r="J39" s="16">
        <f>NE!D17</f>
        <v>116.59200000000001</v>
      </c>
      <c r="K39" s="16">
        <f>NE!D18</f>
        <v>66.864</v>
      </c>
      <c r="L39" s="16">
        <f>NE!D24</f>
        <v>158.13</v>
      </c>
      <c r="M39" s="16"/>
      <c r="N39" s="16"/>
      <c r="O39" s="16"/>
      <c r="P39" s="16"/>
      <c r="Q39" s="16">
        <v>164.67357</v>
      </c>
      <c r="R39" s="16">
        <v>164.89226000000002</v>
      </c>
      <c r="S39" s="16">
        <v>107.289314</v>
      </c>
      <c r="T39" s="126">
        <f>SUM(F39:S39)</f>
        <v>2301.9071440000002</v>
      </c>
    </row>
    <row r="40" spans="5:20" ht="12.75" hidden="1">
      <c r="E40" t="s">
        <v>81</v>
      </c>
      <c r="F40" s="16">
        <f>SE!D9</f>
        <v>379.344</v>
      </c>
      <c r="G40" s="16">
        <f>SE!D10</f>
        <v>151.746</v>
      </c>
      <c r="H40" s="16">
        <f>SE!D11</f>
        <v>227.598</v>
      </c>
      <c r="I40" s="16">
        <f>SE!D14</f>
        <v>478.12800000000004</v>
      </c>
      <c r="J40" s="16">
        <f>SE!D17</f>
        <v>94.668</v>
      </c>
      <c r="K40" s="16">
        <f>SE!D18</f>
        <v>54.264</v>
      </c>
      <c r="L40" s="16">
        <f>SE!D24</f>
        <v>128.394</v>
      </c>
      <c r="M40" s="16"/>
      <c r="N40" s="16"/>
      <c r="O40" s="16"/>
      <c r="P40" s="16"/>
      <c r="Q40" s="16">
        <v>133.707066</v>
      </c>
      <c r="R40" s="16">
        <v>133.882018</v>
      </c>
      <c r="S40" s="16">
        <v>87.126096</v>
      </c>
      <c r="T40" s="126">
        <f aca="true" t="shared" si="6" ref="T40:T48">SUM(F40:S40)</f>
        <v>1868.8571800000002</v>
      </c>
    </row>
    <row r="41" spans="5:20" ht="12.75" hidden="1">
      <c r="E41" t="s">
        <v>82</v>
      </c>
      <c r="F41" s="16">
        <f>SUD!D9</f>
        <v>407.40000000000003</v>
      </c>
      <c r="G41" s="16">
        <f>SUD!D10</f>
        <v>162.96</v>
      </c>
      <c r="H41" s="16">
        <f>SUD!D11</f>
        <v>244.44000000000003</v>
      </c>
      <c r="I41" s="16">
        <f>SUD!D14</f>
        <v>513.4920000000001</v>
      </c>
      <c r="J41" s="16">
        <f>SUD!D17</f>
        <v>101.682</v>
      </c>
      <c r="K41" s="16">
        <f>SUD!D18</f>
        <v>58.29600000000001</v>
      </c>
      <c r="L41" s="16">
        <f>SUD!D24</f>
        <v>137.886</v>
      </c>
      <c r="M41" s="16"/>
      <c r="N41" s="16"/>
      <c r="O41" s="16"/>
      <c r="P41" s="16"/>
      <c r="Q41" s="16">
        <v>143.59185399999998</v>
      </c>
      <c r="R41" s="16">
        <v>143.766806</v>
      </c>
      <c r="S41" s="16">
        <v>93.59931999999999</v>
      </c>
      <c r="T41" s="126">
        <f t="shared" si="6"/>
        <v>2007.1139800000003</v>
      </c>
    </row>
    <row r="42" spans="5:20" ht="12.75" hidden="1">
      <c r="E42" t="s">
        <v>83</v>
      </c>
      <c r="F42" s="16">
        <f>SV!D9</f>
        <v>401.121</v>
      </c>
      <c r="G42" s="16">
        <f>SV!D10</f>
        <v>160.4484</v>
      </c>
      <c r="H42" s="16">
        <f>SV!D11</f>
        <v>240.6726</v>
      </c>
      <c r="I42" s="16">
        <f>SV!D14</f>
        <v>505.55400000000003</v>
      </c>
      <c r="J42" s="16">
        <f>SV!D17</f>
        <v>100.086</v>
      </c>
      <c r="K42" s="16">
        <f>SV!D18</f>
        <v>57.372</v>
      </c>
      <c r="L42" s="16">
        <f>SV!D24</f>
        <v>135.744</v>
      </c>
      <c r="M42" s="16"/>
      <c r="N42" s="16"/>
      <c r="O42" s="16"/>
      <c r="P42" s="16"/>
      <c r="Q42" s="16">
        <v>141.361216</v>
      </c>
      <c r="R42" s="16">
        <v>141.536168</v>
      </c>
      <c r="S42" s="16">
        <v>92.155966</v>
      </c>
      <c r="T42" s="126">
        <f t="shared" si="6"/>
        <v>1976.0513500000002</v>
      </c>
    </row>
    <row r="43" spans="5:20" ht="12.75" hidden="1">
      <c r="E43" t="s">
        <v>84</v>
      </c>
      <c r="F43" s="16">
        <f>VEST!D9</f>
        <v>296.03700000000003</v>
      </c>
      <c r="G43" s="16">
        <f>VEST!D10</f>
        <v>118.41480000000001</v>
      </c>
      <c r="H43" s="16">
        <f>VEST!D11</f>
        <v>177.6222</v>
      </c>
      <c r="I43" s="16">
        <f>VEST!D14</f>
        <v>373.12800000000004</v>
      </c>
      <c r="J43" s="16">
        <f>VEST!D17</f>
        <v>73.878</v>
      </c>
      <c r="K43" s="16">
        <f>VEST!D18</f>
        <v>42.336000000000006</v>
      </c>
      <c r="L43" s="16">
        <f>VEST!D24</f>
        <v>100.17000000000002</v>
      </c>
      <c r="M43" s="16"/>
      <c r="N43" s="16"/>
      <c r="O43" s="16"/>
      <c r="P43" s="16"/>
      <c r="Q43" s="16">
        <v>104.31513000000001</v>
      </c>
      <c r="R43" s="16">
        <v>104.490082</v>
      </c>
      <c r="S43" s="16">
        <v>68.01259</v>
      </c>
      <c r="T43" s="126">
        <f t="shared" si="6"/>
        <v>1458.4038020000003</v>
      </c>
    </row>
    <row r="44" spans="5:20" ht="12.75" hidden="1">
      <c r="E44" t="s">
        <v>85</v>
      </c>
      <c r="F44" s="16">
        <f>NV!D9</f>
        <v>346.14300000000003</v>
      </c>
      <c r="G44" s="16">
        <f>NV!D10</f>
        <v>138.4572</v>
      </c>
      <c r="H44" s="16">
        <f>NV!D11</f>
        <v>207.68580000000003</v>
      </c>
      <c r="I44" s="16">
        <f>NV!D14</f>
        <v>436.254</v>
      </c>
      <c r="J44" s="16">
        <f>NV!D17</f>
        <v>86.394</v>
      </c>
      <c r="K44" s="16">
        <f>NV!D18</f>
        <v>49.518</v>
      </c>
      <c r="L44" s="16">
        <f>NV!D24</f>
        <v>117.138</v>
      </c>
      <c r="M44" s="16"/>
      <c r="N44" s="16"/>
      <c r="O44" s="16"/>
      <c r="P44" s="16"/>
      <c r="Q44" s="16">
        <v>116.150694</v>
      </c>
      <c r="R44" s="16">
        <v>116.317278</v>
      </c>
      <c r="S44" s="16">
        <v>75.712428</v>
      </c>
      <c r="T44" s="126">
        <f t="shared" si="6"/>
        <v>1689.7703999999999</v>
      </c>
    </row>
    <row r="45" spans="5:20" ht="12.75" hidden="1">
      <c r="E45" t="s">
        <v>86</v>
      </c>
      <c r="F45" s="16">
        <f>CENTRU!D9</f>
        <v>312.081</v>
      </c>
      <c r="G45" s="16">
        <f>CENTRU!D10</f>
        <v>124.83240000000002</v>
      </c>
      <c r="H45" s="16">
        <f>CENTRU!D11</f>
        <v>187.24860000000004</v>
      </c>
      <c r="I45" s="16">
        <f>CENTRU!D14</f>
        <v>393.33000000000004</v>
      </c>
      <c r="J45" s="16">
        <f>CENTRU!D17</f>
        <v>77.868</v>
      </c>
      <c r="K45" s="16">
        <f>CENTRU!D18</f>
        <v>44.64600000000001</v>
      </c>
      <c r="L45" s="16">
        <f>CENTRU!D24</f>
        <v>105.63</v>
      </c>
      <c r="M45" s="16"/>
      <c r="N45" s="16"/>
      <c r="O45" s="16"/>
      <c r="P45" s="16"/>
      <c r="Q45" s="16">
        <v>110.00107</v>
      </c>
      <c r="R45" s="16">
        <v>110.132284</v>
      </c>
      <c r="S45" s="16">
        <v>71.686582</v>
      </c>
      <c r="T45" s="126">
        <f t="shared" si="6"/>
        <v>1537.455936</v>
      </c>
    </row>
    <row r="46" spans="5:20" ht="12.75" hidden="1">
      <c r="E46" t="s">
        <v>87</v>
      </c>
      <c r="F46" s="16">
        <f>'BI'!D9</f>
        <v>0</v>
      </c>
      <c r="G46" s="16">
        <f>'BI'!D10</f>
        <v>0</v>
      </c>
      <c r="H46" s="16">
        <f>'BI'!D11</f>
        <v>507.31800000000004</v>
      </c>
      <c r="I46" s="16">
        <f>'BI'!D14</f>
        <v>319.704</v>
      </c>
      <c r="J46" s="16">
        <f>'BI'!D17</f>
        <v>63.294000000000004</v>
      </c>
      <c r="K46" s="16">
        <f>'BI'!D18</f>
        <v>36.288000000000004</v>
      </c>
      <c r="L46" s="16">
        <f>'BI'!D24</f>
        <v>85.806</v>
      </c>
      <c r="M46" s="16"/>
      <c r="N46" s="16"/>
      <c r="O46" s="16"/>
      <c r="P46" s="16"/>
      <c r="Q46" s="16">
        <v>89.356734</v>
      </c>
      <c r="R46" s="16">
        <v>89.531686</v>
      </c>
      <c r="S46" s="16">
        <v>58.259016</v>
      </c>
      <c r="T46" s="126">
        <f t="shared" si="6"/>
        <v>1249.557436</v>
      </c>
    </row>
    <row r="47" ht="12.75" hidden="1">
      <c r="T47" s="126"/>
    </row>
    <row r="48" spans="6:20" ht="12.75" hidden="1">
      <c r="F48" s="126">
        <f>SUM(F39:F46)</f>
        <v>2609.376</v>
      </c>
      <c r="G48" s="126">
        <f aca="true" t="shared" si="7" ref="G48:S48">SUM(G39:G46)</f>
        <v>1043.7588</v>
      </c>
      <c r="H48" s="126">
        <f t="shared" si="7"/>
        <v>2072.9352000000003</v>
      </c>
      <c r="I48" s="126">
        <f t="shared" si="7"/>
        <v>3608.5560000000005</v>
      </c>
      <c r="J48" s="126">
        <f t="shared" si="7"/>
        <v>714.4619999999999</v>
      </c>
      <c r="K48" s="126">
        <f t="shared" si="7"/>
        <v>409.5840000000001</v>
      </c>
      <c r="L48" s="126">
        <f t="shared" si="7"/>
        <v>968.8980000000001</v>
      </c>
      <c r="M48" s="126">
        <f t="shared" si="7"/>
        <v>0</v>
      </c>
      <c r="N48" s="126">
        <f t="shared" si="7"/>
        <v>0</v>
      </c>
      <c r="O48" s="126">
        <f t="shared" si="7"/>
        <v>0</v>
      </c>
      <c r="P48" s="126">
        <f t="shared" si="7"/>
        <v>0</v>
      </c>
      <c r="Q48" s="126">
        <f t="shared" si="7"/>
        <v>1003.1573340000001</v>
      </c>
      <c r="R48" s="126">
        <f t="shared" si="7"/>
        <v>1004.548582</v>
      </c>
      <c r="S48" s="126">
        <f t="shared" si="7"/>
        <v>653.841312</v>
      </c>
      <c r="T48" s="126">
        <f t="shared" si="6"/>
        <v>14089.117228</v>
      </c>
    </row>
    <row r="49" ht="12.75" hidden="1"/>
    <row r="50" ht="12.75" hidden="1">
      <c r="F50" s="126">
        <f>SUM(F48:S48)</f>
        <v>14089.117228</v>
      </c>
    </row>
    <row r="51" ht="12.75" hidden="1"/>
    <row r="52" ht="12.75" hidden="1"/>
    <row r="53" ht="12.75" hidden="1"/>
    <row r="54" ht="12.75" hidden="1"/>
    <row r="55" ht="12.75" hidden="1"/>
    <row r="56" spans="4:12" ht="12.75" hidden="1">
      <c r="D56" t="s">
        <v>96</v>
      </c>
      <c r="E56">
        <v>142</v>
      </c>
      <c r="F56">
        <v>55.6</v>
      </c>
      <c r="G56">
        <v>531</v>
      </c>
      <c r="H56">
        <v>353.1</v>
      </c>
      <c r="I56">
        <f>E56+G56</f>
        <v>673</v>
      </c>
      <c r="J56">
        <f>F56+H56</f>
        <v>408.70000000000005</v>
      </c>
      <c r="L56" s="137" t="s">
        <v>80</v>
      </c>
    </row>
    <row r="57" spans="4:10" ht="12.75" hidden="1">
      <c r="D57" t="s">
        <v>97</v>
      </c>
      <c r="E57">
        <v>110</v>
      </c>
      <c r="F57">
        <v>45.49</v>
      </c>
      <c r="G57">
        <v>193</v>
      </c>
      <c r="H57">
        <v>123.72</v>
      </c>
      <c r="I57">
        <f aca="true" t="shared" si="8" ref="I57:I78">E57+G57</f>
        <v>303</v>
      </c>
      <c r="J57">
        <f aca="true" t="shared" si="9" ref="J57:J78">F57+H57</f>
        <v>169.21</v>
      </c>
    </row>
    <row r="58" ht="12.75" hidden="1"/>
    <row r="59" spans="5:12" ht="12.75" hidden="1">
      <c r="E59">
        <v>80</v>
      </c>
      <c r="F59">
        <v>32.4</v>
      </c>
      <c r="G59">
        <v>446</v>
      </c>
      <c r="H59">
        <v>283.94</v>
      </c>
      <c r="I59">
        <f t="shared" si="8"/>
        <v>526</v>
      </c>
      <c r="J59">
        <f t="shared" si="9"/>
        <v>316.34</v>
      </c>
      <c r="L59" s="137" t="s">
        <v>81</v>
      </c>
    </row>
    <row r="60" spans="5:10" ht="12.75" hidden="1">
      <c r="E60">
        <v>54</v>
      </c>
      <c r="F60">
        <v>22.71</v>
      </c>
      <c r="G60">
        <v>116</v>
      </c>
      <c r="H60">
        <v>70.61</v>
      </c>
      <c r="I60">
        <f t="shared" si="8"/>
        <v>170</v>
      </c>
      <c r="J60">
        <f t="shared" si="9"/>
        <v>93.32</v>
      </c>
    </row>
    <row r="61" ht="12.75" hidden="1"/>
    <row r="62" spans="5:12" ht="12.75" hidden="1">
      <c r="E62">
        <v>54</v>
      </c>
      <c r="F62">
        <v>44.86</v>
      </c>
      <c r="G62">
        <v>466</v>
      </c>
      <c r="H62">
        <v>335.01</v>
      </c>
      <c r="I62">
        <f t="shared" si="8"/>
        <v>520</v>
      </c>
      <c r="J62">
        <f t="shared" si="9"/>
        <v>379.87</v>
      </c>
      <c r="L62" s="137" t="s">
        <v>99</v>
      </c>
    </row>
    <row r="63" spans="5:10" ht="12.75" hidden="1">
      <c r="E63">
        <v>44</v>
      </c>
      <c r="F63">
        <v>41.88</v>
      </c>
      <c r="G63">
        <v>86</v>
      </c>
      <c r="H63">
        <v>61.35</v>
      </c>
      <c r="I63">
        <f t="shared" si="8"/>
        <v>130</v>
      </c>
      <c r="J63">
        <f t="shared" si="9"/>
        <v>103.23</v>
      </c>
    </row>
    <row r="64" ht="12.75" hidden="1"/>
    <row r="65" spans="5:12" ht="12.75" hidden="1">
      <c r="E65">
        <v>61</v>
      </c>
      <c r="F65">
        <v>25.26</v>
      </c>
      <c r="G65">
        <v>403</v>
      </c>
      <c r="H65">
        <v>254.27</v>
      </c>
      <c r="I65">
        <f t="shared" si="8"/>
        <v>464</v>
      </c>
      <c r="J65">
        <f t="shared" si="9"/>
        <v>279.53000000000003</v>
      </c>
      <c r="L65" s="137" t="s">
        <v>83</v>
      </c>
    </row>
    <row r="66" spans="5:10" ht="12.75" hidden="1">
      <c r="E66">
        <v>41</v>
      </c>
      <c r="F66">
        <v>17.6</v>
      </c>
      <c r="G66">
        <v>144</v>
      </c>
      <c r="H66">
        <v>86.74</v>
      </c>
      <c r="I66">
        <f t="shared" si="8"/>
        <v>185</v>
      </c>
      <c r="J66">
        <f t="shared" si="9"/>
        <v>104.34</v>
      </c>
    </row>
    <row r="67" ht="12.75" hidden="1"/>
    <row r="68" spans="5:12" ht="12.75" hidden="1">
      <c r="E68">
        <v>79</v>
      </c>
      <c r="F68">
        <v>27.96</v>
      </c>
      <c r="G68">
        <v>304</v>
      </c>
      <c r="H68">
        <v>165.89</v>
      </c>
      <c r="I68">
        <f t="shared" si="8"/>
        <v>383</v>
      </c>
      <c r="J68">
        <f t="shared" si="9"/>
        <v>193.85</v>
      </c>
      <c r="L68" s="137" t="s">
        <v>84</v>
      </c>
    </row>
    <row r="69" spans="5:10" ht="12.75" hidden="1">
      <c r="E69">
        <v>54</v>
      </c>
      <c r="F69">
        <v>18.22</v>
      </c>
      <c r="G69">
        <v>78</v>
      </c>
      <c r="H69">
        <v>39.91</v>
      </c>
      <c r="I69">
        <f t="shared" si="8"/>
        <v>132</v>
      </c>
      <c r="J69">
        <f t="shared" si="9"/>
        <v>58.129999999999995</v>
      </c>
    </row>
    <row r="70" ht="12.75" hidden="1"/>
    <row r="71" spans="5:12" ht="12.75" hidden="1">
      <c r="E71">
        <v>130</v>
      </c>
      <c r="F71">
        <v>42.93</v>
      </c>
      <c r="G71">
        <v>603</v>
      </c>
      <c r="H71">
        <v>337.16</v>
      </c>
      <c r="I71">
        <f t="shared" si="8"/>
        <v>733</v>
      </c>
      <c r="J71">
        <f t="shared" si="9"/>
        <v>380.09000000000003</v>
      </c>
      <c r="L71" s="137" t="s">
        <v>85</v>
      </c>
    </row>
    <row r="72" spans="5:10" ht="12.75" hidden="1">
      <c r="E72">
        <v>82</v>
      </c>
      <c r="F72">
        <v>28.6</v>
      </c>
      <c r="G72">
        <v>249</v>
      </c>
      <c r="H72">
        <v>141.31</v>
      </c>
      <c r="I72">
        <f t="shared" si="8"/>
        <v>331</v>
      </c>
      <c r="J72">
        <f t="shared" si="9"/>
        <v>169.91</v>
      </c>
    </row>
    <row r="73" ht="12.75" hidden="1"/>
    <row r="74" spans="5:12" ht="12.75" hidden="1">
      <c r="E74">
        <v>169</v>
      </c>
      <c r="F74">
        <v>56.23</v>
      </c>
      <c r="G74">
        <v>427</v>
      </c>
      <c r="H74">
        <v>242.52</v>
      </c>
      <c r="I74">
        <f t="shared" si="8"/>
        <v>596</v>
      </c>
      <c r="J74">
        <f t="shared" si="9"/>
        <v>298.75</v>
      </c>
      <c r="L74" s="137" t="s">
        <v>86</v>
      </c>
    </row>
    <row r="75" spans="5:10" ht="12.75" hidden="1">
      <c r="E75">
        <v>116</v>
      </c>
      <c r="F75">
        <v>40.51</v>
      </c>
      <c r="G75">
        <v>229</v>
      </c>
      <c r="H75">
        <v>140.59</v>
      </c>
      <c r="I75">
        <f t="shared" si="8"/>
        <v>345</v>
      </c>
      <c r="J75">
        <f t="shared" si="9"/>
        <v>181.1</v>
      </c>
    </row>
    <row r="76" ht="12.75" hidden="1"/>
    <row r="77" spans="5:12" ht="12.75" hidden="1">
      <c r="E77">
        <v>62</v>
      </c>
      <c r="F77">
        <v>5.01</v>
      </c>
      <c r="G77">
        <v>425</v>
      </c>
      <c r="H77">
        <v>271.3</v>
      </c>
      <c r="I77">
        <f t="shared" si="8"/>
        <v>487</v>
      </c>
      <c r="J77">
        <f t="shared" si="9"/>
        <v>276.31</v>
      </c>
      <c r="L77" s="137" t="s">
        <v>87</v>
      </c>
    </row>
    <row r="78" spans="5:10" ht="12.75" hidden="1">
      <c r="E78">
        <v>42</v>
      </c>
      <c r="F78">
        <v>3.25</v>
      </c>
      <c r="G78">
        <v>141</v>
      </c>
      <c r="H78">
        <v>81.38</v>
      </c>
      <c r="I78">
        <f t="shared" si="8"/>
        <v>183</v>
      </c>
      <c r="J78">
        <f t="shared" si="9"/>
        <v>84.63</v>
      </c>
    </row>
  </sheetData>
  <sheetProtection/>
  <mergeCells count="8">
    <mergeCell ref="D2:L2"/>
    <mergeCell ref="D5:D6"/>
    <mergeCell ref="E5:E6"/>
    <mergeCell ref="L5:L6"/>
    <mergeCell ref="F5:G5"/>
    <mergeCell ref="H5:I5"/>
    <mergeCell ref="J5:K5"/>
    <mergeCell ref="D3:L3"/>
  </mergeCells>
  <printOptions/>
  <pageMargins left="0.2" right="0.21" top="1.17" bottom="1" header="0.8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oachesus</dc:creator>
  <cp:keywords/>
  <dc:description/>
  <cp:lastModifiedBy>oachesus</cp:lastModifiedBy>
  <cp:lastPrinted>2011-09-12T10:52:26Z</cp:lastPrinted>
  <dcterms:created xsi:type="dcterms:W3CDTF">2009-05-19T10:14:23Z</dcterms:created>
  <dcterms:modified xsi:type="dcterms:W3CDTF">2011-12-07T11:59:58Z</dcterms:modified>
  <cp:category/>
  <cp:version/>
  <cp:contentType/>
  <cp:contentStatus/>
</cp:coreProperties>
</file>