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5745" windowWidth="15600" windowHeight="6300" tabRatio="699" activeTab="0"/>
  </bookViews>
  <sheets>
    <sheet name="NE" sheetId="1" r:id="rId1"/>
    <sheet name="SE" sheetId="2" r:id="rId2"/>
    <sheet name="SUD" sheetId="3" r:id="rId3"/>
    <sheet name="SV" sheetId="4" r:id="rId4"/>
    <sheet name="VEST" sheetId="5" r:id="rId5"/>
    <sheet name="NV" sheetId="6" r:id="rId6"/>
    <sheet name="CENTRU" sheetId="7" r:id="rId7"/>
    <sheet name="BI" sheetId="8" r:id="rId8"/>
    <sheet name="TOTAL" sheetId="9" r:id="rId9"/>
  </sheets>
  <definedNames/>
  <calcPr fullCalcOnLoad="1"/>
</workbook>
</file>

<file path=xl/sharedStrings.xml><?xml version="1.0" encoding="utf-8"?>
<sst xmlns="http://schemas.openxmlformats.org/spreadsheetml/2006/main" count="372" uniqueCount="97">
  <si>
    <t>TOTAL</t>
  </si>
  <si>
    <t>NORD EST</t>
  </si>
  <si>
    <t>SUD EST</t>
  </si>
  <si>
    <t xml:space="preserve">SUD  </t>
  </si>
  <si>
    <t>SUD VEST</t>
  </si>
  <si>
    <t>VEST</t>
  </si>
  <si>
    <t>NORD VEST</t>
  </si>
  <si>
    <t>CENTRU</t>
  </si>
  <si>
    <t>Proiecte respinse</t>
  </si>
  <si>
    <t>Proiecte contractate</t>
  </si>
  <si>
    <t>Valoare solicitată</t>
  </si>
  <si>
    <t>Proiecte depuse</t>
  </si>
  <si>
    <t>BUCURESTI - ILFOV</t>
  </si>
  <si>
    <t>Grad de utilizare*</t>
  </si>
  <si>
    <t>alocari mil euro</t>
  </si>
  <si>
    <t>Rata de schimb</t>
  </si>
  <si>
    <t>.</t>
  </si>
  <si>
    <t>Valoare alocată (FEDR + Buget de Stat)</t>
  </si>
  <si>
    <t>Poli de crestere</t>
  </si>
  <si>
    <t>Poli de dezvoltare</t>
  </si>
  <si>
    <t>Centre urbane</t>
  </si>
  <si>
    <t>3.2 - Infrastructura servicii sociale</t>
  </si>
  <si>
    <t>AXA 4 - Mediul de afaceri</t>
  </si>
  <si>
    <t>4.1 - Infrastructura de afaceri</t>
  </si>
  <si>
    <t>4.2 - Situri industriale</t>
  </si>
  <si>
    <t>AXA 5 - Turism</t>
  </si>
  <si>
    <t>5.1 - Patrimoniu cultural</t>
  </si>
  <si>
    <t>milioane lei</t>
  </si>
  <si>
    <t>REGIUNEA NORD EST</t>
  </si>
  <si>
    <t>REGIUNEA SUD EST</t>
  </si>
  <si>
    <t>REGIUNEA SUD</t>
  </si>
  <si>
    <t>REGIUNEA SUD VEST</t>
  </si>
  <si>
    <t>REGIUNEA NORD VEST</t>
  </si>
  <si>
    <t>REGIUNEA VEST</t>
  </si>
  <si>
    <t>REGIUNEA CENTRU</t>
  </si>
  <si>
    <t>REGIUNEA BUCURESTI - ILFOV</t>
  </si>
  <si>
    <t>5.3 - Promovarea turismului ***</t>
  </si>
  <si>
    <t>Axa Prioritară / Domeniul major de intervenţie</t>
  </si>
  <si>
    <t>AXA 1 - Dezvoltare urbană</t>
  </si>
  <si>
    <t>AXA 2 - Infrastructura rutieră</t>
  </si>
  <si>
    <t>3.1 - Infrastructura de sănătate</t>
  </si>
  <si>
    <t>4.3 - Microîntreprinderi</t>
  </si>
  <si>
    <t>5.2 - Cazare şi agrement turistic</t>
  </si>
  <si>
    <t>Grad de utilizare după mărimea  fondurilor solicitate prin proiectele depuse*</t>
  </si>
  <si>
    <t>2.1 - Infrastructura rutieră</t>
  </si>
  <si>
    <t>AXA 3 - Infrastructura socială</t>
  </si>
  <si>
    <t>3.3 - Echipamente situaţii de urgenţă</t>
  </si>
  <si>
    <t>3.4 - Infrastructura educaţională</t>
  </si>
  <si>
    <t xml:space="preserve">* gradul de utilizare reprezintă valoarea solicitată a proiectelor aflate în curs de evaluare şi contractate, raportat la valoarea alocărilor financiare </t>
  </si>
  <si>
    <t>Număr</t>
  </si>
  <si>
    <t xml:space="preserve">Număr </t>
  </si>
  <si>
    <t>Regiune</t>
  </si>
  <si>
    <t>PROGRAMUL OPERAŢIONAL REGIONAL 2007 - 2013</t>
  </si>
  <si>
    <t>Valoare alocată (FEDR + Buget de stat)</t>
  </si>
  <si>
    <t>**planuri integrate de dezvoltare urbană depuse/proiecte intrate în procesul de evaluare; valoarea solicitată se referă  la proiectele intrate în evaluare</t>
  </si>
  <si>
    <t>10/24**</t>
  </si>
  <si>
    <t>12/35**</t>
  </si>
  <si>
    <t>11/38**</t>
  </si>
  <si>
    <t>9/27**</t>
  </si>
  <si>
    <t>`</t>
  </si>
  <si>
    <t>11/51**</t>
  </si>
  <si>
    <t>15/49**</t>
  </si>
  <si>
    <t>16/55**</t>
  </si>
  <si>
    <t>dep</t>
  </si>
  <si>
    <t>resp</t>
  </si>
  <si>
    <t>ctr lucr</t>
  </si>
  <si>
    <t>plati</t>
  </si>
  <si>
    <t>GRAD DE UTILIZARE FARA DRUMURI SI LISTA REZERVA</t>
  </si>
  <si>
    <t>PROI EVAL</t>
  </si>
  <si>
    <t>SUMA SOL</t>
  </si>
  <si>
    <t>EURO</t>
  </si>
  <si>
    <t>ron</t>
  </si>
  <si>
    <t>euro</t>
  </si>
  <si>
    <t>%</t>
  </si>
  <si>
    <t>Grad de utilizare* - % -</t>
  </si>
  <si>
    <t>contracte</t>
  </si>
  <si>
    <t>*** proiectele sunt gestionate, la nivel naţional, de organismul intermediar organizat în Ministerul Dezvoltării Regionale şi Turismului</t>
  </si>
  <si>
    <t>ne</t>
  </si>
  <si>
    <t>se</t>
  </si>
  <si>
    <t>sv</t>
  </si>
  <si>
    <t>v</t>
  </si>
  <si>
    <t>nv</t>
  </si>
  <si>
    <t>c</t>
  </si>
  <si>
    <t>bi</t>
  </si>
  <si>
    <t>2/14**</t>
  </si>
  <si>
    <t>D1</t>
  </si>
  <si>
    <t>R1</t>
  </si>
  <si>
    <t>2/17**</t>
  </si>
  <si>
    <t>sud</t>
  </si>
  <si>
    <t>13/66**</t>
  </si>
  <si>
    <t>1/11**</t>
  </si>
  <si>
    <t>1/15**</t>
  </si>
  <si>
    <t>2/12**</t>
  </si>
  <si>
    <t>2/15**</t>
  </si>
  <si>
    <t>Stadiul  implementării POR la data de 30.11.2012</t>
  </si>
  <si>
    <t>Stadiul implementării POR la data de 30.11.2012</t>
  </si>
  <si>
    <t>3/32**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</si>
</sst>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??\ _l_e_i_-;_-@_-"/>
    <numFmt numFmtId="173" formatCode="#.##0"/>
    <numFmt numFmtId="174" formatCode="_(* #.##0.00_);_(* \(#.##0.00\);_(* &quot;-&quot;??_);_(@_)"/>
    <numFmt numFmtId="175" formatCode="#.##0.00"/>
    <numFmt numFmtId="176" formatCode="0.0000"/>
    <numFmt numFmtId="177" formatCode="0.000"/>
    <numFmt numFmtId="178" formatCode="_-* #.##0\ _l_e_i_-;\-* #.##0\ _l_e_i_-;_-* &quot;-&quot;??\ _l_e_i_-;_-@_-"/>
    <numFmt numFmtId="179" formatCode="0.00000000000"/>
    <numFmt numFmtId="180" formatCode="0.0"/>
    <numFmt numFmtId="181" formatCode="#.##0.0"/>
    <numFmt numFmtId="182" formatCode="0.0%"/>
    <numFmt numFmtId="183" formatCode="_(* #,##0.0_);_(* \(#,##0.0\);_(* &quot;-&quot;??_);_(@_)"/>
    <numFmt numFmtId="184" formatCode="0.00000"/>
    <numFmt numFmtId="185" formatCode="_(* #.##0.0_);_(* \(#.##0.0\);_(* &quot;-&quot;?_);_(@_)"/>
    <numFmt numFmtId="186" formatCode="_(* #.##0.000_);_(* \(#.##0.000\);_(* &quot;-&quot;???_);_(@_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3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1" fontId="1" fillId="0" borderId="0" xfId="0" applyNumberFormat="1" applyFont="1" applyAlignment="1">
      <alignment vertical="top" wrapText="1"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4" fontId="0" fillId="0" borderId="15" xfId="0" applyNumberForma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right" vertical="center" wrapText="1"/>
    </xf>
    <xf numFmtId="1" fontId="1" fillId="0" borderId="0" xfId="0" applyNumberFormat="1" applyFont="1" applyAlignment="1">
      <alignment/>
    </xf>
    <xf numFmtId="1" fontId="1" fillId="32" borderId="10" xfId="0" applyNumberFormat="1" applyFont="1" applyFill="1" applyBorder="1" applyAlignment="1">
      <alignment horizontal="left" vertical="center" wrapText="1"/>
    </xf>
    <xf numFmtId="1" fontId="1" fillId="32" borderId="13" xfId="0" applyNumberFormat="1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180" fontId="0" fillId="0" borderId="0" xfId="0" applyNumberFormat="1" applyAlignment="1">
      <alignment/>
    </xf>
    <xf numFmtId="183" fontId="0" fillId="0" borderId="11" xfId="42" applyNumberFormat="1" applyFont="1" applyBorder="1" applyAlignment="1">
      <alignment horizontal="center" vertical="center" wrapText="1"/>
    </xf>
    <xf numFmtId="183" fontId="1" fillId="0" borderId="11" xfId="42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left" vertical="center" wrapText="1"/>
    </xf>
    <xf numFmtId="180" fontId="0" fillId="32" borderId="11" xfId="0" applyNumberFormat="1" applyFill="1" applyBorder="1" applyAlignment="1">
      <alignment horizontal="right" vertical="center" wrapText="1"/>
    </xf>
    <xf numFmtId="1" fontId="0" fillId="32" borderId="11" xfId="0" applyNumberFormat="1" applyFill="1" applyBorder="1" applyAlignment="1">
      <alignment horizontal="right" vertical="center" wrapText="1"/>
    </xf>
    <xf numFmtId="182" fontId="0" fillId="32" borderId="12" xfId="0" applyNumberFormat="1" applyFill="1" applyBorder="1" applyAlignment="1">
      <alignment horizontal="right" vertical="center" wrapText="1"/>
    </xf>
    <xf numFmtId="180" fontId="0" fillId="0" borderId="11" xfId="0" applyNumberFormat="1" applyBorder="1" applyAlignment="1">
      <alignment horizontal="right" vertical="center" wrapText="1"/>
    </xf>
    <xf numFmtId="1" fontId="0" fillId="0" borderId="11" xfId="0" applyNumberFormat="1" applyBorder="1" applyAlignment="1">
      <alignment horizontal="right" vertical="center" wrapText="1"/>
    </xf>
    <xf numFmtId="182" fontId="0" fillId="0" borderId="12" xfId="0" applyNumberFormat="1" applyBorder="1" applyAlignment="1">
      <alignment horizontal="right" vertical="center" wrapText="1"/>
    </xf>
    <xf numFmtId="180" fontId="0" fillId="0" borderId="11" xfId="0" applyNumberFormat="1" applyFill="1" applyBorder="1" applyAlignment="1">
      <alignment horizontal="right" vertical="center" wrapText="1"/>
    </xf>
    <xf numFmtId="183" fontId="0" fillId="32" borderId="14" xfId="42" applyNumberFormat="1" applyFont="1" applyFill="1" applyBorder="1" applyAlignment="1">
      <alignment horizontal="right" vertical="center" wrapText="1"/>
    </xf>
    <xf numFmtId="1" fontId="0" fillId="32" borderId="14" xfId="0" applyNumberFormat="1" applyFill="1" applyBorder="1" applyAlignment="1">
      <alignment horizontal="right" vertical="center" wrapText="1"/>
    </xf>
    <xf numFmtId="180" fontId="0" fillId="32" borderId="14" xfId="0" applyNumberFormat="1" applyFill="1" applyBorder="1" applyAlignment="1">
      <alignment horizontal="right" vertical="center" wrapText="1"/>
    </xf>
    <xf numFmtId="182" fontId="0" fillId="32" borderId="16" xfId="0" applyNumberFormat="1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32" borderId="11" xfId="0" applyFill="1" applyBorder="1" applyAlignment="1">
      <alignment horizontal="right" vertical="center" wrapText="1"/>
    </xf>
    <xf numFmtId="172" fontId="0" fillId="32" borderId="14" xfId="0" applyNumberForma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180" fontId="0" fillId="0" borderId="11" xfId="0" applyNumberFormat="1" applyFont="1" applyBorder="1" applyAlignment="1">
      <alignment horizontal="right" vertical="center" wrapText="1"/>
    </xf>
    <xf numFmtId="172" fontId="0" fillId="32" borderId="11" xfId="0" applyNumberFormat="1" applyFill="1" applyBorder="1" applyAlignment="1">
      <alignment horizontal="right" vertical="center" wrapText="1"/>
    </xf>
    <xf numFmtId="180" fontId="0" fillId="32" borderId="11" xfId="0" applyNumberFormat="1" applyFont="1" applyFill="1" applyBorder="1" applyAlignment="1">
      <alignment horizontal="right" vertical="center" wrapText="1"/>
    </xf>
    <xf numFmtId="172" fontId="0" fillId="32" borderId="11" xfId="0" applyNumberFormat="1" applyFont="1" applyFill="1" applyBorder="1" applyAlignment="1">
      <alignment horizontal="right" vertical="center" wrapText="1"/>
    </xf>
    <xf numFmtId="1" fontId="0" fillId="32" borderId="11" xfId="0" applyNumberFormat="1" applyFont="1" applyFill="1" applyBorder="1" applyAlignment="1">
      <alignment horizontal="right" vertical="center" wrapText="1"/>
    </xf>
    <xf numFmtId="182" fontId="0" fillId="32" borderId="12" xfId="0" applyNumberFormat="1" applyFont="1" applyFill="1" applyBorder="1" applyAlignment="1">
      <alignment horizontal="right" vertical="center" wrapText="1"/>
    </xf>
    <xf numFmtId="182" fontId="0" fillId="0" borderId="12" xfId="0" applyNumberFormat="1" applyFont="1" applyBorder="1" applyAlignment="1">
      <alignment horizontal="right" vertical="center" wrapText="1"/>
    </xf>
    <xf numFmtId="0" fontId="0" fillId="32" borderId="11" xfId="0" applyFont="1" applyFill="1" applyBorder="1" applyAlignment="1">
      <alignment horizontal="right" vertical="center" wrapText="1"/>
    </xf>
    <xf numFmtId="183" fontId="0" fillId="32" borderId="14" xfId="42" applyNumberFormat="1" applyFont="1" applyFill="1" applyBorder="1" applyAlignment="1">
      <alignment horizontal="right" vertical="center" wrapText="1"/>
    </xf>
    <xf numFmtId="172" fontId="0" fillId="32" borderId="14" xfId="0" applyNumberFormat="1" applyFont="1" applyFill="1" applyBorder="1" applyAlignment="1">
      <alignment horizontal="right" vertical="center" wrapText="1"/>
    </xf>
    <xf numFmtId="180" fontId="0" fillId="32" borderId="14" xfId="0" applyNumberFormat="1" applyFont="1" applyFill="1" applyBorder="1" applyAlignment="1">
      <alignment horizontal="right" vertical="center" wrapText="1"/>
    </xf>
    <xf numFmtId="182" fontId="0" fillId="32" borderId="16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/>
    </xf>
    <xf numFmtId="0" fontId="0" fillId="0" borderId="11" xfId="0" applyFill="1" applyBorder="1" applyAlignment="1">
      <alignment horizontal="right" vertical="center" wrapText="1"/>
    </xf>
    <xf numFmtId="180" fontId="4" fillId="0" borderId="11" xfId="0" applyNumberFormat="1" applyFont="1" applyBorder="1" applyAlignment="1">
      <alignment horizontal="right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83" fontId="1" fillId="0" borderId="11" xfId="42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 vertical="center" wrapText="1"/>
    </xf>
    <xf numFmtId="180" fontId="0" fillId="0" borderId="11" xfId="0" applyNumberFormat="1" applyFont="1" applyFill="1" applyBorder="1" applyAlignment="1">
      <alignment horizontal="right" vertical="center" wrapText="1"/>
    </xf>
    <xf numFmtId="1" fontId="0" fillId="0" borderId="11" xfId="0" applyNumberFormat="1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 horizontal="right" vertical="center" wrapText="1"/>
    </xf>
    <xf numFmtId="16" fontId="0" fillId="0" borderId="11" xfId="0" applyNumberFormat="1" applyBorder="1" applyAlignment="1">
      <alignment horizontal="right" vertical="center" wrapText="1"/>
    </xf>
    <xf numFmtId="177" fontId="0" fillId="0" borderId="11" xfId="0" applyNumberFormat="1" applyBorder="1" applyAlignment="1">
      <alignment horizontal="center" vertical="center" wrapText="1"/>
    </xf>
    <xf numFmtId="1" fontId="0" fillId="33" borderId="0" xfId="0" applyNumberFormat="1" applyFill="1" applyAlignment="1">
      <alignment/>
    </xf>
    <xf numFmtId="0" fontId="0" fillId="4" borderId="0" xfId="0" applyFill="1" applyAlignment="1">
      <alignment/>
    </xf>
    <xf numFmtId="1" fontId="0" fillId="4" borderId="0" xfId="0" applyNumberFormat="1" applyFill="1" applyAlignment="1">
      <alignment/>
    </xf>
    <xf numFmtId="180" fontId="0" fillId="4" borderId="0" xfId="0" applyNumberFormat="1" applyFill="1" applyAlignment="1">
      <alignment/>
    </xf>
    <xf numFmtId="1" fontId="0" fillId="34" borderId="0" xfId="0" applyNumberFormat="1" applyFill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33" borderId="0" xfId="0" applyFill="1" applyAlignment="1">
      <alignment/>
    </xf>
    <xf numFmtId="2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80" fontId="0" fillId="0" borderId="0" xfId="0" applyNumberFormat="1" applyBorder="1" applyAlignment="1">
      <alignment horizontal="center"/>
    </xf>
    <xf numFmtId="184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 vertical="center"/>
    </xf>
    <xf numFmtId="10" fontId="1" fillId="0" borderId="0" xfId="0" applyNumberFormat="1" applyFont="1" applyFill="1" applyBorder="1" applyAlignment="1">
      <alignment horizontal="center" vertical="center" wrapText="1"/>
    </xf>
    <xf numFmtId="171" fontId="0" fillId="0" borderId="0" xfId="42" applyFont="1" applyAlignment="1">
      <alignment/>
    </xf>
    <xf numFmtId="0" fontId="0" fillId="35" borderId="0" xfId="0" applyFont="1" applyFill="1" applyAlignment="1">
      <alignment/>
    </xf>
    <xf numFmtId="1" fontId="0" fillId="35" borderId="0" xfId="0" applyNumberFormat="1" applyFont="1" applyFill="1" applyAlignment="1">
      <alignment/>
    </xf>
    <xf numFmtId="0" fontId="0" fillId="35" borderId="0" xfId="0" applyFill="1" applyAlignment="1">
      <alignment/>
    </xf>
    <xf numFmtId="171" fontId="0" fillId="35" borderId="0" xfId="42" applyFont="1" applyFill="1" applyAlignment="1">
      <alignment/>
    </xf>
    <xf numFmtId="2" fontId="0" fillId="35" borderId="0" xfId="0" applyNumberFormat="1" applyFill="1" applyAlignment="1">
      <alignment/>
    </xf>
    <xf numFmtId="1" fontId="1" fillId="0" borderId="17" xfId="0" applyNumberFormat="1" applyFont="1" applyFill="1" applyBorder="1" applyAlignment="1">
      <alignment horizontal="left" vertical="center" wrapText="1"/>
    </xf>
    <xf numFmtId="180" fontId="0" fillId="0" borderId="18" xfId="0" applyNumberFormat="1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182" fontId="0" fillId="0" borderId="19" xfId="0" applyNumberFormat="1" applyBorder="1" applyAlignment="1">
      <alignment horizontal="right" vertical="center" wrapText="1"/>
    </xf>
    <xf numFmtId="1" fontId="1" fillId="0" borderId="0" xfId="0" applyNumberFormat="1" applyFont="1" applyAlignment="1">
      <alignment/>
    </xf>
    <xf numFmtId="2" fontId="0" fillId="0" borderId="20" xfId="0" applyNumberFormat="1" applyBorder="1" applyAlignment="1">
      <alignment horizontal="center"/>
    </xf>
    <xf numFmtId="2" fontId="0" fillId="0" borderId="20" xfId="0" applyNumberForma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2" fontId="0" fillId="0" borderId="12" xfId="0" applyNumberFormat="1" applyFill="1" applyBorder="1" applyAlignment="1">
      <alignment horizontal="center" vertical="center" wrapText="1"/>
    </xf>
    <xf numFmtId="182" fontId="0" fillId="0" borderId="12" xfId="0" applyNumberFormat="1" applyFill="1" applyBorder="1" applyAlignment="1">
      <alignment horizontal="center" vertical="center" wrapText="1"/>
    </xf>
    <xf numFmtId="182" fontId="1" fillId="0" borderId="12" xfId="0" applyNumberFormat="1" applyFont="1" applyFill="1" applyBorder="1" applyAlignment="1">
      <alignment horizontal="center" vertical="center" wrapText="1"/>
    </xf>
    <xf numFmtId="2" fontId="0" fillId="0" borderId="16" xfId="0" applyNumberForma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left" vertical="top" wrapText="1"/>
    </xf>
    <xf numFmtId="1" fontId="1" fillId="0" borderId="24" xfId="0" applyNumberFormat="1" applyFont="1" applyBorder="1" applyAlignment="1">
      <alignment horizontal="center" vertical="center" wrapText="1"/>
    </xf>
    <xf numFmtId="1" fontId="1" fillId="0" borderId="25" xfId="0" applyNumberFormat="1" applyFont="1" applyBorder="1" applyAlignment="1">
      <alignment horizontal="center" vertical="center" wrapText="1"/>
    </xf>
    <xf numFmtId="1" fontId="1" fillId="0" borderId="26" xfId="0" applyNumberFormat="1" applyFont="1" applyBorder="1" applyAlignment="1">
      <alignment horizontal="center" vertical="center" wrapText="1"/>
    </xf>
    <xf numFmtId="1" fontId="1" fillId="0" borderId="27" xfId="0" applyNumberFormat="1" applyFont="1" applyBorder="1" applyAlignment="1">
      <alignment horizontal="center" vertical="center" wrapText="1"/>
    </xf>
    <xf numFmtId="1" fontId="1" fillId="0" borderId="28" xfId="0" applyNumberFormat="1" applyFont="1" applyBorder="1" applyAlignment="1">
      <alignment horizontal="center" vertical="center" wrapText="1"/>
    </xf>
    <xf numFmtId="1" fontId="1" fillId="0" borderId="29" xfId="0" applyNumberFormat="1" applyFont="1" applyBorder="1" applyAlignment="1">
      <alignment horizontal="center" vertical="center" wrapText="1"/>
    </xf>
    <xf numFmtId="1" fontId="1" fillId="0" borderId="30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1" fontId="1" fillId="0" borderId="28" xfId="0" applyNumberFormat="1" applyFont="1" applyFill="1" applyBorder="1" applyAlignment="1">
      <alignment horizontal="center" vertical="center" wrapText="1"/>
    </xf>
    <xf numFmtId="1" fontId="1" fillId="0" borderId="29" xfId="0" applyNumberFormat="1" applyFont="1" applyFill="1" applyBorder="1" applyAlignment="1">
      <alignment horizontal="center" vertical="center" wrapText="1"/>
    </xf>
    <xf numFmtId="1" fontId="1" fillId="0" borderId="3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24" xfId="0" applyNumberFormat="1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 wrapText="1"/>
    </xf>
    <xf numFmtId="2" fontId="1" fillId="0" borderId="26" xfId="0" applyNumberFormat="1" applyFont="1" applyBorder="1" applyAlignment="1">
      <alignment horizontal="center" vertical="center" wrapText="1"/>
    </xf>
    <xf numFmtId="2" fontId="1" fillId="0" borderId="27" xfId="0" applyNumberFormat="1" applyFont="1" applyBorder="1" applyAlignment="1">
      <alignment horizontal="center" vertical="center" wrapText="1"/>
    </xf>
    <xf numFmtId="2" fontId="1" fillId="0" borderId="3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0"/>
  <sheetViews>
    <sheetView tabSelected="1" zoomScale="90" zoomScaleNormal="90" zoomScalePageLayoutView="0" workbookViewId="0" topLeftCell="B1">
      <selection activeCell="Q28" sqref="Q28"/>
    </sheetView>
  </sheetViews>
  <sheetFormatPr defaultColWidth="9.140625" defaultRowHeight="12.75"/>
  <cols>
    <col min="1" max="1" width="11.57421875" style="9" hidden="1" customWidth="1"/>
    <col min="2" max="2" width="33.28125" style="9" customWidth="1"/>
    <col min="3" max="3" width="11.00390625" style="9" customWidth="1"/>
    <col min="4" max="4" width="8.421875" style="9" customWidth="1"/>
    <col min="5" max="5" width="10.7109375" style="9" customWidth="1"/>
    <col min="6" max="6" width="7.7109375" style="9" customWidth="1"/>
    <col min="7" max="7" width="11.00390625" style="9" customWidth="1"/>
    <col min="8" max="8" width="9.140625" style="9" customWidth="1"/>
    <col min="9" max="10" width="11.00390625" style="9" customWidth="1"/>
    <col min="11" max="11" width="14.28125" style="9" hidden="1" customWidth="1"/>
    <col min="12" max="12" width="9.140625" style="9" hidden="1" customWidth="1"/>
    <col min="13" max="13" width="10.421875" style="9" hidden="1" customWidth="1"/>
    <col min="14" max="16384" width="9.140625" style="9" customWidth="1"/>
  </cols>
  <sheetData>
    <row r="2" spans="2:10" ht="12.75">
      <c r="B2" s="115" t="s">
        <v>28</v>
      </c>
      <c r="C2" s="115"/>
      <c r="D2" s="115"/>
      <c r="E2" s="115"/>
      <c r="F2" s="115"/>
      <c r="G2" s="115"/>
      <c r="H2" s="115"/>
      <c r="I2" s="115"/>
      <c r="J2" s="115"/>
    </row>
    <row r="3" spans="2:10" ht="13.5" thickBot="1">
      <c r="B3" s="127" t="s">
        <v>94</v>
      </c>
      <c r="C3" s="127"/>
      <c r="D3" s="127"/>
      <c r="E3" s="127"/>
      <c r="F3" s="127"/>
      <c r="G3" s="127"/>
      <c r="H3" s="127"/>
      <c r="I3" s="127"/>
      <c r="J3" s="9" t="s">
        <v>27</v>
      </c>
    </row>
    <row r="4" spans="2:10" ht="30.75" customHeight="1">
      <c r="B4" s="117" t="s">
        <v>37</v>
      </c>
      <c r="C4" s="119" t="s">
        <v>17</v>
      </c>
      <c r="D4" s="121" t="s">
        <v>11</v>
      </c>
      <c r="E4" s="122"/>
      <c r="F4" s="121" t="s">
        <v>8</v>
      </c>
      <c r="G4" s="122"/>
      <c r="H4" s="125" t="s">
        <v>9</v>
      </c>
      <c r="I4" s="126"/>
      <c r="J4" s="123" t="s">
        <v>13</v>
      </c>
    </row>
    <row r="5" spans="1:10" ht="41.25" customHeight="1">
      <c r="A5" s="17" t="s">
        <v>14</v>
      </c>
      <c r="B5" s="118"/>
      <c r="C5" s="120"/>
      <c r="D5" s="10" t="s">
        <v>49</v>
      </c>
      <c r="E5" s="10" t="s">
        <v>10</v>
      </c>
      <c r="F5" s="10" t="s">
        <v>50</v>
      </c>
      <c r="G5" s="10" t="s">
        <v>10</v>
      </c>
      <c r="H5" s="69" t="s">
        <v>50</v>
      </c>
      <c r="I5" s="69" t="s">
        <v>10</v>
      </c>
      <c r="J5" s="124"/>
    </row>
    <row r="6" spans="2:10" ht="12.75" hidden="1">
      <c r="B6" s="11" t="s">
        <v>15</v>
      </c>
      <c r="C6" s="76">
        <f>1*4.2</f>
        <v>4.2</v>
      </c>
      <c r="D6" s="73"/>
      <c r="E6" s="73"/>
      <c r="F6" s="73"/>
      <c r="G6" s="73"/>
      <c r="H6" s="12"/>
      <c r="I6" s="12"/>
      <c r="J6" s="13"/>
    </row>
    <row r="7" spans="2:11" ht="12.75">
      <c r="B7" s="14"/>
      <c r="C7" s="12"/>
      <c r="D7" s="73"/>
      <c r="E7" s="73"/>
      <c r="F7" s="73"/>
      <c r="G7" s="73"/>
      <c r="H7" s="12"/>
      <c r="I7" s="12"/>
      <c r="J7" s="13"/>
      <c r="K7" s="9">
        <f>E7-G7</f>
        <v>0</v>
      </c>
    </row>
    <row r="8" spans="2:13" ht="12.75">
      <c r="B8" s="32" t="s">
        <v>38</v>
      </c>
      <c r="C8" s="39">
        <f>C9+C10+C11</f>
        <v>934.5</v>
      </c>
      <c r="D8" s="40">
        <v>86</v>
      </c>
      <c r="E8" s="39">
        <f>E9+E10+E11</f>
        <v>1444.1241089199998</v>
      </c>
      <c r="F8" s="40">
        <f>F9+F10+F11</f>
        <v>8</v>
      </c>
      <c r="G8" s="39">
        <f>G9+G10+G11</f>
        <v>66.02</v>
      </c>
      <c r="H8" s="40">
        <f>H9+H10+H11</f>
        <v>64</v>
      </c>
      <c r="I8" s="39">
        <f>I9+I10+I11</f>
        <v>967.9224853200001</v>
      </c>
      <c r="J8" s="41">
        <f>K8/C8</f>
        <v>1.47469674576779</v>
      </c>
      <c r="K8" s="9">
        <f aca="true" t="shared" si="0" ref="K8:K33">E8-G8</f>
        <v>1378.1041089199998</v>
      </c>
      <c r="L8" s="9">
        <f>E8-G8</f>
        <v>1378.1041089199998</v>
      </c>
      <c r="M8" s="16">
        <f aca="true" t="shared" si="1" ref="M8:M31">(L8*100)/C8</f>
        <v>147.469674576779</v>
      </c>
    </row>
    <row r="9" spans="1:16" ht="15.75" customHeight="1">
      <c r="A9" s="18">
        <v>111.25</v>
      </c>
      <c r="B9" s="38" t="s">
        <v>18</v>
      </c>
      <c r="C9" s="45">
        <f>A9*$C$6</f>
        <v>467.25</v>
      </c>
      <c r="D9" s="67">
        <v>16</v>
      </c>
      <c r="E9" s="45">
        <v>691.0678593299999</v>
      </c>
      <c r="F9" s="67">
        <v>0</v>
      </c>
      <c r="G9" s="45">
        <v>0</v>
      </c>
      <c r="H9" s="43">
        <v>7</v>
      </c>
      <c r="I9" s="42">
        <v>368.53998461</v>
      </c>
      <c r="J9" s="44">
        <f>K9/C9</f>
        <v>1.479010934895666</v>
      </c>
      <c r="K9" s="9">
        <f t="shared" si="0"/>
        <v>691.0678593299999</v>
      </c>
      <c r="L9" s="9">
        <f aca="true" t="shared" si="2" ref="L9:L31">E9-G9</f>
        <v>691.0678593299999</v>
      </c>
      <c r="M9" s="16">
        <f t="shared" si="1"/>
        <v>147.9010934895666</v>
      </c>
      <c r="N9" s="35"/>
      <c r="P9" s="16"/>
    </row>
    <row r="10" spans="1:16" ht="14.25" customHeight="1">
      <c r="A10" s="18">
        <v>44.5</v>
      </c>
      <c r="B10" s="38" t="s">
        <v>19</v>
      </c>
      <c r="C10" s="42">
        <f>A10*$C$6</f>
        <v>186.9</v>
      </c>
      <c r="D10" s="53" t="s">
        <v>93</v>
      </c>
      <c r="E10" s="42">
        <v>252.77624959</v>
      </c>
      <c r="F10" s="50">
        <v>3</v>
      </c>
      <c r="G10" s="42">
        <v>62.55</v>
      </c>
      <c r="H10" s="43">
        <v>9</v>
      </c>
      <c r="I10" s="42">
        <v>139.79336605999998</v>
      </c>
      <c r="J10" s="44">
        <f>K10/C10</f>
        <v>1.017796948047084</v>
      </c>
      <c r="K10" s="9">
        <f t="shared" si="0"/>
        <v>190.22624959</v>
      </c>
      <c r="L10" s="9">
        <f t="shared" si="2"/>
        <v>190.22624959</v>
      </c>
      <c r="M10" s="16">
        <f t="shared" si="1"/>
        <v>101.7796948047084</v>
      </c>
      <c r="N10" s="16"/>
      <c r="P10" s="16"/>
    </row>
    <row r="11" spans="1:16" ht="15" customHeight="1">
      <c r="A11" s="18">
        <v>66.75</v>
      </c>
      <c r="B11" s="38" t="s">
        <v>20</v>
      </c>
      <c r="C11" s="42">
        <f>A11*$C$6</f>
        <v>280.35</v>
      </c>
      <c r="D11" s="50" t="s">
        <v>62</v>
      </c>
      <c r="E11" s="42">
        <v>500.28</v>
      </c>
      <c r="F11" s="50">
        <v>5</v>
      </c>
      <c r="G11" s="42">
        <v>3.47</v>
      </c>
      <c r="H11" s="43">
        <v>48</v>
      </c>
      <c r="I11" s="42">
        <v>459.58913465000006</v>
      </c>
      <c r="J11" s="44">
        <f>K11/C11</f>
        <v>1.772106295701801</v>
      </c>
      <c r="K11" s="9">
        <f t="shared" si="0"/>
        <v>496.80999999999995</v>
      </c>
      <c r="L11" s="9">
        <f>C11</f>
        <v>280.35</v>
      </c>
      <c r="M11" s="16">
        <f t="shared" si="1"/>
        <v>100</v>
      </c>
      <c r="N11" s="16"/>
      <c r="P11" s="16"/>
    </row>
    <row r="12" spans="1:16" ht="12.75">
      <c r="A12" s="16">
        <v>222.5</v>
      </c>
      <c r="B12" s="25"/>
      <c r="C12" s="42"/>
      <c r="D12" s="50"/>
      <c r="E12" s="42"/>
      <c r="F12" s="50"/>
      <c r="G12" s="42"/>
      <c r="H12" s="43"/>
      <c r="I12" s="42"/>
      <c r="J12" s="44"/>
      <c r="K12" s="9">
        <f t="shared" si="0"/>
        <v>0</v>
      </c>
      <c r="L12" s="9">
        <f t="shared" si="2"/>
        <v>0</v>
      </c>
      <c r="M12" s="16" t="e">
        <f t="shared" si="1"/>
        <v>#DIV/0!</v>
      </c>
      <c r="P12" s="16"/>
    </row>
    <row r="13" spans="1:16" ht="12.75">
      <c r="A13" s="16"/>
      <c r="B13" s="32" t="s">
        <v>39</v>
      </c>
      <c r="C13" s="39">
        <f>C14</f>
        <v>588.966</v>
      </c>
      <c r="D13" s="51">
        <f aca="true" t="shared" si="3" ref="D13:I13">D14</f>
        <v>60</v>
      </c>
      <c r="E13" s="39">
        <f t="shared" si="3"/>
        <v>1632.07</v>
      </c>
      <c r="F13" s="51">
        <f t="shared" si="3"/>
        <v>8</v>
      </c>
      <c r="G13" s="39">
        <f t="shared" si="3"/>
        <v>93</v>
      </c>
      <c r="H13" s="40">
        <f>H14</f>
        <v>28</v>
      </c>
      <c r="I13" s="39">
        <f t="shared" si="3"/>
        <v>751.9349443000002</v>
      </c>
      <c r="J13" s="41">
        <f>K13/C13</f>
        <v>2.6131729166029958</v>
      </c>
      <c r="K13" s="9">
        <f t="shared" si="0"/>
        <v>1539.07</v>
      </c>
      <c r="L13" s="9">
        <f>L14</f>
        <v>588.966</v>
      </c>
      <c r="M13" s="16">
        <f t="shared" si="1"/>
        <v>100</v>
      </c>
      <c r="P13" s="16"/>
    </row>
    <row r="14" spans="1:16" ht="12.75">
      <c r="A14" s="16">
        <v>140.23</v>
      </c>
      <c r="B14" s="38" t="s">
        <v>44</v>
      </c>
      <c r="C14" s="42">
        <f>A14*$C$6</f>
        <v>588.966</v>
      </c>
      <c r="D14" s="50">
        <v>60</v>
      </c>
      <c r="E14" s="42">
        <v>1632.07</v>
      </c>
      <c r="F14" s="50">
        <v>8</v>
      </c>
      <c r="G14" s="42">
        <v>93</v>
      </c>
      <c r="H14" s="43">
        <v>28</v>
      </c>
      <c r="I14" s="42">
        <v>751.9349443000002</v>
      </c>
      <c r="J14" s="44">
        <f>K14/C14</f>
        <v>2.6131729166029958</v>
      </c>
      <c r="K14" s="9">
        <f t="shared" si="0"/>
        <v>1539.07</v>
      </c>
      <c r="L14" s="9">
        <f>C14</f>
        <v>588.966</v>
      </c>
      <c r="M14" s="16">
        <f t="shared" si="1"/>
        <v>100</v>
      </c>
      <c r="P14" s="16"/>
    </row>
    <row r="15" spans="1:16" ht="12.75">
      <c r="A15" s="16"/>
      <c r="B15" s="25"/>
      <c r="C15" s="42"/>
      <c r="D15" s="50"/>
      <c r="E15" s="42"/>
      <c r="F15" s="50"/>
      <c r="G15" s="42"/>
      <c r="H15" s="43"/>
      <c r="I15" s="42"/>
      <c r="J15" s="44"/>
      <c r="K15" s="9">
        <f t="shared" si="0"/>
        <v>0</v>
      </c>
      <c r="L15" s="9">
        <f t="shared" si="2"/>
        <v>0</v>
      </c>
      <c r="M15" s="16" t="e">
        <f t="shared" si="1"/>
        <v>#DIV/0!</v>
      </c>
      <c r="P15" s="16"/>
    </row>
    <row r="16" spans="1:16" ht="12.75">
      <c r="A16" s="16"/>
      <c r="B16" s="32" t="s">
        <v>45</v>
      </c>
      <c r="C16" s="39">
        <f>C17+C18+C19+C20</f>
        <v>441.71400000000006</v>
      </c>
      <c r="D16" s="51">
        <f aca="true" t="shared" si="4" ref="D16:I16">D17+D18+D19+D20</f>
        <v>200</v>
      </c>
      <c r="E16" s="39">
        <f t="shared" si="4"/>
        <v>1064.7793441</v>
      </c>
      <c r="F16" s="51">
        <f t="shared" si="4"/>
        <v>54</v>
      </c>
      <c r="G16" s="39">
        <f t="shared" si="4"/>
        <v>180.21</v>
      </c>
      <c r="H16" s="40">
        <f t="shared" si="4"/>
        <v>59</v>
      </c>
      <c r="I16" s="39">
        <f t="shared" si="4"/>
        <v>473.78073961</v>
      </c>
      <c r="J16" s="41">
        <f>K16/C16</f>
        <v>2.0025838984048496</v>
      </c>
      <c r="K16" s="9">
        <f t="shared" si="0"/>
        <v>884.5693440999999</v>
      </c>
      <c r="L16" s="9">
        <f>L17+L18+L19+L20</f>
        <v>451.6793441</v>
      </c>
      <c r="M16" s="16">
        <f t="shared" si="1"/>
        <v>102.25606254273126</v>
      </c>
      <c r="P16" s="16"/>
    </row>
    <row r="17" spans="1:16" ht="13.5" customHeight="1">
      <c r="A17" s="16">
        <v>27.76</v>
      </c>
      <c r="B17" s="38" t="s">
        <v>40</v>
      </c>
      <c r="C17" s="42">
        <f>A17*$C$6</f>
        <v>116.59200000000001</v>
      </c>
      <c r="D17" s="50">
        <v>15</v>
      </c>
      <c r="E17" s="42">
        <v>191.76</v>
      </c>
      <c r="F17" s="50">
        <v>1</v>
      </c>
      <c r="G17" s="42">
        <v>11.04</v>
      </c>
      <c r="H17" s="43">
        <v>9</v>
      </c>
      <c r="I17" s="42">
        <v>138.3838583</v>
      </c>
      <c r="J17" s="44">
        <f>K17/C17</f>
        <v>1.550020584602717</v>
      </c>
      <c r="K17" s="9">
        <f t="shared" si="0"/>
        <v>180.72</v>
      </c>
      <c r="L17" s="9">
        <f>C17</f>
        <v>116.59200000000001</v>
      </c>
      <c r="M17" s="16">
        <f t="shared" si="1"/>
        <v>100</v>
      </c>
      <c r="P17" s="16"/>
    </row>
    <row r="18" spans="1:16" ht="18" customHeight="1">
      <c r="A18" s="16">
        <v>15.92</v>
      </c>
      <c r="B18" s="38" t="s">
        <v>21</v>
      </c>
      <c r="C18" s="42">
        <f>A18*$C$6</f>
        <v>66.864</v>
      </c>
      <c r="D18" s="50">
        <v>76</v>
      </c>
      <c r="E18" s="42">
        <v>161.86</v>
      </c>
      <c r="F18" s="50">
        <v>31</v>
      </c>
      <c r="G18" s="42">
        <v>63.96</v>
      </c>
      <c r="H18" s="43">
        <v>32</v>
      </c>
      <c r="I18" s="42">
        <v>68.47688131</v>
      </c>
      <c r="J18" s="44">
        <f>K18/C18</f>
        <v>1.4641660684374251</v>
      </c>
      <c r="K18" s="9">
        <f t="shared" si="0"/>
        <v>97.9</v>
      </c>
      <c r="L18" s="9">
        <f>C18</f>
        <v>66.864</v>
      </c>
      <c r="M18" s="16">
        <f t="shared" si="1"/>
        <v>100</v>
      </c>
      <c r="P18" s="16"/>
    </row>
    <row r="19" spans="1:16" ht="28.5" customHeight="1">
      <c r="A19" s="16">
        <v>15.92</v>
      </c>
      <c r="B19" s="38" t="s">
        <v>46</v>
      </c>
      <c r="C19" s="42">
        <f>A19*$C$6</f>
        <v>66.864</v>
      </c>
      <c r="D19" s="50">
        <v>4</v>
      </c>
      <c r="E19" s="42">
        <v>101.55934409999999</v>
      </c>
      <c r="F19" s="50">
        <v>1</v>
      </c>
      <c r="G19" s="42">
        <v>24.73</v>
      </c>
      <c r="H19" s="43">
        <v>2</v>
      </c>
      <c r="I19" s="42">
        <v>62.85</v>
      </c>
      <c r="J19" s="44">
        <f>K19/C19</f>
        <v>1.149039006042115</v>
      </c>
      <c r="K19" s="9">
        <f t="shared" si="0"/>
        <v>76.82934409999999</v>
      </c>
      <c r="L19" s="9">
        <f t="shared" si="2"/>
        <v>76.82934409999999</v>
      </c>
      <c r="M19" s="16">
        <f t="shared" si="1"/>
        <v>114.90390060421151</v>
      </c>
      <c r="P19" s="16"/>
    </row>
    <row r="20" spans="1:16" ht="18" customHeight="1">
      <c r="A20" s="16">
        <v>45.57</v>
      </c>
      <c r="B20" s="38" t="s">
        <v>47</v>
      </c>
      <c r="C20" s="42">
        <f>A20*$C$6</f>
        <v>191.394</v>
      </c>
      <c r="D20" s="50">
        <v>105</v>
      </c>
      <c r="E20" s="42">
        <v>609.6</v>
      </c>
      <c r="F20" s="50">
        <v>21</v>
      </c>
      <c r="G20" s="42">
        <v>80.48</v>
      </c>
      <c r="H20" s="43">
        <v>16</v>
      </c>
      <c r="I20" s="42">
        <v>204.07</v>
      </c>
      <c r="J20" s="44">
        <f>K20/C20</f>
        <v>2.764558972590572</v>
      </c>
      <c r="K20" s="9">
        <f t="shared" si="0"/>
        <v>529.12</v>
      </c>
      <c r="L20" s="9">
        <f>C20</f>
        <v>191.394</v>
      </c>
      <c r="M20" s="16">
        <f t="shared" si="1"/>
        <v>100</v>
      </c>
      <c r="P20" s="16"/>
    </row>
    <row r="21" spans="1:16" ht="12.75">
      <c r="A21" s="16"/>
      <c r="B21" s="25"/>
      <c r="C21" s="42"/>
      <c r="D21" s="50"/>
      <c r="E21" s="42"/>
      <c r="F21" s="50"/>
      <c r="G21" s="42"/>
      <c r="H21" s="43"/>
      <c r="I21" s="42"/>
      <c r="J21" s="44"/>
      <c r="K21" s="9">
        <f t="shared" si="0"/>
        <v>0</v>
      </c>
      <c r="L21" s="9">
        <f t="shared" si="2"/>
        <v>0</v>
      </c>
      <c r="M21" s="16" t="e">
        <f t="shared" si="1"/>
        <v>#DIV/0!</v>
      </c>
      <c r="P21" s="16"/>
    </row>
    <row r="22" spans="1:16" ht="12.75">
      <c r="A22" s="16"/>
      <c r="B22" s="32" t="s">
        <v>22</v>
      </c>
      <c r="C22" s="39">
        <f>C23+C24+C25</f>
        <v>332.136</v>
      </c>
      <c r="D22" s="51">
        <f aca="true" t="shared" si="5" ref="D22:I22">D23+D24+D25</f>
        <v>723</v>
      </c>
      <c r="E22" s="39">
        <f t="shared" si="5"/>
        <v>1180.2470519699998</v>
      </c>
      <c r="F22" s="51">
        <f t="shared" si="5"/>
        <v>357</v>
      </c>
      <c r="G22" s="39">
        <f t="shared" si="5"/>
        <v>625.1077385</v>
      </c>
      <c r="H22" s="40">
        <f t="shared" si="5"/>
        <v>247</v>
      </c>
      <c r="I22" s="39">
        <f t="shared" si="5"/>
        <v>231.79668186007</v>
      </c>
      <c r="J22" s="41">
        <f>K22/C22</f>
        <v>1.6714216871100989</v>
      </c>
      <c r="K22" s="9">
        <f t="shared" si="0"/>
        <v>555.1393134699998</v>
      </c>
      <c r="L22" s="9">
        <f>L23+L24+L25</f>
        <v>555.1393134699998</v>
      </c>
      <c r="M22" s="16">
        <f t="shared" si="1"/>
        <v>167.14216871100987</v>
      </c>
      <c r="P22" s="16"/>
    </row>
    <row r="23" spans="1:16" ht="14.25" customHeight="1">
      <c r="A23" s="16">
        <v>42.56</v>
      </c>
      <c r="B23" s="38" t="s">
        <v>23</v>
      </c>
      <c r="C23" s="42">
        <f>A23*$C$6</f>
        <v>178.752</v>
      </c>
      <c r="D23" s="50">
        <v>50</v>
      </c>
      <c r="E23" s="42">
        <v>771.5470519699998</v>
      </c>
      <c r="F23" s="50">
        <v>28</v>
      </c>
      <c r="G23" s="42">
        <v>437.21143759999995</v>
      </c>
      <c r="H23" s="43">
        <v>9</v>
      </c>
      <c r="I23" s="42">
        <v>82.66638622999999</v>
      </c>
      <c r="J23" s="44">
        <f>K23/C23</f>
        <v>1.8703881040212125</v>
      </c>
      <c r="K23" s="9">
        <f t="shared" si="0"/>
        <v>334.3356143699998</v>
      </c>
      <c r="L23" s="9">
        <f t="shared" si="2"/>
        <v>334.3356143699998</v>
      </c>
      <c r="M23" s="16">
        <f t="shared" si="1"/>
        <v>187.03881040212127</v>
      </c>
      <c r="P23" s="16"/>
    </row>
    <row r="24" spans="1:16" ht="12.75">
      <c r="A24" s="16">
        <v>0</v>
      </c>
      <c r="B24" s="38" t="s">
        <v>24</v>
      </c>
      <c r="C24" s="42">
        <f>A24*$C$6</f>
        <v>0</v>
      </c>
      <c r="D24" s="50">
        <v>0</v>
      </c>
      <c r="E24" s="42">
        <v>0</v>
      </c>
      <c r="F24" s="50">
        <v>0</v>
      </c>
      <c r="G24" s="42">
        <v>0</v>
      </c>
      <c r="H24" s="43">
        <v>0</v>
      </c>
      <c r="I24" s="42">
        <v>0</v>
      </c>
      <c r="J24" s="44">
        <v>0</v>
      </c>
      <c r="K24" s="9">
        <f t="shared" si="0"/>
        <v>0</v>
      </c>
      <c r="L24" s="9">
        <f t="shared" si="2"/>
        <v>0</v>
      </c>
      <c r="M24" s="16" t="e">
        <f t="shared" si="1"/>
        <v>#DIV/0!</v>
      </c>
      <c r="P24" s="16"/>
    </row>
    <row r="25" spans="1:16" ht="11.25" customHeight="1">
      <c r="A25" s="16">
        <v>36.52</v>
      </c>
      <c r="B25" s="38" t="s">
        <v>41</v>
      </c>
      <c r="C25" s="42">
        <f>A25*$C$6</f>
        <v>153.38400000000001</v>
      </c>
      <c r="D25" s="67">
        <v>673</v>
      </c>
      <c r="E25" s="45">
        <v>408.70000000000005</v>
      </c>
      <c r="F25" s="67">
        <v>329</v>
      </c>
      <c r="G25" s="45">
        <v>187.8963009</v>
      </c>
      <c r="H25" s="43">
        <v>238</v>
      </c>
      <c r="I25" s="42">
        <v>149.13029563007004</v>
      </c>
      <c r="J25" s="44">
        <f>K25/C25</f>
        <v>1.4395484476868514</v>
      </c>
      <c r="K25" s="9">
        <f t="shared" si="0"/>
        <v>220.80369910000005</v>
      </c>
      <c r="L25" s="9">
        <f t="shared" si="2"/>
        <v>220.80369910000005</v>
      </c>
      <c r="M25" s="16">
        <f t="shared" si="1"/>
        <v>143.95484476868515</v>
      </c>
      <c r="P25" s="16"/>
    </row>
    <row r="26" spans="1:16" ht="12.75">
      <c r="A26" s="16"/>
      <c r="B26" s="25"/>
      <c r="C26" s="42"/>
      <c r="D26" s="50"/>
      <c r="E26" s="42"/>
      <c r="F26" s="50"/>
      <c r="G26" s="42"/>
      <c r="H26" s="43"/>
      <c r="I26" s="42"/>
      <c r="J26" s="44"/>
      <c r="K26" s="9">
        <f t="shared" si="0"/>
        <v>0</v>
      </c>
      <c r="L26" s="9">
        <f t="shared" si="2"/>
        <v>0</v>
      </c>
      <c r="M26" s="16" t="e">
        <f t="shared" si="1"/>
        <v>#DIV/0!</v>
      </c>
      <c r="P26" s="16"/>
    </row>
    <row r="27" spans="1:16" ht="12.75">
      <c r="A27" s="16"/>
      <c r="B27" s="32" t="s">
        <v>25</v>
      </c>
      <c r="C27" s="39">
        <f>C28+C29+C30</f>
        <v>564.2280000000001</v>
      </c>
      <c r="D27" s="51">
        <f aca="true" t="shared" si="6" ref="D27:I27">D28+D29+D30</f>
        <v>178</v>
      </c>
      <c r="E27" s="39">
        <f t="shared" si="6"/>
        <v>781.725785034</v>
      </c>
      <c r="F27" s="51">
        <f t="shared" si="6"/>
        <v>50</v>
      </c>
      <c r="G27" s="39">
        <f t="shared" si="6"/>
        <v>115.634448224</v>
      </c>
      <c r="H27" s="40">
        <f t="shared" si="6"/>
        <v>97</v>
      </c>
      <c r="I27" s="39">
        <f t="shared" si="6"/>
        <v>517.1319884999999</v>
      </c>
      <c r="J27" s="41">
        <f>K27/C27</f>
        <v>1.1805357706636321</v>
      </c>
      <c r="K27" s="9">
        <f t="shared" si="0"/>
        <v>666.0913368099999</v>
      </c>
      <c r="L27" s="9">
        <f>L28+L29+L30</f>
        <v>523.9453368100001</v>
      </c>
      <c r="M27" s="16">
        <f t="shared" si="1"/>
        <v>92.86056998411989</v>
      </c>
      <c r="P27" s="16"/>
    </row>
    <row r="28" spans="1:16" ht="12.75">
      <c r="A28" s="16">
        <v>48.15</v>
      </c>
      <c r="B28" s="38" t="s">
        <v>26</v>
      </c>
      <c r="C28" s="42">
        <f>A28*$C$6</f>
        <v>202.23</v>
      </c>
      <c r="D28" s="50">
        <v>27</v>
      </c>
      <c r="E28" s="42">
        <v>353.2</v>
      </c>
      <c r="F28" s="50">
        <v>3</v>
      </c>
      <c r="G28" s="42">
        <v>10.84</v>
      </c>
      <c r="H28" s="74">
        <v>12</v>
      </c>
      <c r="I28" s="45">
        <v>205.74262959999996</v>
      </c>
      <c r="J28" s="44">
        <f>K28/C28</f>
        <v>1.6929238985313753</v>
      </c>
      <c r="K28" s="9">
        <f t="shared" si="0"/>
        <v>342.36</v>
      </c>
      <c r="L28" s="9">
        <f>C28</f>
        <v>202.23</v>
      </c>
      <c r="M28" s="16">
        <f t="shared" si="1"/>
        <v>100</v>
      </c>
      <c r="P28" s="16"/>
    </row>
    <row r="29" spans="1:16" ht="12.75">
      <c r="A29" s="16">
        <v>63.57</v>
      </c>
      <c r="B29" s="38" t="s">
        <v>42</v>
      </c>
      <c r="C29" s="42">
        <f>A29*$C$6</f>
        <v>266.994</v>
      </c>
      <c r="D29" s="50">
        <v>39</v>
      </c>
      <c r="E29" s="42">
        <v>350.2</v>
      </c>
      <c r="F29" s="50">
        <v>14</v>
      </c>
      <c r="G29" s="42">
        <v>81.19</v>
      </c>
      <c r="H29" s="43">
        <v>24</v>
      </c>
      <c r="I29" s="42">
        <v>266.80039668</v>
      </c>
      <c r="J29" s="44">
        <f>K29/C29</f>
        <v>1.0075507314771117</v>
      </c>
      <c r="K29" s="9">
        <f t="shared" si="0"/>
        <v>269.01</v>
      </c>
      <c r="L29" s="30">
        <f>C29</f>
        <v>266.994</v>
      </c>
      <c r="M29" s="16">
        <f t="shared" si="1"/>
        <v>100</v>
      </c>
      <c r="P29" s="16"/>
    </row>
    <row r="30" spans="1:16" ht="12.75">
      <c r="A30" s="16">
        <v>22.62</v>
      </c>
      <c r="B30" s="38" t="s">
        <v>36</v>
      </c>
      <c r="C30" s="42">
        <v>95.004</v>
      </c>
      <c r="D30" s="67">
        <v>112</v>
      </c>
      <c r="E30" s="45">
        <v>78.32578503400002</v>
      </c>
      <c r="F30" s="67">
        <v>33</v>
      </c>
      <c r="G30" s="45">
        <v>23.60444822399999</v>
      </c>
      <c r="H30" s="43">
        <v>61</v>
      </c>
      <c r="I30" s="42">
        <v>44.58896222</v>
      </c>
      <c r="J30" s="44">
        <f>K30/C30</f>
        <v>0.5759898194812852</v>
      </c>
      <c r="K30" s="9">
        <f t="shared" si="0"/>
        <v>54.721336810000025</v>
      </c>
      <c r="L30" s="9">
        <f t="shared" si="2"/>
        <v>54.721336810000025</v>
      </c>
      <c r="M30" s="16">
        <f t="shared" si="1"/>
        <v>57.598981948128525</v>
      </c>
      <c r="P30" s="16"/>
    </row>
    <row r="31" spans="1:16" ht="13.5" customHeight="1">
      <c r="A31" s="18"/>
      <c r="B31" s="11"/>
      <c r="C31" s="42"/>
      <c r="D31" s="43"/>
      <c r="E31" s="42"/>
      <c r="F31" s="43"/>
      <c r="G31" s="42"/>
      <c r="H31" s="43"/>
      <c r="I31" s="42"/>
      <c r="J31" s="44"/>
      <c r="K31" s="9">
        <f t="shared" si="0"/>
        <v>0</v>
      </c>
      <c r="L31" s="9">
        <f t="shared" si="2"/>
        <v>0</v>
      </c>
      <c r="M31" s="16" t="e">
        <f t="shared" si="1"/>
        <v>#DIV/0!</v>
      </c>
      <c r="P31" s="16"/>
    </row>
    <row r="32" spans="1:16" ht="13.5" thickBot="1">
      <c r="A32" s="18">
        <v>681.32</v>
      </c>
      <c r="B32" s="33" t="s">
        <v>0</v>
      </c>
      <c r="C32" s="46">
        <f>C8+C13+C16+C22+C27</f>
        <v>2861.544</v>
      </c>
      <c r="D32" s="47">
        <f aca="true" t="shared" si="7" ref="D32:I32">D8+D13+D16+D22+D27</f>
        <v>1247</v>
      </c>
      <c r="E32" s="46">
        <f t="shared" si="7"/>
        <v>6102.9462900240005</v>
      </c>
      <c r="F32" s="47">
        <f t="shared" si="7"/>
        <v>477</v>
      </c>
      <c r="G32" s="48">
        <f t="shared" si="7"/>
        <v>1079.972186724</v>
      </c>
      <c r="H32" s="47">
        <f t="shared" si="7"/>
        <v>495</v>
      </c>
      <c r="I32" s="48">
        <f t="shared" si="7"/>
        <v>2942.5668395900702</v>
      </c>
      <c r="J32" s="49">
        <f>K32/C32</f>
        <v>1.7553370150170682</v>
      </c>
      <c r="K32" s="9">
        <f t="shared" si="0"/>
        <v>5022.974103300001</v>
      </c>
      <c r="L32" s="9">
        <f>L8+L13+L16+L22+L27</f>
        <v>3497.8341032999997</v>
      </c>
      <c r="M32" s="16">
        <f>L32/C32</f>
        <v>1.222359014329327</v>
      </c>
      <c r="P32" s="16"/>
    </row>
    <row r="33" spans="1:12" ht="12.75" hidden="1">
      <c r="A33" s="9">
        <f>A32*C6</f>
        <v>2861.5440000000003</v>
      </c>
      <c r="C33" s="9">
        <f>C8+C16+C22+C27</f>
        <v>2272.578</v>
      </c>
      <c r="D33" s="9">
        <f aca="true" t="shared" si="8" ref="D33:I33">D8+D16+D22+D27</f>
        <v>1187</v>
      </c>
      <c r="E33" s="9">
        <f t="shared" si="8"/>
        <v>4470.876290024</v>
      </c>
      <c r="F33" s="9">
        <f t="shared" si="8"/>
        <v>469</v>
      </c>
      <c r="G33" s="9">
        <f t="shared" si="8"/>
        <v>986.972186724</v>
      </c>
      <c r="H33" s="9">
        <f t="shared" si="8"/>
        <v>467</v>
      </c>
      <c r="I33" s="9">
        <f t="shared" si="8"/>
        <v>2190.63189529007</v>
      </c>
      <c r="J33" s="24">
        <f>(K33*100)/C33</f>
        <v>153.3018494106693</v>
      </c>
      <c r="K33" s="9">
        <f t="shared" si="0"/>
        <v>3483.9041033</v>
      </c>
      <c r="L33" s="9">
        <f>L32-L13</f>
        <v>2908.8681033</v>
      </c>
    </row>
    <row r="35" spans="2:16" ht="15" customHeight="1">
      <c r="B35" s="116" t="s">
        <v>48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</row>
    <row r="36" spans="2:10" ht="12.75">
      <c r="B36" s="31" t="s">
        <v>54</v>
      </c>
      <c r="C36" s="31"/>
      <c r="D36" s="31"/>
      <c r="E36" s="31"/>
      <c r="F36" s="31"/>
      <c r="G36" s="31"/>
      <c r="H36" s="31"/>
      <c r="I36" s="31"/>
      <c r="J36" s="31"/>
    </row>
    <row r="37" spans="2:10" ht="12.75">
      <c r="B37" s="31" t="s">
        <v>76</v>
      </c>
      <c r="C37" s="31"/>
      <c r="D37" s="31"/>
      <c r="E37" s="31"/>
      <c r="F37" s="31"/>
      <c r="G37" s="31"/>
      <c r="H37" s="31"/>
      <c r="I37" s="31"/>
      <c r="J37" s="31"/>
    </row>
    <row r="39" ht="12.75">
      <c r="E39" s="16"/>
    </row>
    <row r="41" spans="4:5" ht="12.75">
      <c r="D41" s="23"/>
      <c r="E41" s="16"/>
    </row>
    <row r="44" spans="4:6" ht="12.75">
      <c r="D44"/>
      <c r="E44"/>
      <c r="F44"/>
    </row>
    <row r="45" spans="4:6" ht="12.75">
      <c r="D45"/>
      <c r="E45"/>
      <c r="F45"/>
    </row>
    <row r="46" spans="4:5" ht="12.75">
      <c r="D46"/>
      <c r="E46"/>
    </row>
    <row r="47" ht="12.75">
      <c r="E47" s="16"/>
    </row>
    <row r="48" ht="12.75">
      <c r="E48" s="16"/>
    </row>
    <row r="49" ht="12.75">
      <c r="E49" s="16"/>
    </row>
    <row r="50" ht="12.75">
      <c r="E50" s="16"/>
    </row>
  </sheetData>
  <sheetProtection/>
  <mergeCells count="9">
    <mergeCell ref="B2:J2"/>
    <mergeCell ref="B35:P35"/>
    <mergeCell ref="B4:B5"/>
    <mergeCell ref="C4:C5"/>
    <mergeCell ref="D4:E4"/>
    <mergeCell ref="F4:G4"/>
    <mergeCell ref="J4:J5"/>
    <mergeCell ref="H4:I4"/>
    <mergeCell ref="B3:I3"/>
  </mergeCells>
  <printOptions/>
  <pageMargins left="0.2" right="0" top="0.33" bottom="0" header="0.45" footer="0.3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2"/>
  <sheetViews>
    <sheetView zoomScale="90" zoomScaleNormal="90" zoomScalePageLayoutView="0" workbookViewId="0" topLeftCell="B1">
      <selection activeCell="B1" sqref="B1"/>
    </sheetView>
  </sheetViews>
  <sheetFormatPr defaultColWidth="9.140625" defaultRowHeight="12.75"/>
  <cols>
    <col min="1" max="1" width="19.140625" style="0" hidden="1" customWidth="1"/>
    <col min="2" max="2" width="32.28125" style="0" customWidth="1"/>
    <col min="3" max="3" width="9.7109375" style="0" customWidth="1"/>
    <col min="4" max="4" width="9.00390625" style="0" customWidth="1"/>
    <col min="5" max="5" width="11.00390625" style="0" customWidth="1"/>
    <col min="6" max="6" width="7.7109375" style="0" customWidth="1"/>
    <col min="7" max="7" width="9.57421875" style="0" customWidth="1"/>
    <col min="8" max="8" width="7.8515625" style="0" customWidth="1"/>
    <col min="9" max="9" width="10.00390625" style="0" customWidth="1"/>
    <col min="10" max="10" width="10.28125" style="0" customWidth="1"/>
    <col min="11" max="11" width="10.8515625" style="0" hidden="1" customWidth="1"/>
    <col min="12" max="13" width="9.140625" style="0" hidden="1" customWidth="1"/>
  </cols>
  <sheetData>
    <row r="2" spans="2:10" ht="12.75">
      <c r="B2" s="128" t="s">
        <v>29</v>
      </c>
      <c r="C2" s="128"/>
      <c r="D2" s="128"/>
      <c r="E2" s="128"/>
      <c r="F2" s="128"/>
      <c r="G2" s="128"/>
      <c r="H2" s="128"/>
      <c r="I2" s="128"/>
      <c r="J2" s="128"/>
    </row>
    <row r="3" spans="2:10" ht="13.5" thickBot="1">
      <c r="B3" s="127" t="s">
        <v>94</v>
      </c>
      <c r="C3" s="127"/>
      <c r="D3" s="127"/>
      <c r="E3" s="127"/>
      <c r="F3" s="127"/>
      <c r="G3" s="127"/>
      <c r="H3" s="127"/>
      <c r="I3" s="127"/>
      <c r="J3" s="9" t="s">
        <v>27</v>
      </c>
    </row>
    <row r="4" spans="2:10" ht="30.75" customHeight="1">
      <c r="B4" s="117" t="s">
        <v>37</v>
      </c>
      <c r="C4" s="119" t="s">
        <v>17</v>
      </c>
      <c r="D4" s="121" t="s">
        <v>11</v>
      </c>
      <c r="E4" s="122"/>
      <c r="F4" s="121" t="s">
        <v>8</v>
      </c>
      <c r="G4" s="122"/>
      <c r="H4" s="121" t="s">
        <v>9</v>
      </c>
      <c r="I4" s="122"/>
      <c r="J4" s="123" t="s">
        <v>13</v>
      </c>
    </row>
    <row r="5" spans="2:10" ht="42.75" customHeight="1">
      <c r="B5" s="118"/>
      <c r="C5" s="120"/>
      <c r="D5" s="10" t="s">
        <v>49</v>
      </c>
      <c r="E5" s="10" t="s">
        <v>10</v>
      </c>
      <c r="F5" s="10" t="s">
        <v>50</v>
      </c>
      <c r="G5" s="10" t="s">
        <v>10</v>
      </c>
      <c r="H5" s="10" t="s">
        <v>50</v>
      </c>
      <c r="I5" s="10" t="s">
        <v>10</v>
      </c>
      <c r="J5" s="124"/>
    </row>
    <row r="6" spans="1:10" ht="12.75" hidden="1">
      <c r="A6" s="18"/>
      <c r="B6" s="11" t="s">
        <v>15</v>
      </c>
      <c r="C6" s="2">
        <f>NE!C6</f>
        <v>4.2</v>
      </c>
      <c r="D6" s="2"/>
      <c r="E6" s="2"/>
      <c r="F6" s="2"/>
      <c r="G6" s="2"/>
      <c r="H6" s="2"/>
      <c r="I6" s="2"/>
      <c r="J6" s="3"/>
    </row>
    <row r="7" spans="1:10" ht="12.75">
      <c r="A7" s="18"/>
      <c r="B7" s="14"/>
      <c r="C7" s="2"/>
      <c r="D7" s="2"/>
      <c r="E7" s="2"/>
      <c r="F7" s="2"/>
      <c r="G7" s="2"/>
      <c r="H7" s="2"/>
      <c r="I7" s="2"/>
      <c r="J7" s="3"/>
    </row>
    <row r="8" spans="1:13" ht="12.75">
      <c r="A8" s="18"/>
      <c r="B8" s="32" t="s">
        <v>38</v>
      </c>
      <c r="C8" s="39">
        <f aca="true" t="shared" si="0" ref="C8:I8">C9+C10+C11</f>
        <v>758.6880000000001</v>
      </c>
      <c r="D8" s="40">
        <v>98</v>
      </c>
      <c r="E8" s="39">
        <f t="shared" si="0"/>
        <v>933.1153547900001</v>
      </c>
      <c r="F8" s="40">
        <f t="shared" si="0"/>
        <v>13</v>
      </c>
      <c r="G8" s="39">
        <f t="shared" si="0"/>
        <v>136.76033935</v>
      </c>
      <c r="H8" s="40">
        <f t="shared" si="0"/>
        <v>62</v>
      </c>
      <c r="I8" s="39">
        <f t="shared" si="0"/>
        <v>554.28542523533</v>
      </c>
      <c r="J8" s="41">
        <f>K8/C8</f>
        <v>1.0496475698047154</v>
      </c>
      <c r="K8" s="16">
        <f>E8-G8</f>
        <v>796.3550154400001</v>
      </c>
      <c r="L8" s="16">
        <f>L9+L10+L11</f>
        <v>796.35501544</v>
      </c>
      <c r="M8" s="16">
        <f aca="true" t="shared" si="1" ref="M8:M30">(L8*100)/C8</f>
        <v>104.96475698047153</v>
      </c>
    </row>
    <row r="9" spans="1:13" ht="12.75">
      <c r="A9" s="18">
        <v>90.32</v>
      </c>
      <c r="B9" s="25" t="s">
        <v>18</v>
      </c>
      <c r="C9" s="42">
        <f>A9*$C$6</f>
        <v>379.344</v>
      </c>
      <c r="D9" s="50">
        <v>43</v>
      </c>
      <c r="E9" s="42">
        <v>452.65535479000005</v>
      </c>
      <c r="F9" s="50">
        <v>6</v>
      </c>
      <c r="G9" s="42">
        <v>50.69033935</v>
      </c>
      <c r="H9" s="50">
        <v>16</v>
      </c>
      <c r="I9" s="42">
        <v>175.81533799</v>
      </c>
      <c r="J9" s="44">
        <f>K9/C9</f>
        <v>1.0596319315449831</v>
      </c>
      <c r="K9" s="16">
        <f aca="true" t="shared" si="2" ref="K9:K33">E9-G9</f>
        <v>401.96501544000006</v>
      </c>
      <c r="L9" s="16">
        <f aca="true" t="shared" si="3" ref="L9:L30">E9-G9</f>
        <v>401.96501544000006</v>
      </c>
      <c r="M9" s="16">
        <f t="shared" si="1"/>
        <v>105.96319315449831</v>
      </c>
    </row>
    <row r="10" spans="1:13" ht="12.75">
      <c r="A10" s="18">
        <v>36.13</v>
      </c>
      <c r="B10" s="25" t="s">
        <v>19</v>
      </c>
      <c r="C10" s="42">
        <f>A10*$C$6</f>
        <v>151.746</v>
      </c>
      <c r="D10" s="50" t="s">
        <v>87</v>
      </c>
      <c r="E10" s="42">
        <v>165.46</v>
      </c>
      <c r="F10" s="50">
        <v>1</v>
      </c>
      <c r="G10" s="42">
        <v>7.35</v>
      </c>
      <c r="H10" s="50">
        <v>15</v>
      </c>
      <c r="I10" s="42">
        <v>157.26322519999997</v>
      </c>
      <c r="J10" s="44">
        <f>K10/C10</f>
        <v>1.0419385024975947</v>
      </c>
      <c r="K10" s="16">
        <f t="shared" si="2"/>
        <v>158.11</v>
      </c>
      <c r="L10" s="16">
        <f t="shared" si="3"/>
        <v>158.11</v>
      </c>
      <c r="M10" s="16">
        <f t="shared" si="1"/>
        <v>104.19385024975948</v>
      </c>
    </row>
    <row r="11" spans="1:13" ht="12.75">
      <c r="A11" s="18">
        <v>54.19</v>
      </c>
      <c r="B11" s="25" t="s">
        <v>20</v>
      </c>
      <c r="C11" s="42">
        <f>A11*$C$6</f>
        <v>227.598</v>
      </c>
      <c r="D11" s="50" t="s">
        <v>57</v>
      </c>
      <c r="E11" s="42">
        <v>315</v>
      </c>
      <c r="F11" s="50">
        <v>6</v>
      </c>
      <c r="G11" s="42">
        <v>78.72</v>
      </c>
      <c r="H11" s="50">
        <v>31</v>
      </c>
      <c r="I11" s="42">
        <v>221.20686204533</v>
      </c>
      <c r="J11" s="44">
        <f>K11/C11</f>
        <v>1.0381462051511876</v>
      </c>
      <c r="K11" s="16">
        <f t="shared" si="2"/>
        <v>236.28</v>
      </c>
      <c r="L11" s="16">
        <f t="shared" si="3"/>
        <v>236.28</v>
      </c>
      <c r="M11" s="16">
        <f t="shared" si="1"/>
        <v>103.81462051511876</v>
      </c>
    </row>
    <row r="12" spans="1:13" ht="12.75">
      <c r="A12" s="18">
        <v>180.64</v>
      </c>
      <c r="B12" s="25"/>
      <c r="C12" s="42"/>
      <c r="D12" s="50"/>
      <c r="E12" s="42"/>
      <c r="F12" s="50"/>
      <c r="G12" s="42"/>
      <c r="H12" s="50"/>
      <c r="I12" s="42"/>
      <c r="J12" s="44"/>
      <c r="K12" s="16">
        <f t="shared" si="2"/>
        <v>0</v>
      </c>
      <c r="L12" s="16">
        <f t="shared" si="3"/>
        <v>0</v>
      </c>
      <c r="M12" s="16" t="e">
        <f t="shared" si="1"/>
        <v>#DIV/0!</v>
      </c>
    </row>
    <row r="13" spans="1:13" ht="12.75">
      <c r="A13" s="18"/>
      <c r="B13" s="32" t="s">
        <v>39</v>
      </c>
      <c r="C13" s="39">
        <f aca="true" t="shared" si="4" ref="C13:I13">C14</f>
        <v>478.12800000000004</v>
      </c>
      <c r="D13" s="51">
        <f t="shared" si="4"/>
        <v>20</v>
      </c>
      <c r="E13" s="39">
        <f t="shared" si="4"/>
        <v>869.05</v>
      </c>
      <c r="F13" s="51">
        <f t="shared" si="4"/>
        <v>0</v>
      </c>
      <c r="G13" s="39">
        <f t="shared" si="4"/>
        <v>0</v>
      </c>
      <c r="H13" s="51">
        <f t="shared" si="4"/>
        <v>15</v>
      </c>
      <c r="I13" s="39">
        <f t="shared" si="4"/>
        <v>586.79</v>
      </c>
      <c r="J13" s="41">
        <f>K13/C13</f>
        <v>1.8176095104239867</v>
      </c>
      <c r="K13" s="16">
        <f t="shared" si="2"/>
        <v>869.05</v>
      </c>
      <c r="L13" s="16">
        <f>L14</f>
        <v>478.12800000000004</v>
      </c>
      <c r="M13" s="16">
        <f t="shared" si="1"/>
        <v>100</v>
      </c>
    </row>
    <row r="14" spans="1:13" ht="14.25" customHeight="1">
      <c r="A14" s="18">
        <v>113.84</v>
      </c>
      <c r="B14" s="38" t="s">
        <v>44</v>
      </c>
      <c r="C14" s="42">
        <f>A14*$C$6</f>
        <v>478.12800000000004</v>
      </c>
      <c r="D14" s="50">
        <v>20</v>
      </c>
      <c r="E14" s="42">
        <v>869.05</v>
      </c>
      <c r="F14" s="50">
        <v>0</v>
      </c>
      <c r="G14" s="42">
        <v>0</v>
      </c>
      <c r="H14" s="50">
        <v>15</v>
      </c>
      <c r="I14" s="42">
        <v>586.79</v>
      </c>
      <c r="J14" s="44">
        <f>K14/C14</f>
        <v>1.8176095104239867</v>
      </c>
      <c r="K14" s="16">
        <f t="shared" si="2"/>
        <v>869.05</v>
      </c>
      <c r="L14" s="16">
        <f>C14</f>
        <v>478.12800000000004</v>
      </c>
      <c r="M14" s="16">
        <f t="shared" si="1"/>
        <v>100</v>
      </c>
    </row>
    <row r="15" spans="1:13" ht="12.75">
      <c r="A15" s="18"/>
      <c r="B15" s="25"/>
      <c r="C15" s="42"/>
      <c r="D15" s="50"/>
      <c r="E15" s="42"/>
      <c r="F15" s="50"/>
      <c r="G15" s="42"/>
      <c r="H15" s="50"/>
      <c r="I15" s="42"/>
      <c r="J15" s="44"/>
      <c r="K15" s="16">
        <f t="shared" si="2"/>
        <v>0</v>
      </c>
      <c r="L15" s="16">
        <f t="shared" si="3"/>
        <v>0</v>
      </c>
      <c r="M15" s="16" t="e">
        <f t="shared" si="1"/>
        <v>#DIV/0!</v>
      </c>
    </row>
    <row r="16" spans="1:13" ht="12.75">
      <c r="A16" s="18"/>
      <c r="B16" s="32" t="s">
        <v>45</v>
      </c>
      <c r="C16" s="39">
        <f aca="true" t="shared" si="5" ref="C16:I16">C17+C18+C19+C20</f>
        <v>358.596</v>
      </c>
      <c r="D16" s="51">
        <f t="shared" si="5"/>
        <v>183</v>
      </c>
      <c r="E16" s="39">
        <f t="shared" si="5"/>
        <v>916.06009482</v>
      </c>
      <c r="F16" s="51">
        <f t="shared" si="5"/>
        <v>27</v>
      </c>
      <c r="G16" s="39">
        <f t="shared" si="5"/>
        <v>134.18174277</v>
      </c>
      <c r="H16" s="51">
        <f t="shared" si="5"/>
        <v>77</v>
      </c>
      <c r="I16" s="39">
        <f t="shared" si="5"/>
        <v>371.02748725</v>
      </c>
      <c r="J16" s="41">
        <f>K16/C16</f>
        <v>2.1803878237626746</v>
      </c>
      <c r="K16" s="16">
        <f t="shared" si="2"/>
        <v>781.87835205</v>
      </c>
      <c r="L16" s="16">
        <f>L17+L18+L19+L20</f>
        <v>379.79625723000004</v>
      </c>
      <c r="M16" s="16">
        <f t="shared" si="1"/>
        <v>105.91201720878092</v>
      </c>
    </row>
    <row r="17" spans="1:13" ht="12.75">
      <c r="A17" s="18">
        <v>22.54</v>
      </c>
      <c r="B17" s="38" t="s">
        <v>40</v>
      </c>
      <c r="C17" s="42">
        <f>A17*$C$6</f>
        <v>94.668</v>
      </c>
      <c r="D17" s="50">
        <v>25</v>
      </c>
      <c r="E17" s="42">
        <v>241.33009482</v>
      </c>
      <c r="F17" s="50">
        <v>4</v>
      </c>
      <c r="G17" s="42">
        <v>52.53</v>
      </c>
      <c r="H17" s="50">
        <v>12</v>
      </c>
      <c r="I17" s="42">
        <v>104.07</v>
      </c>
      <c r="J17" s="44">
        <f>K17/C17</f>
        <v>1.9943391095195842</v>
      </c>
      <c r="K17" s="16">
        <f t="shared" si="2"/>
        <v>188.80009482</v>
      </c>
      <c r="L17" s="16">
        <f>C17</f>
        <v>94.668</v>
      </c>
      <c r="M17" s="16">
        <f t="shared" si="1"/>
        <v>100</v>
      </c>
    </row>
    <row r="18" spans="1:13" ht="12.75">
      <c r="A18" s="18">
        <v>12.92</v>
      </c>
      <c r="B18" s="38" t="s">
        <v>21</v>
      </c>
      <c r="C18" s="42">
        <f>A18*$C$6</f>
        <v>54.264</v>
      </c>
      <c r="D18" s="50">
        <v>50</v>
      </c>
      <c r="E18" s="42">
        <v>118.31</v>
      </c>
      <c r="F18" s="50">
        <v>12</v>
      </c>
      <c r="G18" s="42">
        <v>29.271742769999996</v>
      </c>
      <c r="H18" s="50">
        <v>24</v>
      </c>
      <c r="I18" s="42">
        <v>59.22761554</v>
      </c>
      <c r="J18" s="44">
        <f>K18/C18</f>
        <v>1.6408347565605188</v>
      </c>
      <c r="K18" s="16">
        <f t="shared" si="2"/>
        <v>89.03825723</v>
      </c>
      <c r="L18" s="16">
        <f t="shared" si="3"/>
        <v>89.03825723</v>
      </c>
      <c r="M18" s="16">
        <f t="shared" si="1"/>
        <v>164.0834756560519</v>
      </c>
    </row>
    <row r="19" spans="1:13" ht="25.5">
      <c r="A19" s="18">
        <v>12.92</v>
      </c>
      <c r="B19" s="38" t="s">
        <v>46</v>
      </c>
      <c r="C19" s="42">
        <f>A19*$C$6</f>
        <v>54.264</v>
      </c>
      <c r="D19" s="50">
        <v>1</v>
      </c>
      <c r="E19" s="42">
        <v>40.69</v>
      </c>
      <c r="F19" s="50">
        <v>0</v>
      </c>
      <c r="G19" s="42">
        <v>0</v>
      </c>
      <c r="H19" s="50">
        <v>1</v>
      </c>
      <c r="I19" s="42">
        <v>40.69</v>
      </c>
      <c r="J19" s="44">
        <f>K19/C19</f>
        <v>0.7498525726079904</v>
      </c>
      <c r="K19" s="16">
        <f t="shared" si="2"/>
        <v>40.69</v>
      </c>
      <c r="L19" s="16">
        <f t="shared" si="3"/>
        <v>40.69</v>
      </c>
      <c r="M19" s="16">
        <f t="shared" si="1"/>
        <v>74.98525726079906</v>
      </c>
    </row>
    <row r="20" spans="1:13" ht="12.75">
      <c r="A20" s="18">
        <v>37</v>
      </c>
      <c r="B20" s="38" t="s">
        <v>47</v>
      </c>
      <c r="C20" s="42">
        <f>A20*$C$6</f>
        <v>155.4</v>
      </c>
      <c r="D20" s="50">
        <v>107</v>
      </c>
      <c r="E20" s="42">
        <v>515.73</v>
      </c>
      <c r="F20" s="50">
        <v>11</v>
      </c>
      <c r="G20" s="42">
        <v>52.38</v>
      </c>
      <c r="H20" s="50">
        <v>40</v>
      </c>
      <c r="I20" s="42">
        <v>167.03987171</v>
      </c>
      <c r="J20" s="44">
        <f>K20/C20</f>
        <v>2.9816602316602316</v>
      </c>
      <c r="K20" s="16">
        <f t="shared" si="2"/>
        <v>463.35</v>
      </c>
      <c r="L20" s="16">
        <f>C20</f>
        <v>155.4</v>
      </c>
      <c r="M20" s="16">
        <f t="shared" si="1"/>
        <v>100</v>
      </c>
    </row>
    <row r="21" spans="1:13" ht="12.75">
      <c r="A21" s="18"/>
      <c r="B21" s="25"/>
      <c r="C21" s="42"/>
      <c r="D21" s="50"/>
      <c r="E21" s="42"/>
      <c r="F21" s="50"/>
      <c r="G21" s="42"/>
      <c r="H21" s="50"/>
      <c r="I21" s="42"/>
      <c r="J21" s="44"/>
      <c r="K21" s="16">
        <f t="shared" si="2"/>
        <v>0</v>
      </c>
      <c r="L21" s="16">
        <f t="shared" si="3"/>
        <v>0</v>
      </c>
      <c r="M21" s="16" t="e">
        <f t="shared" si="1"/>
        <v>#DIV/0!</v>
      </c>
    </row>
    <row r="22" spans="1:13" ht="12.75">
      <c r="A22" s="18"/>
      <c r="B22" s="32" t="s">
        <v>22</v>
      </c>
      <c r="C22" s="39">
        <f aca="true" t="shared" si="6" ref="C22:I22">C23+C24+C25</f>
        <v>280.476</v>
      </c>
      <c r="D22" s="51">
        <f t="shared" si="6"/>
        <v>563</v>
      </c>
      <c r="E22" s="39">
        <f t="shared" si="6"/>
        <v>891.8599999999999</v>
      </c>
      <c r="F22" s="51">
        <f t="shared" si="6"/>
        <v>202</v>
      </c>
      <c r="G22" s="39">
        <f t="shared" si="6"/>
        <v>470.34892924</v>
      </c>
      <c r="H22" s="51">
        <f t="shared" si="6"/>
        <v>192</v>
      </c>
      <c r="I22" s="39">
        <f t="shared" si="6"/>
        <v>190.21448801994998</v>
      </c>
      <c r="J22" s="41">
        <f>K22/C22</f>
        <v>1.502841850140475</v>
      </c>
      <c r="K22" s="16">
        <f t="shared" si="2"/>
        <v>421.5110707599999</v>
      </c>
      <c r="L22" s="16">
        <f>L23+L24+L25</f>
        <v>421.51107075999994</v>
      </c>
      <c r="M22" s="16">
        <f t="shared" si="1"/>
        <v>150.28418501404752</v>
      </c>
    </row>
    <row r="23" spans="1:13" ht="12.75">
      <c r="A23" s="18">
        <v>37.14</v>
      </c>
      <c r="B23" s="38" t="s">
        <v>23</v>
      </c>
      <c r="C23" s="42">
        <f>A23*$C$6</f>
        <v>155.988</v>
      </c>
      <c r="D23" s="50">
        <v>37</v>
      </c>
      <c r="E23" s="42">
        <v>575.52</v>
      </c>
      <c r="F23" s="50">
        <v>22</v>
      </c>
      <c r="G23" s="42">
        <v>369.06356935</v>
      </c>
      <c r="H23" s="50">
        <v>8</v>
      </c>
      <c r="I23" s="42">
        <v>74.44294466</v>
      </c>
      <c r="J23" s="44">
        <f>K23/C23</f>
        <v>1.323540468818114</v>
      </c>
      <c r="K23" s="16">
        <f t="shared" si="2"/>
        <v>206.45643064999996</v>
      </c>
      <c r="L23" s="16">
        <f t="shared" si="3"/>
        <v>206.45643064999996</v>
      </c>
      <c r="M23" s="16">
        <f t="shared" si="1"/>
        <v>132.3540468818114</v>
      </c>
    </row>
    <row r="24" spans="1:13" ht="12.75">
      <c r="A24" s="18">
        <v>0</v>
      </c>
      <c r="B24" s="25" t="s">
        <v>24</v>
      </c>
      <c r="C24" s="42">
        <f>A24*$C$6</f>
        <v>0</v>
      </c>
      <c r="D24" s="50">
        <v>0</v>
      </c>
      <c r="E24" s="42">
        <v>0</v>
      </c>
      <c r="F24" s="50">
        <v>0</v>
      </c>
      <c r="G24" s="42">
        <v>0</v>
      </c>
      <c r="H24" s="50">
        <v>0</v>
      </c>
      <c r="I24" s="42">
        <v>0</v>
      </c>
      <c r="J24" s="44">
        <v>0</v>
      </c>
      <c r="K24" s="16">
        <f t="shared" si="2"/>
        <v>0</v>
      </c>
      <c r="L24" s="16">
        <f t="shared" si="3"/>
        <v>0</v>
      </c>
      <c r="M24" s="16" t="e">
        <f t="shared" si="1"/>
        <v>#DIV/0!</v>
      </c>
    </row>
    <row r="25" spans="1:13" ht="12.75">
      <c r="A25" s="18">
        <v>29.64</v>
      </c>
      <c r="B25" s="38" t="s">
        <v>41</v>
      </c>
      <c r="C25" s="42">
        <f>A25*$C$6</f>
        <v>124.48800000000001</v>
      </c>
      <c r="D25" s="67">
        <v>526</v>
      </c>
      <c r="E25" s="45">
        <v>316.34</v>
      </c>
      <c r="F25" s="50">
        <v>180</v>
      </c>
      <c r="G25" s="42">
        <v>101.28535989000001</v>
      </c>
      <c r="H25" s="50">
        <v>184</v>
      </c>
      <c r="I25" s="42">
        <v>115.77154335994999</v>
      </c>
      <c r="J25" s="44">
        <f>K25/C25</f>
        <v>1.727513014186106</v>
      </c>
      <c r="K25" s="16">
        <f t="shared" si="2"/>
        <v>215.05464010999998</v>
      </c>
      <c r="L25" s="16">
        <f t="shared" si="3"/>
        <v>215.05464010999998</v>
      </c>
      <c r="M25" s="16">
        <f t="shared" si="1"/>
        <v>172.75130141861058</v>
      </c>
    </row>
    <row r="26" spans="1:13" ht="12.75">
      <c r="A26" s="18"/>
      <c r="B26" s="25"/>
      <c r="C26" s="42"/>
      <c r="D26" s="50"/>
      <c r="E26" s="42"/>
      <c r="F26" s="50"/>
      <c r="G26" s="42"/>
      <c r="H26" s="50"/>
      <c r="I26" s="42"/>
      <c r="J26" s="44"/>
      <c r="K26" s="16">
        <f t="shared" si="2"/>
        <v>0</v>
      </c>
      <c r="L26" s="16">
        <f t="shared" si="3"/>
        <v>0</v>
      </c>
      <c r="M26" s="16" t="e">
        <f t="shared" si="1"/>
        <v>#DIV/0!</v>
      </c>
    </row>
    <row r="27" spans="1:13" ht="12.75">
      <c r="A27" s="18"/>
      <c r="B27" s="32" t="s">
        <v>25</v>
      </c>
      <c r="C27" s="39">
        <f aca="true" t="shared" si="7" ref="C27:I27">C28+C29+C30</f>
        <v>447.46799999999996</v>
      </c>
      <c r="D27" s="51">
        <f t="shared" si="7"/>
        <v>183</v>
      </c>
      <c r="E27" s="39">
        <f t="shared" si="7"/>
        <v>916.4685769199999</v>
      </c>
      <c r="F27" s="51">
        <f t="shared" si="7"/>
        <v>88</v>
      </c>
      <c r="G27" s="39">
        <f t="shared" si="7"/>
        <v>354.17596018</v>
      </c>
      <c r="H27" s="51">
        <f t="shared" si="7"/>
        <v>71</v>
      </c>
      <c r="I27" s="39">
        <f t="shared" si="7"/>
        <v>359.51569925</v>
      </c>
      <c r="J27" s="41">
        <f>K27/C27</f>
        <v>1.2566096720659352</v>
      </c>
      <c r="K27" s="16">
        <f t="shared" si="2"/>
        <v>562.2926167399999</v>
      </c>
      <c r="L27" s="16">
        <f>L28+L29+L30</f>
        <v>479.93831968999984</v>
      </c>
      <c r="M27" s="16">
        <f t="shared" si="1"/>
        <v>107.25645625832459</v>
      </c>
    </row>
    <row r="28" spans="1:13" ht="12.75">
      <c r="A28" s="18">
        <v>45.44</v>
      </c>
      <c r="B28" s="38" t="s">
        <v>26</v>
      </c>
      <c r="C28" s="42">
        <f>A28*$C$6</f>
        <v>190.84799999999998</v>
      </c>
      <c r="D28" s="50">
        <v>23</v>
      </c>
      <c r="E28" s="42">
        <v>296.78</v>
      </c>
      <c r="F28" s="50">
        <v>4</v>
      </c>
      <c r="G28" s="42">
        <v>23.57770295</v>
      </c>
      <c r="H28" s="50">
        <v>14</v>
      </c>
      <c r="I28" s="42">
        <v>205.02047181</v>
      </c>
      <c r="J28" s="44">
        <f>K28/C28</f>
        <v>1.4315177368900904</v>
      </c>
      <c r="K28" s="16">
        <f t="shared" si="2"/>
        <v>273.20229704999997</v>
      </c>
      <c r="L28" s="16">
        <f>C28</f>
        <v>190.84799999999998</v>
      </c>
      <c r="M28" s="16">
        <f t="shared" si="1"/>
        <v>100</v>
      </c>
    </row>
    <row r="29" spans="1:13" ht="12.75">
      <c r="A29" s="18">
        <v>42.74</v>
      </c>
      <c r="B29" s="38" t="s">
        <v>42</v>
      </c>
      <c r="C29" s="42">
        <f>A29*$C$6</f>
        <v>179.508</v>
      </c>
      <c r="D29" s="50">
        <v>68</v>
      </c>
      <c r="E29" s="42">
        <v>551.4230428999999</v>
      </c>
      <c r="F29" s="50">
        <v>38</v>
      </c>
      <c r="G29" s="42">
        <v>296.36842343</v>
      </c>
      <c r="H29" s="50">
        <v>20</v>
      </c>
      <c r="I29" s="42">
        <v>127.57528109999997</v>
      </c>
      <c r="J29" s="44">
        <f>K29/C29</f>
        <v>1.4208537751520818</v>
      </c>
      <c r="K29" s="16">
        <f t="shared" si="2"/>
        <v>255.05461946999992</v>
      </c>
      <c r="L29" s="16">
        <f t="shared" si="3"/>
        <v>255.05461946999992</v>
      </c>
      <c r="M29" s="16">
        <f t="shared" si="1"/>
        <v>142.0853775152082</v>
      </c>
    </row>
    <row r="30" spans="1:13" ht="12.75">
      <c r="A30" s="18">
        <v>18.36</v>
      </c>
      <c r="B30" s="38" t="s">
        <v>36</v>
      </c>
      <c r="C30" s="42">
        <f>A30*$C$6</f>
        <v>77.112</v>
      </c>
      <c r="D30" s="50">
        <v>92</v>
      </c>
      <c r="E30" s="42">
        <v>68.26553401999999</v>
      </c>
      <c r="F30" s="50">
        <v>46</v>
      </c>
      <c r="G30" s="42">
        <v>34.229833799999994</v>
      </c>
      <c r="H30" s="50">
        <v>37</v>
      </c>
      <c r="I30" s="42">
        <v>26.919946340000003</v>
      </c>
      <c r="J30" s="44">
        <f>K30/C30</f>
        <v>0.44138007339973023</v>
      </c>
      <c r="K30" s="16">
        <f t="shared" si="2"/>
        <v>34.035700219999995</v>
      </c>
      <c r="L30" s="16">
        <f t="shared" si="3"/>
        <v>34.035700219999995</v>
      </c>
      <c r="M30" s="16">
        <f t="shared" si="1"/>
        <v>44.13800733997302</v>
      </c>
    </row>
    <row r="31" spans="1:13" ht="12.75">
      <c r="A31" s="18"/>
      <c r="B31" s="100"/>
      <c r="C31" s="101"/>
      <c r="D31" s="102"/>
      <c r="E31" s="101"/>
      <c r="F31" s="102"/>
      <c r="G31" s="101"/>
      <c r="H31" s="102"/>
      <c r="I31" s="101"/>
      <c r="J31" s="103"/>
      <c r="K31" s="16"/>
      <c r="L31" s="16"/>
      <c r="M31" s="16"/>
    </row>
    <row r="32" spans="1:13" ht="13.5" thickBot="1">
      <c r="A32" s="18">
        <v>553.18</v>
      </c>
      <c r="B32" s="34" t="s">
        <v>0</v>
      </c>
      <c r="C32" s="46">
        <f aca="true" t="shared" si="8" ref="C32:I32">C8+C13+C16+C22+C27</f>
        <v>2323.356</v>
      </c>
      <c r="D32" s="52">
        <f t="shared" si="8"/>
        <v>1047</v>
      </c>
      <c r="E32" s="46">
        <f t="shared" si="8"/>
        <v>4526.55402653</v>
      </c>
      <c r="F32" s="52">
        <f t="shared" si="8"/>
        <v>330</v>
      </c>
      <c r="G32" s="48">
        <f t="shared" si="8"/>
        <v>1095.46697154</v>
      </c>
      <c r="H32" s="52">
        <f t="shared" si="8"/>
        <v>417</v>
      </c>
      <c r="I32" s="48">
        <f t="shared" si="8"/>
        <v>2061.83309975528</v>
      </c>
      <c r="J32" s="49">
        <f>K32/C32</f>
        <v>1.4767805945322194</v>
      </c>
      <c r="K32" s="16">
        <f t="shared" si="2"/>
        <v>3431.0870549899996</v>
      </c>
      <c r="L32" s="16">
        <f>L13+L16+L22+L27</f>
        <v>1759.37364768</v>
      </c>
      <c r="M32" s="16">
        <f>L32/C32</f>
        <v>0.7572553012452675</v>
      </c>
    </row>
    <row r="33" spans="1:12" ht="12.75" hidden="1">
      <c r="A33">
        <f>A32*C6</f>
        <v>2323.3559999999998</v>
      </c>
      <c r="C33">
        <f>C8+C16+C22+C27</f>
        <v>1845.228</v>
      </c>
      <c r="D33">
        <f aca="true" t="shared" si="9" ref="D33:I33">D8+D16+D22+D27</f>
        <v>1027</v>
      </c>
      <c r="E33">
        <f t="shared" si="9"/>
        <v>3657.50402653</v>
      </c>
      <c r="F33">
        <f t="shared" si="9"/>
        <v>330</v>
      </c>
      <c r="G33">
        <f t="shared" si="9"/>
        <v>1095.46697154</v>
      </c>
      <c r="H33">
        <f t="shared" si="9"/>
        <v>402</v>
      </c>
      <c r="I33">
        <f t="shared" si="9"/>
        <v>1475.0430997552799</v>
      </c>
      <c r="J33" s="24">
        <f>K33*100/C33</f>
        <v>138.84663873461704</v>
      </c>
      <c r="K33" s="16">
        <f t="shared" si="2"/>
        <v>2562.03705499</v>
      </c>
      <c r="L33" s="16">
        <f>L32-L13</f>
        <v>1281.2456476799998</v>
      </c>
    </row>
    <row r="34" ht="0.75" customHeight="1"/>
    <row r="35" ht="12.75" customHeight="1"/>
    <row r="36" spans="2:16" ht="12.75" customHeight="1">
      <c r="B36" s="116" t="s">
        <v>48</v>
      </c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</row>
    <row r="37" spans="2:10" ht="12.75">
      <c r="B37" s="31" t="s">
        <v>54</v>
      </c>
      <c r="C37" s="31"/>
      <c r="D37" s="31"/>
      <c r="E37" s="31"/>
      <c r="F37" s="31"/>
      <c r="G37" s="31"/>
      <c r="H37" s="31"/>
      <c r="I37" s="31"/>
      <c r="J37" s="31"/>
    </row>
    <row r="38" spans="2:10" ht="12.75">
      <c r="B38" s="31" t="s">
        <v>76</v>
      </c>
      <c r="C38" s="31"/>
      <c r="F38" s="31"/>
      <c r="G38" s="31"/>
      <c r="H38" s="31"/>
      <c r="I38" s="31"/>
      <c r="J38" s="31"/>
    </row>
    <row r="39" spans="4:5" ht="12.75" hidden="1">
      <c r="D39" s="31">
        <f>D32-F32</f>
        <v>717</v>
      </c>
      <c r="E39" s="31">
        <f>E32-G32</f>
        <v>3431.0870549899996</v>
      </c>
    </row>
    <row r="40" ht="12.75" hidden="1">
      <c r="E40">
        <f>E39/C6</f>
        <v>816.9254892833333</v>
      </c>
    </row>
    <row r="41" spans="4:5" ht="12.75" hidden="1">
      <c r="D41">
        <f>D33-F33</f>
        <v>697</v>
      </c>
      <c r="E41">
        <f>E33-G33</f>
        <v>2562.03705499</v>
      </c>
    </row>
    <row r="42" ht="12.75" hidden="1">
      <c r="E42">
        <f>E41/C6</f>
        <v>610.0088226166666</v>
      </c>
    </row>
  </sheetData>
  <sheetProtection/>
  <mergeCells count="9">
    <mergeCell ref="B36:P36"/>
    <mergeCell ref="B2:J2"/>
    <mergeCell ref="J4:J5"/>
    <mergeCell ref="B4:B5"/>
    <mergeCell ref="C4:C5"/>
    <mergeCell ref="D4:E4"/>
    <mergeCell ref="F4:G4"/>
    <mergeCell ref="H4:I4"/>
    <mergeCell ref="B3:I3"/>
  </mergeCells>
  <printOptions/>
  <pageMargins left="0" right="0" top="0.5" bottom="0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41"/>
  <sheetViews>
    <sheetView zoomScale="90" zoomScaleNormal="90" zoomScalePageLayoutView="0" workbookViewId="0" topLeftCell="B1">
      <selection activeCell="B1" sqref="B1"/>
    </sheetView>
  </sheetViews>
  <sheetFormatPr defaultColWidth="9.140625" defaultRowHeight="12.75"/>
  <cols>
    <col min="1" max="1" width="9.8515625" style="0" hidden="1" customWidth="1"/>
    <col min="2" max="2" width="33.7109375" style="0" customWidth="1"/>
    <col min="3" max="3" width="12.57421875" style="0" customWidth="1"/>
    <col min="5" max="5" width="10.00390625" style="0" customWidth="1"/>
    <col min="6" max="6" width="7.7109375" style="0" customWidth="1"/>
    <col min="7" max="7" width="10.28125" style="0" customWidth="1"/>
    <col min="8" max="8" width="7.8515625" style="0" customWidth="1"/>
    <col min="9" max="9" width="9.421875" style="0" customWidth="1"/>
    <col min="10" max="10" width="13.421875" style="0" customWidth="1"/>
    <col min="11" max="13" width="9.140625" style="0" hidden="1" customWidth="1"/>
  </cols>
  <sheetData>
    <row r="2" spans="2:10" ht="12.75">
      <c r="B2" s="128" t="s">
        <v>30</v>
      </c>
      <c r="C2" s="128"/>
      <c r="D2" s="128"/>
      <c r="E2" s="128"/>
      <c r="F2" s="128"/>
      <c r="G2" s="128"/>
      <c r="H2" s="128"/>
      <c r="I2" s="128"/>
      <c r="J2" s="128"/>
    </row>
    <row r="3" spans="2:10" ht="13.5" thickBot="1">
      <c r="B3" s="127" t="s">
        <v>94</v>
      </c>
      <c r="C3" s="127"/>
      <c r="D3" s="127"/>
      <c r="E3" s="127"/>
      <c r="F3" s="127"/>
      <c r="G3" s="127"/>
      <c r="H3" s="127"/>
      <c r="I3" s="127"/>
      <c r="J3" s="9" t="s">
        <v>27</v>
      </c>
    </row>
    <row r="4" spans="2:10" ht="30.75" customHeight="1">
      <c r="B4" s="117" t="s">
        <v>37</v>
      </c>
      <c r="C4" s="119" t="s">
        <v>17</v>
      </c>
      <c r="D4" s="121" t="s">
        <v>11</v>
      </c>
      <c r="E4" s="122"/>
      <c r="F4" s="121" t="s">
        <v>8</v>
      </c>
      <c r="G4" s="122"/>
      <c r="H4" s="121" t="s">
        <v>9</v>
      </c>
      <c r="I4" s="122"/>
      <c r="J4" s="123" t="s">
        <v>13</v>
      </c>
    </row>
    <row r="5" spans="2:10" ht="36" customHeight="1">
      <c r="B5" s="118"/>
      <c r="C5" s="120"/>
      <c r="D5" s="10" t="s">
        <v>49</v>
      </c>
      <c r="E5" s="10" t="s">
        <v>10</v>
      </c>
      <c r="F5" s="10" t="s">
        <v>50</v>
      </c>
      <c r="G5" s="10" t="s">
        <v>10</v>
      </c>
      <c r="H5" s="10" t="s">
        <v>50</v>
      </c>
      <c r="I5" s="10" t="s">
        <v>10</v>
      </c>
      <c r="J5" s="124"/>
    </row>
    <row r="6" spans="2:10" ht="12.75" hidden="1">
      <c r="B6" s="4"/>
      <c r="C6" s="2">
        <f>SE!C6</f>
        <v>4.2</v>
      </c>
      <c r="D6" s="2"/>
      <c r="E6" s="2"/>
      <c r="F6" s="2"/>
      <c r="G6" s="2"/>
      <c r="H6" s="2"/>
      <c r="I6" s="2"/>
      <c r="J6" s="3"/>
    </row>
    <row r="7" spans="2:10" ht="12.75">
      <c r="B7" s="1"/>
      <c r="C7" s="19"/>
      <c r="D7" s="2"/>
      <c r="E7" s="2"/>
      <c r="F7" s="2"/>
      <c r="G7" s="2"/>
      <c r="H7" s="2"/>
      <c r="I7" s="2"/>
      <c r="J7" s="3"/>
    </row>
    <row r="8" spans="1:13" ht="12.75">
      <c r="A8" s="18"/>
      <c r="B8" s="32" t="s">
        <v>38</v>
      </c>
      <c r="C8" s="39">
        <f aca="true" t="shared" si="0" ref="C8:I8">C9+C10+C11</f>
        <v>814.8000000000001</v>
      </c>
      <c r="D8" s="40">
        <v>68</v>
      </c>
      <c r="E8" s="39">
        <f t="shared" si="0"/>
        <v>1443.30497968</v>
      </c>
      <c r="F8" s="40">
        <f t="shared" si="0"/>
        <v>17</v>
      </c>
      <c r="G8" s="39">
        <f t="shared" si="0"/>
        <v>490.65980087</v>
      </c>
      <c r="H8" s="40">
        <f t="shared" si="0"/>
        <v>41</v>
      </c>
      <c r="I8" s="39">
        <f t="shared" si="0"/>
        <v>577.3190147800001</v>
      </c>
      <c r="J8" s="41">
        <f>K8/C8</f>
        <v>1.1691767044796268</v>
      </c>
      <c r="K8" s="16">
        <f>E8-G8</f>
        <v>952.6451788100001</v>
      </c>
      <c r="L8" s="16">
        <f>L9+L10+L11</f>
        <v>821.6851788100001</v>
      </c>
      <c r="M8" s="16">
        <f aca="true" t="shared" si="1" ref="M8:M31">(L8*100)/C8</f>
        <v>100.84501458149239</v>
      </c>
    </row>
    <row r="9" spans="1:13" ht="12.75">
      <c r="A9" s="16">
        <v>97</v>
      </c>
      <c r="B9" s="25" t="s">
        <v>18</v>
      </c>
      <c r="C9" s="42">
        <f>A9*$C$6</f>
        <v>407.40000000000003</v>
      </c>
      <c r="D9" s="50">
        <v>18</v>
      </c>
      <c r="E9" s="42">
        <v>609.66485636</v>
      </c>
      <c r="F9" s="50">
        <v>4</v>
      </c>
      <c r="G9" s="42">
        <v>203.74980087</v>
      </c>
      <c r="H9" s="50">
        <v>8</v>
      </c>
      <c r="I9" s="42">
        <v>143.44607122000002</v>
      </c>
      <c r="J9" s="44">
        <f>K9/C9</f>
        <v>0.9963550699312715</v>
      </c>
      <c r="K9" s="16">
        <f aca="true" t="shared" si="2" ref="K9:K33">E9-G9</f>
        <v>405.91505549000004</v>
      </c>
      <c r="L9" s="16">
        <f aca="true" t="shared" si="3" ref="L9:L31">E9-G9</f>
        <v>405.91505549000004</v>
      </c>
      <c r="M9" s="16">
        <f t="shared" si="1"/>
        <v>99.63550699312714</v>
      </c>
    </row>
    <row r="10" spans="1:13" ht="12.75">
      <c r="A10" s="16">
        <v>38.8</v>
      </c>
      <c r="B10" s="25" t="s">
        <v>19</v>
      </c>
      <c r="C10" s="42">
        <f>A10*$C$6</f>
        <v>162.96</v>
      </c>
      <c r="D10" s="53" t="s">
        <v>91</v>
      </c>
      <c r="E10" s="42">
        <v>291.00012332000006</v>
      </c>
      <c r="F10" s="50">
        <v>3</v>
      </c>
      <c r="G10" s="42">
        <v>119.67</v>
      </c>
      <c r="H10" s="50">
        <v>8</v>
      </c>
      <c r="I10" s="42">
        <v>57.255268969999996</v>
      </c>
      <c r="J10" s="44">
        <f>K10/C10</f>
        <v>1.051363054246441</v>
      </c>
      <c r="K10" s="16">
        <f t="shared" si="2"/>
        <v>171.33012332000004</v>
      </c>
      <c r="L10" s="16">
        <f t="shared" si="3"/>
        <v>171.33012332000004</v>
      </c>
      <c r="M10" s="16">
        <f t="shared" si="1"/>
        <v>105.13630542464412</v>
      </c>
    </row>
    <row r="11" spans="1:13" ht="12.75">
      <c r="A11" s="16">
        <v>58.2</v>
      </c>
      <c r="B11" s="25" t="s">
        <v>20</v>
      </c>
      <c r="C11" s="42">
        <f>A11*$C$6</f>
        <v>244.44000000000003</v>
      </c>
      <c r="D11" s="50" t="s">
        <v>56</v>
      </c>
      <c r="E11" s="42">
        <v>542.64</v>
      </c>
      <c r="F11" s="50">
        <v>10</v>
      </c>
      <c r="G11" s="42">
        <v>167.24</v>
      </c>
      <c r="H11" s="50">
        <v>25</v>
      </c>
      <c r="I11" s="42">
        <v>376.61767459000004</v>
      </c>
      <c r="J11" s="44">
        <f>K11/C11</f>
        <v>1.5357551955490096</v>
      </c>
      <c r="K11" s="16">
        <f t="shared" si="2"/>
        <v>375.4</v>
      </c>
      <c r="L11" s="16">
        <f>C11</f>
        <v>244.44000000000003</v>
      </c>
      <c r="M11" s="16">
        <f t="shared" si="1"/>
        <v>100</v>
      </c>
    </row>
    <row r="12" spans="1:13" ht="12.75">
      <c r="A12" s="16">
        <v>194</v>
      </c>
      <c r="B12" s="25"/>
      <c r="C12" s="42"/>
      <c r="D12" s="50"/>
      <c r="E12" s="42"/>
      <c r="F12" s="50"/>
      <c r="G12" s="42"/>
      <c r="H12" s="50"/>
      <c r="I12" s="42"/>
      <c r="J12" s="44"/>
      <c r="K12" s="16">
        <f t="shared" si="2"/>
        <v>0</v>
      </c>
      <c r="L12" s="16">
        <f t="shared" si="3"/>
        <v>0</v>
      </c>
      <c r="M12" s="16" t="e">
        <f t="shared" si="1"/>
        <v>#DIV/0!</v>
      </c>
    </row>
    <row r="13" spans="1:13" ht="12.75">
      <c r="A13" s="16"/>
      <c r="B13" s="32" t="s">
        <v>39</v>
      </c>
      <c r="C13" s="39">
        <f aca="true" t="shared" si="4" ref="C13:I13">C14</f>
        <v>513.4920000000001</v>
      </c>
      <c r="D13" s="51">
        <f t="shared" si="4"/>
        <v>39</v>
      </c>
      <c r="E13" s="39">
        <f t="shared" si="4"/>
        <v>1371.91</v>
      </c>
      <c r="F13" s="51">
        <f t="shared" si="4"/>
        <v>12</v>
      </c>
      <c r="G13" s="39">
        <f t="shared" si="4"/>
        <v>329.83</v>
      </c>
      <c r="H13" s="51">
        <f t="shared" si="4"/>
        <v>18</v>
      </c>
      <c r="I13" s="39">
        <f t="shared" si="4"/>
        <v>739.86</v>
      </c>
      <c r="J13" s="41">
        <f>K13/C13</f>
        <v>2.0293987053352343</v>
      </c>
      <c r="K13" s="16">
        <f t="shared" si="2"/>
        <v>1042.0800000000002</v>
      </c>
      <c r="L13" s="16">
        <f>L14</f>
        <v>513.4920000000001</v>
      </c>
      <c r="M13" s="16">
        <f t="shared" si="1"/>
        <v>100</v>
      </c>
    </row>
    <row r="14" spans="1:13" ht="12.75">
      <c r="A14" s="16">
        <v>122.26</v>
      </c>
      <c r="B14" s="38" t="s">
        <v>44</v>
      </c>
      <c r="C14" s="42">
        <f>A14*C6</f>
        <v>513.4920000000001</v>
      </c>
      <c r="D14" s="50">
        <v>39</v>
      </c>
      <c r="E14" s="42">
        <v>1371.91</v>
      </c>
      <c r="F14" s="50">
        <v>12</v>
      </c>
      <c r="G14" s="42">
        <v>329.83</v>
      </c>
      <c r="H14" s="67">
        <v>18</v>
      </c>
      <c r="I14" s="45">
        <v>739.86</v>
      </c>
      <c r="J14" s="44">
        <f>K14/C14</f>
        <v>2.0293987053352343</v>
      </c>
      <c r="K14" s="16">
        <f t="shared" si="2"/>
        <v>1042.0800000000002</v>
      </c>
      <c r="L14" s="16">
        <f>C14</f>
        <v>513.4920000000001</v>
      </c>
      <c r="M14" s="16">
        <f t="shared" si="1"/>
        <v>100</v>
      </c>
    </row>
    <row r="15" spans="1:13" ht="12.75">
      <c r="A15" s="16"/>
      <c r="B15" s="25"/>
      <c r="C15" s="42"/>
      <c r="D15" s="50"/>
      <c r="E15" s="42"/>
      <c r="F15" s="50"/>
      <c r="G15" s="42"/>
      <c r="H15" s="50"/>
      <c r="I15" s="42"/>
      <c r="J15" s="44"/>
      <c r="K15" s="16">
        <f t="shared" si="2"/>
        <v>0</v>
      </c>
      <c r="L15" s="16">
        <f t="shared" si="3"/>
        <v>0</v>
      </c>
      <c r="M15" s="16" t="e">
        <f t="shared" si="1"/>
        <v>#DIV/0!</v>
      </c>
    </row>
    <row r="16" spans="1:13" ht="12.75">
      <c r="A16" s="16"/>
      <c r="B16" s="32" t="s">
        <v>45</v>
      </c>
      <c r="C16" s="39">
        <f aca="true" t="shared" si="5" ref="C16:I16">C17+C18+C19+C20</f>
        <v>433.398</v>
      </c>
      <c r="D16" s="51">
        <f t="shared" si="5"/>
        <v>173</v>
      </c>
      <c r="E16" s="39">
        <f t="shared" si="5"/>
        <v>824.56</v>
      </c>
      <c r="F16" s="51">
        <f t="shared" si="5"/>
        <v>25</v>
      </c>
      <c r="G16" s="39">
        <f t="shared" si="5"/>
        <v>82.386838453</v>
      </c>
      <c r="H16" s="51">
        <f t="shared" si="5"/>
        <v>61</v>
      </c>
      <c r="I16" s="39">
        <f t="shared" si="5"/>
        <v>409.47035108</v>
      </c>
      <c r="J16" s="41">
        <f>K16/C16</f>
        <v>1.7124517453864574</v>
      </c>
      <c r="K16" s="16">
        <f t="shared" si="2"/>
        <v>742.173161547</v>
      </c>
      <c r="L16" s="16">
        <f>L17+L18+L19+L20</f>
        <v>451.563856457</v>
      </c>
      <c r="M16" s="16">
        <f t="shared" si="1"/>
        <v>104.19149522079012</v>
      </c>
    </row>
    <row r="17" spans="1:13" ht="12.75">
      <c r="A17" s="16">
        <v>35.7</v>
      </c>
      <c r="B17" s="38" t="s">
        <v>40</v>
      </c>
      <c r="C17" s="42">
        <f>A17*$C$6</f>
        <v>149.94000000000003</v>
      </c>
      <c r="D17" s="50">
        <v>12</v>
      </c>
      <c r="E17" s="42">
        <v>206.25</v>
      </c>
      <c r="F17" s="50">
        <v>2</v>
      </c>
      <c r="G17" s="42">
        <v>29.30469491</v>
      </c>
      <c r="H17" s="50">
        <v>3</v>
      </c>
      <c r="I17" s="42">
        <v>146.66</v>
      </c>
      <c r="J17" s="44">
        <f>K17/C17</f>
        <v>1.1801074102307587</v>
      </c>
      <c r="K17" s="16">
        <f t="shared" si="2"/>
        <v>176.94530509</v>
      </c>
      <c r="L17" s="16">
        <f>C17</f>
        <v>149.94000000000003</v>
      </c>
      <c r="M17" s="16">
        <f t="shared" si="1"/>
        <v>100</v>
      </c>
    </row>
    <row r="18" spans="1:13" ht="12.75">
      <c r="A18" s="16">
        <v>13.88</v>
      </c>
      <c r="B18" s="38" t="s">
        <v>21</v>
      </c>
      <c r="C18" s="42">
        <f>A18*$C$6</f>
        <v>58.29600000000001</v>
      </c>
      <c r="D18" s="50">
        <v>60</v>
      </c>
      <c r="E18" s="42">
        <v>129.41</v>
      </c>
      <c r="F18" s="50">
        <v>19</v>
      </c>
      <c r="G18" s="42">
        <v>35.802143543</v>
      </c>
      <c r="H18" s="50">
        <v>24</v>
      </c>
      <c r="I18" s="42">
        <v>54.52035108</v>
      </c>
      <c r="J18" s="44">
        <f>K18/C18</f>
        <v>1.6057337803108274</v>
      </c>
      <c r="K18" s="16">
        <f t="shared" si="2"/>
        <v>93.607856457</v>
      </c>
      <c r="L18" s="16">
        <f t="shared" si="3"/>
        <v>93.607856457</v>
      </c>
      <c r="M18" s="16">
        <f t="shared" si="1"/>
        <v>160.57337803108274</v>
      </c>
    </row>
    <row r="19" spans="1:13" ht="21" customHeight="1">
      <c r="A19" s="16">
        <v>13.88</v>
      </c>
      <c r="B19" s="38" t="s">
        <v>46</v>
      </c>
      <c r="C19" s="42">
        <f>A19*$C$6</f>
        <v>58.29600000000001</v>
      </c>
      <c r="D19" s="50">
        <v>1</v>
      </c>
      <c r="E19" s="42">
        <v>41.15</v>
      </c>
      <c r="F19" s="50">
        <v>0</v>
      </c>
      <c r="G19" s="42">
        <v>0</v>
      </c>
      <c r="H19" s="50">
        <v>1</v>
      </c>
      <c r="I19" s="42">
        <v>41.16</v>
      </c>
      <c r="J19" s="44">
        <f>K19/C19</f>
        <v>0.7058803348428707</v>
      </c>
      <c r="K19" s="16">
        <f t="shared" si="2"/>
        <v>41.15</v>
      </c>
      <c r="L19" s="16">
        <f t="shared" si="3"/>
        <v>41.15</v>
      </c>
      <c r="M19" s="16">
        <f t="shared" si="1"/>
        <v>70.58803348428708</v>
      </c>
    </row>
    <row r="20" spans="1:13" ht="12.75">
      <c r="A20" s="16">
        <v>39.73</v>
      </c>
      <c r="B20" s="38" t="s">
        <v>47</v>
      </c>
      <c r="C20" s="42">
        <f>A20*$C$6</f>
        <v>166.86599999999999</v>
      </c>
      <c r="D20" s="50">
        <v>100</v>
      </c>
      <c r="E20" s="42">
        <v>447.75</v>
      </c>
      <c r="F20" s="50">
        <v>4</v>
      </c>
      <c r="G20" s="42">
        <v>17.28</v>
      </c>
      <c r="H20" s="50">
        <v>33</v>
      </c>
      <c r="I20" s="42">
        <v>167.13</v>
      </c>
      <c r="J20" s="44">
        <f>K20/C20</f>
        <v>2.5797346373737016</v>
      </c>
      <c r="K20" s="16">
        <f t="shared" si="2"/>
        <v>430.47</v>
      </c>
      <c r="L20" s="16">
        <f>C20</f>
        <v>166.86599999999999</v>
      </c>
      <c r="M20" s="16">
        <f t="shared" si="1"/>
        <v>100</v>
      </c>
    </row>
    <row r="21" spans="1:13" ht="12.75">
      <c r="A21" s="16"/>
      <c r="B21" s="25"/>
      <c r="C21" s="42"/>
      <c r="D21" s="50"/>
      <c r="E21" s="42"/>
      <c r="F21" s="50"/>
      <c r="G21" s="42"/>
      <c r="H21" s="50"/>
      <c r="I21" s="42"/>
      <c r="J21" s="44"/>
      <c r="K21" s="16">
        <f t="shared" si="2"/>
        <v>0</v>
      </c>
      <c r="L21" s="16">
        <f t="shared" si="3"/>
        <v>0</v>
      </c>
      <c r="M21" s="16" t="e">
        <f t="shared" si="1"/>
        <v>#DIV/0!</v>
      </c>
    </row>
    <row r="22" spans="1:13" ht="12.75">
      <c r="A22" s="16"/>
      <c r="B22" s="32" t="s">
        <v>22</v>
      </c>
      <c r="C22" s="39">
        <f aca="true" t="shared" si="6" ref="C22:I22">C23+C24+C25</f>
        <v>376.488</v>
      </c>
      <c r="D22" s="51">
        <f t="shared" si="6"/>
        <v>546</v>
      </c>
      <c r="E22" s="39">
        <f t="shared" si="6"/>
        <v>906.1495765299999</v>
      </c>
      <c r="F22" s="51">
        <f t="shared" si="6"/>
        <v>159</v>
      </c>
      <c r="G22" s="39">
        <f t="shared" si="6"/>
        <v>393.67019329399994</v>
      </c>
      <c r="H22" s="51">
        <f t="shared" si="6"/>
        <v>295</v>
      </c>
      <c r="I22" s="39">
        <f t="shared" si="6"/>
        <v>358.73674939032</v>
      </c>
      <c r="J22" s="41">
        <f>K22/C22</f>
        <v>1.3612104057393593</v>
      </c>
      <c r="K22" s="16">
        <f t="shared" si="2"/>
        <v>512.4793832359999</v>
      </c>
      <c r="L22" s="16">
        <f>L23+L24+L25</f>
        <v>512.4793832359999</v>
      </c>
      <c r="M22" s="16">
        <f t="shared" si="1"/>
        <v>136.12104057393591</v>
      </c>
    </row>
    <row r="23" spans="1:13" ht="12.75">
      <c r="A23" s="16">
        <v>37.11</v>
      </c>
      <c r="B23" s="38" t="s">
        <v>23</v>
      </c>
      <c r="C23" s="42">
        <f>A23*$C$6</f>
        <v>155.862</v>
      </c>
      <c r="D23" s="50">
        <v>26</v>
      </c>
      <c r="E23" s="42">
        <v>526.2795765299999</v>
      </c>
      <c r="F23" s="50">
        <v>10</v>
      </c>
      <c r="G23" s="42">
        <v>277.50447904999993</v>
      </c>
      <c r="H23" s="50">
        <v>11</v>
      </c>
      <c r="I23" s="42">
        <v>157.75873153999999</v>
      </c>
      <c r="J23" s="44">
        <f>K23/C23</f>
        <v>1.5961241192850082</v>
      </c>
      <c r="K23" s="16">
        <f t="shared" si="2"/>
        <v>248.77509747999994</v>
      </c>
      <c r="L23" s="16">
        <f t="shared" si="3"/>
        <v>248.77509747999994</v>
      </c>
      <c r="M23" s="16">
        <f t="shared" si="1"/>
        <v>159.61241192850082</v>
      </c>
    </row>
    <row r="24" spans="1:13" ht="12.75">
      <c r="A24" s="16">
        <v>0</v>
      </c>
      <c r="B24" s="38" t="s">
        <v>24</v>
      </c>
      <c r="C24" s="42">
        <f>A24*$C$6</f>
        <v>0</v>
      </c>
      <c r="D24" s="50">
        <v>0</v>
      </c>
      <c r="E24" s="42">
        <v>0</v>
      </c>
      <c r="F24" s="50">
        <v>0</v>
      </c>
      <c r="G24" s="42">
        <v>0</v>
      </c>
      <c r="H24" s="50">
        <v>0</v>
      </c>
      <c r="I24" s="42">
        <v>0</v>
      </c>
      <c r="J24" s="44">
        <v>0</v>
      </c>
      <c r="K24" s="16">
        <f t="shared" si="2"/>
        <v>0</v>
      </c>
      <c r="L24" s="16">
        <f t="shared" si="3"/>
        <v>0</v>
      </c>
      <c r="M24" s="16" t="e">
        <f t="shared" si="1"/>
        <v>#DIV/0!</v>
      </c>
    </row>
    <row r="25" spans="1:13" ht="12.75">
      <c r="A25" s="16">
        <v>52.53</v>
      </c>
      <c r="B25" s="38" t="s">
        <v>41</v>
      </c>
      <c r="C25" s="42">
        <f>A25*$C$6</f>
        <v>220.626</v>
      </c>
      <c r="D25" s="50">
        <v>520</v>
      </c>
      <c r="E25" s="42">
        <v>379.87</v>
      </c>
      <c r="F25" s="50">
        <v>149</v>
      </c>
      <c r="G25" s="42">
        <v>116.16571424400001</v>
      </c>
      <c r="H25" s="67">
        <v>284</v>
      </c>
      <c r="I25" s="45">
        <v>200.97801785032007</v>
      </c>
      <c r="J25" s="44">
        <f>K25/C25</f>
        <v>1.1952548011385784</v>
      </c>
      <c r="K25" s="16">
        <f t="shared" si="2"/>
        <v>263.704285756</v>
      </c>
      <c r="L25" s="16">
        <f t="shared" si="3"/>
        <v>263.704285756</v>
      </c>
      <c r="M25" s="16">
        <f t="shared" si="1"/>
        <v>119.52548011385784</v>
      </c>
    </row>
    <row r="26" spans="1:13" ht="12.75">
      <c r="A26" s="16"/>
      <c r="B26" s="25"/>
      <c r="C26" s="42"/>
      <c r="D26" s="50"/>
      <c r="E26" s="42"/>
      <c r="F26" s="50"/>
      <c r="G26" s="42"/>
      <c r="H26" s="50"/>
      <c r="I26" s="42"/>
      <c r="J26" s="44"/>
      <c r="K26" s="16">
        <f t="shared" si="2"/>
        <v>0</v>
      </c>
      <c r="L26" s="16">
        <f t="shared" si="3"/>
        <v>0</v>
      </c>
      <c r="M26" s="16" t="e">
        <f t="shared" si="1"/>
        <v>#DIV/0!</v>
      </c>
    </row>
    <row r="27" spans="1:13" ht="12.75">
      <c r="A27" s="16"/>
      <c r="B27" s="32" t="s">
        <v>25</v>
      </c>
      <c r="C27" s="39">
        <f aca="true" t="shared" si="7" ref="C27:I27">C28+C29+C30</f>
        <v>362.208</v>
      </c>
      <c r="D27" s="51">
        <f t="shared" si="7"/>
        <v>185</v>
      </c>
      <c r="E27" s="39">
        <f t="shared" si="7"/>
        <v>988.82223277</v>
      </c>
      <c r="F27" s="51">
        <f t="shared" si="7"/>
        <v>57</v>
      </c>
      <c r="G27" s="39">
        <f t="shared" si="7"/>
        <v>267.70933415</v>
      </c>
      <c r="H27" s="51">
        <f t="shared" si="7"/>
        <v>92</v>
      </c>
      <c r="I27" s="39">
        <f t="shared" si="7"/>
        <v>336.23587115</v>
      </c>
      <c r="J27" s="41">
        <f>K27/C27</f>
        <v>1.9908806503997702</v>
      </c>
      <c r="K27" s="16">
        <f t="shared" si="2"/>
        <v>721.11289862</v>
      </c>
      <c r="L27" s="16">
        <f>L28+L29+L30</f>
        <v>721.11289862</v>
      </c>
      <c r="M27" s="16">
        <f t="shared" si="1"/>
        <v>199.08806503997704</v>
      </c>
    </row>
    <row r="28" spans="1:13" ht="12.75">
      <c r="A28" s="16">
        <v>30.88</v>
      </c>
      <c r="B28" s="38" t="s">
        <v>26</v>
      </c>
      <c r="C28" s="42">
        <f>A28*$C$6</f>
        <v>129.696</v>
      </c>
      <c r="D28" s="50">
        <v>30</v>
      </c>
      <c r="E28" s="42">
        <v>431.52</v>
      </c>
      <c r="F28" s="50">
        <v>5</v>
      </c>
      <c r="G28" s="42">
        <v>39.79</v>
      </c>
      <c r="H28" s="67">
        <v>12</v>
      </c>
      <c r="I28" s="45">
        <v>148.05138752</v>
      </c>
      <c r="J28" s="44">
        <f>K28/C28</f>
        <v>3.02037071305206</v>
      </c>
      <c r="K28" s="16">
        <f t="shared" si="2"/>
        <v>391.72999999999996</v>
      </c>
      <c r="L28" s="16">
        <f t="shared" si="3"/>
        <v>391.72999999999996</v>
      </c>
      <c r="M28" s="16">
        <f t="shared" si="1"/>
        <v>302.037071305206</v>
      </c>
    </row>
    <row r="29" spans="1:13" ht="12.75">
      <c r="A29" s="16">
        <v>35.64</v>
      </c>
      <c r="B29" s="38" t="s">
        <v>42</v>
      </c>
      <c r="C29" s="42">
        <f>A29*$C$6</f>
        <v>149.68800000000002</v>
      </c>
      <c r="D29" s="50">
        <v>32</v>
      </c>
      <c r="E29" s="42">
        <v>466.9</v>
      </c>
      <c r="F29" s="53">
        <v>15</v>
      </c>
      <c r="G29" s="54">
        <v>200.59</v>
      </c>
      <c r="H29" s="50">
        <v>10</v>
      </c>
      <c r="I29" s="42">
        <v>136.14782175</v>
      </c>
      <c r="J29" s="44">
        <f>K29/C29</f>
        <v>1.7791005291005286</v>
      </c>
      <c r="K29" s="16">
        <f t="shared" si="2"/>
        <v>266.30999999999995</v>
      </c>
      <c r="L29" s="16">
        <f t="shared" si="3"/>
        <v>266.30999999999995</v>
      </c>
      <c r="M29" s="16">
        <f t="shared" si="1"/>
        <v>177.91005291005285</v>
      </c>
    </row>
    <row r="30" spans="1:13" ht="15" customHeight="1">
      <c r="A30" s="16">
        <v>19.72</v>
      </c>
      <c r="B30" s="38" t="s">
        <v>36</v>
      </c>
      <c r="C30" s="42">
        <f>A30*$C$6</f>
        <v>82.824</v>
      </c>
      <c r="D30" s="50">
        <v>123</v>
      </c>
      <c r="E30" s="42">
        <v>90.40223277000003</v>
      </c>
      <c r="F30" s="50">
        <v>37</v>
      </c>
      <c r="G30" s="42">
        <v>27.329334149999998</v>
      </c>
      <c r="H30" s="50">
        <v>70</v>
      </c>
      <c r="I30" s="42">
        <v>52.03666187999999</v>
      </c>
      <c r="J30" s="44">
        <f>K30/C30</f>
        <v>0.7615292502173288</v>
      </c>
      <c r="K30" s="16">
        <f t="shared" si="2"/>
        <v>63.07289862000003</v>
      </c>
      <c r="L30" s="16">
        <f t="shared" si="3"/>
        <v>63.07289862000003</v>
      </c>
      <c r="M30" s="16">
        <f t="shared" si="1"/>
        <v>76.15292502173287</v>
      </c>
    </row>
    <row r="31" spans="1:13" ht="12.75">
      <c r="A31" s="16"/>
      <c r="B31" s="4"/>
      <c r="C31" s="42"/>
      <c r="D31" s="50"/>
      <c r="E31" s="42"/>
      <c r="F31" s="50"/>
      <c r="G31" s="42"/>
      <c r="H31" s="50"/>
      <c r="I31" s="42"/>
      <c r="J31" s="44"/>
      <c r="K31" s="16">
        <f t="shared" si="2"/>
        <v>0</v>
      </c>
      <c r="L31" s="16">
        <f t="shared" si="3"/>
        <v>0</v>
      </c>
      <c r="M31" s="16" t="e">
        <f t="shared" si="1"/>
        <v>#DIV/0!</v>
      </c>
    </row>
    <row r="32" spans="1:13" ht="13.5" thickBot="1">
      <c r="A32" s="16">
        <v>595.33</v>
      </c>
      <c r="B32" s="34" t="s">
        <v>0</v>
      </c>
      <c r="C32" s="46">
        <f aca="true" t="shared" si="8" ref="C32:I32">C8+C13+C16+C22+C27</f>
        <v>2500.386</v>
      </c>
      <c r="D32" s="52">
        <f t="shared" si="8"/>
        <v>1011</v>
      </c>
      <c r="E32" s="46">
        <f t="shared" si="8"/>
        <v>5534.746788980001</v>
      </c>
      <c r="F32" s="52">
        <f t="shared" si="8"/>
        <v>270</v>
      </c>
      <c r="G32" s="48">
        <f t="shared" si="8"/>
        <v>1564.2561667669997</v>
      </c>
      <c r="H32" s="52">
        <f t="shared" si="8"/>
        <v>507</v>
      </c>
      <c r="I32" s="48">
        <f t="shared" si="8"/>
        <v>2421.6219864003206</v>
      </c>
      <c r="J32" s="49">
        <f>K32/C32</f>
        <v>1.5879510692401098</v>
      </c>
      <c r="K32" s="16">
        <f t="shared" si="2"/>
        <v>3970.490622213001</v>
      </c>
      <c r="L32" s="16">
        <f>L8+L13+L16+L22+L27</f>
        <v>3020.333317123</v>
      </c>
      <c r="M32" s="16">
        <f>L32/C32</f>
        <v>1.2079468198602137</v>
      </c>
    </row>
    <row r="33" spans="1:11" ht="12.75" hidden="1">
      <c r="A33">
        <f>A32*C6</f>
        <v>2500.3860000000004</v>
      </c>
      <c r="C33" s="22">
        <f>C8+C16+C22+C27</f>
        <v>1986.8940000000002</v>
      </c>
      <c r="D33" s="22">
        <f aca="true" t="shared" si="9" ref="D33:I33">D8+D16+D22+D27</f>
        <v>972</v>
      </c>
      <c r="E33" s="22">
        <f t="shared" si="9"/>
        <v>4162.836788979999</v>
      </c>
      <c r="F33" s="22">
        <f t="shared" si="9"/>
        <v>258</v>
      </c>
      <c r="G33" s="22">
        <f t="shared" si="9"/>
        <v>1234.4261667669998</v>
      </c>
      <c r="H33" s="22">
        <f t="shared" si="9"/>
        <v>489</v>
      </c>
      <c r="I33" s="22">
        <f t="shared" si="9"/>
        <v>1681.76198640032</v>
      </c>
      <c r="J33" s="24">
        <f>K33*100/C33</f>
        <v>147.3863538876759</v>
      </c>
      <c r="K33" s="16">
        <f t="shared" si="2"/>
        <v>2928.4106222129994</v>
      </c>
    </row>
    <row r="34" ht="12.75">
      <c r="L34" s="16">
        <f>L32-L13</f>
        <v>2506.841317123</v>
      </c>
    </row>
    <row r="35" spans="2:15" ht="12.75" customHeight="1">
      <c r="B35" s="116" t="s">
        <v>48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</row>
    <row r="36" spans="2:10" ht="12.75">
      <c r="B36" s="31" t="s">
        <v>54</v>
      </c>
      <c r="C36" s="31"/>
      <c r="D36" s="31"/>
      <c r="E36" s="31"/>
      <c r="F36" s="31"/>
      <c r="G36" s="31"/>
      <c r="H36" s="31"/>
      <c r="I36" s="31"/>
      <c r="J36" s="31"/>
    </row>
    <row r="37" spans="2:10" ht="12.75">
      <c r="B37" s="31" t="s">
        <v>76</v>
      </c>
      <c r="C37" s="31"/>
      <c r="D37" s="31"/>
      <c r="E37" s="31"/>
      <c r="F37" s="31"/>
      <c r="G37" s="31"/>
      <c r="H37" s="31"/>
      <c r="I37" s="31"/>
      <c r="J37" s="31"/>
    </row>
    <row r="38" spans="4:5" ht="12.75" hidden="1">
      <c r="D38">
        <f>D32-F32</f>
        <v>741</v>
      </c>
      <c r="E38">
        <f>E32-G32</f>
        <v>3970.490622213001</v>
      </c>
    </row>
    <row r="39" ht="12.75" hidden="1">
      <c r="E39">
        <f>E38/C6</f>
        <v>945.3549100507146</v>
      </c>
    </row>
    <row r="40" spans="4:5" ht="12.75" hidden="1">
      <c r="D40">
        <f>D33-F33</f>
        <v>714</v>
      </c>
      <c r="E40">
        <f>E33-G33</f>
        <v>2928.4106222129994</v>
      </c>
    </row>
    <row r="41" ht="12.75" hidden="1">
      <c r="E41">
        <f>E40/C6</f>
        <v>697.2406243364284</v>
      </c>
    </row>
  </sheetData>
  <sheetProtection/>
  <mergeCells count="9">
    <mergeCell ref="B2:J2"/>
    <mergeCell ref="B35:O35"/>
    <mergeCell ref="J4:J5"/>
    <mergeCell ref="B4:B5"/>
    <mergeCell ref="C4:C5"/>
    <mergeCell ref="D4:E4"/>
    <mergeCell ref="F4:G4"/>
    <mergeCell ref="H4:I4"/>
    <mergeCell ref="B3:I3"/>
  </mergeCells>
  <printOptions/>
  <pageMargins left="0" right="0" top="0.61" bottom="0.42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7"/>
  <sheetViews>
    <sheetView zoomScale="90" zoomScaleNormal="90" zoomScalePageLayoutView="0" workbookViewId="0" topLeftCell="B1">
      <selection activeCell="B1" sqref="B1"/>
    </sheetView>
  </sheetViews>
  <sheetFormatPr defaultColWidth="9.140625" defaultRowHeight="12.75"/>
  <cols>
    <col min="1" max="1" width="13.57421875" style="0" hidden="1" customWidth="1"/>
    <col min="2" max="2" width="34.140625" style="0" customWidth="1"/>
    <col min="3" max="3" width="12.421875" style="0" customWidth="1"/>
    <col min="4" max="4" width="9.28125" style="0" bestFit="1" customWidth="1"/>
    <col min="5" max="5" width="10.421875" style="0" customWidth="1"/>
    <col min="6" max="6" width="7.8515625" style="0" customWidth="1"/>
    <col min="7" max="7" width="9.57421875" style="0" customWidth="1"/>
    <col min="8" max="8" width="7.421875" style="0" customWidth="1"/>
    <col min="9" max="9" width="8.7109375" style="0" customWidth="1"/>
    <col min="10" max="10" width="11.8515625" style="0" customWidth="1"/>
    <col min="11" max="13" width="9.140625" style="0" hidden="1" customWidth="1"/>
  </cols>
  <sheetData>
    <row r="2" spans="2:10" ht="12.75">
      <c r="B2" s="128" t="s">
        <v>31</v>
      </c>
      <c r="C2" s="128"/>
      <c r="D2" s="128"/>
      <c r="E2" s="128"/>
      <c r="F2" s="128"/>
      <c r="G2" s="128"/>
      <c r="H2" s="128"/>
      <c r="I2" s="128"/>
      <c r="J2" s="128"/>
    </row>
    <row r="3" spans="2:10" ht="13.5" thickBot="1">
      <c r="B3" s="127" t="s">
        <v>94</v>
      </c>
      <c r="C3" s="127"/>
      <c r="D3" s="127"/>
      <c r="E3" s="127"/>
      <c r="F3" s="127"/>
      <c r="G3" s="127"/>
      <c r="H3" s="127"/>
      <c r="I3" s="127"/>
      <c r="J3" s="9" t="s">
        <v>27</v>
      </c>
    </row>
    <row r="4" spans="2:10" ht="30.75" customHeight="1">
      <c r="B4" s="117" t="s">
        <v>37</v>
      </c>
      <c r="C4" s="119" t="s">
        <v>17</v>
      </c>
      <c r="D4" s="121" t="s">
        <v>11</v>
      </c>
      <c r="E4" s="122"/>
      <c r="F4" s="121" t="s">
        <v>8</v>
      </c>
      <c r="G4" s="122"/>
      <c r="H4" s="121" t="s">
        <v>9</v>
      </c>
      <c r="I4" s="122"/>
      <c r="J4" s="123" t="s">
        <v>13</v>
      </c>
    </row>
    <row r="5" spans="2:10" ht="39.75" customHeight="1">
      <c r="B5" s="118"/>
      <c r="C5" s="120"/>
      <c r="D5" s="10" t="s">
        <v>49</v>
      </c>
      <c r="E5" s="10" t="s">
        <v>10</v>
      </c>
      <c r="F5" s="10" t="s">
        <v>50</v>
      </c>
      <c r="G5" s="10" t="s">
        <v>10</v>
      </c>
      <c r="H5" s="10" t="s">
        <v>50</v>
      </c>
      <c r="I5" s="10" t="s">
        <v>10</v>
      </c>
      <c r="J5" s="124"/>
    </row>
    <row r="6" spans="2:10" ht="12.75">
      <c r="B6" s="4"/>
      <c r="C6" s="2">
        <f>NE!C6</f>
        <v>4.2</v>
      </c>
      <c r="D6" s="2"/>
      <c r="E6" s="2"/>
      <c r="F6" s="2"/>
      <c r="G6" s="2"/>
      <c r="H6" s="2"/>
      <c r="I6" s="2"/>
      <c r="J6" s="3"/>
    </row>
    <row r="7" spans="2:10" ht="12.75">
      <c r="B7" s="1"/>
      <c r="C7" s="19"/>
      <c r="D7" s="2"/>
      <c r="E7" s="2"/>
      <c r="F7" s="2"/>
      <c r="G7" s="2"/>
      <c r="H7" s="2"/>
      <c r="I7" s="2"/>
      <c r="J7" s="3"/>
    </row>
    <row r="8" spans="2:13" ht="12.75">
      <c r="B8" s="32" t="s">
        <v>38</v>
      </c>
      <c r="C8" s="39">
        <f aca="true" t="shared" si="0" ref="C8:I8">C9+C10+C11</f>
        <v>802.242</v>
      </c>
      <c r="D8" s="55">
        <v>79</v>
      </c>
      <c r="E8" s="39">
        <f t="shared" si="0"/>
        <v>1061.52090001</v>
      </c>
      <c r="F8" s="40">
        <f t="shared" si="0"/>
        <v>9</v>
      </c>
      <c r="G8" s="39">
        <f t="shared" si="0"/>
        <v>95.88</v>
      </c>
      <c r="H8" s="40">
        <f t="shared" si="0"/>
        <v>58</v>
      </c>
      <c r="I8" s="39">
        <f t="shared" si="0"/>
        <v>788.59333571</v>
      </c>
      <c r="J8" s="41">
        <f>K8/C8</f>
        <v>1.2036778179277576</v>
      </c>
      <c r="K8" s="16">
        <f>E8-G8</f>
        <v>965.6409000100001</v>
      </c>
      <c r="L8" s="16">
        <f>L9+L10+L11</f>
        <v>812.7135000100001</v>
      </c>
      <c r="M8" s="16">
        <f>(L8*100)/C8</f>
        <v>101.30527945557577</v>
      </c>
    </row>
    <row r="9" spans="1:13" ht="12.75">
      <c r="A9" s="16">
        <v>95.505</v>
      </c>
      <c r="B9" s="25" t="s">
        <v>18</v>
      </c>
      <c r="C9" s="42">
        <f>A9*$C$6</f>
        <v>401.121</v>
      </c>
      <c r="D9" s="50">
        <v>17</v>
      </c>
      <c r="E9" s="42">
        <v>511.21611546</v>
      </c>
      <c r="F9" s="50">
        <v>1</v>
      </c>
      <c r="G9" s="42">
        <v>64.13</v>
      </c>
      <c r="H9" s="50">
        <v>10</v>
      </c>
      <c r="I9" s="42">
        <v>325.69935511</v>
      </c>
      <c r="J9" s="44">
        <f>K9/C9</f>
        <v>1.114591645563309</v>
      </c>
      <c r="K9" s="16">
        <f aca="true" t="shared" si="1" ref="K9:K33">E9-G9</f>
        <v>447.08611546000003</v>
      </c>
      <c r="L9" s="16">
        <f aca="true" t="shared" si="2" ref="L9:L31">E9-G9</f>
        <v>447.08611546000003</v>
      </c>
      <c r="M9" s="16">
        <f>(L9*100)/C9</f>
        <v>111.45916455633089</v>
      </c>
    </row>
    <row r="10" spans="1:13" ht="12.75">
      <c r="A10" s="16">
        <v>38.202</v>
      </c>
      <c r="B10" s="25" t="s">
        <v>19</v>
      </c>
      <c r="C10" s="42">
        <f>A10*$C$6</f>
        <v>160.4484</v>
      </c>
      <c r="D10" s="75" t="s">
        <v>90</v>
      </c>
      <c r="E10" s="42">
        <v>144.33478455000002</v>
      </c>
      <c r="F10" s="50">
        <v>2</v>
      </c>
      <c r="G10" s="42">
        <v>19.38</v>
      </c>
      <c r="H10" s="50">
        <v>8</v>
      </c>
      <c r="I10" s="42">
        <v>102.70817468000001</v>
      </c>
      <c r="J10" s="44">
        <f>K10/C10</f>
        <v>0.7787848588705156</v>
      </c>
      <c r="K10" s="16">
        <f t="shared" si="1"/>
        <v>124.95478455000003</v>
      </c>
      <c r="L10" s="16">
        <f t="shared" si="2"/>
        <v>124.95478455000003</v>
      </c>
      <c r="M10" s="16">
        <f>(L10*100)/C10</f>
        <v>77.87848588705155</v>
      </c>
    </row>
    <row r="11" spans="1:13" ht="12.75">
      <c r="A11" s="16">
        <v>57.303</v>
      </c>
      <c r="B11" s="25" t="s">
        <v>20</v>
      </c>
      <c r="C11" s="42">
        <f>A11*$C$6</f>
        <v>240.6726</v>
      </c>
      <c r="D11" s="50" t="s">
        <v>60</v>
      </c>
      <c r="E11" s="42">
        <v>405.97</v>
      </c>
      <c r="F11" s="50">
        <v>6</v>
      </c>
      <c r="G11" s="42">
        <v>12.37</v>
      </c>
      <c r="H11" s="50">
        <v>40</v>
      </c>
      <c r="I11" s="42">
        <v>360.18580591999995</v>
      </c>
      <c r="J11" s="44">
        <f>K11/C11</f>
        <v>1.6354167445733334</v>
      </c>
      <c r="K11" s="16">
        <f t="shared" si="1"/>
        <v>393.6</v>
      </c>
      <c r="L11" s="16">
        <f>C11</f>
        <v>240.6726</v>
      </c>
      <c r="M11" s="16">
        <f>C11</f>
        <v>240.6726</v>
      </c>
    </row>
    <row r="12" spans="1:13" ht="12.75">
      <c r="A12" s="16">
        <v>191.01</v>
      </c>
      <c r="B12" s="25"/>
      <c r="C12" s="42"/>
      <c r="D12" s="50"/>
      <c r="E12" s="42"/>
      <c r="F12" s="50"/>
      <c r="G12" s="42"/>
      <c r="H12" s="50"/>
      <c r="I12" s="42"/>
      <c r="J12" s="44"/>
      <c r="K12" s="16">
        <f t="shared" si="1"/>
        <v>0</v>
      </c>
      <c r="L12" s="16">
        <f t="shared" si="2"/>
        <v>0</v>
      </c>
      <c r="M12" s="16" t="e">
        <f aca="true" t="shared" si="3" ref="M12:M31">(L12*100)/C12</f>
        <v>#DIV/0!</v>
      </c>
    </row>
    <row r="13" spans="1:13" ht="12.75">
      <c r="A13" s="16"/>
      <c r="B13" s="32" t="s">
        <v>39</v>
      </c>
      <c r="C13" s="39">
        <f aca="true" t="shared" si="4" ref="C13:I13">C14</f>
        <v>505.55400000000003</v>
      </c>
      <c r="D13" s="51">
        <f t="shared" si="4"/>
        <v>49</v>
      </c>
      <c r="E13" s="39">
        <f t="shared" si="4"/>
        <v>1447.89</v>
      </c>
      <c r="F13" s="51">
        <f t="shared" si="4"/>
        <v>15</v>
      </c>
      <c r="G13" s="39">
        <f t="shared" si="4"/>
        <v>270.17</v>
      </c>
      <c r="H13" s="51">
        <f t="shared" si="4"/>
        <v>19</v>
      </c>
      <c r="I13" s="39">
        <f t="shared" si="4"/>
        <v>670.2</v>
      </c>
      <c r="J13" s="41">
        <f>K13/C13</f>
        <v>2.3295632118428498</v>
      </c>
      <c r="K13" s="16">
        <f t="shared" si="1"/>
        <v>1177.72</v>
      </c>
      <c r="L13" s="16">
        <f>L14</f>
        <v>505.55400000000003</v>
      </c>
      <c r="M13" s="16">
        <f t="shared" si="3"/>
        <v>100</v>
      </c>
    </row>
    <row r="14" spans="1:13" ht="12.75">
      <c r="A14" s="16">
        <v>120.37</v>
      </c>
      <c r="B14" s="38" t="s">
        <v>44</v>
      </c>
      <c r="C14" s="42">
        <f>A14*$C$6</f>
        <v>505.55400000000003</v>
      </c>
      <c r="D14" s="50">
        <v>49</v>
      </c>
      <c r="E14" s="42">
        <v>1447.89</v>
      </c>
      <c r="F14" s="50">
        <v>15</v>
      </c>
      <c r="G14" s="42">
        <v>270.17</v>
      </c>
      <c r="H14" s="67">
        <v>19</v>
      </c>
      <c r="I14" s="45">
        <v>670.2</v>
      </c>
      <c r="J14" s="44">
        <f>K14/C14</f>
        <v>2.3295632118428498</v>
      </c>
      <c r="K14" s="16">
        <f t="shared" si="1"/>
        <v>1177.72</v>
      </c>
      <c r="L14" s="16">
        <f>C14</f>
        <v>505.55400000000003</v>
      </c>
      <c r="M14" s="16">
        <f t="shared" si="3"/>
        <v>100</v>
      </c>
    </row>
    <row r="15" spans="1:13" ht="12.75">
      <c r="A15" s="16"/>
      <c r="B15" s="25"/>
      <c r="C15" s="42"/>
      <c r="D15" s="50"/>
      <c r="E15" s="42"/>
      <c r="F15" s="50"/>
      <c r="G15" s="42"/>
      <c r="H15" s="50"/>
      <c r="I15" s="42"/>
      <c r="J15" s="44"/>
      <c r="K15" s="16">
        <f t="shared" si="1"/>
        <v>0</v>
      </c>
      <c r="L15" s="16">
        <f t="shared" si="2"/>
        <v>0</v>
      </c>
      <c r="M15" s="16" t="e">
        <f t="shared" si="3"/>
        <v>#DIV/0!</v>
      </c>
    </row>
    <row r="16" spans="1:13" ht="12.75">
      <c r="A16" s="16"/>
      <c r="B16" s="32" t="s">
        <v>45</v>
      </c>
      <c r="C16" s="39">
        <f aca="true" t="shared" si="5" ref="C16:I16">C17+C18+C19+C20</f>
        <v>411.852</v>
      </c>
      <c r="D16" s="51">
        <f t="shared" si="5"/>
        <v>123</v>
      </c>
      <c r="E16" s="39">
        <f t="shared" si="5"/>
        <v>798.88</v>
      </c>
      <c r="F16" s="51">
        <f t="shared" si="5"/>
        <v>24</v>
      </c>
      <c r="G16" s="39">
        <f t="shared" si="5"/>
        <v>186.67</v>
      </c>
      <c r="H16" s="51">
        <f t="shared" si="5"/>
        <v>63</v>
      </c>
      <c r="I16" s="39">
        <f t="shared" si="5"/>
        <v>393.99281686999996</v>
      </c>
      <c r="J16" s="41">
        <f>K16/C16</f>
        <v>1.486480580402669</v>
      </c>
      <c r="K16" s="16">
        <f t="shared" si="1"/>
        <v>612.21</v>
      </c>
      <c r="L16" s="16">
        <f>L17+L18+L19+L20</f>
        <v>444.538</v>
      </c>
      <c r="M16" s="16">
        <f t="shared" si="3"/>
        <v>107.93634606606258</v>
      </c>
    </row>
    <row r="17" spans="1:13" ht="12.75">
      <c r="A17" s="16">
        <v>31.62</v>
      </c>
      <c r="B17" s="38" t="s">
        <v>40</v>
      </c>
      <c r="C17" s="42">
        <f>A17*$C$6</f>
        <v>132.804</v>
      </c>
      <c r="D17" s="50">
        <v>16</v>
      </c>
      <c r="E17" s="42">
        <v>234.44</v>
      </c>
      <c r="F17" s="50">
        <v>2</v>
      </c>
      <c r="G17" s="42">
        <v>82.46</v>
      </c>
      <c r="H17" s="50">
        <v>7</v>
      </c>
      <c r="I17" s="42">
        <v>125.64</v>
      </c>
      <c r="J17" s="44">
        <f>K17/C17</f>
        <v>1.144393241167435</v>
      </c>
      <c r="K17" s="16">
        <f t="shared" si="1"/>
        <v>151.98000000000002</v>
      </c>
      <c r="L17" s="16">
        <f>C17</f>
        <v>132.804</v>
      </c>
      <c r="M17" s="16">
        <f t="shared" si="3"/>
        <v>100</v>
      </c>
    </row>
    <row r="18" spans="1:14" ht="12.75">
      <c r="A18" s="16">
        <v>13.66</v>
      </c>
      <c r="B18" s="38" t="s">
        <v>21</v>
      </c>
      <c r="C18" s="42">
        <f>A18*$C$6</f>
        <v>57.372</v>
      </c>
      <c r="D18" s="50">
        <v>55</v>
      </c>
      <c r="E18" s="42">
        <v>122.41</v>
      </c>
      <c r="F18" s="50">
        <v>13</v>
      </c>
      <c r="G18" s="42">
        <v>32.75</v>
      </c>
      <c r="H18" s="50">
        <v>26</v>
      </c>
      <c r="I18" s="42">
        <v>56.732816869999986</v>
      </c>
      <c r="J18" s="44">
        <f>K18/C18</f>
        <v>1.5627832392107648</v>
      </c>
      <c r="K18" s="16">
        <f t="shared" si="1"/>
        <v>89.66</v>
      </c>
      <c r="L18" s="16">
        <f t="shared" si="2"/>
        <v>89.66</v>
      </c>
      <c r="M18" s="16">
        <f t="shared" si="3"/>
        <v>156.2783239210765</v>
      </c>
      <c r="N18" s="35"/>
    </row>
    <row r="19" spans="1:13" ht="25.5">
      <c r="A19" s="16">
        <v>13.66</v>
      </c>
      <c r="B19" s="38" t="s">
        <v>46</v>
      </c>
      <c r="C19" s="42">
        <f>A19*$C$6</f>
        <v>57.372</v>
      </c>
      <c r="D19" s="50">
        <v>2</v>
      </c>
      <c r="E19" s="42">
        <v>57.77</v>
      </c>
      <c r="F19" s="50">
        <v>0</v>
      </c>
      <c r="G19" s="42">
        <v>0</v>
      </c>
      <c r="H19" s="50">
        <v>1</v>
      </c>
      <c r="I19" s="42">
        <v>40.31</v>
      </c>
      <c r="J19" s="44">
        <f>K19/C19</f>
        <v>1.0069371819005788</v>
      </c>
      <c r="K19" s="16">
        <f t="shared" si="1"/>
        <v>57.77</v>
      </c>
      <c r="L19" s="16">
        <f t="shared" si="2"/>
        <v>57.77</v>
      </c>
      <c r="M19" s="16">
        <f t="shared" si="3"/>
        <v>100.69371819005787</v>
      </c>
    </row>
    <row r="20" spans="1:13" ht="12.75">
      <c r="A20" s="16">
        <v>39.12</v>
      </c>
      <c r="B20" s="38" t="s">
        <v>47</v>
      </c>
      <c r="C20" s="42">
        <f>A20*$C$6</f>
        <v>164.304</v>
      </c>
      <c r="D20" s="50">
        <v>50</v>
      </c>
      <c r="E20" s="42">
        <v>384.26</v>
      </c>
      <c r="F20" s="50">
        <v>9</v>
      </c>
      <c r="G20" s="42">
        <v>71.46</v>
      </c>
      <c r="H20" s="50">
        <v>29</v>
      </c>
      <c r="I20" s="42">
        <v>171.31</v>
      </c>
      <c r="J20" s="44">
        <f>K20/C20</f>
        <v>1.9037881001071186</v>
      </c>
      <c r="K20" s="16">
        <f t="shared" si="1"/>
        <v>312.8</v>
      </c>
      <c r="L20" s="16">
        <f>C20</f>
        <v>164.304</v>
      </c>
      <c r="M20" s="16">
        <f t="shared" si="3"/>
        <v>100.00000000000001</v>
      </c>
    </row>
    <row r="21" spans="1:13" ht="12.75">
      <c r="A21" s="16"/>
      <c r="B21" s="25"/>
      <c r="C21" s="42"/>
      <c r="D21" s="50"/>
      <c r="E21" s="42"/>
      <c r="F21" s="50"/>
      <c r="G21" s="42"/>
      <c r="H21" s="50"/>
      <c r="I21" s="42"/>
      <c r="J21" s="44"/>
      <c r="K21" s="16">
        <f t="shared" si="1"/>
        <v>0</v>
      </c>
      <c r="L21" s="16">
        <f t="shared" si="2"/>
        <v>0</v>
      </c>
      <c r="M21" s="16" t="e">
        <f t="shared" si="3"/>
        <v>#DIV/0!</v>
      </c>
    </row>
    <row r="22" spans="1:13" ht="12.75">
      <c r="A22" s="16"/>
      <c r="B22" s="32" t="s">
        <v>22</v>
      </c>
      <c r="C22" s="39">
        <f aca="true" t="shared" si="6" ref="C22:I22">C23+C24+C25</f>
        <v>316.554</v>
      </c>
      <c r="D22" s="51">
        <f t="shared" si="6"/>
        <v>574</v>
      </c>
      <c r="E22" s="39">
        <f t="shared" si="6"/>
        <v>784.08897861</v>
      </c>
      <c r="F22" s="51">
        <f t="shared" si="6"/>
        <v>257</v>
      </c>
      <c r="G22" s="39">
        <f t="shared" si="6"/>
        <v>294.61507816</v>
      </c>
      <c r="H22" s="51">
        <f t="shared" si="6"/>
        <v>240</v>
      </c>
      <c r="I22" s="39">
        <f t="shared" si="6"/>
        <v>277.2038737500001</v>
      </c>
      <c r="J22" s="41">
        <f>K22/C22</f>
        <v>1.5462571960866078</v>
      </c>
      <c r="K22" s="16">
        <f t="shared" si="1"/>
        <v>489.47390045000003</v>
      </c>
      <c r="L22" s="16">
        <f>L23+L24+L25</f>
        <v>489.47390045</v>
      </c>
      <c r="M22" s="16">
        <f t="shared" si="3"/>
        <v>154.62571960866077</v>
      </c>
    </row>
    <row r="23" spans="1:13" ht="12.75">
      <c r="A23" s="16">
        <v>36.54</v>
      </c>
      <c r="B23" s="38" t="s">
        <v>23</v>
      </c>
      <c r="C23" s="42">
        <f>A23*$C$6</f>
        <v>153.468</v>
      </c>
      <c r="D23" s="50">
        <v>36</v>
      </c>
      <c r="E23" s="42">
        <v>453.05</v>
      </c>
      <c r="F23" s="50">
        <v>13</v>
      </c>
      <c r="G23" s="42">
        <v>151.82</v>
      </c>
      <c r="H23" s="50">
        <v>12</v>
      </c>
      <c r="I23" s="42">
        <v>131.7679118</v>
      </c>
      <c r="J23" s="44">
        <f>K23/C23</f>
        <v>1.9628196106028621</v>
      </c>
      <c r="K23" s="16">
        <f t="shared" si="1"/>
        <v>301.23</v>
      </c>
      <c r="L23" s="16">
        <f t="shared" si="2"/>
        <v>301.23</v>
      </c>
      <c r="M23" s="16">
        <f t="shared" si="3"/>
        <v>196.2819610602862</v>
      </c>
    </row>
    <row r="24" spans="1:13" ht="12.75">
      <c r="A24" s="16">
        <v>0.59</v>
      </c>
      <c r="B24" s="38" t="s">
        <v>24</v>
      </c>
      <c r="C24" s="42">
        <f>A24*$C$6</f>
        <v>2.4779999999999998</v>
      </c>
      <c r="D24" s="50">
        <v>1</v>
      </c>
      <c r="E24" s="42">
        <v>3.016</v>
      </c>
      <c r="F24" s="50">
        <v>1</v>
      </c>
      <c r="G24" s="42">
        <v>3.016</v>
      </c>
      <c r="H24" s="50">
        <v>0</v>
      </c>
      <c r="I24" s="42">
        <v>0</v>
      </c>
      <c r="J24" s="44">
        <f>K24/C24</f>
        <v>0</v>
      </c>
      <c r="K24" s="16">
        <f t="shared" si="1"/>
        <v>0</v>
      </c>
      <c r="L24" s="16">
        <f t="shared" si="2"/>
        <v>0</v>
      </c>
      <c r="M24" s="16">
        <f t="shared" si="3"/>
        <v>0</v>
      </c>
    </row>
    <row r="25" spans="1:13" ht="12.75">
      <c r="A25" s="16">
        <v>38.24</v>
      </c>
      <c r="B25" s="38" t="s">
        <v>41</v>
      </c>
      <c r="C25" s="42">
        <f>A25*$C$6</f>
        <v>160.608</v>
      </c>
      <c r="D25" s="50">
        <v>537</v>
      </c>
      <c r="E25" s="42">
        <v>328.02297861</v>
      </c>
      <c r="F25" s="50">
        <v>243</v>
      </c>
      <c r="G25" s="42">
        <v>139.77907816</v>
      </c>
      <c r="H25" s="50">
        <v>228</v>
      </c>
      <c r="I25" s="42">
        <v>145.43596195000012</v>
      </c>
      <c r="J25" s="44">
        <f>K25/C25</f>
        <v>1.172070509874975</v>
      </c>
      <c r="K25" s="16">
        <f t="shared" si="1"/>
        <v>188.24390044999998</v>
      </c>
      <c r="L25" s="16">
        <f t="shared" si="2"/>
        <v>188.24390044999998</v>
      </c>
      <c r="M25" s="16">
        <f t="shared" si="3"/>
        <v>117.20705098749751</v>
      </c>
    </row>
    <row r="26" spans="1:13" ht="12.75">
      <c r="A26" s="16"/>
      <c r="B26" s="25"/>
      <c r="C26" s="42"/>
      <c r="D26" s="50"/>
      <c r="E26" s="42"/>
      <c r="F26" s="50"/>
      <c r="G26" s="42"/>
      <c r="H26" s="50"/>
      <c r="I26" s="42"/>
      <c r="J26" s="44"/>
      <c r="K26" s="16">
        <f t="shared" si="1"/>
        <v>0</v>
      </c>
      <c r="L26" s="16">
        <f t="shared" si="2"/>
        <v>0</v>
      </c>
      <c r="M26" s="16" t="e">
        <f t="shared" si="3"/>
        <v>#DIV/0!</v>
      </c>
    </row>
    <row r="27" spans="1:13" ht="12.75">
      <c r="A27" s="16"/>
      <c r="B27" s="32" t="s">
        <v>25</v>
      </c>
      <c r="C27" s="39">
        <f aca="true" t="shared" si="7" ref="C27:I27">C28+C29+C30</f>
        <v>423.024</v>
      </c>
      <c r="D27" s="51">
        <f t="shared" si="7"/>
        <v>128</v>
      </c>
      <c r="E27" s="39">
        <f t="shared" si="7"/>
        <v>713.00053594</v>
      </c>
      <c r="F27" s="51">
        <f t="shared" si="7"/>
        <v>39</v>
      </c>
      <c r="G27" s="39">
        <f t="shared" si="7"/>
        <v>183.19911368000004</v>
      </c>
      <c r="H27" s="51">
        <f t="shared" si="7"/>
        <v>56</v>
      </c>
      <c r="I27" s="39">
        <f t="shared" si="7"/>
        <v>306.08510181</v>
      </c>
      <c r="J27" s="41">
        <f>K27/C27</f>
        <v>1.252414572837475</v>
      </c>
      <c r="K27" s="16">
        <f t="shared" si="1"/>
        <v>529.80142226</v>
      </c>
      <c r="L27" s="16">
        <f>L28+L29+L30</f>
        <v>440.1042222599999</v>
      </c>
      <c r="M27" s="16">
        <f t="shared" si="3"/>
        <v>104.03764851639622</v>
      </c>
    </row>
    <row r="28" spans="1:13" ht="12.75">
      <c r="A28" s="16">
        <v>35.44</v>
      </c>
      <c r="B28" s="38" t="s">
        <v>26</v>
      </c>
      <c r="C28" s="42">
        <f>A28*$C$6</f>
        <v>148.84799999999998</v>
      </c>
      <c r="D28" s="50">
        <v>16</v>
      </c>
      <c r="E28" s="42">
        <v>232.85</v>
      </c>
      <c r="F28" s="50">
        <v>1</v>
      </c>
      <c r="G28" s="42">
        <v>4.5</v>
      </c>
      <c r="H28" s="50">
        <v>8</v>
      </c>
      <c r="I28" s="42">
        <v>150.75317981999999</v>
      </c>
      <c r="J28" s="44">
        <f>K28/C28</f>
        <v>1.5341153391379125</v>
      </c>
      <c r="K28" s="16">
        <f t="shared" si="1"/>
        <v>228.35</v>
      </c>
      <c r="L28" s="16">
        <v>138.6528</v>
      </c>
      <c r="M28" s="16">
        <f t="shared" si="3"/>
        <v>93.15059658174783</v>
      </c>
    </row>
    <row r="29" spans="1:13" ht="12.75">
      <c r="A29" s="16">
        <v>45.86</v>
      </c>
      <c r="B29" s="38" t="s">
        <v>42</v>
      </c>
      <c r="C29" s="42">
        <f>A29*$C$6</f>
        <v>192.612</v>
      </c>
      <c r="D29" s="50">
        <v>50</v>
      </c>
      <c r="E29" s="42">
        <v>435.54920338</v>
      </c>
      <c r="F29" s="50">
        <v>16</v>
      </c>
      <c r="G29" s="42">
        <v>162.98671063000003</v>
      </c>
      <c r="H29" s="50">
        <v>16</v>
      </c>
      <c r="I29" s="42">
        <v>131.44084130000002</v>
      </c>
      <c r="J29" s="44">
        <f>K29/C29</f>
        <v>1.4150857306398352</v>
      </c>
      <c r="K29" s="16">
        <f t="shared" si="1"/>
        <v>272.56249274999993</v>
      </c>
      <c r="L29" s="16">
        <f t="shared" si="2"/>
        <v>272.56249274999993</v>
      </c>
      <c r="M29" s="16">
        <f t="shared" si="3"/>
        <v>141.50857306398353</v>
      </c>
    </row>
    <row r="30" spans="1:13" ht="12.75">
      <c r="A30" s="16">
        <v>19.42</v>
      </c>
      <c r="B30" s="38" t="s">
        <v>36</v>
      </c>
      <c r="C30" s="42">
        <f>A30*$C$6</f>
        <v>81.56400000000001</v>
      </c>
      <c r="D30" s="50">
        <v>62</v>
      </c>
      <c r="E30" s="42">
        <v>44.60133255999999</v>
      </c>
      <c r="F30" s="50">
        <v>22</v>
      </c>
      <c r="G30" s="42">
        <v>15.712403049999999</v>
      </c>
      <c r="H30" s="50">
        <v>32</v>
      </c>
      <c r="I30" s="42">
        <v>23.89108069</v>
      </c>
      <c r="J30" s="44">
        <f>K30/C30</f>
        <v>0.3541872579814623</v>
      </c>
      <c r="K30" s="16">
        <f t="shared" si="1"/>
        <v>28.88892950999999</v>
      </c>
      <c r="L30" s="16">
        <f t="shared" si="2"/>
        <v>28.88892950999999</v>
      </c>
      <c r="M30" s="16">
        <f t="shared" si="3"/>
        <v>35.41872579814623</v>
      </c>
    </row>
    <row r="31" spans="1:13" ht="12.75">
      <c r="A31" s="16"/>
      <c r="B31" s="4"/>
      <c r="C31" s="42"/>
      <c r="D31" s="50"/>
      <c r="E31" s="42"/>
      <c r="F31" s="50"/>
      <c r="G31" s="42"/>
      <c r="H31" s="50"/>
      <c r="I31" s="42"/>
      <c r="J31" s="44"/>
      <c r="K31" s="16">
        <f t="shared" si="1"/>
        <v>0</v>
      </c>
      <c r="L31" s="16">
        <f t="shared" si="2"/>
        <v>0</v>
      </c>
      <c r="M31" s="16" t="e">
        <f t="shared" si="3"/>
        <v>#DIV/0!</v>
      </c>
    </row>
    <row r="32" spans="1:13" ht="13.5" thickBot="1">
      <c r="A32" s="16">
        <v>585.53</v>
      </c>
      <c r="B32" s="34" t="s">
        <v>0</v>
      </c>
      <c r="C32" s="46">
        <f aca="true" t="shared" si="8" ref="C32:I32">C8+C13+C16+C22+C27</f>
        <v>2459.226</v>
      </c>
      <c r="D32" s="52">
        <f t="shared" si="8"/>
        <v>953</v>
      </c>
      <c r="E32" s="46">
        <f t="shared" si="8"/>
        <v>4805.380414560001</v>
      </c>
      <c r="F32" s="52">
        <f t="shared" si="8"/>
        <v>344</v>
      </c>
      <c r="G32" s="48">
        <f t="shared" si="8"/>
        <v>1030.53419184</v>
      </c>
      <c r="H32" s="52">
        <f t="shared" si="8"/>
        <v>436</v>
      </c>
      <c r="I32" s="48">
        <f t="shared" si="8"/>
        <v>2436.0751281400003</v>
      </c>
      <c r="J32" s="49">
        <f>K32/C32</f>
        <v>1.5349732894496075</v>
      </c>
      <c r="K32" s="16">
        <f t="shared" si="1"/>
        <v>3774.8462227200007</v>
      </c>
      <c r="L32" s="16">
        <f>L8+L13+L16+L22+L27</f>
        <v>2692.38362272</v>
      </c>
      <c r="M32" s="16">
        <f>L32/C32</f>
        <v>1.0948093516903286</v>
      </c>
    </row>
    <row r="33" spans="1:11" ht="12.75">
      <c r="A33">
        <f>A32*C6</f>
        <v>2459.226</v>
      </c>
      <c r="C33" s="22"/>
      <c r="D33" s="22"/>
      <c r="E33" s="22"/>
      <c r="F33" s="22"/>
      <c r="G33" s="22"/>
      <c r="H33" s="22"/>
      <c r="I33" s="22"/>
      <c r="J33" s="24"/>
      <c r="K33" s="16">
        <f t="shared" si="1"/>
        <v>0</v>
      </c>
    </row>
    <row r="34" ht="12.75">
      <c r="L34" s="16">
        <f>L32-L13</f>
        <v>2186.82962272</v>
      </c>
    </row>
    <row r="35" spans="2:15" ht="12.75" customHeight="1">
      <c r="B35" s="116" t="s">
        <v>48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</row>
    <row r="36" spans="2:10" ht="12.75">
      <c r="B36" s="31" t="s">
        <v>54</v>
      </c>
      <c r="C36" s="31"/>
      <c r="D36" s="31"/>
      <c r="E36" s="31"/>
      <c r="F36" s="31"/>
      <c r="G36" s="31"/>
      <c r="H36" s="31"/>
      <c r="I36" s="31"/>
      <c r="J36" s="31"/>
    </row>
    <row r="37" spans="2:10" ht="12.75">
      <c r="B37" s="31" t="s">
        <v>76</v>
      </c>
      <c r="C37" s="31"/>
      <c r="D37" s="31"/>
      <c r="E37" s="31"/>
      <c r="F37" s="31"/>
      <c r="G37" s="31"/>
      <c r="H37" s="31"/>
      <c r="I37" s="31"/>
      <c r="J37" s="31"/>
    </row>
  </sheetData>
  <sheetProtection/>
  <mergeCells count="9">
    <mergeCell ref="B2:J2"/>
    <mergeCell ref="B35:O35"/>
    <mergeCell ref="J4:J5"/>
    <mergeCell ref="B4:B5"/>
    <mergeCell ref="C4:C5"/>
    <mergeCell ref="D4:E4"/>
    <mergeCell ref="F4:G4"/>
    <mergeCell ref="H4:I4"/>
    <mergeCell ref="B3:I3"/>
  </mergeCells>
  <printOptions/>
  <pageMargins left="0" right="0" top="0.35" bottom="0.1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41"/>
  <sheetViews>
    <sheetView zoomScale="90" zoomScaleNormal="90" zoomScalePageLayoutView="0" workbookViewId="0" topLeftCell="B1">
      <selection activeCell="B1" sqref="B1"/>
    </sheetView>
  </sheetViews>
  <sheetFormatPr defaultColWidth="9.140625" defaultRowHeight="12.75"/>
  <cols>
    <col min="1" max="1" width="16.7109375" style="0" hidden="1" customWidth="1"/>
    <col min="2" max="2" width="35.57421875" style="0" customWidth="1"/>
    <col min="3" max="3" width="12.57421875" style="0" customWidth="1"/>
    <col min="4" max="4" width="8.28125" style="0" customWidth="1"/>
    <col min="5" max="5" width="9.8515625" style="0" customWidth="1"/>
    <col min="6" max="6" width="7.421875" style="0" customWidth="1"/>
    <col min="7" max="7" width="9.00390625" style="0" customWidth="1"/>
    <col min="8" max="8" width="7.421875" style="0" customWidth="1"/>
    <col min="9" max="9" width="10.7109375" style="0" customWidth="1"/>
    <col min="10" max="10" width="12.00390625" style="0" customWidth="1"/>
    <col min="11" max="13" width="9.140625" style="0" hidden="1" customWidth="1"/>
  </cols>
  <sheetData>
    <row r="2" spans="2:10" ht="12.75">
      <c r="B2" s="128" t="s">
        <v>33</v>
      </c>
      <c r="C2" s="128"/>
      <c r="D2" s="128"/>
      <c r="E2" s="128"/>
      <c r="F2" s="128"/>
      <c r="G2" s="128"/>
      <c r="H2" s="128"/>
      <c r="I2" s="128"/>
      <c r="J2" s="128"/>
    </row>
    <row r="3" spans="2:10" ht="13.5" thickBot="1">
      <c r="B3" s="127" t="s">
        <v>94</v>
      </c>
      <c r="C3" s="127"/>
      <c r="D3" s="127"/>
      <c r="E3" s="127"/>
      <c r="F3" s="127"/>
      <c r="G3" s="127"/>
      <c r="H3" s="127"/>
      <c r="I3" s="127"/>
      <c r="J3" s="9" t="s">
        <v>27</v>
      </c>
    </row>
    <row r="4" spans="2:10" ht="41.25" customHeight="1">
      <c r="B4" s="117" t="s">
        <v>37</v>
      </c>
      <c r="C4" s="119" t="s">
        <v>17</v>
      </c>
      <c r="D4" s="121" t="s">
        <v>11</v>
      </c>
      <c r="E4" s="122"/>
      <c r="F4" s="121" t="s">
        <v>8</v>
      </c>
      <c r="G4" s="122"/>
      <c r="H4" s="121" t="s">
        <v>9</v>
      </c>
      <c r="I4" s="122"/>
      <c r="J4" s="123" t="s">
        <v>13</v>
      </c>
    </row>
    <row r="5" spans="2:10" ht="36" customHeight="1">
      <c r="B5" s="118"/>
      <c r="C5" s="120"/>
      <c r="D5" s="10" t="s">
        <v>49</v>
      </c>
      <c r="E5" s="10" t="s">
        <v>10</v>
      </c>
      <c r="F5" s="10" t="s">
        <v>50</v>
      </c>
      <c r="G5" s="10" t="s">
        <v>10</v>
      </c>
      <c r="H5" s="10" t="s">
        <v>50</v>
      </c>
      <c r="I5" s="10" t="s">
        <v>10</v>
      </c>
      <c r="J5" s="124"/>
    </row>
    <row r="6" spans="2:10" ht="12.75">
      <c r="B6" s="27"/>
      <c r="C6" s="26">
        <f>NE!C6</f>
        <v>4.2</v>
      </c>
      <c r="D6" s="26"/>
      <c r="E6" s="26"/>
      <c r="F6" s="26"/>
      <c r="G6" s="26"/>
      <c r="H6" s="26"/>
      <c r="I6" s="26"/>
      <c r="J6" s="28"/>
    </row>
    <row r="7" spans="2:10" ht="12.75">
      <c r="B7" s="27"/>
      <c r="C7" s="26"/>
      <c r="D7" s="26"/>
      <c r="E7" s="26"/>
      <c r="F7" s="26"/>
      <c r="G7" s="26"/>
      <c r="H7" s="26"/>
      <c r="I7" s="26"/>
      <c r="J7" s="28"/>
    </row>
    <row r="8" spans="2:13" ht="12.75">
      <c r="B8" s="32" t="s">
        <v>38</v>
      </c>
      <c r="C8" s="56">
        <f aca="true" t="shared" si="0" ref="C8:I8">C9+C10+C11</f>
        <v>592.0740000000001</v>
      </c>
      <c r="D8" s="57">
        <v>66</v>
      </c>
      <c r="E8" s="56">
        <f t="shared" si="0"/>
        <v>863.40693519</v>
      </c>
      <c r="F8" s="58">
        <f t="shared" si="0"/>
        <v>10</v>
      </c>
      <c r="G8" s="56">
        <f t="shared" si="0"/>
        <v>171.66941737999997</v>
      </c>
      <c r="H8" s="58">
        <f t="shared" si="0"/>
        <v>47</v>
      </c>
      <c r="I8" s="56">
        <f t="shared" si="0"/>
        <v>593.1909985</v>
      </c>
      <c r="J8" s="59">
        <f>K8/C8</f>
        <v>1.1683294956542594</v>
      </c>
      <c r="K8" s="16">
        <f>E8-G8</f>
        <v>691.7375178100001</v>
      </c>
      <c r="L8" s="16">
        <f>L9+L10+L11</f>
        <v>596.0697178099999</v>
      </c>
      <c r="M8" s="16">
        <f aca="true" t="shared" si="1" ref="M8:M31">(L8*100)/C8</f>
        <v>100.67486797427347</v>
      </c>
    </row>
    <row r="9" spans="1:13" ht="12.75">
      <c r="A9" s="16">
        <v>70.485</v>
      </c>
      <c r="B9" s="25" t="s">
        <v>18</v>
      </c>
      <c r="C9" s="54">
        <f>A9*$C$6</f>
        <v>296.03700000000003</v>
      </c>
      <c r="D9" s="53">
        <v>28</v>
      </c>
      <c r="E9" s="54">
        <v>444.4318861499999</v>
      </c>
      <c r="F9" s="53">
        <v>5</v>
      </c>
      <c r="G9" s="54">
        <v>114.20941737999998</v>
      </c>
      <c r="H9" s="53">
        <v>13</v>
      </c>
      <c r="I9" s="54">
        <v>196.32918474000002</v>
      </c>
      <c r="J9" s="60">
        <f>K9/C9</f>
        <v>1.1154770139205568</v>
      </c>
      <c r="K9" s="16">
        <f aca="true" t="shared" si="2" ref="K9:K33">E9-G9</f>
        <v>330.2224687699999</v>
      </c>
      <c r="L9" s="16">
        <f aca="true" t="shared" si="3" ref="L9:L31">E9-G9</f>
        <v>330.2224687699999</v>
      </c>
      <c r="M9" s="16">
        <f t="shared" si="1"/>
        <v>111.54770139205567</v>
      </c>
    </row>
    <row r="10" spans="1:13" ht="12.75">
      <c r="A10" s="16">
        <v>28.194000000000003</v>
      </c>
      <c r="B10" s="25" t="s">
        <v>19</v>
      </c>
      <c r="C10" s="54">
        <f>A10*$C$6</f>
        <v>118.41480000000001</v>
      </c>
      <c r="D10" s="53" t="s">
        <v>84</v>
      </c>
      <c r="E10" s="54">
        <v>113.53504904</v>
      </c>
      <c r="F10" s="53">
        <v>3</v>
      </c>
      <c r="G10" s="54">
        <v>25.31</v>
      </c>
      <c r="H10" s="53">
        <v>11</v>
      </c>
      <c r="I10" s="54">
        <v>88.16100866000001</v>
      </c>
      <c r="J10" s="60">
        <f>K10/C10</f>
        <v>0.7450508639122811</v>
      </c>
      <c r="K10" s="16">
        <f t="shared" si="2"/>
        <v>88.22504904</v>
      </c>
      <c r="L10" s="16">
        <f t="shared" si="3"/>
        <v>88.22504904</v>
      </c>
      <c r="M10" s="16">
        <f t="shared" si="1"/>
        <v>74.5050863912281</v>
      </c>
    </row>
    <row r="11" spans="1:13" ht="12.75">
      <c r="A11" s="16">
        <v>42.291</v>
      </c>
      <c r="B11" s="25" t="s">
        <v>20</v>
      </c>
      <c r="C11" s="54">
        <f>A11*$C$6</f>
        <v>177.6222</v>
      </c>
      <c r="D11" s="53" t="s">
        <v>55</v>
      </c>
      <c r="E11" s="54">
        <v>305.44</v>
      </c>
      <c r="F11" s="53">
        <v>2</v>
      </c>
      <c r="G11" s="54">
        <v>32.15</v>
      </c>
      <c r="H11" s="53">
        <v>23</v>
      </c>
      <c r="I11" s="54">
        <v>308.70080509999997</v>
      </c>
      <c r="J11" s="60">
        <f>K11/C11</f>
        <v>1.538602719705082</v>
      </c>
      <c r="K11" s="16">
        <f t="shared" si="2"/>
        <v>273.29</v>
      </c>
      <c r="L11" s="16">
        <f>C11</f>
        <v>177.6222</v>
      </c>
      <c r="M11" s="16">
        <f t="shared" si="1"/>
        <v>99.99999999999999</v>
      </c>
    </row>
    <row r="12" spans="1:13" ht="12.75">
      <c r="A12" s="16">
        <v>140.97</v>
      </c>
      <c r="B12" s="25"/>
      <c r="C12" s="54"/>
      <c r="D12" s="53"/>
      <c r="E12" s="54"/>
      <c r="F12" s="53"/>
      <c r="G12" s="54"/>
      <c r="H12" s="53"/>
      <c r="I12" s="54"/>
      <c r="J12" s="60"/>
      <c r="K12" s="16">
        <f t="shared" si="2"/>
        <v>0</v>
      </c>
      <c r="L12" s="16">
        <f t="shared" si="3"/>
        <v>0</v>
      </c>
      <c r="M12" s="16" t="e">
        <f t="shared" si="1"/>
        <v>#DIV/0!</v>
      </c>
    </row>
    <row r="13" spans="1:13" ht="12.75">
      <c r="A13" s="16"/>
      <c r="B13" s="32" t="s">
        <v>39</v>
      </c>
      <c r="C13" s="56">
        <f aca="true" t="shared" si="4" ref="C13:I13">C14</f>
        <v>373.12800000000004</v>
      </c>
      <c r="D13" s="61">
        <f t="shared" si="4"/>
        <v>52</v>
      </c>
      <c r="E13" s="56">
        <f t="shared" si="4"/>
        <v>1424.45</v>
      </c>
      <c r="F13" s="61">
        <f t="shared" si="4"/>
        <v>10</v>
      </c>
      <c r="G13" s="56">
        <f t="shared" si="4"/>
        <v>230.94</v>
      </c>
      <c r="H13" s="61">
        <f t="shared" si="4"/>
        <v>14</v>
      </c>
      <c r="I13" s="56">
        <f t="shared" si="4"/>
        <v>493.66</v>
      </c>
      <c r="J13" s="59">
        <f>K13/C13</f>
        <v>3.1986610492913954</v>
      </c>
      <c r="K13" s="16">
        <f t="shared" si="2"/>
        <v>1193.51</v>
      </c>
      <c r="L13" s="16">
        <f>L14</f>
        <v>373.12800000000004</v>
      </c>
      <c r="M13" s="16">
        <f t="shared" si="1"/>
        <v>100</v>
      </c>
    </row>
    <row r="14" spans="1:13" ht="12.75">
      <c r="A14" s="16">
        <v>88.84</v>
      </c>
      <c r="B14" s="38" t="s">
        <v>44</v>
      </c>
      <c r="C14" s="54">
        <f>A14*$C$6</f>
        <v>373.12800000000004</v>
      </c>
      <c r="D14" s="53">
        <v>52</v>
      </c>
      <c r="E14" s="54">
        <v>1424.45</v>
      </c>
      <c r="F14" s="53">
        <v>10</v>
      </c>
      <c r="G14" s="54">
        <v>230.94</v>
      </c>
      <c r="H14" s="53">
        <v>14</v>
      </c>
      <c r="I14" s="54">
        <v>493.66</v>
      </c>
      <c r="J14" s="60">
        <f>K14/C14</f>
        <v>3.1986610492913954</v>
      </c>
      <c r="K14" s="16">
        <f t="shared" si="2"/>
        <v>1193.51</v>
      </c>
      <c r="L14" s="16">
        <f>C14</f>
        <v>373.12800000000004</v>
      </c>
      <c r="M14" s="16">
        <f t="shared" si="1"/>
        <v>100</v>
      </c>
    </row>
    <row r="15" spans="1:13" ht="12.75">
      <c r="A15" s="16"/>
      <c r="B15" s="25"/>
      <c r="C15" s="54"/>
      <c r="D15" s="53"/>
      <c r="E15" s="54"/>
      <c r="F15" s="53"/>
      <c r="G15" s="54"/>
      <c r="H15" s="53"/>
      <c r="I15" s="54"/>
      <c r="J15" s="60"/>
      <c r="K15" s="16">
        <f t="shared" si="2"/>
        <v>0</v>
      </c>
      <c r="L15" s="16">
        <f t="shared" si="3"/>
        <v>0</v>
      </c>
      <c r="M15" s="16" t="e">
        <f t="shared" si="1"/>
        <v>#DIV/0!</v>
      </c>
    </row>
    <row r="16" spans="1:13" ht="12.75">
      <c r="A16" s="16"/>
      <c r="B16" s="32" t="s">
        <v>45</v>
      </c>
      <c r="C16" s="56">
        <f aca="true" t="shared" si="5" ref="C16:I16">C17+C18+C19+C20</f>
        <v>279.80400000000003</v>
      </c>
      <c r="D16" s="61">
        <f t="shared" si="5"/>
        <v>141</v>
      </c>
      <c r="E16" s="56">
        <f t="shared" si="5"/>
        <v>993.46</v>
      </c>
      <c r="F16" s="61">
        <f t="shared" si="5"/>
        <v>41</v>
      </c>
      <c r="G16" s="56">
        <f t="shared" si="5"/>
        <v>180.45890205899997</v>
      </c>
      <c r="H16" s="61">
        <f t="shared" si="5"/>
        <v>52</v>
      </c>
      <c r="I16" s="56">
        <f t="shared" si="5"/>
        <v>300.50004313</v>
      </c>
      <c r="J16" s="59">
        <f>K16/C16</f>
        <v>2.9056092762826835</v>
      </c>
      <c r="K16" s="16">
        <f t="shared" si="2"/>
        <v>813.0010979410001</v>
      </c>
      <c r="L16" s="16">
        <f>L17+L18+L19+L20</f>
        <v>421.66020139100004</v>
      </c>
      <c r="M16" s="16">
        <f t="shared" si="1"/>
        <v>150.69841796078683</v>
      </c>
    </row>
    <row r="17" spans="1:13" ht="12.75">
      <c r="A17" s="16">
        <v>17.59</v>
      </c>
      <c r="B17" s="38" t="s">
        <v>40</v>
      </c>
      <c r="C17" s="54">
        <f>A17*$C$6</f>
        <v>73.878</v>
      </c>
      <c r="D17" s="53">
        <v>26</v>
      </c>
      <c r="E17" s="54">
        <v>218.91</v>
      </c>
      <c r="F17" s="53">
        <v>6</v>
      </c>
      <c r="G17" s="54">
        <v>15.546936899999999</v>
      </c>
      <c r="H17" s="53">
        <v>12</v>
      </c>
      <c r="I17" s="54">
        <v>74.38627755</v>
      </c>
      <c r="J17" s="60">
        <f>K17/C17</f>
        <v>2.752687716234874</v>
      </c>
      <c r="K17" s="16">
        <f t="shared" si="2"/>
        <v>203.3630631</v>
      </c>
      <c r="L17" s="16">
        <f t="shared" si="3"/>
        <v>203.3630631</v>
      </c>
      <c r="M17" s="16">
        <f t="shared" si="1"/>
        <v>275.2687716234874</v>
      </c>
    </row>
    <row r="18" spans="1:13" ht="12.75">
      <c r="A18" s="16">
        <v>10.08</v>
      </c>
      <c r="B18" s="38" t="s">
        <v>21</v>
      </c>
      <c r="C18" s="54">
        <f>A18*$C$6</f>
        <v>42.336000000000006</v>
      </c>
      <c r="D18" s="53">
        <v>42</v>
      </c>
      <c r="E18" s="54">
        <v>105.31</v>
      </c>
      <c r="F18" s="53">
        <v>20</v>
      </c>
      <c r="G18" s="54">
        <v>50.64686170899999</v>
      </c>
      <c r="H18" s="53">
        <v>17</v>
      </c>
      <c r="I18" s="54">
        <v>42.291370300000004</v>
      </c>
      <c r="J18" s="60">
        <f>K18/C18</f>
        <v>1.2911739014314059</v>
      </c>
      <c r="K18" s="16">
        <f t="shared" si="2"/>
        <v>54.66313829100001</v>
      </c>
      <c r="L18" s="16">
        <f t="shared" si="3"/>
        <v>54.66313829100001</v>
      </c>
      <c r="M18" s="16">
        <f t="shared" si="1"/>
        <v>129.1173901431406</v>
      </c>
    </row>
    <row r="19" spans="1:13" ht="12.75">
      <c r="A19" s="16">
        <v>10.08</v>
      </c>
      <c r="B19" s="38" t="s">
        <v>46</v>
      </c>
      <c r="C19" s="54">
        <f>A19*$C$6</f>
        <v>42.336000000000006</v>
      </c>
      <c r="D19" s="53">
        <v>2</v>
      </c>
      <c r="E19" s="54">
        <v>42.38</v>
      </c>
      <c r="F19" s="53">
        <v>0</v>
      </c>
      <c r="G19" s="54">
        <v>0</v>
      </c>
      <c r="H19" s="53">
        <v>2</v>
      </c>
      <c r="I19" s="54">
        <v>42.38303993</v>
      </c>
      <c r="J19" s="60">
        <f>K19/C19</f>
        <v>1.001039304610733</v>
      </c>
      <c r="K19" s="16">
        <f t="shared" si="2"/>
        <v>42.38</v>
      </c>
      <c r="L19" s="16">
        <f t="shared" si="3"/>
        <v>42.38</v>
      </c>
      <c r="M19" s="16">
        <f t="shared" si="1"/>
        <v>100.1039304610733</v>
      </c>
    </row>
    <row r="20" spans="1:14" ht="12.75">
      <c r="A20" s="16">
        <v>28.87</v>
      </c>
      <c r="B20" s="38" t="s">
        <v>47</v>
      </c>
      <c r="C20" s="54">
        <f>A20*$C$6</f>
        <v>121.254</v>
      </c>
      <c r="D20" s="53">
        <v>71</v>
      </c>
      <c r="E20" s="54">
        <v>626.86</v>
      </c>
      <c r="F20" s="53">
        <v>15</v>
      </c>
      <c r="G20" s="54">
        <v>114.26510344999998</v>
      </c>
      <c r="H20" s="53">
        <v>21</v>
      </c>
      <c r="I20" s="54">
        <v>141.43935535</v>
      </c>
      <c r="J20" s="60">
        <f>K20/C20</f>
        <v>4.227447313490689</v>
      </c>
      <c r="K20" s="16">
        <f t="shared" si="2"/>
        <v>512.59489655</v>
      </c>
      <c r="L20" s="16">
        <f>C20</f>
        <v>121.254</v>
      </c>
      <c r="M20" s="16">
        <f t="shared" si="1"/>
        <v>100</v>
      </c>
      <c r="N20" s="35"/>
    </row>
    <row r="21" spans="1:13" ht="12.75">
      <c r="A21" s="16"/>
      <c r="B21" s="25"/>
      <c r="C21" s="54"/>
      <c r="D21" s="53"/>
      <c r="E21" s="54"/>
      <c r="F21" s="53"/>
      <c r="G21" s="54"/>
      <c r="H21" s="53"/>
      <c r="I21" s="54"/>
      <c r="J21" s="60"/>
      <c r="K21" s="16">
        <f t="shared" si="2"/>
        <v>0</v>
      </c>
      <c r="L21" s="16">
        <f t="shared" si="3"/>
        <v>0</v>
      </c>
      <c r="M21" s="16" t="e">
        <f t="shared" si="1"/>
        <v>#DIV/0!</v>
      </c>
    </row>
    <row r="22" spans="1:13" ht="12.75">
      <c r="A22" s="16"/>
      <c r="B22" s="32" t="s">
        <v>22</v>
      </c>
      <c r="C22" s="56">
        <f aca="true" t="shared" si="6" ref="C22:I22">C23+C24+C25</f>
        <v>295.09200000000004</v>
      </c>
      <c r="D22" s="61">
        <f t="shared" si="6"/>
        <v>409</v>
      </c>
      <c r="E22" s="56">
        <f t="shared" si="6"/>
        <v>645.1600000000001</v>
      </c>
      <c r="F22" s="61">
        <f t="shared" si="6"/>
        <v>155</v>
      </c>
      <c r="G22" s="56">
        <f t="shared" si="6"/>
        <v>198.03620644699998</v>
      </c>
      <c r="H22" s="61">
        <f t="shared" si="6"/>
        <v>163</v>
      </c>
      <c r="I22" s="56">
        <f t="shared" si="6"/>
        <v>297.07992583003</v>
      </c>
      <c r="J22" s="59">
        <f>K22/C22</f>
        <v>1.5152013390840824</v>
      </c>
      <c r="K22" s="16">
        <f t="shared" si="2"/>
        <v>447.1237935530001</v>
      </c>
      <c r="L22" s="16">
        <f>L23+L24+L25</f>
        <v>447.12379355300004</v>
      </c>
      <c r="M22" s="16">
        <f t="shared" si="1"/>
        <v>151.52013390840824</v>
      </c>
    </row>
    <row r="23" spans="1:15" ht="12.75">
      <c r="A23" s="16">
        <v>26.97</v>
      </c>
      <c r="B23" s="38" t="s">
        <v>23</v>
      </c>
      <c r="C23" s="54">
        <f>A23*$C$6</f>
        <v>113.274</v>
      </c>
      <c r="D23" s="53">
        <v>23</v>
      </c>
      <c r="E23" s="54">
        <v>313.16</v>
      </c>
      <c r="F23" s="53">
        <v>8</v>
      </c>
      <c r="G23" s="54">
        <v>131.13031064999998</v>
      </c>
      <c r="H23" s="53">
        <v>7</v>
      </c>
      <c r="I23" s="54">
        <v>73.50020455</v>
      </c>
      <c r="J23" s="60">
        <f>K23/C23</f>
        <v>1.6069856220315346</v>
      </c>
      <c r="K23" s="16">
        <f t="shared" si="2"/>
        <v>182.02968935000004</v>
      </c>
      <c r="L23" s="16">
        <f t="shared" si="3"/>
        <v>182.02968935000004</v>
      </c>
      <c r="M23" s="16">
        <f t="shared" si="1"/>
        <v>160.69856220315344</v>
      </c>
      <c r="N23" s="35"/>
      <c r="O23" s="35"/>
    </row>
    <row r="24" spans="1:13" ht="12.75">
      <c r="A24" s="16">
        <v>23.13</v>
      </c>
      <c r="B24" s="38" t="s">
        <v>24</v>
      </c>
      <c r="C24" s="54">
        <f>A24*$C$6</f>
        <v>97.146</v>
      </c>
      <c r="D24" s="53">
        <v>3</v>
      </c>
      <c r="E24" s="54">
        <v>138.15</v>
      </c>
      <c r="F24" s="53">
        <v>0</v>
      </c>
      <c r="G24" s="54">
        <v>0</v>
      </c>
      <c r="H24" s="53">
        <v>3</v>
      </c>
      <c r="I24" s="54">
        <v>138.10195989</v>
      </c>
      <c r="J24" s="60">
        <f>K24/C24</f>
        <v>1.4220863442653326</v>
      </c>
      <c r="K24" s="16">
        <f t="shared" si="2"/>
        <v>138.15</v>
      </c>
      <c r="L24" s="16">
        <f t="shared" si="3"/>
        <v>138.15</v>
      </c>
      <c r="M24" s="16">
        <f t="shared" si="1"/>
        <v>142.20863442653325</v>
      </c>
    </row>
    <row r="25" spans="1:13" ht="12.75">
      <c r="A25" s="16">
        <v>20.16</v>
      </c>
      <c r="B25" s="38" t="s">
        <v>41</v>
      </c>
      <c r="C25" s="54">
        <f>A25*$C$6</f>
        <v>84.67200000000001</v>
      </c>
      <c r="D25" s="53">
        <v>383</v>
      </c>
      <c r="E25" s="54">
        <v>193.85</v>
      </c>
      <c r="F25" s="53">
        <v>147</v>
      </c>
      <c r="G25" s="54">
        <v>66.905895797</v>
      </c>
      <c r="H25" s="53">
        <v>153</v>
      </c>
      <c r="I25" s="54">
        <v>85.47776139003003</v>
      </c>
      <c r="J25" s="60">
        <f>K25/C25</f>
        <v>1.499245372767857</v>
      </c>
      <c r="K25" s="16">
        <f t="shared" si="2"/>
        <v>126.944104203</v>
      </c>
      <c r="L25" s="16">
        <f t="shared" si="3"/>
        <v>126.944104203</v>
      </c>
      <c r="M25" s="16">
        <f t="shared" si="1"/>
        <v>149.92453727678568</v>
      </c>
    </row>
    <row r="26" spans="1:13" ht="12.75">
      <c r="A26" s="16"/>
      <c r="B26" s="25"/>
      <c r="C26" s="54"/>
      <c r="D26" s="53"/>
      <c r="E26" s="54"/>
      <c r="F26" s="53"/>
      <c r="G26" s="54"/>
      <c r="H26" s="53"/>
      <c r="I26" s="54"/>
      <c r="J26" s="60"/>
      <c r="K26" s="16">
        <f t="shared" si="2"/>
        <v>0</v>
      </c>
      <c r="L26" s="16">
        <f t="shared" si="3"/>
        <v>0</v>
      </c>
      <c r="M26" s="16" t="e">
        <f t="shared" si="1"/>
        <v>#DIV/0!</v>
      </c>
    </row>
    <row r="27" spans="1:13" ht="12.75">
      <c r="A27" s="16"/>
      <c r="B27" s="32" t="s">
        <v>25</v>
      </c>
      <c r="C27" s="56">
        <f aca="true" t="shared" si="7" ref="C27:I27">C28+C29+C30</f>
        <v>275.352</v>
      </c>
      <c r="D27" s="61">
        <f t="shared" si="7"/>
        <v>93</v>
      </c>
      <c r="E27" s="56">
        <f t="shared" si="7"/>
        <v>696.46465798</v>
      </c>
      <c r="F27" s="61">
        <f t="shared" si="7"/>
        <v>48</v>
      </c>
      <c r="G27" s="56">
        <f t="shared" si="7"/>
        <v>325.13074951</v>
      </c>
      <c r="H27" s="61">
        <f t="shared" si="7"/>
        <v>27</v>
      </c>
      <c r="I27" s="56">
        <f t="shared" si="7"/>
        <v>280.23747676</v>
      </c>
      <c r="J27" s="59">
        <f>K27/C27</f>
        <v>1.3485789406650397</v>
      </c>
      <c r="K27" s="16">
        <f t="shared" si="2"/>
        <v>371.33390847</v>
      </c>
      <c r="L27" s="16">
        <f>L28+L29+L30</f>
        <v>315.44790846999996</v>
      </c>
      <c r="M27" s="16">
        <f t="shared" si="1"/>
        <v>114.56169138775095</v>
      </c>
    </row>
    <row r="28" spans="1:13" ht="12.75">
      <c r="A28" s="16">
        <v>25.32</v>
      </c>
      <c r="B28" s="38" t="s">
        <v>26</v>
      </c>
      <c r="C28" s="54">
        <f>A28*$C$6</f>
        <v>106.34400000000001</v>
      </c>
      <c r="D28" s="53">
        <v>18</v>
      </c>
      <c r="E28" s="54">
        <v>279.5</v>
      </c>
      <c r="F28" s="53">
        <v>9</v>
      </c>
      <c r="G28" s="54">
        <v>117.27</v>
      </c>
      <c r="H28" s="71">
        <v>5</v>
      </c>
      <c r="I28" s="72">
        <v>143.83393125</v>
      </c>
      <c r="J28" s="60">
        <f>K28/C28</f>
        <v>1.5255209508764012</v>
      </c>
      <c r="K28" s="16">
        <f t="shared" si="2"/>
        <v>162.23000000000002</v>
      </c>
      <c r="L28" s="16">
        <f>C28</f>
        <v>106.34400000000001</v>
      </c>
      <c r="M28" s="16">
        <f t="shared" si="1"/>
        <v>100</v>
      </c>
    </row>
    <row r="29" spans="1:13" ht="12.75">
      <c r="A29" s="16">
        <v>25.91</v>
      </c>
      <c r="B29" s="38" t="s">
        <v>42</v>
      </c>
      <c r="C29" s="54">
        <f>A29*$C$6</f>
        <v>108.822</v>
      </c>
      <c r="D29" s="53">
        <v>30</v>
      </c>
      <c r="E29" s="54">
        <v>386.12</v>
      </c>
      <c r="F29" s="53">
        <v>17</v>
      </c>
      <c r="G29" s="54">
        <v>192.86</v>
      </c>
      <c r="H29" s="53">
        <v>8</v>
      </c>
      <c r="I29" s="54">
        <v>126.50862835999999</v>
      </c>
      <c r="J29" s="60">
        <f>K29/C29</f>
        <v>1.775927661686056</v>
      </c>
      <c r="K29" s="16">
        <f t="shared" si="2"/>
        <v>193.26</v>
      </c>
      <c r="L29" s="16">
        <f t="shared" si="3"/>
        <v>193.26</v>
      </c>
      <c r="M29" s="16">
        <f t="shared" si="1"/>
        <v>177.5927661686056</v>
      </c>
    </row>
    <row r="30" spans="1:13" ht="12.75">
      <c r="A30" s="16">
        <v>14.33</v>
      </c>
      <c r="B30" s="38" t="s">
        <v>36</v>
      </c>
      <c r="C30" s="54">
        <f>A30*$C$6</f>
        <v>60.186</v>
      </c>
      <c r="D30" s="53">
        <v>45</v>
      </c>
      <c r="E30" s="54">
        <v>30.844657979999997</v>
      </c>
      <c r="F30" s="53">
        <v>22</v>
      </c>
      <c r="G30" s="54">
        <v>15.00074951</v>
      </c>
      <c r="H30" s="53">
        <v>14</v>
      </c>
      <c r="I30" s="54">
        <v>9.89491715</v>
      </c>
      <c r="J30" s="60">
        <f>K30/C30</f>
        <v>0.26324906905260353</v>
      </c>
      <c r="K30" s="16">
        <f t="shared" si="2"/>
        <v>15.843908469999997</v>
      </c>
      <c r="L30" s="16">
        <f t="shared" si="3"/>
        <v>15.843908469999997</v>
      </c>
      <c r="M30" s="16">
        <f t="shared" si="1"/>
        <v>26.324906905260352</v>
      </c>
    </row>
    <row r="31" spans="1:13" ht="12.75">
      <c r="A31" s="16"/>
      <c r="B31" s="4"/>
      <c r="C31" s="54"/>
      <c r="D31" s="53"/>
      <c r="E31" s="54"/>
      <c r="F31" s="53"/>
      <c r="G31" s="54"/>
      <c r="H31" s="53"/>
      <c r="I31" s="54"/>
      <c r="J31" s="60"/>
      <c r="K31" s="16">
        <f t="shared" si="2"/>
        <v>0</v>
      </c>
      <c r="L31" s="16">
        <f t="shared" si="3"/>
        <v>0</v>
      </c>
      <c r="M31" s="16" t="e">
        <f t="shared" si="1"/>
        <v>#DIV/0!</v>
      </c>
    </row>
    <row r="32" spans="1:13" ht="12.75" customHeight="1" thickBot="1">
      <c r="A32" s="16">
        <v>432.25</v>
      </c>
      <c r="B32" s="34" t="s">
        <v>0</v>
      </c>
      <c r="C32" s="62">
        <f aca="true" t="shared" si="8" ref="C32:I32">C8+C13+C16+C22+C27</f>
        <v>1815.4500000000003</v>
      </c>
      <c r="D32" s="63">
        <f t="shared" si="8"/>
        <v>761</v>
      </c>
      <c r="E32" s="62">
        <f t="shared" si="8"/>
        <v>4622.9415931700005</v>
      </c>
      <c r="F32" s="63">
        <f t="shared" si="8"/>
        <v>264</v>
      </c>
      <c r="G32" s="64">
        <f t="shared" si="8"/>
        <v>1106.235275396</v>
      </c>
      <c r="H32" s="63">
        <f t="shared" si="8"/>
        <v>303</v>
      </c>
      <c r="I32" s="64">
        <f t="shared" si="8"/>
        <v>1964.6684442200299</v>
      </c>
      <c r="J32" s="65">
        <f>K32/C32</f>
        <v>1.937098965972073</v>
      </c>
      <c r="K32" s="16">
        <f t="shared" si="2"/>
        <v>3516.7063177740006</v>
      </c>
      <c r="L32" s="16">
        <f>L8+L13+L16+L22+L27</f>
        <v>2153.429621224</v>
      </c>
      <c r="M32" s="16">
        <f>L32/C32</f>
        <v>1.1861685098592634</v>
      </c>
    </row>
    <row r="33" spans="1:11" ht="12.75" hidden="1">
      <c r="A33">
        <f>A32*C6</f>
        <v>1815.45</v>
      </c>
      <c r="C33" s="22">
        <f>C8+C16+C22+C27</f>
        <v>1442.3220000000001</v>
      </c>
      <c r="D33" s="22">
        <f aca="true" t="shared" si="9" ref="D33:I33">D8+D16+D22+D27</f>
        <v>709</v>
      </c>
      <c r="E33" s="22">
        <f t="shared" si="9"/>
        <v>3198.49159317</v>
      </c>
      <c r="F33" s="22">
        <f t="shared" si="9"/>
        <v>254</v>
      </c>
      <c r="G33" s="22">
        <f t="shared" si="9"/>
        <v>875.2952753959999</v>
      </c>
      <c r="H33" s="22">
        <f t="shared" si="9"/>
        <v>289</v>
      </c>
      <c r="I33" s="22">
        <f t="shared" si="9"/>
        <v>1471.00844422003</v>
      </c>
      <c r="J33" s="29">
        <f>K33*100/C33</f>
        <v>161.07334685139656</v>
      </c>
      <c r="K33" s="16">
        <f t="shared" si="2"/>
        <v>2323.1963177740004</v>
      </c>
    </row>
    <row r="34" spans="1:12" ht="12.75">
      <c r="A34" s="18"/>
      <c r="L34" s="16">
        <f>L32-L13</f>
        <v>1780.301621224</v>
      </c>
    </row>
    <row r="35" spans="2:15" ht="12.75" customHeight="1">
      <c r="B35" s="116" t="s">
        <v>48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</row>
    <row r="36" spans="2:10" ht="12.75">
      <c r="B36" s="31" t="s">
        <v>54</v>
      </c>
      <c r="C36" s="31"/>
      <c r="D36" s="31"/>
      <c r="E36" s="31"/>
      <c r="F36" s="31"/>
      <c r="G36" s="31"/>
      <c r="H36" s="31"/>
      <c r="I36" s="31"/>
      <c r="J36" s="31"/>
    </row>
    <row r="37" spans="2:10" ht="12.75">
      <c r="B37" s="31" t="s">
        <v>76</v>
      </c>
      <c r="C37" s="31"/>
      <c r="D37" s="31"/>
      <c r="E37" s="31"/>
      <c r="F37" s="31"/>
      <c r="G37" s="31"/>
      <c r="H37" s="31"/>
      <c r="I37" s="31"/>
      <c r="J37" s="31"/>
    </row>
    <row r="38" spans="4:5" ht="12.75" hidden="1">
      <c r="D38">
        <f>D32-F32</f>
        <v>497</v>
      </c>
      <c r="E38">
        <f>E32-G32</f>
        <v>3516.7063177740006</v>
      </c>
    </row>
    <row r="39" ht="12.75" hidden="1">
      <c r="E39">
        <f>E38/C6</f>
        <v>837.3110280414287</v>
      </c>
    </row>
    <row r="40" spans="4:5" ht="12.75" hidden="1">
      <c r="D40">
        <f>D33-F33</f>
        <v>455</v>
      </c>
      <c r="E40">
        <f>E33-G33</f>
        <v>2323.1963177740004</v>
      </c>
    </row>
    <row r="41" ht="12.75" hidden="1">
      <c r="E41">
        <f>E40/C6</f>
        <v>553.141980422381</v>
      </c>
    </row>
  </sheetData>
  <sheetProtection/>
  <mergeCells count="9">
    <mergeCell ref="B2:J2"/>
    <mergeCell ref="B35:O35"/>
    <mergeCell ref="J4:J5"/>
    <mergeCell ref="B4:B5"/>
    <mergeCell ref="C4:C5"/>
    <mergeCell ref="D4:E4"/>
    <mergeCell ref="F4:G4"/>
    <mergeCell ref="H4:I4"/>
    <mergeCell ref="B3:I3"/>
  </mergeCells>
  <printOptions/>
  <pageMargins left="0" right="0" top="0.06" bottom="0.2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1"/>
  <sheetViews>
    <sheetView zoomScale="90" zoomScaleNormal="90" zoomScalePageLayoutView="0" workbookViewId="0" topLeftCell="B1">
      <selection activeCell="B1" sqref="B1"/>
    </sheetView>
  </sheetViews>
  <sheetFormatPr defaultColWidth="9.140625" defaultRowHeight="12.75"/>
  <cols>
    <col min="1" max="1" width="10.00390625" style="0" hidden="1" customWidth="1"/>
    <col min="2" max="2" width="33.140625" style="0" customWidth="1"/>
    <col min="3" max="3" width="11.57421875" style="0" customWidth="1"/>
    <col min="4" max="4" width="9.00390625" style="0" customWidth="1"/>
    <col min="5" max="5" width="9.7109375" style="0" customWidth="1"/>
    <col min="6" max="6" width="7.8515625" style="0" customWidth="1"/>
    <col min="7" max="7" width="9.00390625" style="0" customWidth="1"/>
    <col min="8" max="8" width="7.57421875" style="0" customWidth="1"/>
    <col min="9" max="9" width="8.57421875" style="0" customWidth="1"/>
    <col min="10" max="10" width="13.28125" style="0" customWidth="1"/>
    <col min="11" max="13" width="9.140625" style="0" hidden="1" customWidth="1"/>
  </cols>
  <sheetData>
    <row r="2" spans="2:10" ht="12.75">
      <c r="B2" s="128" t="s">
        <v>32</v>
      </c>
      <c r="C2" s="128"/>
      <c r="D2" s="128"/>
      <c r="E2" s="128"/>
      <c r="F2" s="128"/>
      <c r="G2" s="128"/>
      <c r="H2" s="128"/>
      <c r="I2" s="128"/>
      <c r="J2" s="128"/>
    </row>
    <row r="3" spans="2:10" ht="13.5" thickBot="1">
      <c r="B3" s="127" t="s">
        <v>94</v>
      </c>
      <c r="C3" s="127"/>
      <c r="D3" s="127"/>
      <c r="E3" s="127"/>
      <c r="F3" s="127"/>
      <c r="G3" s="127"/>
      <c r="H3" s="127"/>
      <c r="I3" s="127"/>
      <c r="J3" s="9" t="s">
        <v>27</v>
      </c>
    </row>
    <row r="4" spans="2:10" ht="30.75" customHeight="1">
      <c r="B4" s="117" t="s">
        <v>37</v>
      </c>
      <c r="C4" s="119" t="s">
        <v>17</v>
      </c>
      <c r="D4" s="121" t="s">
        <v>11</v>
      </c>
      <c r="E4" s="122"/>
      <c r="F4" s="121" t="s">
        <v>8</v>
      </c>
      <c r="G4" s="122"/>
      <c r="H4" s="121" t="s">
        <v>9</v>
      </c>
      <c r="I4" s="122"/>
      <c r="J4" s="123" t="s">
        <v>13</v>
      </c>
    </row>
    <row r="5" spans="2:10" ht="36.75" customHeight="1">
      <c r="B5" s="118"/>
      <c r="C5" s="120"/>
      <c r="D5" s="10" t="s">
        <v>49</v>
      </c>
      <c r="E5" s="10" t="s">
        <v>10</v>
      </c>
      <c r="F5" s="10" t="s">
        <v>50</v>
      </c>
      <c r="G5" s="10" t="s">
        <v>10</v>
      </c>
      <c r="H5" s="10" t="s">
        <v>50</v>
      </c>
      <c r="I5" s="10" t="s">
        <v>10</v>
      </c>
      <c r="J5" s="124"/>
    </row>
    <row r="6" spans="2:10" ht="12.75" hidden="1">
      <c r="B6" s="4"/>
      <c r="C6" s="2">
        <f>NE!C6</f>
        <v>4.2</v>
      </c>
      <c r="D6" s="2"/>
      <c r="E6" s="2"/>
      <c r="F6" s="2"/>
      <c r="G6" s="2"/>
      <c r="H6" s="2"/>
      <c r="I6" s="2"/>
      <c r="J6" s="3"/>
    </row>
    <row r="7" spans="2:10" ht="12.75">
      <c r="B7" s="1"/>
      <c r="C7" s="19"/>
      <c r="D7" s="2"/>
      <c r="E7" s="2"/>
      <c r="F7" s="2"/>
      <c r="G7" s="2"/>
      <c r="H7" s="2"/>
      <c r="I7" s="2"/>
      <c r="J7" s="3"/>
    </row>
    <row r="8" spans="1:13" ht="12.75">
      <c r="A8" s="18"/>
      <c r="B8" s="32" t="s">
        <v>38</v>
      </c>
      <c r="C8" s="39">
        <f aca="true" t="shared" si="0" ref="C8:I8">C9+C10+C11</f>
        <v>692.2860000000001</v>
      </c>
      <c r="D8" s="40">
        <v>99</v>
      </c>
      <c r="E8" s="39">
        <f t="shared" si="0"/>
        <v>1037.31799989</v>
      </c>
      <c r="F8" s="40">
        <f t="shared" si="0"/>
        <v>30</v>
      </c>
      <c r="G8" s="39">
        <f t="shared" si="0"/>
        <v>220.42871528</v>
      </c>
      <c r="H8" s="40">
        <f t="shared" si="0"/>
        <v>58</v>
      </c>
      <c r="I8" s="39">
        <f t="shared" si="0"/>
        <v>625.07663039</v>
      </c>
      <c r="J8" s="41">
        <f>K8/C8</f>
        <v>1.1799881618435155</v>
      </c>
      <c r="K8" s="16">
        <f>E8-G8</f>
        <v>816.88928461</v>
      </c>
      <c r="L8" s="16">
        <f>L9+L10+L11</f>
        <v>812.83523233</v>
      </c>
      <c r="M8" s="16">
        <f aca="true" t="shared" si="1" ref="M8:M31">(L8*100)/C8</f>
        <v>117.41321250610297</v>
      </c>
    </row>
    <row r="9" spans="1:13" ht="12.75">
      <c r="A9" s="16">
        <v>82.415</v>
      </c>
      <c r="B9" s="25" t="s">
        <v>18</v>
      </c>
      <c r="C9" s="42">
        <f>A9*$C$6</f>
        <v>346.14300000000003</v>
      </c>
      <c r="D9" s="67">
        <v>20</v>
      </c>
      <c r="E9" s="42">
        <v>406.69853143000006</v>
      </c>
      <c r="F9" s="50">
        <v>1</v>
      </c>
      <c r="G9" s="42">
        <v>0.36</v>
      </c>
      <c r="H9" s="50">
        <v>11</v>
      </c>
      <c r="I9" s="42">
        <v>238.13707984</v>
      </c>
      <c r="J9" s="44">
        <f>K9/C9</f>
        <v>1.17390365088995</v>
      </c>
      <c r="K9" s="16">
        <f aca="true" t="shared" si="2" ref="K9:K33">E9-G9</f>
        <v>406.33853143000005</v>
      </c>
      <c r="L9" s="16">
        <f aca="true" t="shared" si="3" ref="L9:L31">E9-G9</f>
        <v>406.33853143000005</v>
      </c>
      <c r="M9" s="16">
        <f t="shared" si="1"/>
        <v>117.39036508899503</v>
      </c>
    </row>
    <row r="10" spans="1:13" ht="12.75">
      <c r="A10" s="16">
        <v>32.966</v>
      </c>
      <c r="B10" s="25" t="s">
        <v>19</v>
      </c>
      <c r="C10" s="42">
        <f>A10*$C$6</f>
        <v>138.4572</v>
      </c>
      <c r="D10" s="53" t="s">
        <v>96</v>
      </c>
      <c r="E10" s="42">
        <v>273.4194684599999</v>
      </c>
      <c r="F10" s="50">
        <v>10</v>
      </c>
      <c r="G10" s="42">
        <v>74.60856756</v>
      </c>
      <c r="H10" s="50">
        <v>17</v>
      </c>
      <c r="I10" s="42">
        <v>163.87006493</v>
      </c>
      <c r="J10" s="44">
        <f>K10/C10</f>
        <v>1.4359014980802727</v>
      </c>
      <c r="K10" s="16">
        <f t="shared" si="2"/>
        <v>198.81090089999992</v>
      </c>
      <c r="L10" s="16">
        <f t="shared" si="3"/>
        <v>198.81090089999992</v>
      </c>
      <c r="M10" s="16">
        <f t="shared" si="1"/>
        <v>143.59014980802726</v>
      </c>
    </row>
    <row r="11" spans="1:13" ht="12.75">
      <c r="A11" s="16">
        <v>49.449000000000005</v>
      </c>
      <c r="B11" s="25" t="s">
        <v>20</v>
      </c>
      <c r="C11" s="42">
        <f>A11*$C$6</f>
        <v>207.68580000000003</v>
      </c>
      <c r="D11" s="50" t="s">
        <v>61</v>
      </c>
      <c r="E11" s="42">
        <v>357.2</v>
      </c>
      <c r="F11" s="50">
        <v>19</v>
      </c>
      <c r="G11" s="42">
        <v>145.46014772</v>
      </c>
      <c r="H11" s="50">
        <v>30</v>
      </c>
      <c r="I11" s="42">
        <v>223.06948561999997</v>
      </c>
      <c r="J11" s="44">
        <f>K11/C11</f>
        <v>1.019520122608286</v>
      </c>
      <c r="K11" s="16">
        <f t="shared" si="2"/>
        <v>211.73985227999998</v>
      </c>
      <c r="L11" s="16">
        <f>C11</f>
        <v>207.68580000000003</v>
      </c>
      <c r="M11" s="16">
        <f t="shared" si="1"/>
        <v>100</v>
      </c>
    </row>
    <row r="12" spans="1:13" ht="12.75">
      <c r="A12" s="16">
        <v>164.83</v>
      </c>
      <c r="B12" s="25"/>
      <c r="C12" s="42"/>
      <c r="D12" s="50"/>
      <c r="E12" s="42"/>
      <c r="F12" s="50"/>
      <c r="G12" s="42"/>
      <c r="H12" s="50"/>
      <c r="I12" s="42"/>
      <c r="J12" s="44"/>
      <c r="K12" s="16">
        <f t="shared" si="2"/>
        <v>0</v>
      </c>
      <c r="L12" s="16">
        <f t="shared" si="3"/>
        <v>0</v>
      </c>
      <c r="M12" s="16" t="e">
        <f t="shared" si="1"/>
        <v>#DIV/0!</v>
      </c>
    </row>
    <row r="13" spans="1:13" ht="12.75">
      <c r="A13" s="16"/>
      <c r="B13" s="32" t="s">
        <v>39</v>
      </c>
      <c r="C13" s="39">
        <f aca="true" t="shared" si="4" ref="C13:I13">C14</f>
        <v>436.254</v>
      </c>
      <c r="D13" s="51">
        <f t="shared" si="4"/>
        <v>23</v>
      </c>
      <c r="E13" s="39">
        <f t="shared" si="4"/>
        <v>1067.94</v>
      </c>
      <c r="F13" s="51">
        <f t="shared" si="4"/>
        <v>4</v>
      </c>
      <c r="G13" s="39">
        <f t="shared" si="4"/>
        <v>128.64</v>
      </c>
      <c r="H13" s="51">
        <f t="shared" si="4"/>
        <v>10</v>
      </c>
      <c r="I13" s="39">
        <f t="shared" si="4"/>
        <v>541.2563387099999</v>
      </c>
      <c r="J13" s="41">
        <f>K13/C13</f>
        <v>2.1531034672461455</v>
      </c>
      <c r="K13" s="16">
        <f t="shared" si="2"/>
        <v>939.3000000000001</v>
      </c>
      <c r="L13" s="16">
        <f>L14</f>
        <v>436.254</v>
      </c>
      <c r="M13" s="16">
        <f t="shared" si="1"/>
        <v>100</v>
      </c>
    </row>
    <row r="14" spans="1:13" ht="12.75">
      <c r="A14" s="16">
        <v>103.87</v>
      </c>
      <c r="B14" s="38" t="s">
        <v>44</v>
      </c>
      <c r="C14" s="42">
        <f>A14*$C$6</f>
        <v>436.254</v>
      </c>
      <c r="D14" s="50">
        <v>23</v>
      </c>
      <c r="E14" s="42">
        <v>1067.94</v>
      </c>
      <c r="F14" s="50">
        <v>4</v>
      </c>
      <c r="G14" s="42">
        <v>128.64</v>
      </c>
      <c r="H14" s="67">
        <v>10</v>
      </c>
      <c r="I14" s="45">
        <v>541.2563387099999</v>
      </c>
      <c r="J14" s="44">
        <f>K14/C14</f>
        <v>2.1531034672461455</v>
      </c>
      <c r="K14" s="16">
        <f t="shared" si="2"/>
        <v>939.3000000000001</v>
      </c>
      <c r="L14" s="16">
        <f>C14</f>
        <v>436.254</v>
      </c>
      <c r="M14" s="16">
        <f t="shared" si="1"/>
        <v>100</v>
      </c>
    </row>
    <row r="15" spans="1:13" ht="12.75">
      <c r="A15" s="16"/>
      <c r="B15" s="25"/>
      <c r="C15" s="42" t="s">
        <v>16</v>
      </c>
      <c r="D15" s="50"/>
      <c r="E15" s="42"/>
      <c r="F15" s="50"/>
      <c r="G15" s="42"/>
      <c r="H15" s="50"/>
      <c r="I15" s="42"/>
      <c r="J15" s="44"/>
      <c r="K15" s="16">
        <f t="shared" si="2"/>
        <v>0</v>
      </c>
      <c r="L15" s="16">
        <f t="shared" si="3"/>
        <v>0</v>
      </c>
      <c r="M15" s="16" t="e">
        <f t="shared" si="1"/>
        <v>#VALUE!</v>
      </c>
    </row>
    <row r="16" spans="1:13" ht="12.75">
      <c r="A16" s="16"/>
      <c r="B16" s="32" t="s">
        <v>45</v>
      </c>
      <c r="C16" s="39">
        <f aca="true" t="shared" si="5" ref="C16:I16">C17+C18+C19+C20</f>
        <v>350.91</v>
      </c>
      <c r="D16" s="51">
        <f t="shared" si="5"/>
        <v>177</v>
      </c>
      <c r="E16" s="39">
        <f t="shared" si="5"/>
        <v>823.1600000000001</v>
      </c>
      <c r="F16" s="51">
        <f t="shared" si="5"/>
        <v>53</v>
      </c>
      <c r="G16" s="39">
        <f t="shared" si="5"/>
        <v>160.97859508</v>
      </c>
      <c r="H16" s="51">
        <f t="shared" si="5"/>
        <v>67</v>
      </c>
      <c r="I16" s="39">
        <f t="shared" si="5"/>
        <v>365.55285543</v>
      </c>
      <c r="J16" s="41">
        <f>K16/C16</f>
        <v>1.8870405657291045</v>
      </c>
      <c r="K16" s="16">
        <f t="shared" si="2"/>
        <v>662.1814049200001</v>
      </c>
      <c r="L16" s="16">
        <f>L17+L18+L19+L20</f>
        <v>379.76620307999997</v>
      </c>
      <c r="M16" s="16">
        <f t="shared" si="1"/>
        <v>108.22324900401811</v>
      </c>
    </row>
    <row r="17" spans="1:14" ht="12.75">
      <c r="A17" s="16">
        <v>26.21</v>
      </c>
      <c r="B17" s="38" t="s">
        <v>40</v>
      </c>
      <c r="C17" s="42">
        <f>A17*$C$6</f>
        <v>110.08200000000001</v>
      </c>
      <c r="D17" s="50">
        <v>22</v>
      </c>
      <c r="E17" s="42">
        <v>183.11</v>
      </c>
      <c r="F17" s="50">
        <v>6</v>
      </c>
      <c r="G17" s="42">
        <v>12.15079816</v>
      </c>
      <c r="H17" s="50">
        <v>9</v>
      </c>
      <c r="I17" s="42">
        <v>105.44</v>
      </c>
      <c r="J17" s="44">
        <f>K17/C17</f>
        <v>1.5530168587053288</v>
      </c>
      <c r="K17" s="16">
        <f t="shared" si="2"/>
        <v>170.95920184000002</v>
      </c>
      <c r="L17" s="16">
        <f>C17</f>
        <v>110.08200000000001</v>
      </c>
      <c r="M17" s="16">
        <f t="shared" si="1"/>
        <v>100</v>
      </c>
      <c r="N17" s="35"/>
    </row>
    <row r="18" spans="1:13" ht="24" customHeight="1">
      <c r="A18" s="16">
        <v>11.79</v>
      </c>
      <c r="B18" s="38" t="s">
        <v>21</v>
      </c>
      <c r="C18" s="42">
        <f>A18*$C$6</f>
        <v>49.518</v>
      </c>
      <c r="D18" s="50">
        <v>55</v>
      </c>
      <c r="E18" s="42">
        <v>126.17</v>
      </c>
      <c r="F18" s="50">
        <v>21</v>
      </c>
      <c r="G18" s="45">
        <v>47.33779692</v>
      </c>
      <c r="H18" s="50">
        <v>21</v>
      </c>
      <c r="I18" s="42">
        <v>46.97</v>
      </c>
      <c r="J18" s="44">
        <f>K18/C18</f>
        <v>1.5919908534270366</v>
      </c>
      <c r="K18" s="16">
        <f t="shared" si="2"/>
        <v>78.83220308</v>
      </c>
      <c r="L18" s="16">
        <f t="shared" si="3"/>
        <v>78.83220308</v>
      </c>
      <c r="M18" s="16">
        <f t="shared" si="1"/>
        <v>159.19908534270365</v>
      </c>
    </row>
    <row r="19" spans="1:13" ht="25.5">
      <c r="A19" s="16">
        <v>11.79</v>
      </c>
      <c r="B19" s="38" t="s">
        <v>46</v>
      </c>
      <c r="C19" s="42">
        <f>A19*$C$6</f>
        <v>49.518</v>
      </c>
      <c r="D19" s="50">
        <v>2</v>
      </c>
      <c r="E19" s="42">
        <v>49.06</v>
      </c>
      <c r="F19" s="50">
        <v>0</v>
      </c>
      <c r="G19" s="42">
        <v>0</v>
      </c>
      <c r="H19" s="50">
        <v>2</v>
      </c>
      <c r="I19" s="42">
        <v>49.05708853</v>
      </c>
      <c r="J19" s="44">
        <f>K19/C19</f>
        <v>0.9907508380790824</v>
      </c>
      <c r="K19" s="16">
        <f t="shared" si="2"/>
        <v>49.06</v>
      </c>
      <c r="L19" s="16">
        <f t="shared" si="3"/>
        <v>49.06</v>
      </c>
      <c r="M19" s="16">
        <f t="shared" si="1"/>
        <v>99.07508380790823</v>
      </c>
    </row>
    <row r="20" spans="1:14" ht="12.75">
      <c r="A20" s="16">
        <v>33.76</v>
      </c>
      <c r="B20" s="38" t="s">
        <v>47</v>
      </c>
      <c r="C20" s="42">
        <f>A20*$C$6</f>
        <v>141.792</v>
      </c>
      <c r="D20" s="50">
        <v>98</v>
      </c>
      <c r="E20" s="42">
        <v>464.82</v>
      </c>
      <c r="F20" s="50">
        <v>26</v>
      </c>
      <c r="G20" s="42">
        <v>101.49</v>
      </c>
      <c r="H20" s="50">
        <v>35</v>
      </c>
      <c r="I20" s="42">
        <v>164.08576689999998</v>
      </c>
      <c r="J20" s="44">
        <f>K20/C20</f>
        <v>2.562415368991198</v>
      </c>
      <c r="K20" s="16">
        <f t="shared" si="2"/>
        <v>363.33</v>
      </c>
      <c r="L20" s="16">
        <f>C20</f>
        <v>141.792</v>
      </c>
      <c r="M20" s="16">
        <f t="shared" si="1"/>
        <v>100</v>
      </c>
      <c r="N20" s="35"/>
    </row>
    <row r="21" spans="1:13" ht="12.75">
      <c r="A21" s="16"/>
      <c r="B21" s="25"/>
      <c r="C21" s="42"/>
      <c r="D21" s="50"/>
      <c r="E21" s="42"/>
      <c r="F21" s="50"/>
      <c r="G21" s="42"/>
      <c r="H21" s="50"/>
      <c r="I21" s="42"/>
      <c r="J21" s="44"/>
      <c r="K21" s="16">
        <f t="shared" si="2"/>
        <v>0</v>
      </c>
      <c r="L21" s="16">
        <f t="shared" si="3"/>
        <v>0</v>
      </c>
      <c r="M21" s="16" t="e">
        <f t="shared" si="1"/>
        <v>#DIV/0!</v>
      </c>
    </row>
    <row r="22" spans="1:13" ht="12.75">
      <c r="A22" s="16"/>
      <c r="B22" s="32" t="s">
        <v>22</v>
      </c>
      <c r="C22" s="39">
        <f aca="true" t="shared" si="6" ref="C22:I22">C23+C24+C25</f>
        <v>297.36</v>
      </c>
      <c r="D22" s="51">
        <f t="shared" si="6"/>
        <v>775</v>
      </c>
      <c r="E22" s="39">
        <f t="shared" si="6"/>
        <v>896.07743005</v>
      </c>
      <c r="F22" s="51">
        <f t="shared" si="6"/>
        <v>422</v>
      </c>
      <c r="G22" s="39">
        <f t="shared" si="6"/>
        <v>506.4629630101999</v>
      </c>
      <c r="H22" s="51">
        <f t="shared" si="6"/>
        <v>240</v>
      </c>
      <c r="I22" s="39">
        <f t="shared" si="6"/>
        <v>214.56037786999997</v>
      </c>
      <c r="J22" s="41">
        <f>K22/C22</f>
        <v>1.3102450465422384</v>
      </c>
      <c r="K22" s="16">
        <f t="shared" si="2"/>
        <v>389.61446703980005</v>
      </c>
      <c r="L22" s="16">
        <f>L23+L24+L25</f>
        <v>389.61446703980005</v>
      </c>
      <c r="M22" s="16">
        <f t="shared" si="1"/>
        <v>131.02450465422385</v>
      </c>
    </row>
    <row r="23" spans="1:13" ht="12.75">
      <c r="A23" s="16">
        <v>36.54</v>
      </c>
      <c r="B23" s="38" t="s">
        <v>23</v>
      </c>
      <c r="C23" s="42">
        <f>A23*$C$6</f>
        <v>153.468</v>
      </c>
      <c r="D23" s="50">
        <v>42</v>
      </c>
      <c r="E23" s="68">
        <v>515.98743005</v>
      </c>
      <c r="F23" s="50">
        <v>23</v>
      </c>
      <c r="G23" s="42">
        <v>297.6271402</v>
      </c>
      <c r="H23" s="50">
        <v>7</v>
      </c>
      <c r="I23" s="42">
        <v>92.37752180000001</v>
      </c>
      <c r="J23" s="44">
        <f>K23/C23</f>
        <v>1.4228392228347275</v>
      </c>
      <c r="K23" s="16">
        <f t="shared" si="2"/>
        <v>218.36028984999996</v>
      </c>
      <c r="L23" s="16">
        <f t="shared" si="3"/>
        <v>218.36028984999996</v>
      </c>
      <c r="M23" s="16">
        <f t="shared" si="1"/>
        <v>142.28392228347278</v>
      </c>
    </row>
    <row r="24" spans="1:13" ht="12.75">
      <c r="A24" s="16">
        <v>0</v>
      </c>
      <c r="B24" s="25" t="s">
        <v>24</v>
      </c>
      <c r="C24" s="42">
        <f>A24*$C$6</f>
        <v>0</v>
      </c>
      <c r="D24" s="50">
        <v>0</v>
      </c>
      <c r="E24" s="42">
        <v>0</v>
      </c>
      <c r="F24" s="50">
        <v>0</v>
      </c>
      <c r="G24" s="42">
        <v>0</v>
      </c>
      <c r="H24" s="50">
        <v>0</v>
      </c>
      <c r="I24" s="42">
        <v>0</v>
      </c>
      <c r="J24" s="44">
        <v>0</v>
      </c>
      <c r="K24" s="16">
        <f t="shared" si="2"/>
        <v>0</v>
      </c>
      <c r="L24" s="16">
        <f t="shared" si="3"/>
        <v>0</v>
      </c>
      <c r="M24" s="16" t="e">
        <f t="shared" si="1"/>
        <v>#DIV/0!</v>
      </c>
    </row>
    <row r="25" spans="1:13" ht="12.75">
      <c r="A25" s="16">
        <v>34.26</v>
      </c>
      <c r="B25" s="38" t="s">
        <v>41</v>
      </c>
      <c r="C25" s="42">
        <f>A25*$C$6</f>
        <v>143.892</v>
      </c>
      <c r="D25" s="50">
        <v>733</v>
      </c>
      <c r="E25" s="42">
        <v>380.09000000000003</v>
      </c>
      <c r="F25" s="50">
        <v>399</v>
      </c>
      <c r="G25" s="42">
        <v>208.83582281019997</v>
      </c>
      <c r="H25" s="50">
        <v>233</v>
      </c>
      <c r="I25" s="42">
        <v>122.18285606999994</v>
      </c>
      <c r="J25" s="44">
        <f>K25/C25</f>
        <v>1.1901577376768693</v>
      </c>
      <c r="K25" s="16">
        <f t="shared" si="2"/>
        <v>171.25417718980006</v>
      </c>
      <c r="L25" s="16">
        <f t="shared" si="3"/>
        <v>171.25417718980006</v>
      </c>
      <c r="M25" s="16">
        <f t="shared" si="1"/>
        <v>119.01577376768692</v>
      </c>
    </row>
    <row r="26" spans="1:13" ht="12.75">
      <c r="A26" s="16"/>
      <c r="B26" s="25"/>
      <c r="C26" s="42"/>
      <c r="D26" s="50"/>
      <c r="E26" s="42"/>
      <c r="F26" s="50"/>
      <c r="G26" s="42"/>
      <c r="H26" s="50"/>
      <c r="I26" s="42"/>
      <c r="J26" s="44"/>
      <c r="K26" s="16">
        <f t="shared" si="2"/>
        <v>0</v>
      </c>
      <c r="L26" s="16">
        <f t="shared" si="3"/>
        <v>0</v>
      </c>
      <c r="M26" s="16" t="e">
        <f t="shared" si="1"/>
        <v>#DIV/0!</v>
      </c>
    </row>
    <row r="27" spans="1:13" ht="12.75">
      <c r="A27" s="16"/>
      <c r="B27" s="32" t="s">
        <v>25</v>
      </c>
      <c r="C27" s="39">
        <f aca="true" t="shared" si="7" ref="C27:I27">C28+C29+C30</f>
        <v>345.87</v>
      </c>
      <c r="D27" s="51">
        <f t="shared" si="7"/>
        <v>122</v>
      </c>
      <c r="E27" s="39">
        <f t="shared" si="7"/>
        <v>671.4166108100001</v>
      </c>
      <c r="F27" s="51">
        <f t="shared" si="7"/>
        <v>45</v>
      </c>
      <c r="G27" s="39">
        <f t="shared" si="7"/>
        <v>282.60973748999993</v>
      </c>
      <c r="H27" s="51">
        <f t="shared" si="7"/>
        <v>49</v>
      </c>
      <c r="I27" s="39">
        <f t="shared" si="7"/>
        <v>268.26290835000003</v>
      </c>
      <c r="J27" s="41">
        <f>K27/C27</f>
        <v>1.1241416524127565</v>
      </c>
      <c r="K27" s="16">
        <f t="shared" si="2"/>
        <v>388.80687332000014</v>
      </c>
      <c r="L27" s="16">
        <f>L28+L29+L30</f>
        <v>372.81687332</v>
      </c>
      <c r="M27" s="16">
        <f t="shared" si="1"/>
        <v>107.79104094602019</v>
      </c>
    </row>
    <row r="28" spans="1:13" ht="12.75">
      <c r="A28" s="16">
        <v>31.45</v>
      </c>
      <c r="B28" s="38" t="s">
        <v>26</v>
      </c>
      <c r="C28" s="42">
        <f>A28*$C$6</f>
        <v>132.09</v>
      </c>
      <c r="D28" s="50">
        <v>21</v>
      </c>
      <c r="E28" s="42">
        <v>247.71</v>
      </c>
      <c r="F28" s="50">
        <v>8</v>
      </c>
      <c r="G28" s="42">
        <v>99.63</v>
      </c>
      <c r="H28" s="67">
        <v>8</v>
      </c>
      <c r="I28" s="45">
        <v>114.13100982</v>
      </c>
      <c r="J28" s="44">
        <f>K28/C28</f>
        <v>1.12105382693618</v>
      </c>
      <c r="K28" s="16">
        <f t="shared" si="2"/>
        <v>148.08</v>
      </c>
      <c r="L28" s="16">
        <f>C28</f>
        <v>132.09</v>
      </c>
      <c r="M28" s="16">
        <f t="shared" si="1"/>
        <v>100</v>
      </c>
    </row>
    <row r="29" spans="1:13" ht="12.75">
      <c r="A29" s="16">
        <v>34.14</v>
      </c>
      <c r="B29" s="38" t="s">
        <v>42</v>
      </c>
      <c r="C29" s="42">
        <f>A29*$C$6</f>
        <v>143.388</v>
      </c>
      <c r="D29" s="50">
        <v>24</v>
      </c>
      <c r="E29" s="42">
        <v>372.37</v>
      </c>
      <c r="F29" s="50">
        <v>12</v>
      </c>
      <c r="G29" s="42">
        <v>166.42</v>
      </c>
      <c r="H29" s="50">
        <v>7</v>
      </c>
      <c r="I29" s="42">
        <v>129.55</v>
      </c>
      <c r="J29" s="44">
        <f>K29/C29</f>
        <v>1.43631266214746</v>
      </c>
      <c r="K29" s="16">
        <f t="shared" si="2"/>
        <v>205.95000000000002</v>
      </c>
      <c r="L29" s="16">
        <f t="shared" si="3"/>
        <v>205.95000000000002</v>
      </c>
      <c r="M29" s="16">
        <f t="shared" si="1"/>
        <v>143.631266214746</v>
      </c>
    </row>
    <row r="30" spans="1:13" ht="12.75">
      <c r="A30" s="16">
        <v>16.76</v>
      </c>
      <c r="B30" s="38" t="s">
        <v>36</v>
      </c>
      <c r="C30" s="42">
        <f>A30*$C$6</f>
        <v>70.39200000000001</v>
      </c>
      <c r="D30" s="50">
        <v>77</v>
      </c>
      <c r="E30" s="42">
        <v>51.33661081</v>
      </c>
      <c r="F30" s="50">
        <v>25</v>
      </c>
      <c r="G30" s="42">
        <v>16.559737489999996</v>
      </c>
      <c r="H30" s="50">
        <v>34</v>
      </c>
      <c r="I30" s="42">
        <v>24.58189853</v>
      </c>
      <c r="J30" s="44">
        <f>K30/C30</f>
        <v>0.49404581941129677</v>
      </c>
      <c r="K30" s="16">
        <f t="shared" si="2"/>
        <v>34.77687332000001</v>
      </c>
      <c r="L30" s="16">
        <f t="shared" si="3"/>
        <v>34.77687332000001</v>
      </c>
      <c r="M30" s="16">
        <f t="shared" si="1"/>
        <v>49.40458194112968</v>
      </c>
    </row>
    <row r="31" spans="1:13" ht="12.75">
      <c r="A31" s="16"/>
      <c r="B31" s="4"/>
      <c r="C31" s="42"/>
      <c r="D31" s="50"/>
      <c r="E31" s="42"/>
      <c r="F31" s="50"/>
      <c r="G31" s="42"/>
      <c r="H31" s="50"/>
      <c r="I31" s="42"/>
      <c r="J31" s="44"/>
      <c r="K31" s="16">
        <f t="shared" si="2"/>
        <v>0</v>
      </c>
      <c r="L31" s="16">
        <f t="shared" si="3"/>
        <v>0</v>
      </c>
      <c r="M31" s="16" t="e">
        <f t="shared" si="1"/>
        <v>#DIV/0!</v>
      </c>
    </row>
    <row r="32" spans="1:13" ht="13.5" thickBot="1">
      <c r="A32" s="16">
        <v>505.4</v>
      </c>
      <c r="B32" s="34" t="s">
        <v>0</v>
      </c>
      <c r="C32" s="46">
        <f>C8+C13+C16+C22+C27</f>
        <v>2122.68</v>
      </c>
      <c r="D32" s="52">
        <f aca="true" t="shared" si="8" ref="D32:I32">D8+D13+D16+D22+D27</f>
        <v>1196</v>
      </c>
      <c r="E32" s="46">
        <f t="shared" si="8"/>
        <v>4495.9120407499995</v>
      </c>
      <c r="F32" s="52">
        <f t="shared" si="8"/>
        <v>554</v>
      </c>
      <c r="G32" s="48">
        <f t="shared" si="8"/>
        <v>1299.1200108601997</v>
      </c>
      <c r="H32" s="52">
        <f t="shared" si="8"/>
        <v>424</v>
      </c>
      <c r="I32" s="48">
        <f t="shared" si="8"/>
        <v>2014.7091107499998</v>
      </c>
      <c r="J32" s="49">
        <f>K32/C32</f>
        <v>1.5060169360854203</v>
      </c>
      <c r="K32" s="16">
        <f t="shared" si="2"/>
        <v>3196.7920298898</v>
      </c>
      <c r="L32" s="16">
        <f>L8+L13+L16+L22+L27</f>
        <v>2391.2867757698</v>
      </c>
      <c r="M32" s="16">
        <f>L32/C32</f>
        <v>1.1265413419685493</v>
      </c>
    </row>
    <row r="33" spans="1:11" ht="12.75" hidden="1">
      <c r="A33">
        <f>(A32-A8)*C6</f>
        <v>2122.68</v>
      </c>
      <c r="C33" s="22">
        <f>C8+C16+C22+C27</f>
        <v>1686.426</v>
      </c>
      <c r="D33" s="22">
        <f aca="true" t="shared" si="9" ref="D33:I33">D8+D16+D22+D27</f>
        <v>1173</v>
      </c>
      <c r="E33" s="22">
        <f t="shared" si="9"/>
        <v>3427.97204075</v>
      </c>
      <c r="F33" s="22">
        <f t="shared" si="9"/>
        <v>550</v>
      </c>
      <c r="G33" s="22">
        <f t="shared" si="9"/>
        <v>1170.4800108601999</v>
      </c>
      <c r="H33" s="22">
        <f t="shared" si="9"/>
        <v>414</v>
      </c>
      <c r="I33" s="22">
        <f t="shared" si="9"/>
        <v>1473.4527720400001</v>
      </c>
      <c r="J33" s="24">
        <f>K33*100/C33</f>
        <v>133.8625015203632</v>
      </c>
      <c r="K33" s="16">
        <f t="shared" si="2"/>
        <v>2257.4920298898</v>
      </c>
    </row>
    <row r="34" ht="12.75">
      <c r="L34" s="16">
        <f>L32-L13</f>
        <v>1955.0327757698</v>
      </c>
    </row>
    <row r="35" spans="2:15" ht="12.75" customHeight="1">
      <c r="B35" s="116" t="s">
        <v>48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</row>
    <row r="36" spans="2:10" ht="12.75">
      <c r="B36" s="31" t="s">
        <v>54</v>
      </c>
      <c r="C36" s="31"/>
      <c r="D36" s="31"/>
      <c r="E36" s="31"/>
      <c r="F36" s="31"/>
      <c r="G36" s="31"/>
      <c r="H36" s="31"/>
      <c r="I36" s="31"/>
      <c r="J36" s="31"/>
    </row>
    <row r="37" spans="2:10" ht="12.75">
      <c r="B37" s="31" t="s">
        <v>76</v>
      </c>
      <c r="C37" s="31"/>
      <c r="D37" s="31"/>
      <c r="E37" s="31"/>
      <c r="F37" s="31"/>
      <c r="G37" s="31"/>
      <c r="H37" s="31"/>
      <c r="I37" s="31"/>
      <c r="J37" s="31"/>
    </row>
    <row r="38" spans="4:5" ht="12.75" hidden="1">
      <c r="D38">
        <f>D32-F32</f>
        <v>642</v>
      </c>
      <c r="E38">
        <f>E32-G32</f>
        <v>3196.7920298898</v>
      </c>
    </row>
    <row r="39" ht="12.75" hidden="1">
      <c r="E39">
        <f>E38/C6</f>
        <v>761.1409594975713</v>
      </c>
    </row>
    <row r="40" spans="4:5" ht="12.75" hidden="1">
      <c r="D40">
        <f>D33-F33</f>
        <v>623</v>
      </c>
      <c r="E40">
        <f>E33-G33</f>
        <v>2257.4920298898</v>
      </c>
    </row>
    <row r="41" ht="12.75" hidden="1">
      <c r="E41">
        <f>E40/C6</f>
        <v>537.4981023547143</v>
      </c>
    </row>
  </sheetData>
  <sheetProtection/>
  <mergeCells count="9">
    <mergeCell ref="B35:O35"/>
    <mergeCell ref="D4:E4"/>
    <mergeCell ref="F4:G4"/>
    <mergeCell ref="H4:I4"/>
    <mergeCell ref="B2:J2"/>
    <mergeCell ref="J4:J5"/>
    <mergeCell ref="B4:B5"/>
    <mergeCell ref="B3:I3"/>
    <mergeCell ref="C4:C5"/>
  </mergeCells>
  <printOptions/>
  <pageMargins left="0.2" right="0" top="0.56" bottom="0.63" header="0.5" footer="0.5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41"/>
  <sheetViews>
    <sheetView zoomScale="90" zoomScaleNormal="90" zoomScalePageLayoutView="0" workbookViewId="0" topLeftCell="B1">
      <selection activeCell="B1" sqref="B1"/>
    </sheetView>
  </sheetViews>
  <sheetFormatPr defaultColWidth="9.140625" defaultRowHeight="12.75"/>
  <cols>
    <col min="1" max="1" width="7.57421875" style="0" hidden="1" customWidth="1"/>
    <col min="2" max="2" width="34.8515625" style="0" customWidth="1"/>
    <col min="3" max="3" width="11.57421875" style="0" customWidth="1"/>
    <col min="4" max="4" width="9.28125" style="0" customWidth="1"/>
    <col min="5" max="5" width="10.7109375" style="0" customWidth="1"/>
    <col min="6" max="6" width="8.7109375" style="0" customWidth="1"/>
    <col min="7" max="7" width="10.00390625" style="0" customWidth="1"/>
    <col min="8" max="8" width="7.28125" style="0" customWidth="1"/>
    <col min="9" max="9" width="10.28125" style="0" customWidth="1"/>
    <col min="10" max="10" width="11.57421875" style="0" customWidth="1"/>
    <col min="11" max="11" width="9.7109375" style="0" hidden="1" customWidth="1"/>
    <col min="12" max="13" width="9.140625" style="0" hidden="1" customWidth="1"/>
  </cols>
  <sheetData>
    <row r="2" spans="1:10" ht="12.75">
      <c r="A2">
        <v>148.61</v>
      </c>
      <c r="B2" s="128" t="s">
        <v>34</v>
      </c>
      <c r="C2" s="128"/>
      <c r="D2" s="128"/>
      <c r="E2" s="128"/>
      <c r="F2" s="128"/>
      <c r="G2" s="128"/>
      <c r="H2" s="128"/>
      <c r="I2" s="128"/>
      <c r="J2" s="128"/>
    </row>
    <row r="3" spans="2:10" ht="13.5" thickBot="1">
      <c r="B3" s="127" t="s">
        <v>94</v>
      </c>
      <c r="C3" s="127"/>
      <c r="D3" s="127"/>
      <c r="E3" s="127"/>
      <c r="F3" s="127"/>
      <c r="G3" s="127"/>
      <c r="H3" s="127"/>
      <c r="I3" s="127"/>
      <c r="J3" s="9" t="s">
        <v>27</v>
      </c>
    </row>
    <row r="4" spans="2:10" ht="30.75" customHeight="1">
      <c r="B4" s="117" t="s">
        <v>37</v>
      </c>
      <c r="C4" s="119" t="s">
        <v>17</v>
      </c>
      <c r="D4" s="121" t="s">
        <v>11</v>
      </c>
      <c r="E4" s="122"/>
      <c r="F4" s="121" t="s">
        <v>8</v>
      </c>
      <c r="G4" s="122"/>
      <c r="H4" s="121" t="s">
        <v>9</v>
      </c>
      <c r="I4" s="122"/>
      <c r="J4" s="123" t="s">
        <v>13</v>
      </c>
    </row>
    <row r="5" spans="2:10" ht="42" customHeight="1">
      <c r="B5" s="118"/>
      <c r="C5" s="120"/>
      <c r="D5" s="10" t="s">
        <v>49</v>
      </c>
      <c r="E5" s="10" t="s">
        <v>10</v>
      </c>
      <c r="F5" s="10" t="s">
        <v>50</v>
      </c>
      <c r="G5" s="10" t="s">
        <v>10</v>
      </c>
      <c r="H5" s="10" t="s">
        <v>50</v>
      </c>
      <c r="I5" s="10" t="s">
        <v>10</v>
      </c>
      <c r="J5" s="124"/>
    </row>
    <row r="6" spans="2:10" ht="12.75" hidden="1">
      <c r="B6" s="4"/>
      <c r="C6" s="2">
        <f>NE!C6</f>
        <v>4.2</v>
      </c>
      <c r="D6" s="2"/>
      <c r="E6" s="2"/>
      <c r="F6" s="2"/>
      <c r="G6" s="2"/>
      <c r="H6" s="2"/>
      <c r="I6" s="2"/>
      <c r="J6" s="3"/>
    </row>
    <row r="7" spans="2:10" ht="12.75">
      <c r="B7" s="1"/>
      <c r="C7" s="2"/>
      <c r="D7" s="2"/>
      <c r="E7" s="2"/>
      <c r="F7" s="2"/>
      <c r="G7" s="2"/>
      <c r="H7" s="2"/>
      <c r="I7" s="2"/>
      <c r="J7" s="3"/>
    </row>
    <row r="8" spans="1:13" ht="12.75">
      <c r="A8" s="18"/>
      <c r="B8" s="32" t="s">
        <v>38</v>
      </c>
      <c r="C8" s="39">
        <f aca="true" t="shared" si="0" ref="C8:I8">C9+C10+C11</f>
        <v>624.162</v>
      </c>
      <c r="D8" s="40">
        <v>70</v>
      </c>
      <c r="E8" s="39">
        <f t="shared" si="0"/>
        <v>987.62906533</v>
      </c>
      <c r="F8" s="40">
        <f t="shared" si="0"/>
        <v>22</v>
      </c>
      <c r="G8" s="39">
        <f t="shared" si="0"/>
        <v>298.44202163</v>
      </c>
      <c r="H8" s="40">
        <f t="shared" si="0"/>
        <v>38</v>
      </c>
      <c r="I8" s="39">
        <f t="shared" si="0"/>
        <v>494.51889402000006</v>
      </c>
      <c r="J8" s="41">
        <f>K8/C8</f>
        <v>1.1041797541343432</v>
      </c>
      <c r="K8" s="16">
        <f>E8-G8</f>
        <v>689.1870437</v>
      </c>
      <c r="L8" s="16">
        <f>L9+L10+L11</f>
        <v>590.8856437</v>
      </c>
      <c r="M8" s="16">
        <f aca="true" t="shared" si="1" ref="M8:M31">(L8*100)/C8</f>
        <v>94.66863469740225</v>
      </c>
    </row>
    <row r="9" spans="1:13" ht="12.75">
      <c r="A9" s="16">
        <v>74.305</v>
      </c>
      <c r="B9" s="25" t="s">
        <v>18</v>
      </c>
      <c r="C9" s="42">
        <f>A9*$C$6</f>
        <v>312.081</v>
      </c>
      <c r="D9" s="50">
        <v>31</v>
      </c>
      <c r="E9" s="42">
        <v>431.78685858999995</v>
      </c>
      <c r="F9" s="50">
        <v>11</v>
      </c>
      <c r="G9" s="42">
        <v>143.16581109</v>
      </c>
      <c r="H9" s="50">
        <v>12</v>
      </c>
      <c r="I9" s="42">
        <v>128.66163072</v>
      </c>
      <c r="J9" s="44">
        <f>K9/C9</f>
        <v>0.9248273605249916</v>
      </c>
      <c r="K9" s="16">
        <f aca="true" t="shared" si="2" ref="K9:K33">E9-G9</f>
        <v>288.6210474999999</v>
      </c>
      <c r="L9" s="16">
        <f aca="true" t="shared" si="3" ref="L9:L31">E9-G9</f>
        <v>288.6210474999999</v>
      </c>
      <c r="M9" s="16">
        <f t="shared" si="1"/>
        <v>92.48273605249916</v>
      </c>
    </row>
    <row r="10" spans="1:13" ht="12.75">
      <c r="A10" s="16">
        <v>29.722000000000005</v>
      </c>
      <c r="B10" s="25" t="s">
        <v>19</v>
      </c>
      <c r="C10" s="42">
        <f>A10*$C$6</f>
        <v>124.83240000000002</v>
      </c>
      <c r="D10" s="53" t="s">
        <v>92</v>
      </c>
      <c r="E10" s="42">
        <v>203.80220674</v>
      </c>
      <c r="F10" s="50">
        <v>2</v>
      </c>
      <c r="G10" s="42">
        <v>88.78621053999998</v>
      </c>
      <c r="H10" s="50">
        <v>8</v>
      </c>
      <c r="I10" s="42">
        <v>80.9472633</v>
      </c>
      <c r="J10" s="44">
        <f>K10/C10</f>
        <v>0.9213633335576341</v>
      </c>
      <c r="K10" s="16">
        <f t="shared" si="2"/>
        <v>115.01599620000002</v>
      </c>
      <c r="L10" s="16">
        <f t="shared" si="3"/>
        <v>115.01599620000002</v>
      </c>
      <c r="M10" s="16">
        <f t="shared" si="1"/>
        <v>92.1363333557634</v>
      </c>
    </row>
    <row r="11" spans="1:13" ht="12.75">
      <c r="A11" s="16">
        <v>44.583000000000006</v>
      </c>
      <c r="B11" s="25" t="s">
        <v>20</v>
      </c>
      <c r="C11" s="42">
        <f>A11*$C$6</f>
        <v>187.24860000000004</v>
      </c>
      <c r="D11" s="50" t="s">
        <v>58</v>
      </c>
      <c r="E11" s="42">
        <v>352.04</v>
      </c>
      <c r="F11" s="50">
        <v>9</v>
      </c>
      <c r="G11" s="42">
        <v>66.49</v>
      </c>
      <c r="H11" s="50">
        <v>18</v>
      </c>
      <c r="I11" s="42">
        <v>284.91</v>
      </c>
      <c r="J11" s="44">
        <f>K11/C11</f>
        <v>1.5249780238677348</v>
      </c>
      <c r="K11" s="16">
        <f t="shared" si="2"/>
        <v>285.55</v>
      </c>
      <c r="L11" s="16">
        <f>C11</f>
        <v>187.24860000000004</v>
      </c>
      <c r="M11" s="16">
        <f t="shared" si="1"/>
        <v>100</v>
      </c>
    </row>
    <row r="12" spans="1:13" ht="12.75">
      <c r="A12" s="16">
        <v>148.61</v>
      </c>
      <c r="B12" s="25"/>
      <c r="C12" s="42"/>
      <c r="D12" s="50"/>
      <c r="E12" s="42"/>
      <c r="F12" s="50"/>
      <c r="G12" s="42"/>
      <c r="H12" s="50"/>
      <c r="I12" s="42"/>
      <c r="J12" s="44"/>
      <c r="K12" s="16">
        <f t="shared" si="2"/>
        <v>0</v>
      </c>
      <c r="L12" s="16">
        <f t="shared" si="3"/>
        <v>0</v>
      </c>
      <c r="M12" s="16" t="e">
        <f t="shared" si="1"/>
        <v>#DIV/0!</v>
      </c>
    </row>
    <row r="13" spans="1:13" ht="12.75">
      <c r="A13" s="16"/>
      <c r="B13" s="32" t="s">
        <v>39</v>
      </c>
      <c r="C13" s="39">
        <f aca="true" t="shared" si="4" ref="C13:I13">C14</f>
        <v>393.33000000000004</v>
      </c>
      <c r="D13" s="51">
        <f t="shared" si="4"/>
        <v>46</v>
      </c>
      <c r="E13" s="39">
        <f t="shared" si="4"/>
        <v>1337.3</v>
      </c>
      <c r="F13" s="51">
        <f t="shared" si="4"/>
        <v>17</v>
      </c>
      <c r="G13" s="39">
        <f t="shared" si="4"/>
        <v>442.39</v>
      </c>
      <c r="H13" s="51">
        <f t="shared" si="4"/>
        <v>17</v>
      </c>
      <c r="I13" s="39">
        <f t="shared" si="4"/>
        <v>502.12205861</v>
      </c>
      <c r="J13" s="41">
        <f>K13/C13</f>
        <v>2.2752141967304804</v>
      </c>
      <c r="K13" s="16">
        <f t="shared" si="2"/>
        <v>894.91</v>
      </c>
      <c r="L13" s="16">
        <f>L14</f>
        <v>393.33000000000004</v>
      </c>
      <c r="M13" s="16">
        <f t="shared" si="1"/>
        <v>100.00000000000001</v>
      </c>
    </row>
    <row r="14" spans="1:14" ht="12.75">
      <c r="A14" s="16">
        <v>93.65</v>
      </c>
      <c r="B14" s="38" t="s">
        <v>44</v>
      </c>
      <c r="C14" s="42">
        <f>A14*$C$6</f>
        <v>393.33000000000004</v>
      </c>
      <c r="D14" s="50">
        <v>46</v>
      </c>
      <c r="E14" s="42">
        <v>1337.3</v>
      </c>
      <c r="F14" s="50">
        <v>17</v>
      </c>
      <c r="G14" s="42">
        <v>442.39</v>
      </c>
      <c r="H14" s="67">
        <v>17</v>
      </c>
      <c r="I14" s="45">
        <v>502.12205861</v>
      </c>
      <c r="J14" s="44">
        <f>K14/C14</f>
        <v>2.2752141967304804</v>
      </c>
      <c r="K14" s="16">
        <f t="shared" si="2"/>
        <v>894.91</v>
      </c>
      <c r="L14" s="16">
        <f>C14</f>
        <v>393.33000000000004</v>
      </c>
      <c r="M14" s="16">
        <f t="shared" si="1"/>
        <v>100.00000000000001</v>
      </c>
      <c r="N14" s="35"/>
    </row>
    <row r="15" spans="1:13" ht="12.75">
      <c r="A15" s="16"/>
      <c r="B15" s="25"/>
      <c r="C15" s="42"/>
      <c r="D15" s="50"/>
      <c r="E15" s="42"/>
      <c r="F15" s="50"/>
      <c r="G15" s="42"/>
      <c r="H15" s="50"/>
      <c r="I15" s="42"/>
      <c r="J15" s="44"/>
      <c r="K15" s="16">
        <f t="shared" si="2"/>
        <v>0</v>
      </c>
      <c r="L15" s="16">
        <f t="shared" si="3"/>
        <v>0</v>
      </c>
      <c r="M15" s="16" t="e">
        <f t="shared" si="1"/>
        <v>#DIV/0!</v>
      </c>
    </row>
    <row r="16" spans="1:13" ht="12.75">
      <c r="A16" s="16"/>
      <c r="B16" s="32" t="s">
        <v>45</v>
      </c>
      <c r="C16" s="39">
        <f aca="true" t="shared" si="5" ref="C16:I16">C17+C18+C19+C20</f>
        <v>312.06000000000006</v>
      </c>
      <c r="D16" s="51">
        <f t="shared" si="5"/>
        <v>171</v>
      </c>
      <c r="E16" s="39">
        <f t="shared" si="5"/>
        <v>836.8600000000001</v>
      </c>
      <c r="F16" s="51">
        <f t="shared" si="5"/>
        <v>45</v>
      </c>
      <c r="G16" s="39">
        <f t="shared" si="5"/>
        <v>163.84797302</v>
      </c>
      <c r="H16" s="51">
        <f t="shared" si="5"/>
        <v>50</v>
      </c>
      <c r="I16" s="39">
        <f t="shared" si="5"/>
        <v>314.18290239</v>
      </c>
      <c r="J16" s="41">
        <f>K16/C16</f>
        <v>2.1566750848554763</v>
      </c>
      <c r="K16" s="16">
        <f t="shared" si="2"/>
        <v>673.0120269800001</v>
      </c>
      <c r="L16" s="16">
        <f>L17+L18+L19+L20</f>
        <v>368.67002698000005</v>
      </c>
      <c r="M16" s="16">
        <f t="shared" si="1"/>
        <v>118.14075081074151</v>
      </c>
    </row>
    <row r="17" spans="1:13" ht="12.75">
      <c r="A17" s="16">
        <v>22.6</v>
      </c>
      <c r="B17" s="38" t="s">
        <v>40</v>
      </c>
      <c r="C17" s="42">
        <f>A17*$C$6</f>
        <v>94.92000000000002</v>
      </c>
      <c r="D17" s="50">
        <v>14</v>
      </c>
      <c r="E17" s="42">
        <v>131.24</v>
      </c>
      <c r="F17" s="50">
        <v>2</v>
      </c>
      <c r="G17" s="42">
        <v>6.17</v>
      </c>
      <c r="H17" s="50">
        <v>6</v>
      </c>
      <c r="I17" s="42">
        <v>92.34</v>
      </c>
      <c r="J17" s="44">
        <f>K17/C17</f>
        <v>1.3176359039190897</v>
      </c>
      <c r="K17" s="16">
        <f t="shared" si="2"/>
        <v>125.07000000000001</v>
      </c>
      <c r="L17" s="16">
        <f t="shared" si="3"/>
        <v>125.07000000000001</v>
      </c>
      <c r="M17" s="16">
        <f t="shared" si="1"/>
        <v>131.76359039190896</v>
      </c>
    </row>
    <row r="18" spans="1:13" ht="12.75">
      <c r="A18" s="16">
        <v>10.63</v>
      </c>
      <c r="B18" s="38" t="s">
        <v>21</v>
      </c>
      <c r="C18" s="42">
        <f>A18*$C$6</f>
        <v>44.64600000000001</v>
      </c>
      <c r="D18" s="50">
        <v>51</v>
      </c>
      <c r="E18" s="42">
        <v>112.5</v>
      </c>
      <c r="F18" s="50">
        <v>21</v>
      </c>
      <c r="G18" s="42">
        <v>47.67797302</v>
      </c>
      <c r="H18" s="50">
        <v>18</v>
      </c>
      <c r="I18" s="42">
        <v>42.243170940000006</v>
      </c>
      <c r="J18" s="44">
        <f>K18/C18</f>
        <v>1.4519111898042376</v>
      </c>
      <c r="K18" s="16">
        <f t="shared" si="2"/>
        <v>64.82202698</v>
      </c>
      <c r="L18" s="16">
        <f t="shared" si="3"/>
        <v>64.82202698</v>
      </c>
      <c r="M18" s="16">
        <f t="shared" si="1"/>
        <v>145.19111898042377</v>
      </c>
    </row>
    <row r="19" spans="1:13" ht="25.5">
      <c r="A19" s="16">
        <v>10.63</v>
      </c>
      <c r="B19" s="38" t="s">
        <v>46</v>
      </c>
      <c r="C19" s="42">
        <f>A19*$C$6</f>
        <v>44.64600000000001</v>
      </c>
      <c r="D19" s="50">
        <v>2</v>
      </c>
      <c r="E19" s="42">
        <v>50.93</v>
      </c>
      <c r="F19" s="50">
        <v>0</v>
      </c>
      <c r="G19" s="42">
        <v>0</v>
      </c>
      <c r="H19" s="50">
        <v>2</v>
      </c>
      <c r="I19" s="42">
        <v>50.929731450000006</v>
      </c>
      <c r="J19" s="44">
        <f>K19/C19</f>
        <v>1.1407516910809476</v>
      </c>
      <c r="K19" s="16">
        <f t="shared" si="2"/>
        <v>50.93</v>
      </c>
      <c r="L19" s="16">
        <f t="shared" si="3"/>
        <v>50.93</v>
      </c>
      <c r="M19" s="16">
        <f t="shared" si="1"/>
        <v>114.07516910809477</v>
      </c>
    </row>
    <row r="20" spans="1:14" ht="12.75">
      <c r="A20" s="16">
        <v>30.44</v>
      </c>
      <c r="B20" s="38" t="s">
        <v>47</v>
      </c>
      <c r="C20" s="42">
        <f>A20*$C$6</f>
        <v>127.84800000000001</v>
      </c>
      <c r="D20" s="50">
        <v>104</v>
      </c>
      <c r="E20" s="42">
        <v>542.19</v>
      </c>
      <c r="F20" s="50">
        <v>22</v>
      </c>
      <c r="G20" s="42">
        <v>110</v>
      </c>
      <c r="H20" s="50">
        <v>24</v>
      </c>
      <c r="I20" s="42">
        <v>128.67</v>
      </c>
      <c r="J20" s="44">
        <f>K20/C20</f>
        <v>3.3804987172267067</v>
      </c>
      <c r="K20" s="16">
        <f t="shared" si="2"/>
        <v>432.19000000000005</v>
      </c>
      <c r="L20" s="16">
        <f>C20</f>
        <v>127.84800000000001</v>
      </c>
      <c r="M20" s="16">
        <f t="shared" si="1"/>
        <v>100</v>
      </c>
      <c r="N20" s="35"/>
    </row>
    <row r="21" spans="1:13" ht="12.75">
      <c r="A21" s="16"/>
      <c r="B21" s="25"/>
      <c r="C21" s="42"/>
      <c r="D21" s="50"/>
      <c r="E21" s="42"/>
      <c r="F21" s="50"/>
      <c r="G21" s="42"/>
      <c r="H21" s="50"/>
      <c r="I21" s="42"/>
      <c r="J21" s="44"/>
      <c r="K21" s="16">
        <f t="shared" si="2"/>
        <v>0</v>
      </c>
      <c r="L21" s="16">
        <f t="shared" si="3"/>
        <v>0</v>
      </c>
      <c r="M21" s="16" t="e">
        <f t="shared" si="1"/>
        <v>#DIV/0!</v>
      </c>
    </row>
    <row r="22" spans="1:13" ht="12.75">
      <c r="A22" s="16"/>
      <c r="B22" s="32" t="s">
        <v>22</v>
      </c>
      <c r="C22" s="39">
        <f aca="true" t="shared" si="6" ref="C22:I22">C23+C24+C25</f>
        <v>250.11</v>
      </c>
      <c r="D22" s="51">
        <f t="shared" si="6"/>
        <v>632</v>
      </c>
      <c r="E22" s="39">
        <f t="shared" si="6"/>
        <v>867.18</v>
      </c>
      <c r="F22" s="51">
        <f t="shared" si="6"/>
        <v>399</v>
      </c>
      <c r="G22" s="39">
        <f t="shared" si="6"/>
        <v>539.370212291</v>
      </c>
      <c r="H22" s="51">
        <f t="shared" si="6"/>
        <v>196</v>
      </c>
      <c r="I22" s="39">
        <f t="shared" si="6"/>
        <v>206.79532441998998</v>
      </c>
      <c r="J22" s="41">
        <f>K22/C22</f>
        <v>1.3106624593538838</v>
      </c>
      <c r="K22" s="16">
        <f t="shared" si="2"/>
        <v>327.8097877089999</v>
      </c>
      <c r="L22" s="16">
        <f>L23+L24+L25</f>
        <v>327.809787709</v>
      </c>
      <c r="M22" s="16">
        <f t="shared" si="1"/>
        <v>131.06624593538842</v>
      </c>
    </row>
    <row r="23" spans="1:13" ht="12.75">
      <c r="A23" s="16">
        <v>28.43</v>
      </c>
      <c r="B23" s="38" t="s">
        <v>23</v>
      </c>
      <c r="C23" s="42">
        <f>A23*$C$6</f>
        <v>119.406</v>
      </c>
      <c r="D23" s="50">
        <v>31</v>
      </c>
      <c r="E23" s="42">
        <v>520.14</v>
      </c>
      <c r="F23" s="50">
        <v>20</v>
      </c>
      <c r="G23" s="42">
        <v>326.50768632</v>
      </c>
      <c r="H23" s="50">
        <v>6</v>
      </c>
      <c r="I23" s="42">
        <v>94.78495382</v>
      </c>
      <c r="J23" s="44">
        <f>K23/C23</f>
        <v>1.6216296809205566</v>
      </c>
      <c r="K23" s="16">
        <f t="shared" si="2"/>
        <v>193.63231367999998</v>
      </c>
      <c r="L23" s="16">
        <f t="shared" si="3"/>
        <v>193.63231367999998</v>
      </c>
      <c r="M23" s="16">
        <f t="shared" si="1"/>
        <v>162.16296809205565</v>
      </c>
    </row>
    <row r="24" spans="1:13" ht="12.75">
      <c r="A24" s="16">
        <v>6.73</v>
      </c>
      <c r="B24" s="38" t="s">
        <v>24</v>
      </c>
      <c r="C24" s="42">
        <f>A24*$C$6</f>
        <v>28.266000000000002</v>
      </c>
      <c r="D24" s="50">
        <v>5</v>
      </c>
      <c r="E24" s="42">
        <v>48.29</v>
      </c>
      <c r="F24" s="50">
        <v>1</v>
      </c>
      <c r="G24" s="42">
        <v>14.62</v>
      </c>
      <c r="H24" s="50">
        <v>3</v>
      </c>
      <c r="I24" s="42">
        <v>19.86864854</v>
      </c>
      <c r="J24" s="44">
        <f>K24/C24</f>
        <v>1.1911837543338286</v>
      </c>
      <c r="K24" s="16">
        <f t="shared" si="2"/>
        <v>33.67</v>
      </c>
      <c r="L24" s="16">
        <f t="shared" si="3"/>
        <v>33.67</v>
      </c>
      <c r="M24" s="16">
        <f t="shared" si="1"/>
        <v>119.11837543338285</v>
      </c>
    </row>
    <row r="25" spans="1:13" ht="12.75">
      <c r="A25" s="16">
        <v>24.39</v>
      </c>
      <c r="B25" s="38" t="s">
        <v>41</v>
      </c>
      <c r="C25" s="42">
        <f>A25*$C$6</f>
        <v>102.438</v>
      </c>
      <c r="D25" s="50">
        <v>596</v>
      </c>
      <c r="E25" s="42">
        <v>298.75</v>
      </c>
      <c r="F25" s="50">
        <v>378</v>
      </c>
      <c r="G25" s="42">
        <v>198.24252597100002</v>
      </c>
      <c r="H25" s="50">
        <v>187</v>
      </c>
      <c r="I25" s="42">
        <v>92.14172205998999</v>
      </c>
      <c r="J25" s="44">
        <f>K25/C25</f>
        <v>0.9811542008727228</v>
      </c>
      <c r="K25" s="16">
        <f t="shared" si="2"/>
        <v>100.50747402899998</v>
      </c>
      <c r="L25" s="16">
        <f t="shared" si="3"/>
        <v>100.50747402899998</v>
      </c>
      <c r="M25" s="16">
        <f t="shared" si="1"/>
        <v>98.11542008727228</v>
      </c>
    </row>
    <row r="26" spans="1:13" ht="12.75">
      <c r="A26" s="16"/>
      <c r="B26" s="25"/>
      <c r="C26" s="42"/>
      <c r="D26" s="50"/>
      <c r="E26" s="42"/>
      <c r="F26" s="50"/>
      <c r="G26" s="42"/>
      <c r="H26" s="50"/>
      <c r="I26" s="42"/>
      <c r="J26" s="44"/>
      <c r="K26" s="16">
        <f t="shared" si="2"/>
        <v>0</v>
      </c>
      <c r="L26" s="16">
        <f t="shared" si="3"/>
        <v>0</v>
      </c>
      <c r="M26" s="16" t="e">
        <f t="shared" si="1"/>
        <v>#DIV/0!</v>
      </c>
    </row>
    <row r="27" spans="1:13" ht="12.75">
      <c r="A27" s="16"/>
      <c r="B27" s="32" t="s">
        <v>25</v>
      </c>
      <c r="C27" s="39">
        <f aca="true" t="shared" si="7" ref="C27:I27">C28+C29+C30</f>
        <v>333.354</v>
      </c>
      <c r="D27" s="51">
        <f t="shared" si="7"/>
        <v>242</v>
      </c>
      <c r="E27" s="39">
        <f t="shared" si="7"/>
        <v>979.6942885199999</v>
      </c>
      <c r="F27" s="51">
        <f t="shared" si="7"/>
        <v>93</v>
      </c>
      <c r="G27" s="39">
        <f t="shared" si="7"/>
        <v>391.04854477</v>
      </c>
      <c r="H27" s="51">
        <f t="shared" si="7"/>
        <v>87</v>
      </c>
      <c r="I27" s="39">
        <f t="shared" si="7"/>
        <v>265.06003003010755</v>
      </c>
      <c r="J27" s="41">
        <f>K27/C27</f>
        <v>1.7658277499295039</v>
      </c>
      <c r="K27" s="16">
        <f t="shared" si="2"/>
        <v>588.6457437499998</v>
      </c>
      <c r="L27" s="16">
        <f>L28+L29+L30</f>
        <v>370.0446197699999</v>
      </c>
      <c r="M27" s="16">
        <f t="shared" si="1"/>
        <v>111.00650352778126</v>
      </c>
    </row>
    <row r="28" spans="1:13" ht="12.75">
      <c r="A28" s="16">
        <v>24.29</v>
      </c>
      <c r="B28" s="38" t="s">
        <v>26</v>
      </c>
      <c r="C28" s="42">
        <f>A28*$C$6</f>
        <v>102.018</v>
      </c>
      <c r="D28" s="50">
        <v>33</v>
      </c>
      <c r="E28" s="42">
        <v>417.18</v>
      </c>
      <c r="F28" s="50">
        <v>10</v>
      </c>
      <c r="G28" s="42">
        <v>96.56087601999998</v>
      </c>
      <c r="H28" s="50">
        <v>5</v>
      </c>
      <c r="I28" s="54">
        <v>103.91890935</v>
      </c>
      <c r="J28" s="44">
        <f>K28/C28</f>
        <v>3.142770138406948</v>
      </c>
      <c r="K28" s="16">
        <f t="shared" si="2"/>
        <v>320.61912398000004</v>
      </c>
      <c r="L28" s="16">
        <f>C28</f>
        <v>102.018</v>
      </c>
      <c r="M28" s="16">
        <f t="shared" si="1"/>
        <v>99.99999999999999</v>
      </c>
    </row>
    <row r="29" spans="1:13" ht="12.75">
      <c r="A29" s="16">
        <v>39.97</v>
      </c>
      <c r="B29" s="38" t="s">
        <v>42</v>
      </c>
      <c r="C29" s="42">
        <f>A29*$C$6</f>
        <v>167.874</v>
      </c>
      <c r="D29" s="50">
        <v>69</v>
      </c>
      <c r="E29" s="42">
        <v>467.0081728699999</v>
      </c>
      <c r="F29" s="50">
        <v>38</v>
      </c>
      <c r="G29" s="42">
        <v>263.28409689</v>
      </c>
      <c r="H29" s="50">
        <v>17</v>
      </c>
      <c r="I29" s="42">
        <v>115.40103635000003</v>
      </c>
      <c r="J29" s="44">
        <f>K29/C29</f>
        <v>1.2135534745106442</v>
      </c>
      <c r="K29" s="16">
        <f t="shared" si="2"/>
        <v>203.7240759799999</v>
      </c>
      <c r="L29" s="16">
        <f t="shared" si="3"/>
        <v>203.7240759799999</v>
      </c>
      <c r="M29" s="16">
        <f t="shared" si="1"/>
        <v>121.35534745106443</v>
      </c>
    </row>
    <row r="30" spans="1:13" ht="12.75">
      <c r="A30" s="16">
        <v>15.11</v>
      </c>
      <c r="B30" s="38" t="s">
        <v>36</v>
      </c>
      <c r="C30" s="42">
        <f>A30*$C$6</f>
        <v>63.462</v>
      </c>
      <c r="D30" s="50">
        <v>140</v>
      </c>
      <c r="E30" s="42">
        <v>95.50611565000003</v>
      </c>
      <c r="F30" s="50">
        <v>45</v>
      </c>
      <c r="G30" s="42">
        <v>31.203571859999997</v>
      </c>
      <c r="H30" s="50">
        <v>65</v>
      </c>
      <c r="I30" s="42">
        <v>45.7400843301075</v>
      </c>
      <c r="J30" s="44">
        <f>K30/C30</f>
        <v>1.0132448361224045</v>
      </c>
      <c r="K30" s="16">
        <f t="shared" si="2"/>
        <v>64.30254379000003</v>
      </c>
      <c r="L30" s="16">
        <f t="shared" si="3"/>
        <v>64.30254379000003</v>
      </c>
      <c r="M30" s="16">
        <f t="shared" si="1"/>
        <v>101.32448361224043</v>
      </c>
    </row>
    <row r="31" spans="1:13" ht="12.75">
      <c r="A31" s="16"/>
      <c r="B31" s="4"/>
      <c r="C31" s="42"/>
      <c r="D31" s="50"/>
      <c r="E31" s="42"/>
      <c r="F31" s="50"/>
      <c r="G31" s="42"/>
      <c r="H31" s="50"/>
      <c r="I31" s="42"/>
      <c r="J31" s="44"/>
      <c r="K31" s="16">
        <f t="shared" si="2"/>
        <v>0</v>
      </c>
      <c r="L31" s="16">
        <f t="shared" si="3"/>
        <v>0</v>
      </c>
      <c r="M31" s="16" t="e">
        <f t="shared" si="1"/>
        <v>#DIV/0!</v>
      </c>
    </row>
    <row r="32" spans="1:13" ht="13.5" thickBot="1">
      <c r="A32" s="16">
        <v>455.48</v>
      </c>
      <c r="B32" s="34" t="s">
        <v>0</v>
      </c>
      <c r="C32" s="46">
        <f aca="true" t="shared" si="8" ref="C32:I32">C8+C13+C16+C22+C27</f>
        <v>1913.0160000000003</v>
      </c>
      <c r="D32" s="52">
        <f t="shared" si="8"/>
        <v>1161</v>
      </c>
      <c r="E32" s="46">
        <f t="shared" si="8"/>
        <v>5008.66335385</v>
      </c>
      <c r="F32" s="52">
        <f t="shared" si="8"/>
        <v>576</v>
      </c>
      <c r="G32" s="48">
        <f t="shared" si="8"/>
        <v>1835.098751711</v>
      </c>
      <c r="H32" s="52">
        <f t="shared" si="8"/>
        <v>388</v>
      </c>
      <c r="I32" s="48">
        <f t="shared" si="8"/>
        <v>1782.6792094700977</v>
      </c>
      <c r="J32" s="49">
        <f>K32/C32</f>
        <v>1.6589325976045155</v>
      </c>
      <c r="K32" s="16">
        <f t="shared" si="2"/>
        <v>3173.5646021390003</v>
      </c>
      <c r="L32" s="16">
        <f>L8+L13+L16+L22+L27</f>
        <v>2050.740078159</v>
      </c>
      <c r="M32" s="16">
        <f>L32/C32</f>
        <v>1.0719931658485866</v>
      </c>
    </row>
    <row r="33" spans="1:11" ht="12.75" hidden="1">
      <c r="A33">
        <f>(A32-A8)*C6</f>
        <v>1913.016</v>
      </c>
      <c r="C33" s="23">
        <f>C8+C16+C22+C27</f>
        <v>1519.6860000000001</v>
      </c>
      <c r="D33" s="23">
        <f aca="true" t="shared" si="9" ref="D33:I33">D8+D16+D22+D27</f>
        <v>1115</v>
      </c>
      <c r="E33" s="23">
        <f t="shared" si="9"/>
        <v>3671.36335385</v>
      </c>
      <c r="F33" s="23">
        <f t="shared" si="9"/>
        <v>559</v>
      </c>
      <c r="G33" s="23">
        <f t="shared" si="9"/>
        <v>1392.708751711</v>
      </c>
      <c r="H33" s="23">
        <f t="shared" si="9"/>
        <v>371</v>
      </c>
      <c r="I33" s="23">
        <f t="shared" si="9"/>
        <v>1280.5571508600976</v>
      </c>
      <c r="J33" s="24">
        <f>K33*100/C33</f>
        <v>149.94246193878206</v>
      </c>
      <c r="K33" s="16">
        <f t="shared" si="2"/>
        <v>2278.6546021389995</v>
      </c>
    </row>
    <row r="34" ht="12.75">
      <c r="L34" s="16">
        <f>L32-L13</f>
        <v>1657.410078159</v>
      </c>
    </row>
    <row r="35" spans="2:15" ht="12.75" customHeight="1">
      <c r="B35" s="116" t="s">
        <v>48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</row>
    <row r="36" spans="2:10" ht="12.75">
      <c r="B36" s="31" t="s">
        <v>54</v>
      </c>
      <c r="C36" s="31"/>
      <c r="D36" s="31"/>
      <c r="E36" s="31"/>
      <c r="F36" s="31"/>
      <c r="G36" s="31"/>
      <c r="H36" s="31"/>
      <c r="I36" s="31"/>
      <c r="J36" s="31"/>
    </row>
    <row r="37" spans="2:10" ht="12.75">
      <c r="B37" s="31" t="s">
        <v>76</v>
      </c>
      <c r="C37" s="31"/>
      <c r="D37" s="31"/>
      <c r="E37" s="31"/>
      <c r="F37" s="31"/>
      <c r="G37" s="31"/>
      <c r="H37" s="31"/>
      <c r="I37" s="31"/>
      <c r="J37" s="31"/>
    </row>
    <row r="38" spans="4:5" ht="12.75" hidden="1">
      <c r="D38">
        <f>D32-F32</f>
        <v>585</v>
      </c>
      <c r="E38">
        <f>E32-G32</f>
        <v>3173.5646021390003</v>
      </c>
    </row>
    <row r="39" ht="12.75" hidden="1">
      <c r="E39">
        <f>E38/C6</f>
        <v>755.6106195569048</v>
      </c>
    </row>
    <row r="40" spans="4:5" ht="12.75" hidden="1">
      <c r="D40">
        <f>D33-F33</f>
        <v>556</v>
      </c>
      <c r="E40">
        <f>E33-G33</f>
        <v>2278.6546021389995</v>
      </c>
    </row>
    <row r="41" ht="12.75" hidden="1">
      <c r="E41">
        <f>E40/C6</f>
        <v>542.5368100330951</v>
      </c>
    </row>
  </sheetData>
  <sheetProtection/>
  <mergeCells count="9">
    <mergeCell ref="B35:O35"/>
    <mergeCell ref="C4:C5"/>
    <mergeCell ref="D4:E4"/>
    <mergeCell ref="F4:G4"/>
    <mergeCell ref="H4:I4"/>
    <mergeCell ref="B2:J2"/>
    <mergeCell ref="B3:I3"/>
    <mergeCell ref="J4:J5"/>
    <mergeCell ref="B4:B5"/>
  </mergeCells>
  <printOptions/>
  <pageMargins left="0.2" right="0.35" top="0.59" bottom="0.68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L41"/>
  <sheetViews>
    <sheetView zoomScale="90" zoomScaleNormal="90" zoomScalePageLayoutView="0" workbookViewId="0" topLeftCell="B1">
      <selection activeCell="D54" sqref="D54"/>
    </sheetView>
  </sheetViews>
  <sheetFormatPr defaultColWidth="9.140625" defaultRowHeight="12.75"/>
  <cols>
    <col min="1" max="1" width="17.421875" style="0" hidden="1" customWidth="1"/>
    <col min="2" max="2" width="36.00390625" style="0" customWidth="1"/>
    <col min="3" max="3" width="13.7109375" style="0" customWidth="1"/>
    <col min="4" max="4" width="7.7109375" style="0" customWidth="1"/>
    <col min="5" max="5" width="10.421875" style="0" customWidth="1"/>
    <col min="6" max="6" width="7.57421875" style="0" customWidth="1"/>
    <col min="7" max="7" width="9.57421875" style="0" customWidth="1"/>
    <col min="8" max="8" width="8.00390625" style="0" customWidth="1"/>
    <col min="9" max="9" width="10.00390625" style="0" customWidth="1"/>
    <col min="10" max="10" width="11.00390625" style="0" customWidth="1"/>
    <col min="11" max="11" width="10.140625" style="0" hidden="1" customWidth="1"/>
    <col min="12" max="20" width="9.140625" style="0" hidden="1" customWidth="1"/>
    <col min="21" max="21" width="9.140625" style="16" hidden="1" customWidth="1"/>
    <col min="22" max="22" width="9.140625" style="0" hidden="1" customWidth="1"/>
    <col min="23" max="23" width="9.140625" style="23" hidden="1" customWidth="1"/>
    <col min="24" max="31" width="9.140625" style="0" hidden="1" customWidth="1"/>
    <col min="32" max="32" width="9.421875" style="0" hidden="1" customWidth="1"/>
    <col min="33" max="33" width="11.140625" style="0" hidden="1" customWidth="1"/>
    <col min="34" max="36" width="9.140625" style="0" hidden="1" customWidth="1"/>
  </cols>
  <sheetData>
    <row r="2" spans="2:10" ht="12.75">
      <c r="B2" s="128" t="s">
        <v>35</v>
      </c>
      <c r="C2" s="128"/>
      <c r="D2" s="128"/>
      <c r="E2" s="128"/>
      <c r="F2" s="128"/>
      <c r="G2" s="128"/>
      <c r="H2" s="128"/>
      <c r="I2" s="128"/>
      <c r="J2" s="128"/>
    </row>
    <row r="3" spans="2:10" ht="13.5" thickBot="1">
      <c r="B3" s="127" t="s">
        <v>94</v>
      </c>
      <c r="C3" s="127"/>
      <c r="D3" s="127"/>
      <c r="E3" s="127"/>
      <c r="F3" s="127"/>
      <c r="G3" s="127"/>
      <c r="H3" s="127"/>
      <c r="I3" s="127"/>
      <c r="J3" s="9" t="s">
        <v>27</v>
      </c>
    </row>
    <row r="4" spans="2:10" ht="30.75" customHeight="1">
      <c r="B4" s="117" t="s">
        <v>37</v>
      </c>
      <c r="C4" s="119" t="s">
        <v>17</v>
      </c>
      <c r="D4" s="121" t="s">
        <v>11</v>
      </c>
      <c r="E4" s="122"/>
      <c r="F4" s="121" t="s">
        <v>8</v>
      </c>
      <c r="G4" s="122"/>
      <c r="H4" s="121" t="s">
        <v>9</v>
      </c>
      <c r="I4" s="122"/>
      <c r="J4" s="123" t="s">
        <v>74</v>
      </c>
    </row>
    <row r="5" spans="2:33" ht="37.5" customHeight="1">
      <c r="B5" s="118"/>
      <c r="C5" s="120"/>
      <c r="D5" s="10" t="s">
        <v>49</v>
      </c>
      <c r="E5" s="10" t="s">
        <v>10</v>
      </c>
      <c r="F5" s="10" t="s">
        <v>50</v>
      </c>
      <c r="G5" s="10" t="s">
        <v>10</v>
      </c>
      <c r="H5" s="10" t="s">
        <v>50</v>
      </c>
      <c r="I5" s="10" t="s">
        <v>10</v>
      </c>
      <c r="J5" s="124"/>
      <c r="P5" t="s">
        <v>63</v>
      </c>
      <c r="R5" t="s">
        <v>64</v>
      </c>
      <c r="T5" t="s">
        <v>75</v>
      </c>
      <c r="V5" t="s">
        <v>65</v>
      </c>
      <c r="X5" t="s">
        <v>66</v>
      </c>
      <c r="AE5" t="s">
        <v>71</v>
      </c>
      <c r="AF5" t="s">
        <v>73</v>
      </c>
      <c r="AG5" t="s">
        <v>72</v>
      </c>
    </row>
    <row r="6" spans="2:32" ht="12.75" hidden="1">
      <c r="B6" s="4"/>
      <c r="C6" s="2">
        <f>NE!C6</f>
        <v>4.2</v>
      </c>
      <c r="D6" s="2"/>
      <c r="E6" s="2"/>
      <c r="F6" s="2" t="s">
        <v>59</v>
      </c>
      <c r="G6" s="2"/>
      <c r="H6" s="2"/>
      <c r="I6" s="2"/>
      <c r="J6" s="3"/>
      <c r="AA6" s="84"/>
      <c r="AB6" s="84"/>
      <c r="AD6" s="78"/>
      <c r="AE6" s="78"/>
      <c r="AF6" s="78"/>
    </row>
    <row r="7" spans="2:33" ht="12.75">
      <c r="B7" s="1"/>
      <c r="C7" s="2"/>
      <c r="D7" s="2"/>
      <c r="E7" s="2"/>
      <c r="F7" s="2"/>
      <c r="G7" s="2"/>
      <c r="H7" s="2"/>
      <c r="I7" s="2"/>
      <c r="J7" s="3"/>
      <c r="AA7" s="84"/>
      <c r="AB7" s="84"/>
      <c r="AD7" s="78"/>
      <c r="AE7" s="78"/>
      <c r="AF7" s="78"/>
      <c r="AG7" s="99"/>
    </row>
    <row r="8" spans="2:36" ht="12.75">
      <c r="B8" s="32" t="s">
        <v>38</v>
      </c>
      <c r="C8" s="39">
        <f aca="true" t="shared" si="0" ref="C8:I8">C9+C10+C11</f>
        <v>507.31800000000004</v>
      </c>
      <c r="D8" s="55">
        <v>66</v>
      </c>
      <c r="E8" s="39">
        <f t="shared" si="0"/>
        <v>874.8</v>
      </c>
      <c r="F8" s="40">
        <f t="shared" si="0"/>
        <v>15</v>
      </c>
      <c r="G8" s="39">
        <f t="shared" si="0"/>
        <v>175.52310355</v>
      </c>
      <c r="H8" s="40">
        <f t="shared" si="0"/>
        <v>28</v>
      </c>
      <c r="I8" s="39">
        <f t="shared" si="0"/>
        <v>364.01257167999995</v>
      </c>
      <c r="J8" s="41">
        <f>K8/C8</f>
        <v>1.3783798257700297</v>
      </c>
      <c r="K8" s="16">
        <f>E8-G8</f>
        <v>699.27689645</v>
      </c>
      <c r="L8" s="16">
        <f>L9+L10+L11</f>
        <v>699.27689645</v>
      </c>
      <c r="M8" s="16">
        <f aca="true" t="shared" si="1" ref="M8:M31">(L8*100)/C8</f>
        <v>137.83798257700295</v>
      </c>
      <c r="N8" s="16"/>
      <c r="O8" s="80">
        <f>NE!C8+SE!C8+SUD!C8+SV!C8+VEST!C8+NV!C8+CENTRU!C8+'BI'!C8</f>
        <v>5726.070000000001</v>
      </c>
      <c r="P8" s="9">
        <f>NE!D8+SE!D8+SUD!D8+SV!D8+VEST!D8+NV!D8+CENTRU!D8+'BI'!D8</f>
        <v>632</v>
      </c>
      <c r="Q8" s="9">
        <f>NE!E8+SE!E8+SUD!E8+SV!E8+VEST!E8+NV!E8+CENTRU!E8+'BI'!E8</f>
        <v>8645.219343809998</v>
      </c>
      <c r="R8" s="9">
        <f>NE!F8+SE!F8+SUD!F8+SV!F8+VEST!F8+NV!F8+CENTRU!F8+'BI'!F8</f>
        <v>124</v>
      </c>
      <c r="S8" s="9">
        <f>NE!G8+SE!G8+SUD!G8+SV!G8+VEST!G8+NV!G8+CENTRU!G8+'BI'!G8</f>
        <v>1655.3833980600002</v>
      </c>
      <c r="T8" s="9">
        <f>NE!H8+SE!H8+SUD!H8+SV!H8+VEST!H8+NV!H8+CENTRU!H8+'BI'!H8</f>
        <v>396</v>
      </c>
      <c r="U8" s="16">
        <f>NE!I8+SE!I8+SUD!I8+SV!I8+VEST!I8+NV!I8+CENTRU!I8+'BI'!I8</f>
        <v>4964.91935563533</v>
      </c>
      <c r="V8" s="9" t="e">
        <f>NE!#REF!+SE!#REF!+SUD!#REF!+SV!#REF!+VEST!#REF!+NV!#REF!+CENTRU!#REF!+'BI'!#REF!</f>
        <v>#REF!</v>
      </c>
      <c r="W8" s="23" t="e">
        <f>NE!#REF!+SE!#REF!+SUD!#REF!+SV!#REF!+VEST!#REF!+NV!#REF!+CENTRU!#REF!+'BI'!#REF!</f>
        <v>#REF!</v>
      </c>
      <c r="X8" s="9" t="e">
        <f>NE!#REF!+SE!#REF!+SUD!#REF!+SV!#REF!+VEST!#REF!+NV!#REF!+CENTRU!#REF!+'BI'!#REF!</f>
        <v>#REF!</v>
      </c>
      <c r="Y8" s="9">
        <f>NE!J8+SE!J8+SUD!J8+SV!J8+VEST!J8+NV!J8+CENTRU!J8+'BI'!J8</f>
        <v>9.728076075382036</v>
      </c>
      <c r="Z8" s="9"/>
      <c r="AA8" s="77">
        <f>P8-R8-T8</f>
        <v>112</v>
      </c>
      <c r="AB8" s="77">
        <f>Q8-S8-U8</f>
        <v>2024.916590114668</v>
      </c>
      <c r="AC8" s="9"/>
      <c r="AD8" s="79">
        <f>P8-R8</f>
        <v>508</v>
      </c>
      <c r="AE8" s="79">
        <f>Q8-S8</f>
        <v>6989.835945749998</v>
      </c>
      <c r="AF8" s="80">
        <f>AE8*100/O8</f>
        <v>122.07038939010522</v>
      </c>
      <c r="AG8" s="99">
        <f>AE8/4.0715</f>
        <v>1716.7716924352198</v>
      </c>
      <c r="AH8" s="9">
        <v>1.1</v>
      </c>
      <c r="AI8" s="9"/>
      <c r="AJ8" s="9"/>
    </row>
    <row r="9" spans="1:33" ht="12.75">
      <c r="A9" s="16">
        <v>0</v>
      </c>
      <c r="B9" s="25" t="s">
        <v>18</v>
      </c>
      <c r="C9" s="42">
        <v>0</v>
      </c>
      <c r="D9" s="50">
        <v>0</v>
      </c>
      <c r="E9" s="42">
        <v>0</v>
      </c>
      <c r="F9" s="50">
        <v>0</v>
      </c>
      <c r="G9" s="42">
        <v>0</v>
      </c>
      <c r="H9" s="50">
        <v>0</v>
      </c>
      <c r="I9" s="42">
        <v>0</v>
      </c>
      <c r="J9" s="44">
        <v>0</v>
      </c>
      <c r="K9" s="16">
        <v>0</v>
      </c>
      <c r="L9" s="16">
        <f aca="true" t="shared" si="2" ref="L9:L33">E9-G9</f>
        <v>0</v>
      </c>
      <c r="M9" s="16" t="e">
        <f t="shared" si="1"/>
        <v>#DIV/0!</v>
      </c>
      <c r="N9" s="16"/>
      <c r="O9" s="35">
        <f>NE!C9+SE!C9+SUD!C9+SV!C9+VEST!C9+NV!C9+CENTRU!C9+'BI'!C9</f>
        <v>2609.376</v>
      </c>
      <c r="P9" s="9">
        <f>NE!D9+SE!D9+SUD!D9+SV!D9+VEST!D9+NV!D9+CENTRU!D9+'BI'!D9</f>
        <v>173</v>
      </c>
      <c r="Q9" s="9">
        <f>NE!E9+SE!E9+SUD!E9+SV!E9+VEST!E9+NV!E9+CENTRU!E9+'BI'!E9</f>
        <v>3547.52146211</v>
      </c>
      <c r="R9" s="9">
        <f>NE!F9+SE!F9+SUD!F9+SV!F9+VEST!F9+NV!F9+CENTRU!F9+'BI'!F9</f>
        <v>28</v>
      </c>
      <c r="S9" s="9">
        <f>NE!G9+SE!G9+SUD!G9+SV!G9+VEST!G9+NV!G9+CENTRU!G9+'BI'!G9</f>
        <v>576.30536869</v>
      </c>
      <c r="T9" s="9">
        <f>NE!H9+SE!H9+SUD!H9+SV!H9+VEST!H9+NV!H9+CENTRU!H9+'BI'!H9</f>
        <v>77</v>
      </c>
      <c r="U9" s="16">
        <f>NE!I9+SE!I9+SUD!I9+SV!I9+VEST!I9+NV!I9+CENTRU!I9+'BI'!I9</f>
        <v>1576.62864423</v>
      </c>
      <c r="V9" s="9" t="e">
        <f>NE!#REF!+SE!#REF!+SUD!#REF!+SV!#REF!+VEST!#REF!+NV!#REF!+CENTRU!#REF!+'BI'!#REF!</f>
        <v>#REF!</v>
      </c>
      <c r="W9" s="23" t="e">
        <f>NE!#REF!+SE!#REF!+SUD!#REF!+SV!#REF!+VEST!#REF!+NV!#REF!+CENTRU!#REF!+'BI'!#REF!</f>
        <v>#REF!</v>
      </c>
      <c r="X9" s="9" t="e">
        <f>NE!#REF!+SE!#REF!+SUD!#REF!+SV!#REF!+VEST!#REF!+NV!#REF!+CENTRU!#REF!+'BI'!#REF!</f>
        <v>#REF!</v>
      </c>
      <c r="Y9" s="9">
        <f>NE!J9+SE!J9+SUD!J9+SV!J9+VEST!J9+NV!J9+CENTRU!J9+'BI'!J9</f>
        <v>7.863797607270728</v>
      </c>
      <c r="Z9" s="9"/>
      <c r="AA9" s="77">
        <f aca="true" t="shared" si="3" ref="AA9:AA32">P9-R9-T9</f>
        <v>68</v>
      </c>
      <c r="AB9" s="77">
        <f aca="true" t="shared" si="4" ref="AB9:AB32">Q9-S9-U9</f>
        <v>1394.5874491900001</v>
      </c>
      <c r="AD9" s="79">
        <f aca="true" t="shared" si="5" ref="AD9:AD32">P9-R9</f>
        <v>145</v>
      </c>
      <c r="AE9" s="79">
        <f aca="true" t="shared" si="6" ref="AE9:AE32">Q9-S9</f>
        <v>2971.21609342</v>
      </c>
      <c r="AF9" s="80">
        <f aca="true" t="shared" si="7" ref="AF9:AF32">AE9*100/O9</f>
        <v>113.86692042158737</v>
      </c>
      <c r="AG9" s="99">
        <f aca="true" t="shared" si="8" ref="AG9:AG32">AE9/4.0715</f>
        <v>729.7595710229645</v>
      </c>
    </row>
    <row r="10" spans="1:33" ht="12.75">
      <c r="A10" s="16">
        <v>0</v>
      </c>
      <c r="B10" s="25" t="s">
        <v>19</v>
      </c>
      <c r="C10" s="42">
        <v>0</v>
      </c>
      <c r="D10" s="50">
        <v>0</v>
      </c>
      <c r="E10" s="42">
        <v>0</v>
      </c>
      <c r="F10" s="50">
        <v>0</v>
      </c>
      <c r="G10" s="42">
        <v>0</v>
      </c>
      <c r="H10" s="50">
        <v>0</v>
      </c>
      <c r="I10" s="42">
        <v>0</v>
      </c>
      <c r="J10" s="44">
        <v>0</v>
      </c>
      <c r="K10" s="16">
        <v>0</v>
      </c>
      <c r="L10" s="16">
        <f t="shared" si="2"/>
        <v>0</v>
      </c>
      <c r="M10" s="16" t="e">
        <f t="shared" si="1"/>
        <v>#DIV/0!</v>
      </c>
      <c r="N10" s="16"/>
      <c r="O10" s="35">
        <f>NE!C10+SE!C10+SUD!C10+SV!C10+VEST!C10+NV!C10+CENTRU!C10+'BI'!C10</f>
        <v>1043.7588</v>
      </c>
      <c r="P10" s="9" t="e">
        <f>NE!D10+SE!D10+SUD!D10+SV!D10+VEST!D10+NV!D10+CENTRU!D10+'BI'!D10</f>
        <v>#VALUE!</v>
      </c>
      <c r="Q10" s="9">
        <f>NE!E10+SE!E10+SUD!E10+SV!E10+VEST!E10+NV!E10+CENTRU!E10+'BI'!E10</f>
        <v>1444.3278816999998</v>
      </c>
      <c r="R10" s="9">
        <f>NE!F10+SE!F10+SUD!F10+SV!F10+VEST!F10+NV!F10+CENTRU!F10+'BI'!F10</f>
        <v>24</v>
      </c>
      <c r="S10" s="9">
        <f>NE!G10+SE!G10+SUD!G10+SV!G10+VEST!G10+NV!G10+CENTRU!G10+'BI'!G10</f>
        <v>397.65477809999993</v>
      </c>
      <c r="T10" s="9">
        <f>NE!H10+SE!H10+SUD!H10+SV!H10+VEST!H10+NV!H10+CENTRU!H10+'BI'!H10</f>
        <v>76</v>
      </c>
      <c r="U10" s="16">
        <f>NE!I10+SE!I10+SUD!I10+SV!I10+VEST!I10+NV!I10+CENTRU!I10+'BI'!I10</f>
        <v>789.9983718</v>
      </c>
      <c r="V10" s="9" t="e">
        <f>NE!#REF!+SE!#REF!+SUD!#REF!+SV!#REF!+VEST!#REF!+NV!#REF!+CENTRU!#REF!+'BI'!#REF!</f>
        <v>#REF!</v>
      </c>
      <c r="W10" s="23" t="e">
        <f>NE!#REF!+SE!#REF!+SUD!#REF!+SV!#REF!+VEST!#REF!+NV!#REF!+CENTRU!#REF!+'BI'!#REF!</f>
        <v>#REF!</v>
      </c>
      <c r="X10" s="9" t="e">
        <f>NE!#REF!+SE!#REF!+SUD!#REF!+SV!#REF!+VEST!#REF!+NV!#REF!+CENTRU!#REF!+'BI'!#REF!</f>
        <v>#REF!</v>
      </c>
      <c r="Y10" s="9">
        <f>NE!J10+SE!J10+SUD!J10+SV!J10+VEST!J10+NV!J10+CENTRU!J10+'BI'!J10</f>
        <v>6.992199059211823</v>
      </c>
      <c r="Z10" s="9"/>
      <c r="AA10" s="77" t="e">
        <f t="shared" si="3"/>
        <v>#VALUE!</v>
      </c>
      <c r="AB10" s="77">
        <f t="shared" si="4"/>
        <v>256.6747317999999</v>
      </c>
      <c r="AD10" s="79" t="e">
        <f t="shared" si="5"/>
        <v>#VALUE!</v>
      </c>
      <c r="AE10" s="79">
        <f t="shared" si="6"/>
        <v>1046.6731035999999</v>
      </c>
      <c r="AF10" s="80">
        <f t="shared" si="7"/>
        <v>100.27921236208977</v>
      </c>
      <c r="AG10" s="99">
        <f t="shared" si="8"/>
        <v>257.07309433869574</v>
      </c>
    </row>
    <row r="11" spans="1:33" ht="12.75">
      <c r="A11" s="16">
        <v>120.79</v>
      </c>
      <c r="B11" s="25" t="s">
        <v>20</v>
      </c>
      <c r="C11" s="42">
        <f>A11*$C$6</f>
        <v>507.31800000000004</v>
      </c>
      <c r="D11" s="53" t="s">
        <v>89</v>
      </c>
      <c r="E11" s="45">
        <v>874.8</v>
      </c>
      <c r="F11" s="50">
        <v>15</v>
      </c>
      <c r="G11" s="42">
        <v>175.52310355</v>
      </c>
      <c r="H11" s="50">
        <v>28</v>
      </c>
      <c r="I11" s="42">
        <v>364.01257167999995</v>
      </c>
      <c r="J11" s="44">
        <f>K11/C11</f>
        <v>1.3783798257700297</v>
      </c>
      <c r="K11" s="16">
        <f aca="true" t="shared" si="9" ref="K11:K33">E11-G11</f>
        <v>699.27689645</v>
      </c>
      <c r="L11" s="16">
        <f t="shared" si="2"/>
        <v>699.27689645</v>
      </c>
      <c r="M11" s="16">
        <f t="shared" si="1"/>
        <v>137.83798257700295</v>
      </c>
      <c r="N11" s="16"/>
      <c r="O11" s="35">
        <f>NE!C11+SE!C11+SUD!C11+SV!C11+VEST!C11+NV!C11+CENTRU!C11+'BI'!C11</f>
        <v>2072.9352000000003</v>
      </c>
      <c r="P11" s="9" t="e">
        <f>NE!D11+SE!D11+SUD!D11+SV!D11+VEST!D11+NV!D11+CENTRU!D11+'BI'!D11</f>
        <v>#VALUE!</v>
      </c>
      <c r="Q11" s="9">
        <f>NE!E11+SE!E11+SUD!E11+SV!E11+VEST!E11+NV!E11+CENTRU!E11+'BI'!E11</f>
        <v>3653.37</v>
      </c>
      <c r="R11" s="9">
        <f>NE!F11+SE!F11+SUD!F11+SV!F11+VEST!F11+NV!F11+CENTRU!F11+'BI'!F11</f>
        <v>72</v>
      </c>
      <c r="S11" s="9">
        <f>NE!G11+SE!G11+SUD!G11+SV!G11+VEST!G11+NV!G11+CENTRU!G11+'BI'!G11</f>
        <v>681.42325127</v>
      </c>
      <c r="T11" s="9">
        <f>NE!H11+SE!H11+SUD!H11+SV!H11+VEST!H11+NV!H11+CENTRU!H11+'BI'!H11</f>
        <v>243</v>
      </c>
      <c r="U11" s="16">
        <f>NE!I11+SE!I11+SUD!I11+SV!I11+VEST!I11+NV!I11+CENTRU!I11+'BI'!I11</f>
        <v>2598.2923396053297</v>
      </c>
      <c r="V11" s="9" t="e">
        <f>NE!#REF!+SE!#REF!+SUD!#REF!+SV!#REF!+VEST!#REF!+NV!#REF!+CENTRU!#REF!+'BI'!#REF!</f>
        <v>#REF!</v>
      </c>
      <c r="W11" s="23" t="e">
        <f>NE!#REF!+SE!#REF!+SUD!#REF!+SV!#REF!+VEST!#REF!+NV!#REF!+CENTRU!#REF!+'BI'!#REF!</f>
        <v>#REF!</v>
      </c>
      <c r="X11" s="9" t="e">
        <f>NE!#REF!+SE!#REF!+SUD!#REF!+SV!#REF!+VEST!#REF!+NV!#REF!+CENTRU!#REF!+'BI'!#REF!</f>
        <v>#REF!</v>
      </c>
      <c r="Y11" s="9">
        <f>NE!J11+SE!J11+SUD!J11+SV!J11+VEST!J11+NV!J11+CENTRU!J11+'BI'!J11</f>
        <v>11.442905132926464</v>
      </c>
      <c r="Z11" s="81">
        <f>Q11*100/O11</f>
        <v>176.24139915227448</v>
      </c>
      <c r="AA11" s="77" t="e">
        <f t="shared" si="3"/>
        <v>#VALUE!</v>
      </c>
      <c r="AB11" s="77">
        <f t="shared" si="4"/>
        <v>373.6544091246701</v>
      </c>
      <c r="AD11" s="79" t="e">
        <f t="shared" si="5"/>
        <v>#VALUE!</v>
      </c>
      <c r="AE11" s="79">
        <f t="shared" si="6"/>
        <v>2971.94674873</v>
      </c>
      <c r="AF11" s="80">
        <f t="shared" si="7"/>
        <v>143.3690135962764</v>
      </c>
      <c r="AG11" s="99">
        <f t="shared" si="8"/>
        <v>729.93902707356</v>
      </c>
    </row>
    <row r="12" spans="1:33" ht="12.75">
      <c r="A12" s="16"/>
      <c r="B12" s="25"/>
      <c r="C12" s="42"/>
      <c r="D12" s="50"/>
      <c r="E12" s="42"/>
      <c r="F12" s="50"/>
      <c r="G12" s="42"/>
      <c r="H12" s="50"/>
      <c r="I12" s="42"/>
      <c r="J12" s="44"/>
      <c r="K12" s="16">
        <f t="shared" si="9"/>
        <v>0</v>
      </c>
      <c r="L12" s="16">
        <f t="shared" si="2"/>
        <v>0</v>
      </c>
      <c r="M12" s="16" t="e">
        <f t="shared" si="1"/>
        <v>#DIV/0!</v>
      </c>
      <c r="N12" s="16"/>
      <c r="O12" s="35">
        <f>NE!C12+SE!C12+SUD!C12+SV!C12+VEST!C12+NV!C12+CENTRU!C12+'BI'!C12</f>
        <v>0</v>
      </c>
      <c r="P12" s="9">
        <f>NE!D12+SE!D12+SUD!D12+SV!D12+VEST!D12+NV!D12+CENTRU!D12+'BI'!D12</f>
        <v>0</v>
      </c>
      <c r="R12" s="9">
        <f>NE!F12+SE!F12+SUD!F12+SV!F12+VEST!F12+NV!F12+CENTRU!F12+'BI'!F12</f>
        <v>0</v>
      </c>
      <c r="AA12" s="77">
        <f t="shared" si="3"/>
        <v>0</v>
      </c>
      <c r="AB12" s="77">
        <f t="shared" si="4"/>
        <v>0</v>
      </c>
      <c r="AD12" s="79">
        <f t="shared" si="5"/>
        <v>0</v>
      </c>
      <c r="AE12" s="79"/>
      <c r="AF12" s="80" t="e">
        <f t="shared" si="7"/>
        <v>#DIV/0!</v>
      </c>
      <c r="AG12" s="99">
        <f t="shared" si="8"/>
        <v>0</v>
      </c>
    </row>
    <row r="13" spans="1:34" ht="12.75">
      <c r="A13" s="16"/>
      <c r="B13" s="32" t="s">
        <v>39</v>
      </c>
      <c r="C13" s="39">
        <f aca="true" t="shared" si="10" ref="C13:I13">C14</f>
        <v>319.704</v>
      </c>
      <c r="D13" s="51">
        <f t="shared" si="10"/>
        <v>40</v>
      </c>
      <c r="E13" s="39">
        <f t="shared" si="10"/>
        <v>978.2742632699999</v>
      </c>
      <c r="F13" s="51">
        <f t="shared" si="10"/>
        <v>17</v>
      </c>
      <c r="G13" s="39">
        <f t="shared" si="10"/>
        <v>345.02323526000004</v>
      </c>
      <c r="H13" s="51">
        <f t="shared" si="10"/>
        <v>16</v>
      </c>
      <c r="I13" s="39">
        <f t="shared" si="10"/>
        <v>359.71587579999994</v>
      </c>
      <c r="J13" s="41">
        <f>K13/C13</f>
        <v>1.9807416485561637</v>
      </c>
      <c r="K13" s="16">
        <f t="shared" si="9"/>
        <v>633.2510280099998</v>
      </c>
      <c r="L13" s="16">
        <f>L14</f>
        <v>633.2510280099998</v>
      </c>
      <c r="M13" s="16">
        <f t="shared" si="1"/>
        <v>198.07416485561637</v>
      </c>
      <c r="N13" s="16"/>
      <c r="O13" s="80">
        <f>NE!C13+SE!C13+SUD!C13+SV!C13+VEST!C13+NV!C13+CENTRU!C13+'BI'!C13</f>
        <v>3608.5560000000005</v>
      </c>
      <c r="P13" s="9">
        <f>NE!D13+SE!D13+SUD!D13+SV!D13+VEST!D13+NV!D13+CENTRU!D13+'BI'!D13</f>
        <v>329</v>
      </c>
      <c r="Q13" s="9">
        <f>NE!E13+SE!E13+SUD!E13+SV!E13+VEST!E13+NV!E13+CENTRU!E13+'BI'!E13</f>
        <v>10128.884263269998</v>
      </c>
      <c r="R13" s="9">
        <f>NE!F13+SE!F13+SUD!F13+SV!F13+VEST!F13+NV!F13+CENTRU!F13+'BI'!F13</f>
        <v>83</v>
      </c>
      <c r="S13" s="9">
        <f>NE!G13+SE!G13+SUD!G13+SV!G13+VEST!G13+NV!G13+CENTRU!G13+'BI'!G13</f>
        <v>1839.99323526</v>
      </c>
      <c r="T13" s="9">
        <f>NE!H13+SE!H13+SUD!H13+SV!H13+VEST!H13+NV!H13+CENTRU!H13+'BI'!H13</f>
        <v>137</v>
      </c>
      <c r="U13" s="16">
        <f>NE!I13+SE!I13+SUD!I13+SV!I13+VEST!I13+NV!I13+CENTRU!I13+'BI'!I13</f>
        <v>4645.53921742</v>
      </c>
      <c r="V13" s="9" t="e">
        <f>NE!#REF!+SE!#REF!+SUD!#REF!+SV!#REF!+VEST!#REF!+NV!#REF!+CENTRU!#REF!+'BI'!#REF!</f>
        <v>#REF!</v>
      </c>
      <c r="W13" s="23" t="e">
        <f>NE!#REF!+SE!#REF!+SUD!#REF!+SV!#REF!+VEST!#REF!+NV!#REF!+CENTRU!#REF!+'BI'!#REF!</f>
        <v>#REF!</v>
      </c>
      <c r="X13" s="9" t="e">
        <f>NE!#REF!+SE!#REF!+SUD!#REF!+SV!#REF!+VEST!#REF!+NV!#REF!+CENTRU!#REF!+'BI'!#REF!</f>
        <v>#REF!</v>
      </c>
      <c r="Y13" s="9">
        <f>NE!J13+SE!J13+SUD!J13+SV!J13+VEST!J13+NV!J13+CENTRU!J13+'BI'!J13</f>
        <v>18.397464706029254</v>
      </c>
      <c r="Z13" s="9"/>
      <c r="AA13" s="77">
        <f t="shared" si="3"/>
        <v>109</v>
      </c>
      <c r="AB13" s="77">
        <f t="shared" si="4"/>
        <v>3643.3518105899993</v>
      </c>
      <c r="AD13" s="79">
        <f t="shared" si="5"/>
        <v>246</v>
      </c>
      <c r="AE13" s="79">
        <f t="shared" si="6"/>
        <v>8288.891028009999</v>
      </c>
      <c r="AF13" s="80">
        <f t="shared" si="7"/>
        <v>229.70105017103788</v>
      </c>
      <c r="AG13" s="99">
        <f t="shared" si="8"/>
        <v>2035.832255436571</v>
      </c>
      <c r="AH13">
        <v>2.1</v>
      </c>
    </row>
    <row r="14" spans="1:33" ht="12.75">
      <c r="A14" s="16">
        <v>76.12</v>
      </c>
      <c r="B14" s="38" t="s">
        <v>44</v>
      </c>
      <c r="C14" s="42">
        <f>A14*$C$6</f>
        <v>319.704</v>
      </c>
      <c r="D14" s="50">
        <v>40</v>
      </c>
      <c r="E14" s="42">
        <v>978.2742632699999</v>
      </c>
      <c r="F14" s="50">
        <v>17</v>
      </c>
      <c r="G14" s="42">
        <v>345.02323526000004</v>
      </c>
      <c r="H14" s="50">
        <v>16</v>
      </c>
      <c r="I14" s="42">
        <v>359.71587579999994</v>
      </c>
      <c r="J14" s="44">
        <f>K14/C14</f>
        <v>1.9807416485561637</v>
      </c>
      <c r="K14" s="16">
        <f t="shared" si="9"/>
        <v>633.2510280099998</v>
      </c>
      <c r="L14" s="16">
        <f t="shared" si="2"/>
        <v>633.2510280099998</v>
      </c>
      <c r="M14" s="16">
        <f t="shared" si="1"/>
        <v>198.07416485561637</v>
      </c>
      <c r="N14" s="16"/>
      <c r="O14" s="35">
        <f>NE!C14+SE!C14+SUD!C14+SV!C14+VEST!C14+NV!C14+CENTRU!C14+'BI'!C14</f>
        <v>3608.5560000000005</v>
      </c>
      <c r="P14" s="9">
        <f>NE!D14+SE!D14+SUD!D14+SV!D14+VEST!D14+NV!D14+CENTRU!D14+'BI'!D14</f>
        <v>329</v>
      </c>
      <c r="Q14" s="9">
        <f>NE!E14+SE!E14+SUD!E14+SV!E14+VEST!E14+NV!E14+CENTRU!E14+'BI'!E14</f>
        <v>10128.884263269998</v>
      </c>
      <c r="R14" s="9">
        <f>NE!F14+SE!F14+SUD!F14+SV!F14+VEST!F14+NV!F14+CENTRU!F14+'BI'!F14</f>
        <v>83</v>
      </c>
      <c r="S14" s="9">
        <f>NE!G14+SE!G14+SUD!G14+SV!G14+VEST!G14+NV!G14+CENTRU!G14+'BI'!G14</f>
        <v>1839.99323526</v>
      </c>
      <c r="T14" s="9">
        <f>NE!H14+SE!H14+SUD!H14+SV!H14+VEST!H14+NV!H14+CENTRU!H14+'BI'!H14</f>
        <v>137</v>
      </c>
      <c r="U14" s="16">
        <f>NE!I14+SE!I14+SUD!I14+SV!I14+VEST!I14+NV!I14+CENTRU!I14+'BI'!I14</f>
        <v>4645.53921742</v>
      </c>
      <c r="V14" s="9" t="e">
        <f>NE!#REF!+SE!#REF!+SUD!#REF!+SV!#REF!+VEST!#REF!+NV!#REF!+CENTRU!#REF!+'BI'!#REF!</f>
        <v>#REF!</v>
      </c>
      <c r="W14" s="23" t="e">
        <f>NE!#REF!+SE!#REF!+SUD!#REF!+SV!#REF!+VEST!#REF!+NV!#REF!+CENTRU!#REF!+'BI'!#REF!</f>
        <v>#REF!</v>
      </c>
      <c r="X14" s="9" t="e">
        <f>NE!#REF!+SE!#REF!+SUD!#REF!+SV!#REF!+VEST!#REF!+NV!#REF!+CENTRU!#REF!+'BI'!#REF!</f>
        <v>#REF!</v>
      </c>
      <c r="Y14" s="9">
        <f>NE!J14+SE!J14+SUD!J14+SV!J14+VEST!J14+NV!J14+CENTRU!J14+'BI'!J14</f>
        <v>18.397464706029254</v>
      </c>
      <c r="Z14" s="9"/>
      <c r="AA14" s="77">
        <f t="shared" si="3"/>
        <v>109</v>
      </c>
      <c r="AB14" s="77">
        <f t="shared" si="4"/>
        <v>3643.3518105899993</v>
      </c>
      <c r="AD14" s="79">
        <f t="shared" si="5"/>
        <v>246</v>
      </c>
      <c r="AE14" s="79">
        <f t="shared" si="6"/>
        <v>8288.891028009999</v>
      </c>
      <c r="AF14" s="80">
        <f t="shared" si="7"/>
        <v>229.70105017103788</v>
      </c>
      <c r="AG14" s="99">
        <f t="shared" si="8"/>
        <v>2035.832255436571</v>
      </c>
    </row>
    <row r="15" spans="1:33" ht="12.75">
      <c r="A15" s="16"/>
      <c r="B15" s="25"/>
      <c r="C15" s="42"/>
      <c r="D15" s="50"/>
      <c r="E15" s="42"/>
      <c r="F15" s="50"/>
      <c r="G15" s="42"/>
      <c r="H15" s="50"/>
      <c r="I15" s="42"/>
      <c r="J15" s="44"/>
      <c r="K15" s="16">
        <f t="shared" si="9"/>
        <v>0</v>
      </c>
      <c r="L15" s="16">
        <f t="shared" si="2"/>
        <v>0</v>
      </c>
      <c r="M15" s="16" t="e">
        <f t="shared" si="1"/>
        <v>#DIV/0!</v>
      </c>
      <c r="N15" s="16"/>
      <c r="O15" s="35" t="e">
        <f>NE!C15+SE!C15+SUD!C15+SV!C15+VEST!C15+NV!C15+CENTRU!C15+'BI'!C15</f>
        <v>#VALUE!</v>
      </c>
      <c r="P15" s="9">
        <f>NE!D15+SE!D15+SUD!D15+SV!D15+VEST!D15+NV!D15+CENTRU!D15+'BI'!D15</f>
        <v>0</v>
      </c>
      <c r="R15" s="9">
        <f>NE!F15+SE!F15+SUD!F15+SV!F15+VEST!F15+NV!F15+CENTRU!F15+'BI'!F15</f>
        <v>0</v>
      </c>
      <c r="AA15" s="77">
        <f t="shared" si="3"/>
        <v>0</v>
      </c>
      <c r="AB15" s="77">
        <f t="shared" si="4"/>
        <v>0</v>
      </c>
      <c r="AD15" s="79">
        <f t="shared" si="5"/>
        <v>0</v>
      </c>
      <c r="AE15" s="79"/>
      <c r="AF15" s="80" t="e">
        <f t="shared" si="7"/>
        <v>#VALUE!</v>
      </c>
      <c r="AG15" s="99">
        <f t="shared" si="8"/>
        <v>0</v>
      </c>
    </row>
    <row r="16" spans="1:33" ht="12.75">
      <c r="A16" s="16"/>
      <c r="B16" s="32" t="s">
        <v>45</v>
      </c>
      <c r="C16" s="39">
        <f aca="true" t="shared" si="11" ref="C16:I16">C17+C18+C19+C20</f>
        <v>247.12800000000004</v>
      </c>
      <c r="D16" s="51">
        <f t="shared" si="11"/>
        <v>76</v>
      </c>
      <c r="E16" s="39">
        <f t="shared" si="11"/>
        <v>903.5517811089999</v>
      </c>
      <c r="F16" s="51">
        <f t="shared" si="11"/>
        <v>16</v>
      </c>
      <c r="G16" s="39">
        <f t="shared" si="11"/>
        <v>142.660476789</v>
      </c>
      <c r="H16" s="51">
        <f t="shared" si="11"/>
        <v>24</v>
      </c>
      <c r="I16" s="39">
        <f t="shared" si="11"/>
        <v>264.44646623999995</v>
      </c>
      <c r="J16" s="41">
        <f>K16/C16</f>
        <v>3.078936034443688</v>
      </c>
      <c r="K16" s="16">
        <f t="shared" si="9"/>
        <v>760.8913043199999</v>
      </c>
      <c r="L16" s="16">
        <f>L17+L18+L19+L20</f>
        <v>760.89130432</v>
      </c>
      <c r="M16" s="16">
        <f t="shared" si="1"/>
        <v>307.89360344436886</v>
      </c>
      <c r="N16" s="16"/>
      <c r="O16" s="80">
        <f>NE!C16+SE!C16+SUD!C16+SV!C16+VEST!C16+NV!C16+CENTRU!C16+'BI'!C16</f>
        <v>2835.462</v>
      </c>
      <c r="P16" s="9">
        <f>NE!D16+SE!D16+SUD!D16+SV!D16+VEST!D16+NV!D16+CENTRU!D16+'BI'!D16</f>
        <v>1244</v>
      </c>
      <c r="Q16" s="9">
        <f>NE!E16+SE!E16+SUD!E16+SV!E16+VEST!E16+NV!E16+CENTRU!E16+'BI'!E16</f>
        <v>7161.311220029</v>
      </c>
      <c r="R16" s="9">
        <f>NE!F16+SE!F16+SUD!F16+SV!F16+VEST!F16+NV!F16+CENTRU!F16+'BI'!F16</f>
        <v>285</v>
      </c>
      <c r="S16" s="9">
        <f>NE!G16+SE!G16+SUD!G16+SV!G16+VEST!G16+NV!G16+CENTRU!G16+'BI'!G16</f>
        <v>1231.394528171</v>
      </c>
      <c r="T16" s="9">
        <f>NE!H16+SE!H16+SUD!H16+SV!H16+VEST!H16+NV!H16+CENTRU!H16+'BI'!H16</f>
        <v>453</v>
      </c>
      <c r="U16" s="16">
        <f>NE!I16+SE!I16+SUD!I16+SV!I16+VEST!I16+NV!I16+CENTRU!I16+'BI'!I16</f>
        <v>2892.953662</v>
      </c>
      <c r="V16" s="9" t="e">
        <f>NE!#REF!+SE!#REF!+SUD!#REF!+SV!#REF!+VEST!#REF!+NV!#REF!+CENTRU!#REF!+'BI'!#REF!</f>
        <v>#REF!</v>
      </c>
      <c r="W16" s="23" t="e">
        <f>NE!#REF!+SE!#REF!+SUD!#REF!+SV!#REF!+VEST!#REF!+NV!#REF!+CENTRU!#REF!+'BI'!#REF!</f>
        <v>#REF!</v>
      </c>
      <c r="X16" s="9" t="e">
        <f>NE!#REF!+SE!#REF!+SUD!#REF!+SV!#REF!+VEST!#REF!+NV!#REF!+CENTRU!#REF!+'BI'!#REF!</f>
        <v>#REF!</v>
      </c>
      <c r="Y16" s="9">
        <f>NE!J16+SE!J16+SUD!J16+SV!J16+VEST!J16+NV!J16+CENTRU!J16+'BI'!J16</f>
        <v>17.410165009267605</v>
      </c>
      <c r="Z16" s="9"/>
      <c r="AA16" s="77">
        <f t="shared" si="3"/>
        <v>506</v>
      </c>
      <c r="AB16" s="77">
        <f t="shared" si="4"/>
        <v>3036.9630298579996</v>
      </c>
      <c r="AD16" s="79">
        <f t="shared" si="5"/>
        <v>959</v>
      </c>
      <c r="AE16" s="79">
        <f t="shared" si="6"/>
        <v>5929.9166918579995</v>
      </c>
      <c r="AF16" s="80">
        <f t="shared" si="7"/>
        <v>209.13405617349127</v>
      </c>
      <c r="AG16" s="99">
        <f t="shared" si="8"/>
        <v>1456.4452147508287</v>
      </c>
    </row>
    <row r="17" spans="1:34" ht="12.75">
      <c r="A17" s="16">
        <v>16.82</v>
      </c>
      <c r="B17" s="38" t="s">
        <v>40</v>
      </c>
      <c r="C17" s="42">
        <f>A17*$C$6</f>
        <v>70.644</v>
      </c>
      <c r="D17" s="50">
        <v>3</v>
      </c>
      <c r="E17" s="45">
        <v>93.45</v>
      </c>
      <c r="F17" s="50">
        <v>0</v>
      </c>
      <c r="G17" s="42">
        <v>0</v>
      </c>
      <c r="H17" s="50">
        <v>2</v>
      </c>
      <c r="I17" s="42">
        <v>76.18098828999999</v>
      </c>
      <c r="J17" s="44">
        <f>K17/C17</f>
        <v>1.3228299643281807</v>
      </c>
      <c r="K17" s="16">
        <f t="shared" si="9"/>
        <v>93.45</v>
      </c>
      <c r="L17" s="16">
        <f t="shared" si="2"/>
        <v>93.45</v>
      </c>
      <c r="M17" s="16">
        <f t="shared" si="1"/>
        <v>132.28299643281807</v>
      </c>
      <c r="N17" s="16"/>
      <c r="O17" s="35">
        <f>NE!C17+SE!C17+SUD!C17+SV!C17+VEST!C17+NV!C17+CENTRU!C17+'BI'!C17</f>
        <v>843.528</v>
      </c>
      <c r="P17" s="9">
        <f>NE!D17+SE!D17+SUD!D17+SV!D17+VEST!D17+NV!D17+CENTRU!D17+'BI'!D17</f>
        <v>133</v>
      </c>
      <c r="Q17" s="9">
        <f>NE!E17+SE!E17+SUD!E17+SV!E17+VEST!E17+NV!E17+CENTRU!E17+'BI'!E17</f>
        <v>1500.4900948200002</v>
      </c>
      <c r="R17" s="9">
        <f>NE!F17+SE!F17+SUD!F17+SV!F17+VEST!F17+NV!F17+CENTRU!F17+'BI'!F17</f>
        <v>23</v>
      </c>
      <c r="S17" s="9">
        <f>NE!G17+SE!G17+SUD!G17+SV!G17+VEST!G17+NV!G17+CENTRU!G17+'BI'!G17</f>
        <v>209.20242996999997</v>
      </c>
      <c r="T17" s="9">
        <f>NE!H17+SE!H17+SUD!H17+SV!H17+VEST!H17+NV!H17+CENTRU!H17+'BI'!H17</f>
        <v>60</v>
      </c>
      <c r="U17" s="16">
        <f>NE!I17+SE!I17+SUD!I17+SV!I17+VEST!I17+NV!I17+CENTRU!I17+'BI'!I17</f>
        <v>863.10112414</v>
      </c>
      <c r="V17" s="9" t="e">
        <f>NE!#REF!+SE!#REF!+SUD!#REF!+SV!#REF!+VEST!#REF!+NV!#REF!+CENTRU!#REF!+'BI'!#REF!</f>
        <v>#REF!</v>
      </c>
      <c r="W17" s="23" t="e">
        <f>NE!#REF!+SE!#REF!+SUD!#REF!+SV!#REF!+VEST!#REF!+NV!#REF!+CENTRU!#REF!+'BI'!#REF!</f>
        <v>#REF!</v>
      </c>
      <c r="X17" s="9" t="e">
        <f>NE!#REF!+SE!#REF!+SUD!#REF!+SV!#REF!+VEST!#REF!+NV!#REF!+CENTRU!#REF!+'BI'!#REF!</f>
        <v>#REF!</v>
      </c>
      <c r="Y17" s="9">
        <f>NE!J17+SE!J17+SUD!J17+SV!J17+VEST!J17+NV!J17+CENTRU!J17+'BI'!J17</f>
        <v>12.815030788707968</v>
      </c>
      <c r="Z17" s="9"/>
      <c r="AA17" s="77">
        <f t="shared" si="3"/>
        <v>50</v>
      </c>
      <c r="AB17" s="77">
        <f t="shared" si="4"/>
        <v>428.18654071000026</v>
      </c>
      <c r="AD17" s="79">
        <f t="shared" si="5"/>
        <v>110</v>
      </c>
      <c r="AE17" s="79">
        <f t="shared" si="6"/>
        <v>1291.2876648500003</v>
      </c>
      <c r="AF17" s="80">
        <f t="shared" si="7"/>
        <v>153.08177853610079</v>
      </c>
      <c r="AG17" s="99">
        <f t="shared" si="8"/>
        <v>317.1528097384257</v>
      </c>
      <c r="AH17">
        <v>3.1</v>
      </c>
    </row>
    <row r="18" spans="1:34" ht="12.75">
      <c r="A18" s="16">
        <v>8.64</v>
      </c>
      <c r="B18" s="38" t="s">
        <v>21</v>
      </c>
      <c r="C18" s="42">
        <f>A18*$C$6</f>
        <v>36.288000000000004</v>
      </c>
      <c r="D18" s="50">
        <v>34</v>
      </c>
      <c r="E18" s="42">
        <v>90.69929628999998</v>
      </c>
      <c r="F18" s="50">
        <v>11</v>
      </c>
      <c r="G18" s="42">
        <v>29.542900000000003</v>
      </c>
      <c r="H18" s="50">
        <v>13</v>
      </c>
      <c r="I18" s="42">
        <v>33.91105837999999</v>
      </c>
      <c r="J18" s="44">
        <f>K18/C18</f>
        <v>1.6853063351521156</v>
      </c>
      <c r="K18" s="16">
        <f t="shared" si="9"/>
        <v>61.156396289999975</v>
      </c>
      <c r="L18" s="16">
        <f t="shared" si="2"/>
        <v>61.156396289999975</v>
      </c>
      <c r="M18" s="16">
        <f t="shared" si="1"/>
        <v>168.53063351521155</v>
      </c>
      <c r="N18" s="16"/>
      <c r="O18" s="35">
        <f>NE!C18+SE!C18+SUD!C18+SV!C18+VEST!C18+NV!C18+CENTRU!C18+'BI'!C18</f>
        <v>409.5840000000001</v>
      </c>
      <c r="P18" s="9">
        <f>NE!D18+SE!D18+SUD!D18+SV!D18+VEST!D18+NV!D18+CENTRU!D18+'BI'!D18</f>
        <v>423</v>
      </c>
      <c r="Q18" s="9">
        <f>NE!E18+SE!E18+SUD!E18+SV!E18+VEST!E18+NV!E18+CENTRU!E18+'BI'!E18</f>
        <v>966.6692962899999</v>
      </c>
      <c r="R18" s="9">
        <f>NE!F18+SE!F18+SUD!F18+SV!F18+VEST!F18+NV!F18+CENTRU!F18+'BI'!F18</f>
        <v>148</v>
      </c>
      <c r="S18" s="9">
        <f>NE!G18+SE!G18+SUD!G18+SV!G18+VEST!G18+NV!G18+CENTRU!G18+'BI'!G18</f>
        <v>336.98941796200006</v>
      </c>
      <c r="T18" s="9">
        <f>NE!H18+SE!H18+SUD!H18+SV!H18+VEST!H18+NV!H18+CENTRU!H18+'BI'!H18</f>
        <v>175</v>
      </c>
      <c r="U18" s="16">
        <f>NE!I18+SE!I18+SUD!I18+SV!I18+VEST!I18+NV!I18+CENTRU!I18+'BI'!I18</f>
        <v>404.37326442000005</v>
      </c>
      <c r="V18" s="9" t="e">
        <f>NE!#REF!+SE!#REF!+SUD!#REF!+SV!#REF!+VEST!#REF!+NV!#REF!+CENTRU!#REF!+'BI'!#REF!</f>
        <v>#REF!</v>
      </c>
      <c r="W18" s="23" t="e">
        <f>NE!#REF!+SE!#REF!+SUD!#REF!+SV!#REF!+VEST!#REF!+NV!#REF!+CENTRU!#REF!+'BI'!#REF!</f>
        <v>#REF!</v>
      </c>
      <c r="X18" s="9" t="e">
        <f>NE!#REF!+SE!#REF!+SUD!#REF!+SV!#REF!+VEST!#REF!+NV!#REF!+CENTRU!#REF!+'BI'!#REF!</f>
        <v>#REF!</v>
      </c>
      <c r="Y18" s="9">
        <f>NE!J18+SE!J18+SUD!J18+SV!J18+VEST!J18+NV!J18+CENTRU!J18+'BI'!J18</f>
        <v>12.293900124334332</v>
      </c>
      <c r="Z18" s="9"/>
      <c r="AA18" s="77">
        <f t="shared" si="3"/>
        <v>100</v>
      </c>
      <c r="AB18" s="77">
        <f t="shared" si="4"/>
        <v>225.3066139079998</v>
      </c>
      <c r="AD18" s="79">
        <f t="shared" si="5"/>
        <v>275</v>
      </c>
      <c r="AE18" s="79">
        <f t="shared" si="6"/>
        <v>629.6798783279999</v>
      </c>
      <c r="AF18" s="80">
        <f t="shared" si="7"/>
        <v>153.73644437478018</v>
      </c>
      <c r="AG18" s="99">
        <f t="shared" si="8"/>
        <v>154.65550247525476</v>
      </c>
      <c r="AH18">
        <v>3.2</v>
      </c>
    </row>
    <row r="19" spans="1:34" ht="12.75">
      <c r="A19" s="16">
        <v>8.64</v>
      </c>
      <c r="B19" s="38" t="s">
        <v>46</v>
      </c>
      <c r="C19" s="42">
        <f>A19*$C$6</f>
        <v>36.288000000000004</v>
      </c>
      <c r="D19" s="50">
        <v>2</v>
      </c>
      <c r="E19" s="42">
        <v>50</v>
      </c>
      <c r="F19" s="50">
        <v>0</v>
      </c>
      <c r="G19" s="42">
        <v>0</v>
      </c>
      <c r="H19" s="50">
        <v>1</v>
      </c>
      <c r="I19" s="42">
        <v>35.65</v>
      </c>
      <c r="J19" s="44">
        <f>K19/C19</f>
        <v>1.3778659611992945</v>
      </c>
      <c r="K19" s="16">
        <f t="shared" si="9"/>
        <v>50</v>
      </c>
      <c r="L19" s="16">
        <f t="shared" si="2"/>
        <v>50</v>
      </c>
      <c r="M19" s="16">
        <f t="shared" si="1"/>
        <v>137.78659611992944</v>
      </c>
      <c r="N19" s="16"/>
      <c r="O19" s="35">
        <f>NE!C19+SE!C19+SUD!C19+SV!C19+VEST!C19+NV!C19+CENTRU!C19+'BI'!C19</f>
        <v>409.5840000000001</v>
      </c>
      <c r="P19" s="9">
        <f>NE!D19+SE!D19+SUD!D19+SV!D19+VEST!D19+NV!D19+CENTRU!D19+'BI'!D19</f>
        <v>16</v>
      </c>
      <c r="Q19" s="9">
        <f>NE!E19+SE!E19+SUD!E19+SV!E19+VEST!E19+NV!E19+CENTRU!E19+'BI'!E19</f>
        <v>433.5393441</v>
      </c>
      <c r="R19" s="9">
        <f>NE!F19+SE!F19+SUD!F19+SV!F19+VEST!F19+NV!F19+CENTRU!F19+'BI'!F19</f>
        <v>1</v>
      </c>
      <c r="S19" s="9">
        <f>NE!G19+SE!G19+SUD!G19+SV!G19+VEST!G19+NV!G19+CENTRU!G19+'BI'!G19</f>
        <v>24.73</v>
      </c>
      <c r="T19" s="9">
        <f>NE!H19+SE!H19+SUD!H19+SV!H19+VEST!H19+NV!H19+CENTRU!H19+'BI'!H19</f>
        <v>12</v>
      </c>
      <c r="U19" s="16">
        <f>NE!I19+SE!I19+SUD!I19+SV!I19+VEST!I19+NV!I19+CENTRU!I19+'BI'!I19</f>
        <v>363.02985990999997</v>
      </c>
      <c r="V19" s="9" t="e">
        <f>NE!#REF!+SE!#REF!+SUD!#REF!+SV!#REF!+VEST!#REF!+NV!#REF!+CENTRU!#REF!+'BI'!#REF!</f>
        <v>#REF!</v>
      </c>
      <c r="W19" s="23" t="e">
        <f>NE!#REF!+SE!#REF!+SUD!#REF!+SV!#REF!+VEST!#REF!+NV!#REF!+CENTRU!#REF!+'BI'!#REF!</f>
        <v>#REF!</v>
      </c>
      <c r="X19" s="9" t="e">
        <f>NE!#REF!+SE!#REF!+SUD!#REF!+SV!#REF!+VEST!#REF!+NV!#REF!+CENTRU!#REF!+'BI'!#REF!</f>
        <v>#REF!</v>
      </c>
      <c r="Y19" s="9">
        <f>NE!J19+SE!J19+SUD!J19+SV!J19+VEST!J19+NV!J19+CENTRU!J19+'BI'!J19</f>
        <v>8.122116890363614</v>
      </c>
      <c r="Z19" s="9"/>
      <c r="AA19" s="77">
        <f t="shared" si="3"/>
        <v>3</v>
      </c>
      <c r="AB19" s="77">
        <f t="shared" si="4"/>
        <v>45.779484190000005</v>
      </c>
      <c r="AD19" s="79">
        <f t="shared" si="5"/>
        <v>15</v>
      </c>
      <c r="AE19" s="79">
        <f t="shared" si="6"/>
        <v>408.8093441</v>
      </c>
      <c r="AF19" s="80">
        <f t="shared" si="7"/>
        <v>99.81086763643107</v>
      </c>
      <c r="AG19" s="99">
        <f t="shared" si="8"/>
        <v>100.40755104998156</v>
      </c>
      <c r="AH19">
        <v>3.3</v>
      </c>
    </row>
    <row r="20" spans="1:34" ht="12.75">
      <c r="A20" s="16">
        <v>24.74</v>
      </c>
      <c r="B20" s="38" t="s">
        <v>47</v>
      </c>
      <c r="C20" s="42">
        <f>A20*$C$6</f>
        <v>103.908</v>
      </c>
      <c r="D20" s="50">
        <v>37</v>
      </c>
      <c r="E20" s="42">
        <v>669.4024848189999</v>
      </c>
      <c r="F20" s="50">
        <v>5</v>
      </c>
      <c r="G20" s="42">
        <v>113.117576789</v>
      </c>
      <c r="H20" s="50">
        <v>8</v>
      </c>
      <c r="I20" s="42">
        <v>118.70441957</v>
      </c>
      <c r="J20" s="44">
        <f>K20/C20</f>
        <v>5.353629249239712</v>
      </c>
      <c r="K20" s="16">
        <f t="shared" si="9"/>
        <v>556.28490803</v>
      </c>
      <c r="L20" s="16">
        <f t="shared" si="2"/>
        <v>556.28490803</v>
      </c>
      <c r="M20" s="16">
        <f t="shared" si="1"/>
        <v>535.3629249239711</v>
      </c>
      <c r="N20" s="16"/>
      <c r="O20" s="35">
        <f>NE!C20+SE!C20+SUD!C20+SV!C20+VEST!C20+NV!C20+CENTRU!C20+'BI'!C20</f>
        <v>1172.7659999999998</v>
      </c>
      <c r="P20" s="9">
        <f>NE!D20+SE!D20+SUD!D20+SV!D20+VEST!D20+NV!D20+CENTRU!D20+'BI'!D20</f>
        <v>672</v>
      </c>
      <c r="Q20" s="9">
        <f>NE!E20+SE!E20+SUD!E20+SV!E20+VEST!E20+NV!E20+CENTRU!E20+'BI'!E20</f>
        <v>4260.612484819</v>
      </c>
      <c r="R20" s="9">
        <f>NE!F20+SE!F20+SUD!F20+SV!F20+VEST!F20+NV!F20+CENTRU!F20+'BI'!F20</f>
        <v>113</v>
      </c>
      <c r="S20" s="9">
        <f>NE!G20+SE!G20+SUD!G20+SV!G20+VEST!G20+NV!G20+CENTRU!G20+'BI'!G20</f>
        <v>660.472680239</v>
      </c>
      <c r="T20" s="9">
        <f>NE!H20+SE!H20+SUD!H20+SV!H20+VEST!H20+NV!H20+CENTRU!H20+'BI'!H20</f>
        <v>206</v>
      </c>
      <c r="U20" s="16">
        <f>NE!I20+SE!I20+SUD!I20+SV!I20+VEST!I20+NV!I20+CENTRU!I20+'BI'!I20</f>
        <v>1262.44941353</v>
      </c>
      <c r="V20" s="9" t="e">
        <f>NE!#REF!+SE!#REF!+SUD!#REF!+SV!#REF!+VEST!#REF!+NV!#REF!+CENTRU!#REF!+'BI'!#REF!</f>
        <v>#REF!</v>
      </c>
      <c r="W20" s="23" t="e">
        <f>NE!#REF!+SE!#REF!+SUD!#REF!+SV!#REF!+VEST!#REF!+NV!#REF!+CENTRU!#REF!+'BI'!#REF!</f>
        <v>#REF!</v>
      </c>
      <c r="X20" s="9" t="e">
        <f>NE!#REF!+SE!#REF!+SUD!#REF!+SV!#REF!+VEST!#REF!+NV!#REF!+CENTRU!#REF!+'BI'!#REF!</f>
        <v>#REF!</v>
      </c>
      <c r="Y20" s="9">
        <f>NE!J20+SE!J20+SUD!J20+SV!J20+VEST!J20+NV!J20+CENTRU!J20+'BI'!J20</f>
        <v>25.753732590679935</v>
      </c>
      <c r="Z20" s="9"/>
      <c r="AA20" s="77">
        <f t="shared" si="3"/>
        <v>353</v>
      </c>
      <c r="AB20" s="77">
        <f t="shared" si="4"/>
        <v>2337.6903910500005</v>
      </c>
      <c r="AD20" s="79">
        <f t="shared" si="5"/>
        <v>559</v>
      </c>
      <c r="AE20" s="79">
        <f t="shared" si="6"/>
        <v>3600.13980458</v>
      </c>
      <c r="AF20" s="80">
        <f t="shared" si="7"/>
        <v>306.97852807635974</v>
      </c>
      <c r="AG20" s="99">
        <f t="shared" si="8"/>
        <v>884.2293514871668</v>
      </c>
      <c r="AH20">
        <v>3.4</v>
      </c>
    </row>
    <row r="21" spans="1:33" ht="12.75">
      <c r="A21" s="16"/>
      <c r="B21" s="25"/>
      <c r="C21" s="42"/>
      <c r="D21" s="50"/>
      <c r="E21" s="42"/>
      <c r="F21" s="50"/>
      <c r="G21" s="42"/>
      <c r="H21" s="50"/>
      <c r="I21" s="42"/>
      <c r="J21" s="44"/>
      <c r="K21" s="16">
        <f t="shared" si="9"/>
        <v>0</v>
      </c>
      <c r="L21" s="16">
        <f t="shared" si="2"/>
        <v>0</v>
      </c>
      <c r="M21" s="16" t="e">
        <f t="shared" si="1"/>
        <v>#DIV/0!</v>
      </c>
      <c r="N21" s="16"/>
      <c r="O21" s="35">
        <f>NE!C21+SE!C21+SUD!C21+SV!C21+VEST!C21+NV!C21+CENTRU!C21+'BI'!C21</f>
        <v>0</v>
      </c>
      <c r="P21" s="9">
        <f>NE!D21+SE!D21+SUD!D21+SV!D21+VEST!D21+NV!D21+CENTRU!D21+'BI'!D21</f>
        <v>0</v>
      </c>
      <c r="R21" s="9">
        <f>NE!F21+SE!F21+SUD!F21+SV!F21+VEST!F21+NV!F21+CENTRU!F21+'BI'!F21</f>
        <v>0</v>
      </c>
      <c r="AA21" s="77">
        <f t="shared" si="3"/>
        <v>0</v>
      </c>
      <c r="AB21" s="77">
        <f t="shared" si="4"/>
        <v>0</v>
      </c>
      <c r="AD21" s="79">
        <f t="shared" si="5"/>
        <v>0</v>
      </c>
      <c r="AE21" s="79"/>
      <c r="AF21" s="80" t="e">
        <f t="shared" si="7"/>
        <v>#DIV/0!</v>
      </c>
      <c r="AG21" s="99">
        <f t="shared" si="8"/>
        <v>0</v>
      </c>
    </row>
    <row r="22" spans="1:33" ht="12.75">
      <c r="A22" s="16"/>
      <c r="B22" s="32" t="s">
        <v>22</v>
      </c>
      <c r="C22" s="39">
        <f aca="true" t="shared" si="12" ref="C22:I22">C23+C24+C25</f>
        <v>210.84</v>
      </c>
      <c r="D22" s="51">
        <f t="shared" si="12"/>
        <v>521</v>
      </c>
      <c r="E22" s="39">
        <f t="shared" si="12"/>
        <v>769.12</v>
      </c>
      <c r="F22" s="51">
        <f t="shared" si="12"/>
        <v>218</v>
      </c>
      <c r="G22" s="39">
        <f t="shared" si="12"/>
        <v>426.30535909</v>
      </c>
      <c r="H22" s="51">
        <f t="shared" si="12"/>
        <v>170</v>
      </c>
      <c r="I22" s="39">
        <f t="shared" si="12"/>
        <v>188.59525396998998</v>
      </c>
      <c r="J22" s="41">
        <f>K22/C22</f>
        <v>1.6259468834661353</v>
      </c>
      <c r="K22" s="16">
        <f t="shared" si="9"/>
        <v>342.81464091</v>
      </c>
      <c r="L22" s="16">
        <f>L23+L24+L25</f>
        <v>342.81464091</v>
      </c>
      <c r="M22" s="16">
        <f t="shared" si="1"/>
        <v>162.59468834661354</v>
      </c>
      <c r="N22" s="16"/>
      <c r="O22" s="80">
        <f>NE!C22+SE!C22+SUD!C22+SV!C22+VEST!C22+NV!C22+CENTRU!C22+'BI'!C22</f>
        <v>2359.0560000000005</v>
      </c>
      <c r="P22" s="9">
        <f>NE!D22+SE!D22+SUD!D22+SV!D22+VEST!D22+NV!D22+CENTRU!D22+'BI'!D22</f>
        <v>4743</v>
      </c>
      <c r="Q22" s="9">
        <f>NE!E22+SE!E22+SUD!E22+SV!E22+VEST!E22+NV!E22+CENTRU!E22+'BI'!E22</f>
        <v>6939.88303716</v>
      </c>
      <c r="R22" s="9">
        <f>NE!F22+SE!F22+SUD!F22+SV!F22+VEST!F22+NV!F22+CENTRU!F22+'BI'!F22</f>
        <v>2169</v>
      </c>
      <c r="S22" s="9">
        <f>NE!G22+SE!G22+SUD!G22+SV!G22+VEST!G22+NV!G22+CENTRU!G22+'BI'!G22</f>
        <v>3453.9166800322</v>
      </c>
      <c r="T22" s="9">
        <f>NE!H22+SE!H22+SUD!H22+SV!H22+VEST!H22+NV!H22+CENTRU!H22+'BI'!H22</f>
        <v>1743</v>
      </c>
      <c r="U22" s="16">
        <f>NE!I22+SE!I22+SUD!I22+SV!I22+VEST!I22+NV!I22+CENTRU!I22+'BI'!I22</f>
        <v>1964.9826751103499</v>
      </c>
      <c r="V22" s="9" t="e">
        <f>NE!#REF!+SE!#REF!+SUD!#REF!+SV!#REF!+VEST!#REF!+NV!#REF!+CENTRU!#REF!+'BI'!#REF!</f>
        <v>#REF!</v>
      </c>
      <c r="W22" s="23" t="e">
        <f>NE!#REF!+SE!#REF!+SUD!#REF!+SV!#REF!+VEST!#REF!+NV!#REF!+CENTRU!#REF!+'BI'!#REF!</f>
        <v>#REF!</v>
      </c>
      <c r="X22" s="9" t="e">
        <f>NE!#REF!+SE!#REF!+SUD!#REF!+SV!#REF!+VEST!#REF!+NV!#REF!+CENTRU!#REF!+'BI'!#REF!</f>
        <v>#REF!</v>
      </c>
      <c r="Y22" s="9">
        <f>NE!J22+SE!J22+SUD!J22+SV!J22+VEST!J22+NV!J22+CENTRU!J22+'BI'!J22</f>
        <v>11.84378686752288</v>
      </c>
      <c r="Z22" s="9"/>
      <c r="AA22" s="77">
        <f t="shared" si="3"/>
        <v>831</v>
      </c>
      <c r="AB22" s="77">
        <f t="shared" si="4"/>
        <v>1520.9836820174498</v>
      </c>
      <c r="AD22" s="79">
        <f t="shared" si="5"/>
        <v>2574</v>
      </c>
      <c r="AE22" s="79">
        <f t="shared" si="6"/>
        <v>3485.9663571277997</v>
      </c>
      <c r="AF22" s="80">
        <f t="shared" si="7"/>
        <v>147.7695466800194</v>
      </c>
      <c r="AG22" s="99">
        <f t="shared" si="8"/>
        <v>856.1872423253836</v>
      </c>
    </row>
    <row r="23" spans="1:34" ht="12.75">
      <c r="A23" s="16">
        <v>30.38</v>
      </c>
      <c r="B23" s="38" t="s">
        <v>23</v>
      </c>
      <c r="C23" s="42">
        <f>A23*$C$6</f>
        <v>127.596</v>
      </c>
      <c r="D23" s="50">
        <v>34</v>
      </c>
      <c r="E23" s="42">
        <v>492.81</v>
      </c>
      <c r="F23" s="50">
        <v>25</v>
      </c>
      <c r="G23" s="42">
        <v>337.11633979000004</v>
      </c>
      <c r="H23" s="50">
        <v>5</v>
      </c>
      <c r="I23" s="42">
        <v>81.69518091999998</v>
      </c>
      <c r="J23" s="44">
        <f>K23/C23</f>
        <v>1.2202080018966108</v>
      </c>
      <c r="K23" s="16">
        <f t="shared" si="9"/>
        <v>155.69366020999996</v>
      </c>
      <c r="L23" s="16">
        <f t="shared" si="2"/>
        <v>155.69366020999996</v>
      </c>
      <c r="M23" s="16">
        <f t="shared" si="1"/>
        <v>122.02080018966109</v>
      </c>
      <c r="N23" s="16"/>
      <c r="O23" s="35">
        <f>NE!C23+SE!C23+SUD!C23+SV!C23+VEST!C23+NV!C23+CENTRU!C23+'BI'!C23</f>
        <v>1157.8139999999999</v>
      </c>
      <c r="P23" s="9">
        <f>NE!D23+SE!D23+SUD!D23+SV!D23+VEST!D23+NV!D23+CENTRU!D23+'BI'!D23</f>
        <v>279</v>
      </c>
      <c r="Q23" s="9">
        <f>NE!E23+SE!E23+SUD!E23+SV!E23+VEST!E23+NV!E23+CENTRU!E23+'BI'!E23</f>
        <v>4168.49405855</v>
      </c>
      <c r="R23" s="9">
        <f>NE!F23+SE!F23+SUD!F23+SV!F23+VEST!F23+NV!F23+CENTRU!F23+'BI'!F23</f>
        <v>149</v>
      </c>
      <c r="S23" s="9">
        <f>NE!G23+SE!G23+SUD!G23+SV!G23+VEST!G23+NV!G23+CENTRU!G23+'BI'!G23</f>
        <v>2327.98096296</v>
      </c>
      <c r="T23" s="9">
        <f>NE!H23+SE!H23+SUD!H23+SV!H23+VEST!H23+NV!H23+CENTRU!H23+'BI'!H23</f>
        <v>65</v>
      </c>
      <c r="U23" s="16">
        <f>NE!I23+SE!I23+SUD!I23+SV!I23+VEST!I23+NV!I23+CENTRU!I23+'BI'!I23</f>
        <v>788.99383532</v>
      </c>
      <c r="V23" s="9" t="e">
        <f>NE!#REF!+SE!#REF!+SUD!#REF!+SV!#REF!+VEST!#REF!+NV!#REF!+CENTRU!#REF!+'BI'!#REF!</f>
        <v>#REF!</v>
      </c>
      <c r="W23" s="23" t="e">
        <f>NE!#REF!+SE!#REF!+SUD!#REF!+SV!#REF!+VEST!#REF!+NV!#REF!+CENTRU!#REF!+'BI'!#REF!</f>
        <v>#REF!</v>
      </c>
      <c r="X23" s="9" t="e">
        <f>NE!#REF!+SE!#REF!+SUD!#REF!+SV!#REF!+VEST!#REF!+NV!#REF!+CENTRU!#REF!+'BI'!#REF!</f>
        <v>#REF!</v>
      </c>
      <c r="Y23" s="9">
        <f>NE!J23+SE!J23+SUD!J23+SV!J23+VEST!J23+NV!J23+CENTRU!J23+'BI'!J23</f>
        <v>12.624534830410626</v>
      </c>
      <c r="Z23" s="9"/>
      <c r="AA23" s="77">
        <f t="shared" si="3"/>
        <v>65</v>
      </c>
      <c r="AB23" s="77">
        <f t="shared" si="4"/>
        <v>1051.51926027</v>
      </c>
      <c r="AD23" s="79">
        <f t="shared" si="5"/>
        <v>130</v>
      </c>
      <c r="AE23" s="79">
        <f t="shared" si="6"/>
        <v>1840.51309559</v>
      </c>
      <c r="AF23" s="80">
        <f t="shared" si="7"/>
        <v>158.96448787024514</v>
      </c>
      <c r="AG23" s="99">
        <f t="shared" si="8"/>
        <v>452.04791737443196</v>
      </c>
      <c r="AH23">
        <v>4.1</v>
      </c>
    </row>
    <row r="24" spans="1:34" ht="12.75">
      <c r="A24" s="16">
        <v>0</v>
      </c>
      <c r="B24" s="38" t="s">
        <v>24</v>
      </c>
      <c r="C24" s="42">
        <f>A24*$C$6</f>
        <v>0</v>
      </c>
      <c r="D24" s="50">
        <v>0</v>
      </c>
      <c r="E24" s="42">
        <v>0</v>
      </c>
      <c r="F24" s="50">
        <v>0</v>
      </c>
      <c r="G24" s="42">
        <v>0</v>
      </c>
      <c r="H24" s="50">
        <v>0</v>
      </c>
      <c r="I24" s="42">
        <v>0</v>
      </c>
      <c r="J24" s="44">
        <v>0</v>
      </c>
      <c r="K24" s="16">
        <f t="shared" si="9"/>
        <v>0</v>
      </c>
      <c r="L24" s="16">
        <f t="shared" si="2"/>
        <v>0</v>
      </c>
      <c r="M24" s="16" t="e">
        <f t="shared" si="1"/>
        <v>#DIV/0!</v>
      </c>
      <c r="N24" s="16"/>
      <c r="O24" s="35">
        <f>NE!C24+SE!C24+SUD!C24+SV!C24+VEST!C24+NV!C24+CENTRU!C24+'BI'!C24</f>
        <v>127.89</v>
      </c>
      <c r="P24" s="9">
        <f>NE!D24+SE!D24+SUD!D24+SV!D24+VEST!D24+NV!D24+CENTRU!D24+'BI'!D24</f>
        <v>9</v>
      </c>
      <c r="Q24" s="9">
        <f>NE!E24+SE!E24+SUD!E24+SV!E24+VEST!E24+NV!E24+CENTRU!E24+'BI'!E24</f>
        <v>189.456</v>
      </c>
      <c r="R24" s="9">
        <f>NE!F24+SE!F24+SUD!F24+SV!F24+VEST!F24+NV!F24+CENTRU!F24+'BI'!F24</f>
        <v>2</v>
      </c>
      <c r="S24" s="9">
        <f>NE!G24+SE!G24+SUD!G24+SV!G24+VEST!G24+NV!G24+CENTRU!G24+'BI'!G24</f>
        <v>17.636</v>
      </c>
      <c r="T24" s="9">
        <f>NE!H24+SE!H24+SUD!H24+SV!H24+VEST!H24+NV!H24+CENTRU!H24+'BI'!H24</f>
        <v>6</v>
      </c>
      <c r="U24" s="16">
        <f>NE!I24+SE!I24+SUD!I24+SV!I24+VEST!I24+NV!I24+CENTRU!I24+'BI'!I24</f>
        <v>157.97060843</v>
      </c>
      <c r="V24" s="9" t="e">
        <f>NE!#REF!+SE!#REF!+SUD!#REF!+SV!#REF!+VEST!#REF!+NV!#REF!+CENTRU!#REF!+'BI'!#REF!</f>
        <v>#REF!</v>
      </c>
      <c r="W24" s="23" t="e">
        <f>NE!#REF!+SE!#REF!+SUD!#REF!+SV!#REF!+VEST!#REF!+NV!#REF!+CENTRU!#REF!+'BI'!#REF!</f>
        <v>#REF!</v>
      </c>
      <c r="X24" s="9" t="e">
        <f>NE!#REF!+SE!#REF!+SUD!#REF!+SV!#REF!+VEST!#REF!+NV!#REF!+CENTRU!#REF!+'BI'!#REF!</f>
        <v>#REF!</v>
      </c>
      <c r="Y24" s="9">
        <f>NE!J24+SE!J24+SUD!J24+SV!J24+VEST!J24+NV!J24+CENTRU!J24+'BI'!J24</f>
        <v>2.6132700985991613</v>
      </c>
      <c r="Z24" s="9"/>
      <c r="AA24" s="77">
        <f t="shared" si="3"/>
        <v>1</v>
      </c>
      <c r="AB24" s="77">
        <f t="shared" si="4"/>
        <v>13.849391569999995</v>
      </c>
      <c r="AD24" s="79">
        <f t="shared" si="5"/>
        <v>7</v>
      </c>
      <c r="AE24" s="79">
        <f t="shared" si="6"/>
        <v>171.82</v>
      </c>
      <c r="AF24" s="80">
        <f t="shared" si="7"/>
        <v>134.3498318867777</v>
      </c>
      <c r="AG24" s="99">
        <f t="shared" si="8"/>
        <v>42.20066314626059</v>
      </c>
      <c r="AH24">
        <v>4.2</v>
      </c>
    </row>
    <row r="25" spans="1:34" ht="12.75">
      <c r="A25" s="16">
        <v>19.82</v>
      </c>
      <c r="B25" s="38" t="s">
        <v>41</v>
      </c>
      <c r="C25" s="42">
        <f>A25*$C$6</f>
        <v>83.244</v>
      </c>
      <c r="D25" s="50">
        <v>487</v>
      </c>
      <c r="E25" s="42">
        <v>276.31</v>
      </c>
      <c r="F25" s="50">
        <v>193</v>
      </c>
      <c r="G25" s="42">
        <v>89.18901930000001</v>
      </c>
      <c r="H25" s="50">
        <v>165</v>
      </c>
      <c r="I25" s="42">
        <v>106.90007304999001</v>
      </c>
      <c r="J25" s="44">
        <f>K25/C25</f>
        <v>2.247861475902167</v>
      </c>
      <c r="K25" s="16">
        <f t="shared" si="9"/>
        <v>187.1209807</v>
      </c>
      <c r="L25" s="16">
        <f t="shared" si="2"/>
        <v>187.1209807</v>
      </c>
      <c r="M25" s="16">
        <f t="shared" si="1"/>
        <v>224.7861475902167</v>
      </c>
      <c r="N25" s="16"/>
      <c r="O25" s="35">
        <f>NE!C25+SE!C25+SUD!C25+SV!C25+VEST!C25+NV!C25+CENTRU!C25+'BI'!C25</f>
        <v>1073.352</v>
      </c>
      <c r="P25" s="9">
        <f>NE!D25+SE!D25+SUD!D25+SV!D25+VEST!D25+NV!D25+CENTRU!D25+'BI'!D25</f>
        <v>4455</v>
      </c>
      <c r="Q25" s="35">
        <f>NE!E25+SE!E25+SUD!E25+SV!E25+VEST!E25+NV!E25+CENTRU!E25+'BI'!E25</f>
        <v>2581.9329786099997</v>
      </c>
      <c r="R25" s="9">
        <f>NE!F25+SE!F25+SUD!F25+SV!F25+VEST!F25+NV!F25+CENTRU!F25+'BI'!F25</f>
        <v>2018</v>
      </c>
      <c r="S25" s="35">
        <f>NE!G25+SE!G25+SUD!G25+SV!G25+VEST!G25+NV!G25+CENTRU!G25+'BI'!G25</f>
        <v>1108.2997170721999</v>
      </c>
      <c r="T25" s="9">
        <f>NE!H25+SE!H25+SUD!H25+SV!H25+VEST!H25+NV!H25+CENTRU!H25+'BI'!H25</f>
        <v>1672</v>
      </c>
      <c r="U25" s="16">
        <f>NE!I25+SE!I25+SUD!I25+SV!I25+VEST!I25+NV!I25+CENTRU!I25+'BI'!I25</f>
        <v>1018.0182313603501</v>
      </c>
      <c r="V25" s="35" t="e">
        <f>NE!#REF!+SE!#REF!+SUD!#REF!+SV!#REF!+VEST!#REF!+NV!#REF!+CENTRU!#REF!+'BI'!#REF!</f>
        <v>#REF!</v>
      </c>
      <c r="W25" s="23" t="e">
        <f>NE!#REF!+SE!#REF!+SUD!#REF!+SV!#REF!+VEST!#REF!+NV!#REF!+CENTRU!#REF!+'BI'!#REF!</f>
        <v>#REF!</v>
      </c>
      <c r="X25" s="35" t="e">
        <f>NE!#REF!+SE!#REF!+SUD!#REF!+SV!#REF!+VEST!#REF!+NV!#REF!+CENTRU!#REF!+'BI'!#REF!</f>
        <v>#REF!</v>
      </c>
      <c r="Y25" s="35">
        <f>NE!J25+SE!J25+SUD!J25+SV!J25+VEST!J25+NV!J25+CENTRU!J25+'BI'!J25</f>
        <v>11.452805560106128</v>
      </c>
      <c r="Z25" s="9"/>
      <c r="AA25" s="77">
        <f t="shared" si="3"/>
        <v>765</v>
      </c>
      <c r="AB25" s="77">
        <f t="shared" si="4"/>
        <v>455.61503017744974</v>
      </c>
      <c r="AD25" s="79">
        <f t="shared" si="5"/>
        <v>2437</v>
      </c>
      <c r="AE25" s="79">
        <f t="shared" si="6"/>
        <v>1473.6332615377999</v>
      </c>
      <c r="AF25" s="80">
        <f t="shared" si="7"/>
        <v>137.29263666884674</v>
      </c>
      <c r="AG25" s="99">
        <f t="shared" si="8"/>
        <v>361.9386618046911</v>
      </c>
      <c r="AH25">
        <v>4.3</v>
      </c>
    </row>
    <row r="26" spans="1:33" ht="12.75">
      <c r="A26" s="16"/>
      <c r="B26" s="25"/>
      <c r="C26" s="42"/>
      <c r="D26" s="50"/>
      <c r="E26" s="42"/>
      <c r="F26" s="50"/>
      <c r="G26" s="42"/>
      <c r="H26" s="50"/>
      <c r="I26" s="42"/>
      <c r="J26" s="44"/>
      <c r="K26" s="16">
        <f t="shared" si="9"/>
        <v>0</v>
      </c>
      <c r="L26" s="16">
        <f t="shared" si="2"/>
        <v>0</v>
      </c>
      <c r="M26" s="16" t="e">
        <f t="shared" si="1"/>
        <v>#DIV/0!</v>
      </c>
      <c r="N26" s="16"/>
      <c r="O26" s="35">
        <f>NE!C26+SE!C26+SUD!C26+SV!C26+VEST!C26+NV!C26+CENTRU!C26+'BI'!C26</f>
        <v>0</v>
      </c>
      <c r="P26" s="9">
        <f>NE!D26+SE!D26+SUD!D26+SV!D26+VEST!D26+NV!D26+CENTRU!D26+'BI'!D26</f>
        <v>0</v>
      </c>
      <c r="R26" s="9">
        <f>NE!F26+SE!F26+SUD!F26+SV!F26+VEST!F26+NV!F26+CENTRU!F26+'BI'!F26</f>
        <v>0</v>
      </c>
      <c r="AA26" s="77">
        <f t="shared" si="3"/>
        <v>0</v>
      </c>
      <c r="AB26" s="77">
        <f t="shared" si="4"/>
        <v>0</v>
      </c>
      <c r="AD26" s="79">
        <f t="shared" si="5"/>
        <v>0</v>
      </c>
      <c r="AE26" s="79"/>
      <c r="AF26" s="80" t="e">
        <f t="shared" si="7"/>
        <v>#DIV/0!</v>
      </c>
      <c r="AG26" s="99">
        <f t="shared" si="8"/>
        <v>0</v>
      </c>
    </row>
    <row r="27" spans="1:33" ht="12.75">
      <c r="A27" s="16"/>
      <c r="B27" s="32" t="s">
        <v>25</v>
      </c>
      <c r="C27" s="39">
        <f aca="true" t="shared" si="13" ref="C27:I27">C28+C29+C30</f>
        <v>269.766</v>
      </c>
      <c r="D27" s="51">
        <f t="shared" si="13"/>
        <v>82</v>
      </c>
      <c r="E27" s="39">
        <f t="shared" si="13"/>
        <v>697.3205467800001</v>
      </c>
      <c r="F27" s="51">
        <f t="shared" si="13"/>
        <v>36</v>
      </c>
      <c r="G27" s="39">
        <f t="shared" si="13"/>
        <v>110.34792231</v>
      </c>
      <c r="H27" s="51">
        <f t="shared" si="13"/>
        <v>51</v>
      </c>
      <c r="I27" s="39">
        <f t="shared" si="13"/>
        <v>502.5571816800002</v>
      </c>
      <c r="J27" s="41">
        <f>K27/C27</f>
        <v>2.1758584271924555</v>
      </c>
      <c r="K27" s="16">
        <f t="shared" si="9"/>
        <v>586.97262447</v>
      </c>
      <c r="L27" s="16">
        <f>L28+L29+L30</f>
        <v>586.97262447</v>
      </c>
      <c r="M27" s="16">
        <f t="shared" si="1"/>
        <v>217.58584271924556</v>
      </c>
      <c r="N27" s="16"/>
      <c r="O27" s="80">
        <f>NE!C27+SE!C27+SUD!C27+SV!C27+VEST!C27+NV!C27+CENTRU!C27+'BI'!C27</f>
        <v>3021.2699999999995</v>
      </c>
      <c r="P27" s="9">
        <f>NE!D27+SE!D27+SUD!D27+SV!D27+VEST!D27+NV!D27+CENTRU!D27+'BI'!D27</f>
        <v>1213</v>
      </c>
      <c r="Q27" s="9">
        <f>NE!E27+SE!E27+SUD!E27+SV!E27+VEST!E27+NV!E27+CENTRU!E27+'BI'!E27</f>
        <v>6444.913234753999</v>
      </c>
      <c r="R27" s="9">
        <f>NE!F27+SE!F27+SUD!F27+SV!F27+VEST!F27+NV!F27+CENTRU!F27+'BI'!F27</f>
        <v>456</v>
      </c>
      <c r="S27" s="9">
        <f>NE!G27+SE!G27+SUD!G27+SV!G27+VEST!G27+NV!G27+CENTRU!G27+'BI'!G27</f>
        <v>2029.8558103139999</v>
      </c>
      <c r="T27" s="9">
        <f>NE!H27+SE!H27+SUD!H27+SV!H27+VEST!H27+NV!H27+CENTRU!H27+'BI'!H27</f>
        <v>530</v>
      </c>
      <c r="U27" s="16">
        <f>NE!I27+SE!I27+SUD!I27+SV!I27+VEST!I27+NV!I27+CENTRU!I27+'BI'!I27</f>
        <v>2835.0862575301076</v>
      </c>
      <c r="V27" s="9" t="e">
        <f>NE!#REF!+SE!#REF!+SUD!#REF!+SV!#REF!+VEST!#REF!+NV!#REF!+CENTRU!#REF!+'BI'!#REF!</f>
        <v>#REF!</v>
      </c>
      <c r="W27" s="23" t="e">
        <f>NE!#REF!+SE!#REF!+SUD!#REF!+SV!#REF!+VEST!#REF!+NV!#REF!+CENTRU!#REF!+'BI'!#REF!</f>
        <v>#REF!</v>
      </c>
      <c r="X27" s="9" t="e">
        <f>NE!#REF!+SE!#REF!+SUD!#REF!+SV!#REF!+VEST!#REF!+NV!#REF!+CENTRU!#REF!+'BI'!#REF!</f>
        <v>#REF!</v>
      </c>
      <c r="Y27" s="9">
        <f>NE!J27+SE!J27+SUD!J27+SV!J27+VEST!J27+NV!J27+CENTRU!J27+'BI'!J27</f>
        <v>12.094847436166567</v>
      </c>
      <c r="Z27" s="9"/>
      <c r="AA27" s="77">
        <f t="shared" si="3"/>
        <v>227</v>
      </c>
      <c r="AB27" s="77">
        <f t="shared" si="4"/>
        <v>1579.971166909892</v>
      </c>
      <c r="AD27" s="79">
        <f t="shared" si="5"/>
        <v>757</v>
      </c>
      <c r="AE27" s="79">
        <f t="shared" si="6"/>
        <v>4415.0574244399995</v>
      </c>
      <c r="AF27" s="80">
        <f t="shared" si="7"/>
        <v>146.1325013798833</v>
      </c>
      <c r="AG27" s="99">
        <f t="shared" si="8"/>
        <v>1084.381044931843</v>
      </c>
    </row>
    <row r="28" spans="1:34" ht="12.75">
      <c r="A28" s="16">
        <v>19.23</v>
      </c>
      <c r="B28" s="38" t="s">
        <v>26</v>
      </c>
      <c r="C28" s="42">
        <f>A28*$C$6</f>
        <v>80.766</v>
      </c>
      <c r="D28" s="50">
        <v>11</v>
      </c>
      <c r="E28" s="42">
        <v>187.03</v>
      </c>
      <c r="F28" s="50">
        <v>2</v>
      </c>
      <c r="G28" s="42">
        <v>0</v>
      </c>
      <c r="H28" s="50">
        <v>6</v>
      </c>
      <c r="I28" s="42">
        <v>117.83593013000001</v>
      </c>
      <c r="J28" s="44">
        <f>K28/C28</f>
        <v>2.3157021518955996</v>
      </c>
      <c r="K28" s="16">
        <f t="shared" si="9"/>
        <v>187.03</v>
      </c>
      <c r="L28" s="16">
        <f t="shared" si="2"/>
        <v>187.03</v>
      </c>
      <c r="M28" s="16">
        <f t="shared" si="1"/>
        <v>231.57021518955995</v>
      </c>
      <c r="N28" s="16"/>
      <c r="O28" s="35">
        <f>NE!C28+SE!C28+SUD!C28+SV!C28+VEST!C28+NV!C28+CENTRU!C28+'BI'!C28</f>
        <v>1092.8400000000001</v>
      </c>
      <c r="P28" s="9">
        <f>NE!D28+SE!D28+SUD!D28+SV!D28+VEST!D28+NV!D28+CENTRU!D28+'BI'!D28</f>
        <v>179</v>
      </c>
      <c r="Q28" s="9">
        <f>NE!E28+SE!E28+SUD!E28+SV!E28+VEST!E28+NV!E28+CENTRU!E28+'BI'!E28</f>
        <v>2445.77</v>
      </c>
      <c r="R28" s="9">
        <f>NE!F28+SE!F28+SUD!F28+SV!F28+VEST!F28+NV!F28+CENTRU!F28+'BI'!F28</f>
        <v>42</v>
      </c>
      <c r="S28" s="9">
        <f>NE!G28+SE!G28+SUD!G28+SV!G28+VEST!G28+NV!G28+CENTRU!G28+'BI'!G28</f>
        <v>392.16857896999994</v>
      </c>
      <c r="T28" s="9">
        <f>NE!H28+SE!H28+SUD!H28+SV!H28+VEST!H28+NV!H28+CENTRU!H28+'BI'!H28</f>
        <v>70</v>
      </c>
      <c r="U28" s="16">
        <f>NE!I28+SE!I28+SUD!I28+SV!I28+VEST!I28+NV!I28+CENTRU!I28+'BI'!I28</f>
        <v>1189.2874493</v>
      </c>
      <c r="V28" s="9" t="e">
        <f>NE!#REF!+SE!#REF!+SUD!#REF!+SV!#REF!+VEST!#REF!+NV!#REF!+CENTRU!#REF!+'BI'!#REF!</f>
        <v>#REF!</v>
      </c>
      <c r="W28" s="23" t="e">
        <f>NE!#REF!+SE!#REF!+SUD!#REF!+SV!#REF!+VEST!#REF!+NV!#REF!+CENTRU!#REF!+'BI'!#REF!</f>
        <v>#REF!</v>
      </c>
      <c r="X28" s="9" t="e">
        <f>NE!#REF!+SE!#REF!+SUD!#REF!+SV!#REF!+VEST!#REF!+NV!#REF!+CENTRU!#REF!+'BI'!#REF!</f>
        <v>#REF!</v>
      </c>
      <c r="Y28" s="9">
        <f>NE!J28+SE!J28+SUD!J28+SV!J28+VEST!J28+NV!J28+CENTRU!J28+'BI'!J28</f>
        <v>15.783974755726568</v>
      </c>
      <c r="Z28" s="9"/>
      <c r="AA28" s="77">
        <f t="shared" si="3"/>
        <v>67</v>
      </c>
      <c r="AB28" s="77">
        <f t="shared" si="4"/>
        <v>864.31397173</v>
      </c>
      <c r="AD28" s="79">
        <f t="shared" si="5"/>
        <v>137</v>
      </c>
      <c r="AE28" s="79">
        <f t="shared" si="6"/>
        <v>2053.60142103</v>
      </c>
      <c r="AF28" s="80">
        <f t="shared" si="7"/>
        <v>187.91418881354997</v>
      </c>
      <c r="AG28" s="99">
        <f t="shared" si="8"/>
        <v>504.38448263048014</v>
      </c>
      <c r="AH28">
        <v>5.1</v>
      </c>
    </row>
    <row r="29" spans="1:36" ht="12.75">
      <c r="A29" s="16">
        <v>32.72</v>
      </c>
      <c r="B29" s="38" t="s">
        <v>42</v>
      </c>
      <c r="C29" s="42">
        <f>A29*$C$6</f>
        <v>137.424</v>
      </c>
      <c r="D29" s="50">
        <v>9</v>
      </c>
      <c r="E29" s="42">
        <v>186.67</v>
      </c>
      <c r="F29" s="50">
        <v>4</v>
      </c>
      <c r="G29" s="42">
        <v>53.91336686</v>
      </c>
      <c r="H29" s="50">
        <v>3</v>
      </c>
      <c r="I29" s="42">
        <v>84.11683310999999</v>
      </c>
      <c r="J29" s="44">
        <f>K29/C29</f>
        <v>0.9660367413261147</v>
      </c>
      <c r="K29" s="16">
        <f t="shared" si="9"/>
        <v>132.75663314</v>
      </c>
      <c r="L29" s="16">
        <f t="shared" si="2"/>
        <v>132.75663314</v>
      </c>
      <c r="M29" s="16">
        <f t="shared" si="1"/>
        <v>96.60367413261147</v>
      </c>
      <c r="N29" s="16"/>
      <c r="O29" s="35">
        <f>NE!C29+SE!C29+SUD!C29+SV!C29+VEST!C29+NV!C29+CENTRU!C29+'BI'!C29</f>
        <v>1346.31</v>
      </c>
      <c r="P29" s="9">
        <f>NE!D29+SE!D29+SUD!D29+SV!D29+VEST!D29+NV!D29+CENTRU!D29+'BI'!D29</f>
        <v>321</v>
      </c>
      <c r="Q29" s="9">
        <f>NE!E29+SE!E29+SUD!E29+SV!E29+VEST!E29+NV!E29+CENTRU!E29+'BI'!E29</f>
        <v>3216.2404191499995</v>
      </c>
      <c r="R29" s="9">
        <f>NE!F29+SE!F29+SUD!F29+SV!F29+VEST!F29+NV!F29+CENTRU!F29+'BI'!F29</f>
        <v>154</v>
      </c>
      <c r="S29" s="9">
        <f>NE!G29+SE!G29+SUD!G29+SV!G29+VEST!G29+NV!G29+CENTRU!G29+'BI'!G29</f>
        <v>1417.6125978100001</v>
      </c>
      <c r="T29" s="9">
        <f>NE!H29+SE!H29+SUD!H29+SV!H29+VEST!H29+NV!H29+CENTRU!H29+'BI'!H29</f>
        <v>105</v>
      </c>
      <c r="U29" s="16">
        <f>NE!I29+SE!I29+SUD!I29+SV!I29+VEST!I29+NV!I29+CENTRU!I29+'BI'!I29</f>
        <v>1117.54083865</v>
      </c>
      <c r="V29" s="9" t="e">
        <f>NE!#REF!+SE!#REF!+SUD!#REF!+SV!#REF!+VEST!#REF!+NV!#REF!+CENTRU!#REF!+'BI'!#REF!</f>
        <v>#REF!</v>
      </c>
      <c r="W29" s="23" t="e">
        <f>NE!#REF!+SE!#REF!+SUD!#REF!+SV!#REF!+VEST!#REF!+NV!#REF!+CENTRU!#REF!+'BI'!#REF!</f>
        <v>#REF!</v>
      </c>
      <c r="X29" s="9" t="e">
        <f>NE!#REF!+SE!#REF!+SUD!#REF!+SV!#REF!+VEST!#REF!+NV!#REF!+CENTRU!#REF!+'BI'!#REF!</f>
        <v>#REF!</v>
      </c>
      <c r="Y29" s="9">
        <f>NE!J29+SE!J29+SUD!J29+SV!J29+VEST!J29+NV!J29+CENTRU!J29+'BI'!J29</f>
        <v>11.014421306039832</v>
      </c>
      <c r="Z29" s="9"/>
      <c r="AA29" s="77">
        <f t="shared" si="3"/>
        <v>62</v>
      </c>
      <c r="AB29" s="77">
        <f t="shared" si="4"/>
        <v>681.0869826899993</v>
      </c>
      <c r="AD29" s="79">
        <f t="shared" si="5"/>
        <v>167</v>
      </c>
      <c r="AE29" s="79">
        <f t="shared" si="6"/>
        <v>1798.6278213399994</v>
      </c>
      <c r="AF29" s="80">
        <f t="shared" si="7"/>
        <v>133.59685520719594</v>
      </c>
      <c r="AG29" s="99">
        <f t="shared" si="8"/>
        <v>441.7604866363746</v>
      </c>
      <c r="AH29">
        <v>5.2</v>
      </c>
      <c r="AI29" s="35">
        <f>E29-G29-I29</f>
        <v>48.63980003</v>
      </c>
      <c r="AJ29" s="35">
        <f>C29-AI29</f>
        <v>88.78419997</v>
      </c>
    </row>
    <row r="30" spans="1:34" ht="12.75">
      <c r="A30" s="16">
        <v>12.28</v>
      </c>
      <c r="B30" s="38" t="s">
        <v>36</v>
      </c>
      <c r="C30" s="42">
        <f>A30*$C$6</f>
        <v>51.576</v>
      </c>
      <c r="D30" s="50">
        <v>62</v>
      </c>
      <c r="E30" s="42">
        <v>323.6205467800001</v>
      </c>
      <c r="F30" s="50">
        <v>30</v>
      </c>
      <c r="G30" s="42">
        <v>56.43455545</v>
      </c>
      <c r="H30" s="50">
        <v>42</v>
      </c>
      <c r="I30" s="42">
        <v>300.6044184400002</v>
      </c>
      <c r="J30" s="44">
        <f>K30/C30</f>
        <v>5.180432591321547</v>
      </c>
      <c r="K30" s="16">
        <f t="shared" si="9"/>
        <v>267.1859913300001</v>
      </c>
      <c r="L30" s="16">
        <f t="shared" si="2"/>
        <v>267.1859913300001</v>
      </c>
      <c r="M30" s="16">
        <f t="shared" si="1"/>
        <v>518.0432591321547</v>
      </c>
      <c r="N30" s="16"/>
      <c r="O30" s="35">
        <f>NE!C30+SE!C30+SUD!C30+SV!C30+VEST!C30+NV!C30+CENTRU!C30+'BI'!C30</f>
        <v>582.12</v>
      </c>
      <c r="P30" s="9">
        <f>NE!D30+SE!D30+SUD!D30+SV!D30+VEST!D30+NV!D30+CENTRU!D30+'BI'!D30</f>
        <v>713</v>
      </c>
      <c r="Q30" s="9">
        <f>NE!E30+SE!E30+SUD!E30+SV!E30+VEST!E30+NV!E30+CENTRU!E30+'BI'!E30</f>
        <v>782.9028156040001</v>
      </c>
      <c r="R30" s="9">
        <f>NE!F30+SE!F30+SUD!F30+SV!F30+VEST!F30+NV!F30+CENTRU!F30+'BI'!F30</f>
        <v>260</v>
      </c>
      <c r="S30" s="9">
        <f>NE!G30+SE!G30+SUD!G30+SV!G30+VEST!G30+NV!G30+CENTRU!G30+'BI'!G30</f>
        <v>220.074633534</v>
      </c>
      <c r="T30" s="9">
        <f>NE!H30+SE!H30+SUD!H30+SV!H30+VEST!H30+NV!H30+CENTRU!H30+'BI'!H30</f>
        <v>355</v>
      </c>
      <c r="U30" s="16">
        <f>NE!I30+SE!I30+SUD!I30+SV!I30+VEST!I30+NV!I30+CENTRU!I30+'BI'!I30</f>
        <v>528.2579695801077</v>
      </c>
      <c r="V30" s="9" t="e">
        <f>NE!#REF!+SE!#REF!+SUD!#REF!+SV!#REF!+VEST!#REF!+NV!#REF!+CENTRU!#REF!+'BI'!#REF!</f>
        <v>#REF!</v>
      </c>
      <c r="W30" s="23" t="e">
        <f>NE!#REF!+SE!#REF!+SUD!#REF!+SV!#REF!+VEST!#REF!+NV!#REF!+CENTRU!#REF!+'BI'!#REF!</f>
        <v>#REF!</v>
      </c>
      <c r="X30" s="9" t="e">
        <f>NE!#REF!+SE!#REF!+SUD!#REF!+SV!#REF!+VEST!#REF!+NV!#REF!+CENTRU!#REF!+'BI'!#REF!</f>
        <v>#REF!</v>
      </c>
      <c r="Y30" s="9">
        <f>NE!J30+SE!J30+SUD!J30+SV!J30+VEST!J30+NV!J30+CENTRU!J30+'BI'!J30</f>
        <v>9.08405871698766</v>
      </c>
      <c r="Z30" s="9"/>
      <c r="AA30" s="77">
        <f t="shared" si="3"/>
        <v>98</v>
      </c>
      <c r="AB30" s="77">
        <f t="shared" si="4"/>
        <v>34.57021248989247</v>
      </c>
      <c r="AD30" s="79">
        <f t="shared" si="5"/>
        <v>453</v>
      </c>
      <c r="AE30" s="79">
        <f t="shared" si="6"/>
        <v>562.8281820700001</v>
      </c>
      <c r="AF30" s="80">
        <f t="shared" si="7"/>
        <v>96.68593796296298</v>
      </c>
      <c r="AG30" s="99">
        <f t="shared" si="8"/>
        <v>138.23607566498836</v>
      </c>
      <c r="AH30">
        <v>5.3</v>
      </c>
    </row>
    <row r="31" spans="1:33" ht="12.75">
      <c r="A31" s="16"/>
      <c r="B31" s="4"/>
      <c r="C31" s="42"/>
      <c r="D31" s="50"/>
      <c r="E31" s="42"/>
      <c r="F31" s="50"/>
      <c r="G31" s="42"/>
      <c r="H31" s="50"/>
      <c r="I31" s="42"/>
      <c r="J31" s="44"/>
      <c r="K31" s="16">
        <f t="shared" si="9"/>
        <v>0</v>
      </c>
      <c r="L31" s="16">
        <f t="shared" si="2"/>
        <v>0</v>
      </c>
      <c r="M31" s="16" t="e">
        <f t="shared" si="1"/>
        <v>#DIV/0!</v>
      </c>
      <c r="N31" s="16"/>
      <c r="O31" s="35">
        <f>NE!C31+SE!C32+SUD!C31+SV!C31+VEST!C31+NV!C31+CENTRU!C31+'BI'!C31</f>
        <v>2323.356</v>
      </c>
      <c r="P31" s="9">
        <f>NE!D31+SE!D31+SUD!D31+SV!D31+VEST!D31+NV!D31+CENTRU!D31+'BI'!D31</f>
        <v>0</v>
      </c>
      <c r="R31" s="9">
        <f>NE!F31+SE!F31+SUD!F31+SV!F31+VEST!F31+NV!F31+CENTRU!F31+'BI'!F31</f>
        <v>0</v>
      </c>
      <c r="AA31" s="77">
        <f t="shared" si="3"/>
        <v>0</v>
      </c>
      <c r="AB31" s="77">
        <f t="shared" si="4"/>
        <v>0</v>
      </c>
      <c r="AD31" s="79">
        <f t="shared" si="5"/>
        <v>0</v>
      </c>
      <c r="AE31" s="79"/>
      <c r="AF31" s="80">
        <f t="shared" si="7"/>
        <v>0</v>
      </c>
      <c r="AG31" s="99">
        <f t="shared" si="8"/>
        <v>0</v>
      </c>
    </row>
    <row r="32" spans="1:33" ht="13.5" thickBot="1">
      <c r="A32" s="16">
        <v>370.18</v>
      </c>
      <c r="B32" s="34" t="s">
        <v>0</v>
      </c>
      <c r="C32" s="46">
        <f>C8+C13+C16+C22+C27</f>
        <v>1554.756</v>
      </c>
      <c r="D32" s="52">
        <f aca="true" t="shared" si="14" ref="D32:I32">D8+D13+D16+D22+D27</f>
        <v>785</v>
      </c>
      <c r="E32" s="48">
        <f t="shared" si="14"/>
        <v>4223.0665911589995</v>
      </c>
      <c r="F32" s="52">
        <f t="shared" si="14"/>
        <v>302</v>
      </c>
      <c r="G32" s="48">
        <f t="shared" si="14"/>
        <v>1199.860096999</v>
      </c>
      <c r="H32" s="52">
        <f t="shared" si="14"/>
        <v>289</v>
      </c>
      <c r="I32" s="48">
        <f t="shared" si="14"/>
        <v>1679.32734936999</v>
      </c>
      <c r="J32" s="49">
        <f>K32/C32</f>
        <v>1.9444893566321655</v>
      </c>
      <c r="K32" s="16">
        <f t="shared" si="9"/>
        <v>3023.2064941599992</v>
      </c>
      <c r="L32" s="16">
        <f>L8+L13+L16+L22+L27</f>
        <v>3023.2064941599997</v>
      </c>
      <c r="M32" s="16">
        <f>L32/C32</f>
        <v>1.9444893566321657</v>
      </c>
      <c r="N32" s="16"/>
      <c r="O32" s="80">
        <f>NE!C32+SE!C33+SUD!C32+SV!C32+VEST!C32+NV!C32+CENTRU!C32+'BI'!C32</f>
        <v>17072.286</v>
      </c>
      <c r="P32" s="9">
        <f>NE!D32+SE!D32+SUD!D32+SV!D32+VEST!D32+NV!D32+CENTRU!D32+'BI'!D32</f>
        <v>8161</v>
      </c>
      <c r="Q32" s="9">
        <f>NE!E32+SE!E33+SUD!E32+SV!E32+VEST!E32+NV!E32+CENTRU!E32+'BI'!E32</f>
        <v>38451.161099023004</v>
      </c>
      <c r="R32" s="9">
        <f>NE!F32+SE!F32+SUD!F32+SV!F32+VEST!F32+NV!F32+CENTRU!F32+'BI'!F32</f>
        <v>3117</v>
      </c>
      <c r="S32" s="9">
        <f>NE!G32+SE!G33+SUD!G32+SV!G32+VEST!G32+NV!G32+CENTRU!G32+'BI'!G32</f>
        <v>10210.543651837199</v>
      </c>
      <c r="T32" s="9">
        <f>NE!H32+SE!H32+SUD!H32+SV!H32+VEST!H32+NV!H32+CENTRU!H32+'BI'!H32</f>
        <v>3259</v>
      </c>
      <c r="U32" s="16">
        <f>NE!I32+SE!I33+SUD!I32+SV!I32+VEST!I32+NV!I32+CENTRU!I32+'BI'!I32</f>
        <v>16716.691167695786</v>
      </c>
      <c r="V32" s="9" t="e">
        <f>V8+V13+V16+V22+V27</f>
        <v>#REF!</v>
      </c>
      <c r="W32" s="23" t="e">
        <f>NE!#REF!+SE!#REF!+SUD!#REF!+SV!#REF!+VEST!#REF!+NV!#REF!+CENTRU!#REF!+'BI'!#REF!</f>
        <v>#REF!</v>
      </c>
      <c r="X32" s="9" t="e">
        <f>NE!#REF!+SE!#REF!+SUD!#REF!+SV!#REF!+VEST!#REF!+NV!#REF!+CENTRU!#REF!+'BI'!#REF!</f>
        <v>#REF!</v>
      </c>
      <c r="Y32" s="9">
        <f>NE!J32+SE!J33+SUD!J32+SV!J32+VEST!J32+NV!J32+CENTRU!J32+'BI'!J32</f>
        <v>150.771437964618</v>
      </c>
      <c r="Z32" s="9"/>
      <c r="AA32" s="77">
        <f t="shared" si="3"/>
        <v>1785</v>
      </c>
      <c r="AB32" s="77">
        <f t="shared" si="4"/>
        <v>11523.926279490017</v>
      </c>
      <c r="AD32" s="79">
        <f t="shared" si="5"/>
        <v>5044</v>
      </c>
      <c r="AE32" s="79">
        <f t="shared" si="6"/>
        <v>28240.617447185803</v>
      </c>
      <c r="AF32" s="80">
        <f t="shared" si="7"/>
        <v>165.41790271780712</v>
      </c>
      <c r="AG32" s="99">
        <f t="shared" si="8"/>
        <v>6936.1703173734</v>
      </c>
    </row>
    <row r="33" spans="1:16" ht="12.75" hidden="1">
      <c r="A33">
        <f>A32*C6</f>
        <v>1554.756</v>
      </c>
      <c r="C33" s="22">
        <f>C8+C16+C22+C27</f>
        <v>1235.0520000000001</v>
      </c>
      <c r="D33" s="22">
        <f aca="true" t="shared" si="15" ref="D33:I33">D8+D16+D22+D27</f>
        <v>745</v>
      </c>
      <c r="E33" s="22">
        <f t="shared" si="15"/>
        <v>3244.7923278890003</v>
      </c>
      <c r="F33" s="22">
        <f t="shared" si="15"/>
        <v>285</v>
      </c>
      <c r="G33" s="22">
        <f t="shared" si="15"/>
        <v>854.8368617390001</v>
      </c>
      <c r="H33" s="22">
        <f t="shared" si="15"/>
        <v>273</v>
      </c>
      <c r="I33" s="22">
        <f t="shared" si="15"/>
        <v>1319.61147356999</v>
      </c>
      <c r="J33" s="24">
        <f>K33*100/C33</f>
        <v>193.51051341562945</v>
      </c>
      <c r="K33" s="16">
        <f t="shared" si="9"/>
        <v>2389.95546615</v>
      </c>
      <c r="L33" s="16">
        <f t="shared" si="2"/>
        <v>2389.95546615</v>
      </c>
      <c r="P33" s="9">
        <f>NE!D33+SE!D34+SUD!D33+SV!D33+VEST!D33+NV!D33+CENTRU!D33+'BI'!D33</f>
        <v>5901</v>
      </c>
    </row>
    <row r="34" ht="12.75">
      <c r="L34" s="16">
        <f>L32-L13</f>
        <v>2389.9554661499997</v>
      </c>
    </row>
    <row r="35" spans="2:38" ht="12.75" customHeight="1">
      <c r="B35" s="116" t="s">
        <v>48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</row>
    <row r="36" spans="2:10" ht="12.75">
      <c r="B36" s="31" t="s">
        <v>54</v>
      </c>
      <c r="C36" s="31"/>
      <c r="D36" s="31"/>
      <c r="E36" s="31"/>
      <c r="F36" s="31"/>
      <c r="G36" s="31"/>
      <c r="H36" s="31"/>
      <c r="I36" s="31"/>
      <c r="J36" s="31"/>
    </row>
    <row r="37" spans="2:10" ht="12.75">
      <c r="B37" s="31" t="s">
        <v>76</v>
      </c>
      <c r="C37" s="31"/>
      <c r="D37" s="31"/>
      <c r="E37" s="31"/>
      <c r="F37" s="31"/>
      <c r="G37" s="31"/>
      <c r="H37" s="31"/>
      <c r="I37" s="31"/>
      <c r="J37" s="31"/>
    </row>
    <row r="38" spans="4:5" ht="12.75" hidden="1">
      <c r="D38">
        <f>D32-F32</f>
        <v>483</v>
      </c>
      <c r="E38">
        <f>E32-G32</f>
        <v>3023.2064941599992</v>
      </c>
    </row>
    <row r="39" ht="12.75" hidden="1">
      <c r="E39">
        <f>E38/C6</f>
        <v>719.8110700380951</v>
      </c>
    </row>
    <row r="40" spans="4:5" ht="12.75" hidden="1">
      <c r="D40">
        <f>D33-F33</f>
        <v>460</v>
      </c>
      <c r="E40">
        <f>E33-G33</f>
        <v>2389.95546615</v>
      </c>
    </row>
    <row r="41" ht="12.75" hidden="1">
      <c r="E41">
        <f>E40/C6</f>
        <v>569.03701575</v>
      </c>
    </row>
  </sheetData>
  <sheetProtection/>
  <mergeCells count="9">
    <mergeCell ref="B35:AL35"/>
    <mergeCell ref="C4:C5"/>
    <mergeCell ref="D4:E4"/>
    <mergeCell ref="F4:G4"/>
    <mergeCell ref="H4:I4"/>
    <mergeCell ref="B2:J2"/>
    <mergeCell ref="B3:I3"/>
    <mergeCell ref="J4:J5"/>
    <mergeCell ref="B4:B5"/>
  </mergeCells>
  <printOptions/>
  <pageMargins left="0.21" right="0" top="0.53" bottom="0.72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P48"/>
  <sheetViews>
    <sheetView zoomScale="90" zoomScaleNormal="90" zoomScalePageLayoutView="0" workbookViewId="0" topLeftCell="D1">
      <selection activeCell="J53" sqref="J53"/>
    </sheetView>
  </sheetViews>
  <sheetFormatPr defaultColWidth="9.140625" defaultRowHeight="12.75"/>
  <cols>
    <col min="1" max="1" width="9.140625" style="0" hidden="1" customWidth="1"/>
    <col min="2" max="3" width="10.7109375" style="0" hidden="1" customWidth="1"/>
    <col min="4" max="4" width="18.140625" style="0" customWidth="1"/>
    <col min="5" max="5" width="11.140625" style="0" customWidth="1"/>
    <col min="6" max="6" width="9.8515625" style="0" customWidth="1"/>
    <col min="7" max="7" width="11.8515625" style="0" customWidth="1"/>
    <col min="8" max="8" width="8.7109375" style="0" customWidth="1"/>
    <col min="9" max="9" width="12.8515625" style="0" customWidth="1"/>
    <col min="10" max="10" width="8.57421875" style="0" customWidth="1"/>
    <col min="11" max="11" width="11.8515625" style="0" customWidth="1"/>
    <col min="12" max="12" width="14.140625" style="0" customWidth="1"/>
    <col min="13" max="14" width="12.421875" style="0" hidden="1" customWidth="1"/>
    <col min="15" max="15" width="6.28125" style="0" hidden="1" customWidth="1"/>
    <col min="16" max="16" width="6.7109375" style="0" hidden="1" customWidth="1"/>
    <col min="17" max="27" width="0" style="0" hidden="1" customWidth="1"/>
  </cols>
  <sheetData>
    <row r="2" spans="4:14" ht="12.75">
      <c r="D2" s="128" t="s">
        <v>52</v>
      </c>
      <c r="E2" s="128"/>
      <c r="F2" s="128"/>
      <c r="G2" s="128"/>
      <c r="H2" s="128"/>
      <c r="I2" s="128"/>
      <c r="J2" s="128"/>
      <c r="K2" s="128"/>
      <c r="L2" s="128"/>
      <c r="M2" s="83"/>
      <c r="N2" s="83"/>
    </row>
    <row r="3" spans="1:12" ht="13.5" thickBot="1">
      <c r="A3">
        <f>1*4.217</f>
        <v>4.217</v>
      </c>
      <c r="D3" s="127" t="s">
        <v>95</v>
      </c>
      <c r="E3" s="127"/>
      <c r="F3" s="127"/>
      <c r="G3" s="127"/>
      <c r="H3" s="127"/>
      <c r="I3" s="127"/>
      <c r="J3" s="127"/>
      <c r="K3" s="127"/>
      <c r="L3" s="127"/>
    </row>
    <row r="4" spans="4:12" ht="13.5" thickBot="1">
      <c r="D4" s="107"/>
      <c r="E4" s="108"/>
      <c r="F4" s="108"/>
      <c r="G4" s="108"/>
      <c r="H4" s="108"/>
      <c r="I4" s="108"/>
      <c r="J4" s="108"/>
      <c r="K4" s="108"/>
      <c r="L4" s="109" t="s">
        <v>27</v>
      </c>
    </row>
    <row r="5" spans="1:14" ht="30.75" customHeight="1">
      <c r="A5" s="66" t="s">
        <v>0</v>
      </c>
      <c r="D5" s="129" t="s">
        <v>51</v>
      </c>
      <c r="E5" s="131" t="s">
        <v>53</v>
      </c>
      <c r="F5" s="135" t="s">
        <v>11</v>
      </c>
      <c r="G5" s="135"/>
      <c r="H5" s="135" t="s">
        <v>8</v>
      </c>
      <c r="I5" s="135"/>
      <c r="J5" s="135" t="s">
        <v>9</v>
      </c>
      <c r="K5" s="135"/>
      <c r="L5" s="133" t="s">
        <v>43</v>
      </c>
      <c r="M5" s="85"/>
      <c r="N5" s="85"/>
    </row>
    <row r="6" spans="1:14" ht="89.25" customHeight="1">
      <c r="A6" s="95" t="s">
        <v>68</v>
      </c>
      <c r="B6" t="s">
        <v>69</v>
      </c>
      <c r="C6" s="97" t="s">
        <v>70</v>
      </c>
      <c r="D6" s="130"/>
      <c r="E6" s="132"/>
      <c r="F6" s="21" t="s">
        <v>49</v>
      </c>
      <c r="G6" s="21" t="s">
        <v>10</v>
      </c>
      <c r="H6" s="21" t="s">
        <v>49</v>
      </c>
      <c r="I6" s="21" t="s">
        <v>10</v>
      </c>
      <c r="J6" s="21" t="s">
        <v>49</v>
      </c>
      <c r="K6" s="21" t="s">
        <v>10</v>
      </c>
      <c r="L6" s="134"/>
      <c r="M6" s="85" t="s">
        <v>67</v>
      </c>
      <c r="N6" s="85"/>
    </row>
    <row r="7" spans="1:14" ht="12.75">
      <c r="A7" s="95"/>
      <c r="C7" s="97"/>
      <c r="D7" s="5"/>
      <c r="E7" s="6"/>
      <c r="F7" s="6"/>
      <c r="G7" s="6"/>
      <c r="H7" s="6"/>
      <c r="I7" s="6"/>
      <c r="J7" s="6"/>
      <c r="K7" s="6"/>
      <c r="L7" s="110"/>
      <c r="M7" s="86"/>
      <c r="N7" s="86"/>
    </row>
    <row r="8" spans="1:16" ht="12.75">
      <c r="A8" s="96">
        <f>F8-H8</f>
        <v>770</v>
      </c>
      <c r="B8" s="94">
        <f>G8-I8</f>
        <v>5022.974103300001</v>
      </c>
      <c r="C8" s="98">
        <f>B8/$A$3</f>
        <v>1191.124994854162</v>
      </c>
      <c r="D8" s="20" t="s">
        <v>1</v>
      </c>
      <c r="E8" s="36">
        <f>NE!C32</f>
        <v>2861.544</v>
      </c>
      <c r="F8" s="12">
        <f>NE!D32</f>
        <v>1247</v>
      </c>
      <c r="G8" s="36">
        <f>NE!E32</f>
        <v>6102.9462900240005</v>
      </c>
      <c r="H8" s="12">
        <f>NE!F32</f>
        <v>477</v>
      </c>
      <c r="I8" s="36">
        <f>NE!G32</f>
        <v>1079.972186724</v>
      </c>
      <c r="J8" s="12">
        <f>NE!H32</f>
        <v>495</v>
      </c>
      <c r="K8" s="36">
        <f>NE!I32</f>
        <v>2942.5668395900702</v>
      </c>
      <c r="L8" s="111">
        <f>NE!J32</f>
        <v>1.7553370150170682</v>
      </c>
      <c r="M8" s="87">
        <f>NE!J33</f>
        <v>153.3018494106693</v>
      </c>
      <c r="N8" s="87"/>
      <c r="O8" t="e">
        <f>#REF!/#REF!*100</f>
        <v>#REF!</v>
      </c>
      <c r="P8">
        <f>K8/E8*100</f>
        <v>102.83143783880557</v>
      </c>
    </row>
    <row r="9" spans="1:16" ht="12.75">
      <c r="A9" s="96">
        <f aca="true" t="shared" si="0" ref="A9:A17">F9-H9</f>
        <v>717</v>
      </c>
      <c r="B9" s="94">
        <f aca="true" t="shared" si="1" ref="B9:B17">G9-I9</f>
        <v>3431.0870549899996</v>
      </c>
      <c r="C9" s="98">
        <f aca="true" t="shared" si="2" ref="C9:C17">B9/$A$3</f>
        <v>813.6322160279819</v>
      </c>
      <c r="D9" s="20" t="s">
        <v>2</v>
      </c>
      <c r="E9" s="36">
        <f>SE!C32</f>
        <v>2323.356</v>
      </c>
      <c r="F9" s="12">
        <f>SE!D32</f>
        <v>1047</v>
      </c>
      <c r="G9" s="36">
        <f>SE!E32</f>
        <v>4526.55402653</v>
      </c>
      <c r="H9" s="12">
        <f>SE!F32</f>
        <v>330</v>
      </c>
      <c r="I9" s="36">
        <f>SE!G32</f>
        <v>1095.46697154</v>
      </c>
      <c r="J9" s="12">
        <f>SE!H32</f>
        <v>417</v>
      </c>
      <c r="K9" s="36">
        <f>SE!I32</f>
        <v>2061.83309975528</v>
      </c>
      <c r="L9" s="111">
        <f>SE!J32</f>
        <v>1.4767805945322194</v>
      </c>
      <c r="M9" s="105">
        <f>SE!J33</f>
        <v>138.84663873461704</v>
      </c>
      <c r="N9" s="89"/>
      <c r="O9" t="e">
        <f>#REF!/#REF!*100</f>
        <v>#REF!</v>
      </c>
      <c r="P9">
        <f aca="true" t="shared" si="3" ref="P9:P15">K9/E9*100</f>
        <v>88.74374395294046</v>
      </c>
    </row>
    <row r="10" spans="1:16" ht="12.75">
      <c r="A10" s="96">
        <f t="shared" si="0"/>
        <v>741</v>
      </c>
      <c r="B10" s="94">
        <f t="shared" si="1"/>
        <v>3970.490622213001</v>
      </c>
      <c r="C10" s="98">
        <f t="shared" si="2"/>
        <v>941.543899030828</v>
      </c>
      <c r="D10" s="20" t="s">
        <v>3</v>
      </c>
      <c r="E10" s="36">
        <f>SUD!C32</f>
        <v>2500.386</v>
      </c>
      <c r="F10" s="12">
        <f>SUD!D32</f>
        <v>1011</v>
      </c>
      <c r="G10" s="36">
        <f>SUD!E32</f>
        <v>5534.746788980001</v>
      </c>
      <c r="H10" s="12">
        <f>SUD!F32</f>
        <v>270</v>
      </c>
      <c r="I10" s="36">
        <f>SUD!G32</f>
        <v>1564.2561667669997</v>
      </c>
      <c r="J10" s="12">
        <f>SUD!H32</f>
        <v>507</v>
      </c>
      <c r="K10" s="36">
        <f>SUD!I32</f>
        <v>2421.6219864003206</v>
      </c>
      <c r="L10" s="111">
        <f>SUD!J32</f>
        <v>1.5879510692401098</v>
      </c>
      <c r="M10" s="105">
        <f>SUD!J33</f>
        <v>147.3863538876759</v>
      </c>
      <c r="N10" s="89"/>
      <c r="O10" t="e">
        <f>#REF!/#REF!*100</f>
        <v>#REF!</v>
      </c>
      <c r="P10">
        <f t="shared" si="3"/>
        <v>96.84992582746507</v>
      </c>
    </row>
    <row r="11" spans="1:16" ht="12.75">
      <c r="A11" s="96">
        <f t="shared" si="0"/>
        <v>609</v>
      </c>
      <c r="B11" s="94">
        <f t="shared" si="1"/>
        <v>3774.8462227200007</v>
      </c>
      <c r="C11" s="98">
        <f t="shared" si="2"/>
        <v>895.1496852549208</v>
      </c>
      <c r="D11" s="20" t="s">
        <v>4</v>
      </c>
      <c r="E11" s="36">
        <f>SV!C32</f>
        <v>2459.226</v>
      </c>
      <c r="F11" s="12">
        <f>SV!D32</f>
        <v>953</v>
      </c>
      <c r="G11" s="36">
        <f>SV!E32</f>
        <v>4805.380414560001</v>
      </c>
      <c r="H11" s="12">
        <f>SV!F32</f>
        <v>344</v>
      </c>
      <c r="I11" s="36">
        <f>SV!G32</f>
        <v>1030.53419184</v>
      </c>
      <c r="J11" s="12">
        <f>SV!H32</f>
        <v>436</v>
      </c>
      <c r="K11" s="36">
        <f>SV!I32</f>
        <v>2436.0751281400003</v>
      </c>
      <c r="L11" s="111">
        <f>SV!J32</f>
        <v>1.5349732894496075</v>
      </c>
      <c r="M11" s="105">
        <f>SV!J33</f>
        <v>0</v>
      </c>
      <c r="N11" s="89"/>
      <c r="O11" t="e">
        <f>#REF!/#REF!*100</f>
        <v>#REF!</v>
      </c>
      <c r="P11">
        <f t="shared" si="3"/>
        <v>99.05861145498626</v>
      </c>
    </row>
    <row r="12" spans="1:16" ht="12.75">
      <c r="A12" s="96">
        <f t="shared" si="0"/>
        <v>497</v>
      </c>
      <c r="B12" s="94">
        <f t="shared" si="1"/>
        <v>3516.7063177740006</v>
      </c>
      <c r="C12" s="98">
        <f t="shared" si="2"/>
        <v>833.9355745254923</v>
      </c>
      <c r="D12" s="20" t="s">
        <v>5</v>
      </c>
      <c r="E12" s="36">
        <f>VEST!C32</f>
        <v>1815.4500000000003</v>
      </c>
      <c r="F12" s="12">
        <f>VEST!D32</f>
        <v>761</v>
      </c>
      <c r="G12" s="36">
        <f>VEST!E32</f>
        <v>4622.9415931700005</v>
      </c>
      <c r="H12" s="12">
        <f>VEST!F32</f>
        <v>264</v>
      </c>
      <c r="I12" s="36">
        <f>VEST!G32</f>
        <v>1106.235275396</v>
      </c>
      <c r="J12" s="12">
        <f>VEST!H32</f>
        <v>303</v>
      </c>
      <c r="K12" s="36">
        <f>VEST!I32</f>
        <v>1964.6684442200299</v>
      </c>
      <c r="L12" s="111">
        <f>VEST!J32</f>
        <v>1.937098965972073</v>
      </c>
      <c r="M12" s="105">
        <f>VEST!J33</f>
        <v>161.07334685139656</v>
      </c>
      <c r="N12" s="89"/>
      <c r="O12" t="e">
        <f>#REF!/#REF!*100</f>
        <v>#REF!</v>
      </c>
      <c r="P12">
        <f t="shared" si="3"/>
        <v>108.21936402655152</v>
      </c>
    </row>
    <row r="13" spans="1:16" ht="12.75">
      <c r="A13" s="96">
        <f t="shared" si="0"/>
        <v>642</v>
      </c>
      <c r="B13" s="94">
        <f t="shared" si="1"/>
        <v>3196.7920298898</v>
      </c>
      <c r="C13" s="98">
        <f t="shared" si="2"/>
        <v>758.0725705216505</v>
      </c>
      <c r="D13" s="20" t="s">
        <v>6</v>
      </c>
      <c r="E13" s="36">
        <f>NV!C32</f>
        <v>2122.68</v>
      </c>
      <c r="F13" s="12">
        <f>NV!D32</f>
        <v>1196</v>
      </c>
      <c r="G13" s="36">
        <f>NV!E32</f>
        <v>4495.9120407499995</v>
      </c>
      <c r="H13" s="12">
        <f>NV!F32</f>
        <v>554</v>
      </c>
      <c r="I13" s="36">
        <f>NV!G32</f>
        <v>1299.1200108601997</v>
      </c>
      <c r="J13" s="12">
        <f>NV!H32</f>
        <v>424</v>
      </c>
      <c r="K13" s="36">
        <f>NV!I32</f>
        <v>2014.7091107499998</v>
      </c>
      <c r="L13" s="111">
        <f>NV!J32</f>
        <v>1.5060169360854203</v>
      </c>
      <c r="M13" s="105">
        <f>NV!J33</f>
        <v>133.8625015203632</v>
      </c>
      <c r="N13" s="89"/>
      <c r="O13" t="e">
        <f>#REF!/#REF!*100</f>
        <v>#REF!</v>
      </c>
      <c r="P13">
        <f t="shared" si="3"/>
        <v>94.91346367563645</v>
      </c>
    </row>
    <row r="14" spans="1:16" ht="12.75">
      <c r="A14" s="96">
        <f t="shared" si="0"/>
        <v>585</v>
      </c>
      <c r="B14" s="94">
        <f t="shared" si="1"/>
        <v>3173.5646021390003</v>
      </c>
      <c r="C14" s="98">
        <f t="shared" si="2"/>
        <v>752.5645250507471</v>
      </c>
      <c r="D14" s="20" t="s">
        <v>7</v>
      </c>
      <c r="E14" s="36">
        <f>CENTRU!C32</f>
        <v>1913.0160000000003</v>
      </c>
      <c r="F14" s="12">
        <f>CENTRU!D32</f>
        <v>1161</v>
      </c>
      <c r="G14" s="36">
        <f>CENTRU!E32</f>
        <v>5008.66335385</v>
      </c>
      <c r="H14" s="12">
        <f>CENTRU!F32</f>
        <v>576</v>
      </c>
      <c r="I14" s="36">
        <f>CENTRU!G32</f>
        <v>1835.098751711</v>
      </c>
      <c r="J14" s="12">
        <f>CENTRU!H32</f>
        <v>388</v>
      </c>
      <c r="K14" s="36">
        <f>CENTRU!I32</f>
        <v>1782.6792094700977</v>
      </c>
      <c r="L14" s="111">
        <f>CENTRU!J32</f>
        <v>1.6589325976045155</v>
      </c>
      <c r="M14" s="105">
        <f>CENTRU!J33</f>
        <v>149.94246193878206</v>
      </c>
      <c r="N14" s="89"/>
      <c r="O14" t="e">
        <f>#REF!/#REF!*100</f>
        <v>#REF!</v>
      </c>
      <c r="P14">
        <f t="shared" si="3"/>
        <v>93.18684263331292</v>
      </c>
    </row>
    <row r="15" spans="1:16" ht="15.75" customHeight="1">
      <c r="A15" s="96">
        <f t="shared" si="0"/>
        <v>483</v>
      </c>
      <c r="B15" s="94">
        <f t="shared" si="1"/>
        <v>3023.2064941599992</v>
      </c>
      <c r="C15" s="98">
        <f t="shared" si="2"/>
        <v>716.9092943229783</v>
      </c>
      <c r="D15" s="20" t="s">
        <v>12</v>
      </c>
      <c r="E15" s="36">
        <f>'BI'!C32</f>
        <v>1554.756</v>
      </c>
      <c r="F15" s="12">
        <f>'BI'!D32</f>
        <v>785</v>
      </c>
      <c r="G15" s="36">
        <f>'BI'!E32</f>
        <v>4223.0665911589995</v>
      </c>
      <c r="H15" s="12">
        <f>'BI'!F32</f>
        <v>302</v>
      </c>
      <c r="I15" s="36">
        <f>'BI'!G32</f>
        <v>1199.860096999</v>
      </c>
      <c r="J15" s="12">
        <f>'BI'!H32</f>
        <v>289</v>
      </c>
      <c r="K15" s="36">
        <f>'BI'!I32</f>
        <v>1679.32734936999</v>
      </c>
      <c r="L15" s="111">
        <f>'BI'!J32</f>
        <v>1.9444893566321655</v>
      </c>
      <c r="M15" s="106">
        <f>'BI'!J33</f>
        <v>193.51051341562945</v>
      </c>
      <c r="N15" s="92"/>
      <c r="O15" t="e">
        <f>#REF!/#REF!*100</f>
        <v>#REF!</v>
      </c>
      <c r="P15">
        <f t="shared" si="3"/>
        <v>108.0122764838978</v>
      </c>
    </row>
    <row r="16" spans="1:14" ht="12.75">
      <c r="A16" s="9"/>
      <c r="B16" s="94"/>
      <c r="C16" s="94"/>
      <c r="D16" s="5"/>
      <c r="E16" s="36"/>
      <c r="F16" s="12"/>
      <c r="G16" s="36"/>
      <c r="H16" s="12"/>
      <c r="I16" s="36"/>
      <c r="J16" s="12"/>
      <c r="K16" s="36"/>
      <c r="L16" s="111"/>
      <c r="M16" s="89"/>
      <c r="N16" s="89"/>
    </row>
    <row r="17" spans="1:16" ht="12.75">
      <c r="A17" s="9">
        <f t="shared" si="0"/>
        <v>5044</v>
      </c>
      <c r="B17" s="94">
        <f t="shared" si="1"/>
        <v>29109.6674471858</v>
      </c>
      <c r="C17" s="94">
        <f t="shared" si="2"/>
        <v>6902.93275958876</v>
      </c>
      <c r="D17" s="20" t="s">
        <v>0</v>
      </c>
      <c r="E17" s="37">
        <f>E8+E9+E10+E11+E12+E13+E14+E15</f>
        <v>17550.414</v>
      </c>
      <c r="F17" s="69">
        <f aca="true" t="shared" si="4" ref="F17:K17">F8+F9+F10+F11+F12+F13+F14+F15</f>
        <v>8161</v>
      </c>
      <c r="G17" s="70">
        <f t="shared" si="4"/>
        <v>39320.211099023</v>
      </c>
      <c r="H17" s="69">
        <f t="shared" si="4"/>
        <v>3117</v>
      </c>
      <c r="I17" s="70">
        <f t="shared" si="4"/>
        <v>10210.543651837199</v>
      </c>
      <c r="J17" s="69">
        <f>J8+J9+J10+J11+J12+J13+J14+J15</f>
        <v>3259</v>
      </c>
      <c r="K17" s="70">
        <f t="shared" si="4"/>
        <v>17303.481167695787</v>
      </c>
      <c r="L17" s="112">
        <f>(G17-I17)/E17</f>
        <v>1.6586313831221189</v>
      </c>
      <c r="M17" s="93" t="e">
        <f>M21/#REF!</f>
        <v>#REF!</v>
      </c>
      <c r="N17" s="90"/>
      <c r="P17" s="66">
        <f>K17/E17*100</f>
        <v>98.59300850507451</v>
      </c>
    </row>
    <row r="18" spans="4:14" ht="13.5" thickBot="1">
      <c r="D18" s="7"/>
      <c r="E18" s="8"/>
      <c r="F18" s="15"/>
      <c r="G18" s="8"/>
      <c r="H18" s="15"/>
      <c r="I18" s="8"/>
      <c r="J18" s="15"/>
      <c r="K18" s="8"/>
      <c r="L18" s="113"/>
      <c r="M18" s="91"/>
      <c r="N18" s="91"/>
    </row>
    <row r="20" spans="5:11" ht="12.75" hidden="1">
      <c r="E20" s="9">
        <f>NE!C33+SE!C33+SUD!C33+SV!C33+VEST!C33+NV!C33+CENTRU!C33+'BI'!C33</f>
        <v>11988.186</v>
      </c>
      <c r="F20" s="9">
        <f>NE!D33+SE!D33+SUD!D33+SV!D33+VEST!D33+NV!D33+CENTRU!D33+'BI'!D33</f>
        <v>6928</v>
      </c>
      <c r="G20" s="9">
        <f>NE!E33+SE!E33+SUD!E33+SV!E33+VEST!E33+NV!E33+CENTRU!E33+'BI'!E33</f>
        <v>25833.836421193</v>
      </c>
      <c r="H20" s="9">
        <f>NE!F33+SE!F33+SUD!F33+SV!F33+VEST!F33+NV!F33+CENTRU!F33+'BI'!F33</f>
        <v>2705</v>
      </c>
      <c r="I20" s="9">
        <f>NE!G33+SE!G33+SUD!G33+SV!G33+VEST!G33+NV!G33+CENTRU!G33+'BI'!G33</f>
        <v>7610.186224737199</v>
      </c>
      <c r="J20" s="9">
        <f>NE!H33+SE!H33+SUD!H33+SV!H33+VEST!H33+NV!H33+CENTRU!H33+'BI'!H33</f>
        <v>2705</v>
      </c>
      <c r="K20" s="9">
        <f>NE!I33+SE!I33+SUD!I33+SV!I33+VEST!I33+NV!I33+CENTRU!I33+'BI'!I33</f>
        <v>10892.066822135786</v>
      </c>
    </row>
    <row r="21" spans="5:14" ht="12.75" hidden="1">
      <c r="E21" s="9"/>
      <c r="F21" s="9"/>
      <c r="G21" s="9"/>
      <c r="H21" s="9"/>
      <c r="I21" s="9"/>
      <c r="J21" s="9"/>
      <c r="K21" s="9"/>
      <c r="L21" s="16">
        <f>NE!L32+SE!L32+SUD!L32+SV!L32+VEST!L32+NV!L32+CENTRU!L32+'BI'!L32</f>
        <v>20588.587660135803</v>
      </c>
      <c r="M21" s="88">
        <f>NE!L33+SE!L33+SUD!L34+SV!L34+VEST!L34+NV!L34+CENTRU!L34+'BI'!L34</f>
        <v>16666.484632125797</v>
      </c>
      <c r="N21" s="88"/>
    </row>
    <row r="22" spans="4:12" ht="12.75">
      <c r="D22" s="104" t="s">
        <v>48</v>
      </c>
      <c r="E22" s="104"/>
      <c r="F22" s="104"/>
      <c r="G22" s="104"/>
      <c r="H22" s="104"/>
      <c r="I22" s="104"/>
      <c r="J22" s="104"/>
      <c r="K22" s="104"/>
      <c r="L22" s="104"/>
    </row>
    <row r="23" spans="4:12" ht="12.75">
      <c r="D23" s="82"/>
      <c r="E23" s="82"/>
      <c r="F23" s="82"/>
      <c r="G23" s="82"/>
      <c r="H23" s="82"/>
      <c r="I23" s="82"/>
      <c r="J23" s="82"/>
      <c r="K23" s="82"/>
      <c r="L23" s="82"/>
    </row>
    <row r="26" spans="4:12" ht="12.75" hidden="1">
      <c r="D26" t="s">
        <v>85</v>
      </c>
      <c r="E26">
        <v>142</v>
      </c>
      <c r="F26">
        <v>55.6</v>
      </c>
      <c r="G26">
        <v>531</v>
      </c>
      <c r="H26">
        <v>353.1</v>
      </c>
      <c r="I26">
        <f>E26+G26</f>
        <v>673</v>
      </c>
      <c r="J26">
        <f>F26+H26</f>
        <v>408.70000000000005</v>
      </c>
      <c r="L26" s="114" t="s">
        <v>77</v>
      </c>
    </row>
    <row r="27" spans="4:10" ht="12.75" hidden="1">
      <c r="D27" t="s">
        <v>86</v>
      </c>
      <c r="E27">
        <v>110</v>
      </c>
      <c r="F27">
        <v>45.49</v>
      </c>
      <c r="G27">
        <v>195</v>
      </c>
      <c r="H27">
        <v>125.58</v>
      </c>
      <c r="I27">
        <f aca="true" t="shared" si="5" ref="I27:I48">E27+G27</f>
        <v>305</v>
      </c>
      <c r="J27">
        <f aca="true" t="shared" si="6" ref="J27:J48">F27+H27</f>
        <v>171.07</v>
      </c>
    </row>
    <row r="28" ht="12.75" hidden="1"/>
    <row r="29" spans="5:12" ht="12.75" hidden="1">
      <c r="E29">
        <v>80</v>
      </c>
      <c r="F29">
        <v>32.4</v>
      </c>
      <c r="G29">
        <v>446</v>
      </c>
      <c r="H29">
        <v>283.94</v>
      </c>
      <c r="I29">
        <f t="shared" si="5"/>
        <v>526</v>
      </c>
      <c r="J29">
        <f t="shared" si="6"/>
        <v>316.34</v>
      </c>
      <c r="L29" s="114" t="s">
        <v>78</v>
      </c>
    </row>
    <row r="30" spans="5:10" ht="12.75" hidden="1">
      <c r="E30">
        <v>54</v>
      </c>
      <c r="F30">
        <v>22.71</v>
      </c>
      <c r="G30">
        <v>123</v>
      </c>
      <c r="H30">
        <v>76.45</v>
      </c>
      <c r="I30">
        <f t="shared" si="5"/>
        <v>177</v>
      </c>
      <c r="J30">
        <f t="shared" si="6"/>
        <v>99.16</v>
      </c>
    </row>
    <row r="31" ht="12.75" hidden="1"/>
    <row r="32" spans="5:12" ht="12.75" hidden="1">
      <c r="E32">
        <v>54</v>
      </c>
      <c r="F32">
        <v>44.86</v>
      </c>
      <c r="G32">
        <v>466</v>
      </c>
      <c r="H32">
        <v>335.01</v>
      </c>
      <c r="I32">
        <f t="shared" si="5"/>
        <v>520</v>
      </c>
      <c r="J32">
        <f t="shared" si="6"/>
        <v>379.87</v>
      </c>
      <c r="L32" s="114" t="s">
        <v>88</v>
      </c>
    </row>
    <row r="33" spans="5:10" ht="12.75" hidden="1">
      <c r="E33">
        <v>44</v>
      </c>
      <c r="F33">
        <v>41.88</v>
      </c>
      <c r="G33">
        <v>87</v>
      </c>
      <c r="H33">
        <v>62.19</v>
      </c>
      <c r="I33">
        <f t="shared" si="5"/>
        <v>131</v>
      </c>
      <c r="J33">
        <f t="shared" si="6"/>
        <v>104.07</v>
      </c>
    </row>
    <row r="34" ht="12.75" hidden="1"/>
    <row r="35" spans="5:12" ht="12.75" hidden="1">
      <c r="E35">
        <v>61</v>
      </c>
      <c r="F35">
        <v>25.26</v>
      </c>
      <c r="G35">
        <v>403</v>
      </c>
      <c r="H35">
        <v>254.27</v>
      </c>
      <c r="I35">
        <f t="shared" si="5"/>
        <v>464</v>
      </c>
      <c r="J35">
        <f t="shared" si="6"/>
        <v>279.53000000000003</v>
      </c>
      <c r="L35" s="114" t="s">
        <v>79</v>
      </c>
    </row>
    <row r="36" spans="5:10" ht="12.75" hidden="1">
      <c r="E36">
        <v>41</v>
      </c>
      <c r="F36">
        <v>17.6</v>
      </c>
      <c r="G36">
        <v>152</v>
      </c>
      <c r="H36">
        <v>92.37</v>
      </c>
      <c r="I36">
        <f t="shared" si="5"/>
        <v>193</v>
      </c>
      <c r="J36">
        <f t="shared" si="6"/>
        <v>109.97</v>
      </c>
    </row>
    <row r="37" ht="12.75" hidden="1"/>
    <row r="38" spans="5:12" ht="12.75" hidden="1">
      <c r="E38">
        <v>79</v>
      </c>
      <c r="F38">
        <v>27.96</v>
      </c>
      <c r="G38">
        <v>304</v>
      </c>
      <c r="H38">
        <v>165.89</v>
      </c>
      <c r="I38">
        <f t="shared" si="5"/>
        <v>383</v>
      </c>
      <c r="J38">
        <f t="shared" si="6"/>
        <v>193.85</v>
      </c>
      <c r="L38" s="114" t="s">
        <v>80</v>
      </c>
    </row>
    <row r="39" spans="5:10" ht="12.75" hidden="1">
      <c r="E39">
        <v>54</v>
      </c>
      <c r="F39">
        <v>18.22</v>
      </c>
      <c r="G39">
        <v>78</v>
      </c>
      <c r="H39">
        <v>39.91</v>
      </c>
      <c r="I39">
        <f t="shared" si="5"/>
        <v>132</v>
      </c>
      <c r="J39">
        <f t="shared" si="6"/>
        <v>58.129999999999995</v>
      </c>
    </row>
    <row r="40" ht="12.75" hidden="1"/>
    <row r="41" spans="5:12" ht="12.75" hidden="1">
      <c r="E41">
        <v>130</v>
      </c>
      <c r="F41">
        <v>42.93</v>
      </c>
      <c r="G41">
        <v>603</v>
      </c>
      <c r="H41">
        <v>337.16</v>
      </c>
      <c r="I41">
        <f t="shared" si="5"/>
        <v>733</v>
      </c>
      <c r="J41">
        <f t="shared" si="6"/>
        <v>380.09000000000003</v>
      </c>
      <c r="L41" s="114" t="s">
        <v>81</v>
      </c>
    </row>
    <row r="42" spans="5:10" ht="12.75" hidden="1">
      <c r="E42">
        <v>82</v>
      </c>
      <c r="F42">
        <v>28.6</v>
      </c>
      <c r="G42">
        <v>265</v>
      </c>
      <c r="H42">
        <v>151.67</v>
      </c>
      <c r="I42">
        <f t="shared" si="5"/>
        <v>347</v>
      </c>
      <c r="J42">
        <f t="shared" si="6"/>
        <v>180.26999999999998</v>
      </c>
    </row>
    <row r="43" ht="12.75" hidden="1"/>
    <row r="44" spans="5:12" ht="12.75" hidden="1">
      <c r="E44">
        <v>169</v>
      </c>
      <c r="F44">
        <v>56.23</v>
      </c>
      <c r="G44">
        <v>427</v>
      </c>
      <c r="H44">
        <v>242.52</v>
      </c>
      <c r="I44">
        <f t="shared" si="5"/>
        <v>596</v>
      </c>
      <c r="J44">
        <f t="shared" si="6"/>
        <v>298.75</v>
      </c>
      <c r="L44" s="114" t="s">
        <v>82</v>
      </c>
    </row>
    <row r="45" spans="5:10" ht="12.75" hidden="1">
      <c r="E45">
        <v>116</v>
      </c>
      <c r="F45">
        <v>40.51</v>
      </c>
      <c r="G45">
        <v>232</v>
      </c>
      <c r="H45">
        <v>142.96</v>
      </c>
      <c r="I45">
        <f t="shared" si="5"/>
        <v>348</v>
      </c>
      <c r="J45">
        <f t="shared" si="6"/>
        <v>183.47</v>
      </c>
    </row>
    <row r="46" ht="12.75" hidden="1"/>
    <row r="47" spans="5:12" ht="12.75" hidden="1">
      <c r="E47">
        <v>62</v>
      </c>
      <c r="F47">
        <v>5.01</v>
      </c>
      <c r="G47">
        <v>425</v>
      </c>
      <c r="H47">
        <v>271.3</v>
      </c>
      <c r="I47">
        <f t="shared" si="5"/>
        <v>487</v>
      </c>
      <c r="J47">
        <f t="shared" si="6"/>
        <v>276.31</v>
      </c>
      <c r="L47" s="114" t="s">
        <v>83</v>
      </c>
    </row>
    <row r="48" spans="5:10" ht="12.75" hidden="1">
      <c r="E48">
        <v>42</v>
      </c>
      <c r="F48">
        <v>3.25</v>
      </c>
      <c r="G48">
        <v>141</v>
      </c>
      <c r="H48">
        <v>81.38</v>
      </c>
      <c r="I48">
        <f t="shared" si="5"/>
        <v>183</v>
      </c>
      <c r="J48">
        <f t="shared" si="6"/>
        <v>84.63</v>
      </c>
    </row>
  </sheetData>
  <sheetProtection/>
  <mergeCells count="8">
    <mergeCell ref="D2:L2"/>
    <mergeCell ref="D5:D6"/>
    <mergeCell ref="E5:E6"/>
    <mergeCell ref="L5:L6"/>
    <mergeCell ref="F5:G5"/>
    <mergeCell ref="H5:I5"/>
    <mergeCell ref="J5:K5"/>
    <mergeCell ref="D3:L3"/>
  </mergeCells>
  <printOptions/>
  <pageMargins left="0.2" right="0.21" top="1.17" bottom="1" header="0.82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oachesus</dc:creator>
  <cp:keywords/>
  <dc:description/>
  <cp:lastModifiedBy>Daniela Surdeanu</cp:lastModifiedBy>
  <cp:lastPrinted>2012-01-11T14:38:46Z</cp:lastPrinted>
  <dcterms:created xsi:type="dcterms:W3CDTF">2009-05-19T10:14:23Z</dcterms:created>
  <dcterms:modified xsi:type="dcterms:W3CDTF">2012-12-06T13:00:27Z</dcterms:modified>
  <cp:category/>
  <cp:version/>
  <cp:contentType/>
  <cp:contentStatus/>
</cp:coreProperties>
</file>