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229"/>
  <workbookPr/>
  <mc:AlternateContent xmlns:mc="http://schemas.openxmlformats.org/markup-compatibility/2006">
    <mc:Choice Requires="x15">
      <x15ac:absPath xmlns:x15ac="http://schemas.microsoft.com/office/spreadsheetml/2010/11/ac" url="C:\Users\mircea.pavel\Downloads\"/>
    </mc:Choice>
  </mc:AlternateContent>
  <workbookProtection workbookPassword="CA39" lockStructure="1"/>
  <bookViews>
    <workbookView xWindow="0" yWindow="0" windowWidth="28800" windowHeight="12210"/>
  </bookViews>
  <sheets>
    <sheet name="Sheet1" sheetId="1" r:id="rId1"/>
  </sheets>
  <definedNames>
    <definedName name="_xlnm._FilterDatabase" localSheetId="0" hidden="1">Sheet1!$A$3:$AI$62</definedName>
    <definedName name="_xlnm.Print_Area" localSheetId="0">Sheet1!$A$1:$AI$91</definedName>
    <definedName name="Z_3AFE79CE_CE75_447D_8C73_1AE63A224CBA_.wvu.FilterData" localSheetId="0" hidden="1">Sheet1!$A$3:$AI$55</definedName>
    <definedName name="Z_3AFE79CE_CE75_447D_8C73_1AE63A224CBA_.wvu.PrintArea" localSheetId="0" hidden="1">Sheet1!$A$1:$AI$91</definedName>
    <definedName name="Z_53ED3D47_B2C0_43A1_9A1E_F030D529F74C_.wvu.FilterData" localSheetId="0" hidden="1">Sheet1!$A$3:$AI$58</definedName>
    <definedName name="Z_53ED3D47_B2C0_43A1_9A1E_F030D529F74C_.wvu.PrintArea" localSheetId="0" hidden="1">Sheet1!$A$1:$AI$91</definedName>
    <definedName name="Z_7C1B4D6D_D666_48DD_AB17_E00791B6F0B6_.wvu.FilterData" localSheetId="0" hidden="1">Sheet1!$A$6:$AI$91</definedName>
    <definedName name="Z_7C1B4D6D_D666_48DD_AB17_E00791B6F0B6_.wvu.PrintArea" localSheetId="0" hidden="1">Sheet1!$A$1:$AI$91</definedName>
    <definedName name="Z_9980B309_0131_4577_BF29_212714399FDF_.wvu.FilterData" localSheetId="0" hidden="1">Sheet1!$A$6:$AI$91</definedName>
    <definedName name="Z_9980B309_0131_4577_BF29_212714399FDF_.wvu.PrintArea" localSheetId="0" hidden="1">Sheet1!$A$1:$AI$91</definedName>
    <definedName name="Z_A5B1481C_EF26_486A_984F_85CDDC2FD94F_.wvu.FilterData" localSheetId="0" hidden="1">Sheet1!$A$6:$AI$91</definedName>
    <definedName name="Z_A5B1481C_EF26_486A_984F_85CDDC2FD94F_.wvu.PrintArea" localSheetId="0" hidden="1">Sheet1!$A$1:$AI$91</definedName>
    <definedName name="Z_A87F3E0E_3A8E_4B82_8170_33752259B7DB_.wvu.FilterData" localSheetId="0" hidden="1">Sheet1!$A$6:$AI$91</definedName>
    <definedName name="Z_A87F3E0E_3A8E_4B82_8170_33752259B7DB_.wvu.PrintArea" localSheetId="0" hidden="1">Sheet1!$A$1:$AI$91</definedName>
    <definedName name="Z_C3502361_AD2C_4705_878B_D12169ED60B1_.wvu.FilterData" localSheetId="0" hidden="1">Sheet1!$A$6:$AI$91</definedName>
    <definedName name="Z_C3502361_AD2C_4705_878B_D12169ED60B1_.wvu.PrintArea" localSheetId="0" hidden="1">Sheet1!$A$1:$AI$91</definedName>
    <definedName name="Z_EF10298D_3F59_43F1_9A86_8C1CCA3B5D93_.wvu.FilterData" localSheetId="0" hidden="1">Sheet1!$A$6:$AI$91</definedName>
    <definedName name="Z_EF10298D_3F59_43F1_9A86_8C1CCA3B5D93_.wvu.PrintArea" localSheetId="0" hidden="1">Sheet1!$A$1:$AI$91</definedName>
  </definedNames>
  <calcPr calcId="162913"/>
  <customWorkbookViews>
    <customWorkbookView name="roxana.barbu - Personal View" guid="{53ED3D47-B2C0-43A1-9A1E-F030D529F74C}" mergeInterval="0" personalView="1" maximized="1" xWindow="-8" yWindow="-8" windowWidth="1936" windowHeight="1056" activeSheetId="1"/>
    <customWorkbookView name="maria.petre - Personal View" guid="{7C1B4D6D-D666-48DD-AB17-E00791B6F0B6}" mergeInterval="0" personalView="1" maximized="1" xWindow="-8" yWindow="-8" windowWidth="1936" windowHeight="1056" tabRatio="154" activeSheetId="1"/>
    <customWorkbookView name="veronica.baciu - Personal View" guid="{3AFE79CE-CE75-447D-8C73-1AE63A224CBA}" mergeInterval="0" personalView="1" maximized="1" xWindow="-8" yWindow="-8" windowWidth="1936" windowHeight="1056" tabRatio="154" activeSheetId="1"/>
    <customWorkbookView name="mihaela.nicolae - Personal View" guid="{EF10298D-3F59-43F1-9A86-8C1CCA3B5D93}" mergeInterval="0" personalView="1" maximized="1" xWindow="-8" yWindow="-8" windowWidth="1616" windowHeight="876" tabRatio="154" activeSheetId="1" showComments="commIndAndComment"/>
    <customWorkbookView name="cristian.airinei - Personal View" guid="{A5B1481C-EF26-486A-984F-85CDDC2FD94F}" mergeInterval="0" personalView="1" maximized="1" xWindow="-8" yWindow="-8" windowWidth="1936" windowHeight="1056" tabRatio="154" activeSheetId="1"/>
    <customWorkbookView name="aurelian.tarcatu - Personal View" guid="{C3502361-AD2C-4705-878B-D12169ED60B1}" mergeInterval="0" personalView="1" maximized="1" xWindow="-8" yWindow="-8" windowWidth="1936" windowHeight="1056" tabRatio="154" activeSheetId="1"/>
    <customWorkbookView name="luminita.jipa - Personal View" guid="{A87F3E0E-3A8E-4B82-8170-33752259B7DB}" mergeInterval="0" personalView="1" maximized="1" xWindow="-8" yWindow="-8" windowWidth="1936" windowHeight="1056" tabRatio="154" activeSheetId="1"/>
    <customWorkbookView name="ana.ionescu - Personal View" guid="{9980B309-0131-4577-BF29-212714399FDF}" mergeInterval="0" personalView="1" maximized="1" xWindow="-8" yWindow="-8" windowWidth="1936" windowHeight="1056" tabRatio="154" activeSheetId="1"/>
  </customWorkbookViews>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74" i="1" l="1"/>
  <c r="L75" i="1"/>
  <c r="L76" i="1"/>
  <c r="R70" i="1"/>
  <c r="R72" i="1"/>
  <c r="R73" i="1"/>
  <c r="R74" i="1"/>
  <c r="R75" i="1"/>
  <c r="R76" i="1"/>
  <c r="U70" i="1"/>
  <c r="U71" i="1"/>
  <c r="U72" i="1"/>
  <c r="U73" i="1"/>
  <c r="U74" i="1"/>
  <c r="U75" i="1"/>
  <c r="U76" i="1"/>
  <c r="X70" i="1"/>
  <c r="X71" i="1"/>
  <c r="X72" i="1"/>
  <c r="X73" i="1"/>
  <c r="X74" i="1"/>
  <c r="X75" i="1"/>
  <c r="X76" i="1"/>
  <c r="X69" i="1"/>
  <c r="U69" i="1"/>
  <c r="R69" i="1"/>
  <c r="AB73" i="1" l="1"/>
  <c r="AD73" i="1" s="1"/>
  <c r="L73" i="1"/>
  <c r="AB76" i="1"/>
  <c r="AD76" i="1" s="1"/>
  <c r="AB72" i="1"/>
  <c r="AD72" i="1" s="1"/>
  <c r="AB75" i="1"/>
  <c r="AD75" i="1" s="1"/>
  <c r="AB71" i="1"/>
  <c r="AB74" i="1"/>
  <c r="AD74" i="1" s="1"/>
  <c r="AB70" i="1"/>
  <c r="AB69" i="1"/>
  <c r="AD69" i="1" s="1"/>
  <c r="U63" i="1"/>
  <c r="R63" i="1"/>
  <c r="R64" i="1"/>
  <c r="R65" i="1"/>
  <c r="R66" i="1"/>
  <c r="R67" i="1"/>
  <c r="R68" i="1"/>
  <c r="AB68" i="1" s="1"/>
  <c r="AD68" i="1" s="1"/>
  <c r="U64" i="1"/>
  <c r="X64" i="1"/>
  <c r="U65" i="1"/>
  <c r="X65" i="1"/>
  <c r="U66" i="1"/>
  <c r="X66" i="1"/>
  <c r="U67" i="1"/>
  <c r="X67" i="1"/>
  <c r="U68" i="1"/>
  <c r="X68" i="1"/>
  <c r="X63" i="1"/>
  <c r="L72" i="1" l="1"/>
  <c r="AD71" i="1"/>
  <c r="L71" i="1"/>
  <c r="AD70" i="1"/>
  <c r="L70" i="1"/>
  <c r="L69" i="1"/>
  <c r="L68" i="1"/>
  <c r="AB67" i="1"/>
  <c r="AD67" i="1" s="1"/>
  <c r="L67" i="1"/>
  <c r="AB66" i="1"/>
  <c r="AD66" i="1" s="1"/>
  <c r="L66" i="1"/>
  <c r="AB65" i="1"/>
  <c r="AB64" i="1"/>
  <c r="AD64" i="1" s="1"/>
  <c r="AB63" i="1"/>
  <c r="AD63" i="1" s="1"/>
  <c r="X61" i="1"/>
  <c r="U61" i="1"/>
  <c r="R61" i="1"/>
  <c r="AD65" i="1" l="1"/>
  <c r="L65" i="1"/>
  <c r="L64" i="1"/>
  <c r="L63" i="1"/>
  <c r="AB61" i="1"/>
  <c r="AD61" i="1" s="1"/>
  <c r="AB62" i="1"/>
  <c r="AD62" i="1" s="1"/>
  <c r="L61" i="1" l="1"/>
  <c r="X59" i="1"/>
  <c r="U59" i="1"/>
  <c r="R59" i="1"/>
  <c r="AB59" i="1" l="1"/>
  <c r="L59" i="1" s="1"/>
  <c r="AD59" i="1" l="1"/>
  <c r="AG33" i="1"/>
  <c r="AG27" i="1"/>
  <c r="AG20" i="1"/>
  <c r="AG8" i="1"/>
  <c r="R60" i="1" l="1"/>
  <c r="U60" i="1"/>
  <c r="X60" i="1"/>
  <c r="AB60" i="1" l="1"/>
  <c r="AD60" i="1" s="1"/>
  <c r="C88" i="1"/>
  <c r="S88" i="1"/>
  <c r="T88" i="1"/>
  <c r="V88" i="1"/>
  <c r="W88" i="1"/>
  <c r="Y88" i="1"/>
  <c r="Z88" i="1"/>
  <c r="AA88" i="1"/>
  <c r="AC88" i="1"/>
  <c r="AG88" i="1"/>
  <c r="AH88" i="1"/>
  <c r="L60" i="1" l="1"/>
  <c r="R58" i="1" l="1"/>
  <c r="X57" i="1"/>
  <c r="X58" i="1"/>
  <c r="X56" i="1"/>
  <c r="U57" i="1"/>
  <c r="U58" i="1"/>
  <c r="U56" i="1"/>
  <c r="R56" i="1"/>
  <c r="R57" i="1"/>
  <c r="R88" i="1" l="1"/>
  <c r="U88" i="1"/>
  <c r="X88" i="1"/>
  <c r="AB57" i="1"/>
  <c r="AD57" i="1" s="1"/>
  <c r="AB56" i="1"/>
  <c r="AB58" i="1"/>
  <c r="AD58" i="1" s="1"/>
  <c r="X40" i="1"/>
  <c r="AD56" i="1" l="1"/>
  <c r="AD88" i="1" s="1"/>
  <c r="AB88" i="1"/>
  <c r="L57" i="1"/>
  <c r="L58" i="1"/>
  <c r="L56" i="1"/>
  <c r="AG50" i="1"/>
  <c r="AG30" i="1"/>
  <c r="AG25" i="1"/>
  <c r="AG11" i="1"/>
  <c r="AG12" i="1" l="1"/>
  <c r="AG54" i="1"/>
  <c r="AG16" i="1"/>
  <c r="AG80" i="1" s="1"/>
  <c r="C87" i="1"/>
  <c r="C86" i="1"/>
  <c r="C81" i="1"/>
  <c r="C82" i="1"/>
  <c r="C83" i="1"/>
  <c r="C84" i="1"/>
  <c r="C80" i="1"/>
  <c r="AG90" i="1"/>
  <c r="S90" i="1"/>
  <c r="T90" i="1"/>
  <c r="U90" i="1"/>
  <c r="V90" i="1"/>
  <c r="W90" i="1"/>
  <c r="Y90" i="1"/>
  <c r="Z90" i="1"/>
  <c r="AA90" i="1"/>
  <c r="AC90" i="1"/>
  <c r="AH90" i="1"/>
  <c r="S86" i="1"/>
  <c r="T86" i="1"/>
  <c r="U86" i="1"/>
  <c r="V86" i="1"/>
  <c r="W86" i="1"/>
  <c r="Y86" i="1"/>
  <c r="Z86" i="1"/>
  <c r="AA86" i="1"/>
  <c r="AC86" i="1"/>
  <c r="AG86" i="1"/>
  <c r="AH86" i="1"/>
  <c r="S87" i="1"/>
  <c r="T87" i="1"/>
  <c r="U87" i="1"/>
  <c r="V87" i="1"/>
  <c r="W87" i="1"/>
  <c r="Y87" i="1"/>
  <c r="Z87" i="1"/>
  <c r="AA87" i="1"/>
  <c r="AC87" i="1"/>
  <c r="AG87" i="1"/>
  <c r="AH87" i="1"/>
  <c r="S80" i="1"/>
  <c r="T80" i="1"/>
  <c r="U80" i="1"/>
  <c r="V80" i="1"/>
  <c r="W80" i="1"/>
  <c r="Y80" i="1"/>
  <c r="Z80" i="1"/>
  <c r="AA80" i="1"/>
  <c r="AC80" i="1"/>
  <c r="AH80" i="1"/>
  <c r="S81" i="1"/>
  <c r="T81" i="1"/>
  <c r="V81" i="1"/>
  <c r="W81" i="1"/>
  <c r="Y81" i="1"/>
  <c r="Z81" i="1"/>
  <c r="AA81" i="1"/>
  <c r="AC81" i="1"/>
  <c r="AG81" i="1"/>
  <c r="AH81" i="1"/>
  <c r="S82" i="1"/>
  <c r="T82" i="1"/>
  <c r="U82" i="1"/>
  <c r="V82" i="1"/>
  <c r="W82" i="1"/>
  <c r="X82" i="1"/>
  <c r="Y82" i="1"/>
  <c r="Z82" i="1"/>
  <c r="AA82" i="1"/>
  <c r="AC82" i="1"/>
  <c r="AG82" i="1"/>
  <c r="AH82" i="1"/>
  <c r="S83" i="1"/>
  <c r="T83" i="1"/>
  <c r="U83" i="1"/>
  <c r="V83" i="1"/>
  <c r="W83" i="1"/>
  <c r="Y83" i="1"/>
  <c r="Z83" i="1"/>
  <c r="AA83" i="1"/>
  <c r="AC83" i="1"/>
  <c r="AG83" i="1"/>
  <c r="AH83" i="1"/>
  <c r="S84" i="1"/>
  <c r="T84" i="1"/>
  <c r="U84" i="1"/>
  <c r="V84" i="1"/>
  <c r="W84" i="1"/>
  <c r="Y84" i="1"/>
  <c r="Z84" i="1"/>
  <c r="AA84" i="1"/>
  <c r="AC84" i="1"/>
  <c r="AG84" i="1"/>
  <c r="AH84" i="1"/>
  <c r="U37" i="1"/>
  <c r="U81" i="1" s="1"/>
  <c r="AE91" i="1"/>
  <c r="AF91" i="1"/>
  <c r="C90" i="1"/>
  <c r="X45" i="1"/>
  <c r="R45" i="1"/>
  <c r="R43" i="1"/>
  <c r="X43" i="1"/>
  <c r="X51" i="1"/>
  <c r="R51" i="1"/>
  <c r="X52" i="1"/>
  <c r="R52" i="1"/>
  <c r="X27" i="1"/>
  <c r="R27" i="1"/>
  <c r="X16" i="1"/>
  <c r="X54" i="1"/>
  <c r="X55" i="1"/>
  <c r="X53" i="1"/>
  <c r="R54" i="1"/>
  <c r="R55" i="1"/>
  <c r="R53" i="1"/>
  <c r="R50" i="1"/>
  <c r="X50" i="1"/>
  <c r="X48" i="1"/>
  <c r="X49" i="1"/>
  <c r="X47" i="1"/>
  <c r="R48" i="1"/>
  <c r="R49" i="1"/>
  <c r="R47" i="1"/>
  <c r="R46" i="1"/>
  <c r="R84" i="1" s="1"/>
  <c r="X46" i="1"/>
  <c r="X84" i="1" s="1"/>
  <c r="X44" i="1"/>
  <c r="R44" i="1"/>
  <c r="X42" i="1"/>
  <c r="X41" i="1"/>
  <c r="R42" i="1"/>
  <c r="R41" i="1"/>
  <c r="R16" i="1"/>
  <c r="X29" i="1"/>
  <c r="X30" i="1"/>
  <c r="X31" i="1"/>
  <c r="X32" i="1"/>
  <c r="X33" i="1"/>
  <c r="X28" i="1"/>
  <c r="R29" i="1"/>
  <c r="R30" i="1"/>
  <c r="R31" i="1"/>
  <c r="R32" i="1"/>
  <c r="R33" i="1"/>
  <c r="R34" i="1"/>
  <c r="R35" i="1"/>
  <c r="R36" i="1"/>
  <c r="R37" i="1"/>
  <c r="R38" i="1"/>
  <c r="R7" i="1"/>
  <c r="R8" i="1"/>
  <c r="R10" i="1"/>
  <c r="R11" i="1"/>
  <c r="R12" i="1"/>
  <c r="R13" i="1"/>
  <c r="R14" i="1"/>
  <c r="R15" i="1"/>
  <c r="R17" i="1"/>
  <c r="R18" i="1"/>
  <c r="R19" i="1"/>
  <c r="R20" i="1"/>
  <c r="R21" i="1"/>
  <c r="R22" i="1"/>
  <c r="R23" i="1"/>
  <c r="R24" i="1"/>
  <c r="R25" i="1"/>
  <c r="R26" i="1"/>
  <c r="R28" i="1"/>
  <c r="R39" i="1"/>
  <c r="R40" i="1"/>
  <c r="AB40" i="1" s="1"/>
  <c r="AB82" i="1" s="1"/>
  <c r="X20" i="1"/>
  <c r="X21" i="1"/>
  <c r="X22" i="1"/>
  <c r="X23" i="1"/>
  <c r="X24" i="1"/>
  <c r="X25" i="1"/>
  <c r="X26" i="1"/>
  <c r="X19" i="1"/>
  <c r="X18" i="1"/>
  <c r="X17" i="1"/>
  <c r="X8" i="1"/>
  <c r="X10" i="1"/>
  <c r="X11" i="1"/>
  <c r="X12" i="1"/>
  <c r="X13" i="1"/>
  <c r="X14" i="1"/>
  <c r="X15" i="1"/>
  <c r="X7" i="1"/>
  <c r="X36" i="1"/>
  <c r="X38" i="1"/>
  <c r="X35" i="1"/>
  <c r="X37" i="1"/>
  <c r="X39" i="1"/>
  <c r="X34" i="1"/>
  <c r="AG89" i="1" l="1"/>
  <c r="Y89" i="1"/>
  <c r="C89" i="1"/>
  <c r="T89" i="1"/>
  <c r="AH89" i="1"/>
  <c r="Z89" i="1"/>
  <c r="U89" i="1"/>
  <c r="AC89" i="1"/>
  <c r="W89" i="1"/>
  <c r="S89" i="1"/>
  <c r="AA89" i="1"/>
  <c r="V89" i="1"/>
  <c r="AD46" i="1"/>
  <c r="AD84" i="1" s="1"/>
  <c r="AB16" i="1"/>
  <c r="L16" i="1" s="1"/>
  <c r="AB50" i="1"/>
  <c r="L50" i="1" s="1"/>
  <c r="AD48" i="1"/>
  <c r="AB54" i="1"/>
  <c r="L54" i="1" s="1"/>
  <c r="AB52" i="1"/>
  <c r="L52" i="1" s="1"/>
  <c r="AD43" i="1"/>
  <c r="AD20" i="1"/>
  <c r="AD31" i="1"/>
  <c r="AB47" i="1"/>
  <c r="L47" i="1" s="1"/>
  <c r="AD51" i="1"/>
  <c r="AD10" i="1"/>
  <c r="AD25" i="1"/>
  <c r="AB34" i="1"/>
  <c r="L34" i="1" s="1"/>
  <c r="AD54" i="1"/>
  <c r="AB46" i="1"/>
  <c r="AB84" i="1" s="1"/>
  <c r="AD23" i="1"/>
  <c r="AB19" i="1"/>
  <c r="L19" i="1" s="1"/>
  <c r="AD30" i="1"/>
  <c r="AB13" i="1"/>
  <c r="L13" i="1" s="1"/>
  <c r="AD44" i="1"/>
  <c r="AD39" i="1"/>
  <c r="AB28" i="1"/>
  <c r="L28" i="1" s="1"/>
  <c r="AB42" i="1"/>
  <c r="L42" i="1" s="1"/>
  <c r="AD42" i="1"/>
  <c r="X83" i="1"/>
  <c r="AD49" i="1"/>
  <c r="R87" i="1"/>
  <c r="AB45" i="1"/>
  <c r="L45" i="1" s="1"/>
  <c r="AB10" i="1"/>
  <c r="L10" i="1" s="1"/>
  <c r="AB48" i="1"/>
  <c r="L48" i="1" s="1"/>
  <c r="X87" i="1"/>
  <c r="AD34" i="1"/>
  <c r="AB14" i="1"/>
  <c r="L14" i="1" s="1"/>
  <c r="V85" i="1"/>
  <c r="AD18" i="1"/>
  <c r="AD7" i="1"/>
  <c r="AD29" i="1"/>
  <c r="AD32" i="1"/>
  <c r="AD50" i="1"/>
  <c r="AB53" i="1"/>
  <c r="L53" i="1" s="1"/>
  <c r="X90" i="1"/>
  <c r="AD24" i="1"/>
  <c r="AB18" i="1"/>
  <c r="L18" i="1" s="1"/>
  <c r="R83" i="1"/>
  <c r="AD47" i="1"/>
  <c r="AB20" i="1"/>
  <c r="L20" i="1" s="1"/>
  <c r="AD37" i="1"/>
  <c r="AB33" i="1"/>
  <c r="L33" i="1" s="1"/>
  <c r="AB29" i="1"/>
  <c r="L29" i="1" s="1"/>
  <c r="AB31" i="1"/>
  <c r="L31" i="1" s="1"/>
  <c r="AD13" i="1"/>
  <c r="AD52" i="1"/>
  <c r="AB39" i="1"/>
  <c r="L39" i="1" s="1"/>
  <c r="W85" i="1"/>
  <c r="T85" i="1"/>
  <c r="T91" i="1" s="1"/>
  <c r="AB55" i="1"/>
  <c r="L55" i="1" s="1"/>
  <c r="AB51" i="1"/>
  <c r="L51" i="1" s="1"/>
  <c r="AD55" i="1"/>
  <c r="AD45" i="1"/>
  <c r="AD33" i="1"/>
  <c r="AB37" i="1"/>
  <c r="L37" i="1" s="1"/>
  <c r="AB7" i="1"/>
  <c r="L7" i="1" s="1"/>
  <c r="AD9" i="1"/>
  <c r="AD17" i="1"/>
  <c r="AB12" i="1"/>
  <c r="L12" i="1" s="1"/>
  <c r="AD8" i="1"/>
  <c r="AD36" i="1"/>
  <c r="S85" i="1"/>
  <c r="AA85" i="1"/>
  <c r="AD53" i="1"/>
  <c r="X81" i="1"/>
  <c r="AD26" i="1"/>
  <c r="AD22" i="1"/>
  <c r="AD41" i="1"/>
  <c r="AB15" i="1"/>
  <c r="L15" i="1" s="1"/>
  <c r="X80" i="1"/>
  <c r="AB23" i="1"/>
  <c r="L23" i="1" s="1"/>
  <c r="R81" i="1"/>
  <c r="AB30" i="1"/>
  <c r="L30" i="1" s="1"/>
  <c r="AD16" i="1"/>
  <c r="AB27" i="1"/>
  <c r="AD27" i="1" s="1"/>
  <c r="Y85" i="1"/>
  <c r="AC85" i="1"/>
  <c r="AH85" i="1"/>
  <c r="Z85" i="1"/>
  <c r="C85" i="1"/>
  <c r="AG85" i="1"/>
  <c r="U85" i="1"/>
  <c r="L40" i="1"/>
  <c r="AB8" i="1"/>
  <c r="L8" i="1" s="1"/>
  <c r="AD14" i="1"/>
  <c r="AB17" i="1"/>
  <c r="L17" i="1" s="1"/>
  <c r="AB22" i="1"/>
  <c r="L22" i="1" s="1"/>
  <c r="AB43" i="1"/>
  <c r="L43" i="1" s="1"/>
  <c r="AB44" i="1"/>
  <c r="L44" i="1" s="1"/>
  <c r="AD35" i="1"/>
  <c r="AD19" i="1"/>
  <c r="AD28" i="1"/>
  <c r="AD15" i="1"/>
  <c r="AB38" i="1"/>
  <c r="L38" i="1" s="1"/>
  <c r="R86" i="1"/>
  <c r="AB11" i="1"/>
  <c r="L11" i="1" s="1"/>
  <c r="AB26" i="1"/>
  <c r="L26" i="1" s="1"/>
  <c r="AB32" i="1"/>
  <c r="L32" i="1" s="1"/>
  <c r="AB36" i="1"/>
  <c r="L36" i="1" s="1"/>
  <c r="AD21" i="1"/>
  <c r="AD12" i="1"/>
  <c r="AB25" i="1"/>
  <c r="L25" i="1" s="1"/>
  <c r="AD11" i="1"/>
  <c r="AB35" i="1"/>
  <c r="AD40" i="1"/>
  <c r="AD82" i="1" s="1"/>
  <c r="AB49" i="1"/>
  <c r="L49" i="1" s="1"/>
  <c r="R82" i="1"/>
  <c r="R80" i="1"/>
  <c r="AB21" i="1"/>
  <c r="L21" i="1" s="1"/>
  <c r="X86" i="1"/>
  <c r="R90" i="1"/>
  <c r="L9" i="1"/>
  <c r="AB24" i="1"/>
  <c r="L24" i="1" s="1"/>
  <c r="AB41" i="1"/>
  <c r="AD38" i="1"/>
  <c r="R89" i="1" l="1"/>
  <c r="V91" i="1"/>
  <c r="L46" i="1"/>
  <c r="X89" i="1"/>
  <c r="AD83" i="1"/>
  <c r="AD87" i="1"/>
  <c r="W91" i="1"/>
  <c r="Y91" i="1"/>
  <c r="AH91" i="1"/>
  <c r="S91" i="1"/>
  <c r="AD86" i="1"/>
  <c r="Z91" i="1"/>
  <c r="U91" i="1"/>
  <c r="L27" i="1"/>
  <c r="AB90" i="1"/>
  <c r="AB87" i="1"/>
  <c r="AA91" i="1"/>
  <c r="AD90" i="1"/>
  <c r="AD80" i="1"/>
  <c r="AB83" i="1"/>
  <c r="AC91" i="1"/>
  <c r="R85" i="1"/>
  <c r="AB86" i="1"/>
  <c r="AD81" i="1"/>
  <c r="L41" i="1"/>
  <c r="X85" i="1"/>
  <c r="AG91" i="1"/>
  <c r="AB81" i="1"/>
  <c r="L35" i="1"/>
  <c r="AB80" i="1"/>
  <c r="AD89" i="1" l="1"/>
  <c r="AB89" i="1"/>
  <c r="X91" i="1"/>
  <c r="R91" i="1"/>
  <c r="AD85" i="1"/>
  <c r="AB85" i="1"/>
  <c r="AD91" i="1" l="1"/>
  <c r="AB91" i="1"/>
  <c r="C91" i="1"/>
</calcChain>
</file>

<file path=xl/sharedStrings.xml><?xml version="1.0" encoding="utf-8"?>
<sst xmlns="http://schemas.openxmlformats.org/spreadsheetml/2006/main" count="1017" uniqueCount="378">
  <si>
    <t>Nr. crt.</t>
  </si>
  <si>
    <t>Titlu proiect</t>
  </si>
  <si>
    <t xml:space="preserve">Regiune </t>
  </si>
  <si>
    <t>Localitate</t>
  </si>
  <si>
    <t>Tip beneficiar</t>
  </si>
  <si>
    <t>Total valoare proiect</t>
  </si>
  <si>
    <t>Act aditional NR.</t>
  </si>
  <si>
    <t>Cheltuieli neeligibile</t>
  </si>
  <si>
    <t>Fonduri UE</t>
  </si>
  <si>
    <t>TOTAL</t>
  </si>
  <si>
    <t>Axă prioritară/ Prioritate de investiţii</t>
  </si>
  <si>
    <t>Valoarea ELIGIBILĂ a proiectului (LEI)</t>
  </si>
  <si>
    <t xml:space="preserve">Finanțare acordată </t>
  </si>
  <si>
    <t>Buget național</t>
  </si>
  <si>
    <t>Contribuția proprie a beneficiarului</t>
  </si>
  <si>
    <t>Stadiu proiect 
(în implementare/ reziliat/ finalizat)</t>
  </si>
  <si>
    <t>Denumire beneficiar</t>
  </si>
  <si>
    <t>Data de începere a proiectului</t>
  </si>
  <si>
    <t>Rezumat proiect</t>
  </si>
  <si>
    <t>Data de finalizare a proiectului</t>
  </si>
  <si>
    <t>Rata de cofinanțare UE</t>
  </si>
  <si>
    <t>Județ</t>
  </si>
  <si>
    <t>Categorie de intervenție</t>
  </si>
  <si>
    <t>Contribuție privată</t>
  </si>
  <si>
    <t>Plăţi către beneficiari (lei)</t>
  </si>
  <si>
    <t>Contribuția națională</t>
  </si>
  <si>
    <t xml:space="preserve">Ministerul Dezvoltării Regionale, Administrației Publice si Fondurilor Europene- DGPECA </t>
  </si>
  <si>
    <t>AT 1/2016</t>
  </si>
  <si>
    <t>123 - Informare și comunicare</t>
  </si>
  <si>
    <t>Sprijin pentru activitățile de publicitate, informare și comunicare ale AM POCA</t>
  </si>
  <si>
    <t xml:space="preserve">Scopul proiectului: Crearea și gestionarea unui sistem eficient de informare, promovare și comunicare a POCA, având ca rezultat un impact pozitiv asupra absorbției fondurilor 
Obiectivele specifice ale proiectului:
- Creșterea interesului față de POCA prin informarea potențialilor beneficiari asupra oportunităților de finanțare prin acest program operaţional
- Creșterea satisfacției beneficiarilor programului operațional față de sprijinul oferit de către AM POCA
- Asigurarea transparenței programului și prezentarea rezultatelor acestuia către grupul țintă
</t>
  </si>
  <si>
    <t xml:space="preserve">121 - Pregătire, punere în aplicare, monitorizare și inspectare
122 - Evaluare și studii
</t>
  </si>
  <si>
    <t>Sprijin pentru consolidarea capacității administrative a AM POCA</t>
  </si>
  <si>
    <t xml:space="preserve">Scopul proiectului: Sprijinirea procesului de implementare a Programului operaţional „Capacitate administrativă”
Obiectivele specifice ale proiectului:
- Consolidarea capacității AM de a gestiona și implementa programul operațional.
- Asigurarea continuității implementării programului operațional. 
</t>
  </si>
  <si>
    <t>121 - Pregătire, punere în aplicare, monitorizare și inspectare</t>
  </si>
  <si>
    <t>Sprijin pentru asigurarea cheltuielilor pentru salariile personalului AM POCA</t>
  </si>
  <si>
    <t xml:space="preserve">Scopul proiectului: Sprijinirea sistemului de remunerare şi motivare a personalului din cadrul AM POCA cu atribuţii în gestionarea instrumentelor structurale.
Obiectivul specific al proiectului: Diminuarea impactului financiar asupra bugetului de stat.
</t>
  </si>
  <si>
    <t>Autoritatea Națională Pentru Protecția Drepturilor Copilului și Adopție</t>
  </si>
  <si>
    <t>119 - Investiții în capacitatea instituțională și în eficiența administrațiilor și a serviciilor publice la nivel național, regional și local, în perspectiva realizării de reforme, a unei mai bune legiferări și a bunei guvernanțe</t>
  </si>
  <si>
    <t>Elaborarea planului de dezinstituționalizare a copiilor din instituții și asigurarea tranziției îngrijirii acestora în comunitate</t>
  </si>
  <si>
    <t xml:space="preserve">Scopul: Realizarea de proceduri și metodologii comune la nivelul autorităților administrației publice centrale și locale în vederea eficientizării activității acestora în ceea ce privește asigurarea tranziției de la îngrijirea instituțională a copiilor la îngrijirea lor în comunitate.                                                      
Obiective specifice:                                                                                
- Dezvoltarea și întărirea capacității instituționale a direcțiilor generale de asistență socială și protecția  copilului prin crearea și aplicarea unui mecanism unitar de evaluare a nevoilor copiilor aflați în centrele de plasament clasice care urmează să fie închise.
- Dezvoltarea de instrumente pentru clarificarea mandatului, rolurilor și competențelor direcțiilor generale de asistență socială și protecția copilului și serviciilor publice de asistență socială  în ceea ce privește dezvoltarea serviciilor de prevenire a separării copilului de familie, servicii care pe de o parte vor limita intrările în sistemul de protecție specială a copiilor separați temporar sau definitiv de părinți, iar pe de altă parte vor oferi suport familiilor care au în îngrijire copii reintegrați din centre de plasament clasice.
- Îmbunătățirea capacității instituționale a ANPDCA și a direcțiilor generale de asistență socială și protecția copilului în ceea ce privește fundamentarea și planificarea strategică a procesului de dezinstituționalizare la nivel central și local pe baza informațiilor sistematice relevante.
- Dezvoltarea și introducerea unui mecanism de identificare a nevoilor copiilor aflați în situații de risc de separare  și de  elaborare a planurilor de dezvoltare a serviciilor de prevenire a separării copilului de familie la nivelul comunităților, care să răspundă nevoilor identificate, în vederea optimizării procesului decizional orientat către familiile care se ocupă de creșterea și îngrijirea copiilor aflați în risc de separare.
</t>
  </si>
  <si>
    <t xml:space="preserve">Ministerul Educației Naționale </t>
  </si>
  <si>
    <t>Dezvoltarea capacității Ministerului Educației Naționale de monitorizare și prognoză a evoluției învățământului superior în raport cu piața muncii</t>
  </si>
  <si>
    <t xml:space="preserve">Scopul proiectului: Dezvoltarea capacității administrative a Ministerului Educației Naționale și Cercetării Științifice de a elabora politici bazate pe evidențe, pentru îmbunătățirea ofertelor educaționale ale instituțiilor de învățământ superior, precum și o mai bună corelare a acestora cu nevoile pieței muncii.
Obiectivele specifice ale proiectului:
A) Îmbunătățirea capacității de planificare strategică a Ministerului Educației Naționale și Cercetării Științifice privind elaborarea unor politici și a unor instrumente care să conducă la creșterea anagajării absolvenților pe piața muncii;
B) Îmbunătățirea procesului decizional la nivelul Ministerului Educației Naționale și Cercetării Științifice, de a formula analize și prognoze prin dezvoltarea unor parteneriate și a unui mecanism permanent de consultare MENCS-universități-angajatori, inclusiv dezvoltarea unor instrumente și metodologii privind învățarea aplicată;
C) Îmbunătățirea capacității sistemului de management al sistemului de educație prin dezvoltarea competențelor managerilor din sistemul de învățământ superior; 
D) Dezvoltarea capacității sistemului privind consilierea și orientarea profesională.
</t>
  </si>
  <si>
    <t>Ministerul Muncii și Justitiei Sociale</t>
  </si>
  <si>
    <t>Implementarea unui sistem de elaborare de politici publice în domeniul incluziunii sociale la nivelul MMJS</t>
  </si>
  <si>
    <t xml:space="preserve">Scopul: Crearea unui set de instrumente de planificare strategică (hărți privind serviciile sociale, infrastructura aferentă acestora, hărți privind nevoile de infrastructură socială și servicii și metodologii) care să sprijine procesul decizional orientat către cetățean.
Obiectivele specifice:
- asigurarea unei abordări coordonate și fundamentate pe dovezi în elaborarea și implementarea politicilor, programelor, și intervențiilor orientate către persoanele sărace și vulnerabile și către zonele sărace și marginalizate;
- implementarea unui proces decizional la nivelul MMFPSPV, cât și la nivel local, bazat pe o serie de informații obținute în urma unei metodologii riguroase, fundamentate empiric, bazate pe dovezi și date statistice; 
- dezvoltarea și utilizarea unui set de instrumente standard de planificare și furnizare a serviciilor sociale la nivel local în vederea creșterii calității serviciilor publice;
- instruirea unui număr de 450 de persoane, atât de la nivel central, cât și de la nivelul APL-urilor privind elaborarea de politici publice orientate spre cetățean și bazate pe dovezi și cu privire la alte tematici de interes aferente acțiunilor care se vor desfășura în cadrul proiectului.
</t>
  </si>
  <si>
    <t xml:space="preserve">Ministerul pentru Mediul de Afaceri, Comerț și Antreprenoriat </t>
  </si>
  <si>
    <t xml:space="preserve">Creșterea capacității administrative a Ministerului pentru Mediul de Afaceri, Comerț și Antreprenoriat de dezvoltare și implementare a sistemului de politici publice bazate pe dovezi </t>
  </si>
  <si>
    <t xml:space="preserve">Scopul proiectului: Optimizarea proceselor decizionale la nivelul MMACA prin consolidarea procesului de fundamentare a politicilor publice.
Obiectivele specifice:
A. Consolidarea procesului de fundamentare a politicilor publice elaborate și implementate de MMACA în vederea eficientizării acțiunilor și inițiativelor orientate către sprijinirea dezvoltării sectorului IMM și îmbunătățirea mediului de afaceri din România;
B. Creșterea transparenței procesului de fundamentare a politicilor publice elaborate și implementate de MMACA și eficientizarea dialogului cu reprezentanții sectorului IMM și ai mediului de afaceri, precum și cu alte categorii de factori relevanți;
C. Îmbunătățirea cunoștințelor și abilităților personalului MMACA pentru susținerea măsurilor/ acțiunilor din cadrul O.S. 1.1.
</t>
  </si>
  <si>
    <t>Ministerul Educației Naționale - Centrul Național de Dezvoltare a Învățământului Profesional și Tehnic</t>
  </si>
  <si>
    <t>Cadrul strategic pentru infrastructura educațională și sprijin în planificarea strategică a educației și formării profesionale - INFRAED</t>
  </si>
  <si>
    <t>Scopul: Dezvoltarea și introducerea de strategii, mecanisme,  standarde şi proceduri comune în administrația publică ce optimizează procesele decizionale de alocare a resurselor financiare pentru investițiile în infrastructura  publică de învățământ.                
Obiective specifice:                                                                               
- Optimizarea alocării de resurse financiare și de investiții în infrastructura educațională prin elaborarea unei strategii naționale consultate public, ce asigură decizii informate, bazate pe date concrete rezultate din studii și analize.
- Creșterea capacităţii administraţiei publice de asigurare a transparentei procesului decizional, orientat către cetățean și corelat cu piața muncii, pentru învăţământul profesional şi tehnic
- Creșterea capacității planificare strategică la nivel central și local, de implementare, monitorizare şi evaluare a strategiilor, mecanismelor,  standardelor şi procedurilor  cu privire la educaţia şi formarea profesională şi investițiile în infrastructura de educație.</t>
  </si>
  <si>
    <t>Ministerul Economiei</t>
  </si>
  <si>
    <t>Dezvoltarea capacității instituționale a Ministerului Economiei</t>
  </si>
  <si>
    <t>Scopul proiectului: Consolidarea capacităţii instituţionale a Ministerului Economiei, Comerţului şi Relaţiilor cu Mediul de Afaceri prin dezvoltarea capacităţii de a fundamenta şi implementa politici publice.
Obiectivele specifice ale proiectului:
A) Îmbunătăţirea capacităţii de elaborare (evaluarea impactului), fundamentare, monitorizare şi evaluare a politicilor publice din aria de competenţe a Ministerului Economiei, Comerţului şi Relaţiilor cu Mediul de Afaceri;
B) Dezvoltarea competenţelor angajaţilor Ministerului Economiei, Comerţului şi Relaţiilor cu Mediul de Afaceri în domeniul politicilor publice.</t>
  </si>
  <si>
    <t>Ministerul Finanțelor Publice</t>
  </si>
  <si>
    <t>Întărirea capacităţii administrative a Ministerului Finanţelor Publice în implementarea măsurilor de sprijin de natura ajutorului de stat</t>
  </si>
  <si>
    <t xml:space="preserve">Scopul proiectului: 
Identificarea măsurilor de îmbunătățire a capacității administrative la nivelul Ministerului Finanțelor Publice în implementarea măsurilor de sprijin de natura ajutorului de stat, în vederea optimizării proceselor decizionale orientate către mediul de afaceri, precum și creșterii calității și performanței în administrația publică, în conformitate cu obiectivele stabilite prin Strategia de consolidare a administrației publice.
Obiectivele specifice ale proiectului:
A. Elaborarea unui studiu de impact realizat asupra măsurilor de natura ajutorului de stat implementate de Ministerul Finanțelor Publice în perioada 2007-2014, în vederea analizării opțiunilor viabile necesare fundamentării deciziilor ce urmează a fi adoptate, cu scopul alocării eficiente a resurselor bugetare în cadrul acestor programe;
B. Dezvoltarea unui sistem informatic de tip “monitoring tool” menit să profesionalizeze modul de coordonare a proceselor legate de evaluarea documentelor și managementul acestora;
C. Elaborarea unui raport cu propuneri și recomandări pentru îmbunătățirea cadrului normativ și metodologic de instituire și acordare a măsurilor de natura ajutorului de stat;
D. Dezvoltarea abilităților și competențelor funcționarilor publici implicați în implementarea măsurilor de natura ajutorului de stat, prin organizarea de seminarii și vizite de lucru.  
</t>
  </si>
  <si>
    <t>Ministerul Dezvoltării Regionale, Administrației Publice si Fondurilor Europene</t>
  </si>
  <si>
    <t xml:space="preserve">Consolidarea cadrului pentru creșterea calității serviciilor publice și pentru sprijinirea dezvoltării la nivel local (SPC) </t>
  </si>
  <si>
    <t>Scopul: Dezvoltarea unui set unitar de instrumente pentru consolidarea capacității administrației publice de a presta/furniza în mod eficient și performant servicii publice de calitate pentru cetățeni și mediul de afaceri.                                                                                    Obiective specifice: 
- Asigurarea premiselor pentru fundamentarea soluțiilor referitoare la repartizarea optimă a competențelor între autoritățile administrației publice centrale și locale;
- Asigurarea unei viziuni unitare asupra modului de elaborare, implementare, monitorizare și evaluare a standardelor de calitate și după caz, de cost, pentru serviciile publice descentralizate;
- Dezvoltarea de metode și instrumente pentru monitorizarea și evaluarea capacității administrative a autorităților administrației publice locale.
- Creşterea capacităţii autorităților și instituțiilor de la nivelul administrației publice centrale de a îşi exercita clar și coerent calitatea de coordonator metodologic asupra creării politicilor publice în materia descentralizării.</t>
  </si>
  <si>
    <t>Dezvoltarea capacității de administrare a datoriei publice guvernamentale prin utilizarea instrumentelor financiare derivate</t>
  </si>
  <si>
    <t xml:space="preserve">Scopul proiectului:  
Eficientizarea cheltuielilor bugetare prin limitarea riscurilor asociate portofoliului de datorie publică guvernamentală. 
Obiectivele specifice ale proiectului:
 A) Dezvoltarea de instrumente/mecanisme pentru eficientizarea procesului de administrare a datoriei publice guvernamentale şi, implicit, a riscurilor şi a cheltuielilor bugetare reprezentând costul datoriei publice guvernamentale.
  Potrivit Hotărârii Guvernului  nr.1470/2007 pentru aprobarea Normelor metodologice de aplicare a Ordonanţei de urgenţă a Guvernului nr.64/2007 privind datoria publică, aprobată cu modificări şi completări prin Legea nr.109/2008, cu modificările ulterioare, pct.3.3.1, în scopul realizării operaţiunilor de administrare a riscurilor aferente portofoliului de datorie publică guvernamentală, Ministerul Finanţelor Publice poate încheia cu instituţii financiare acorduri cadru de tip ISDA Master Derivative Agreement (MDA). În baza acestor acorduri, se vor putea utiliza instrumente financiare derivate în scopul atingerii unei structuri valutare considerate optime pentru portofoliul de datorie publică guvernementală, pentru menţinerea în limite rezonabile a riscurilor financiare (risc valutar, risc de rată de dobândă şi de refinanţare) rezultatul acestor măsuri conducând implicit la limitarea riscurilor cu datoria publică guvernamentală pe termen mediu şi lung.
Prin urmare este esenţială implementarea unui cadru de administrare al riscului prin stabilirea unui management activ al riscurilor asociate portofoliului de datorie publică guvernamentală prin utilizarea instrumentelor financiare derivate pentru acoperirea riscurilor de piaţă şi crearea posibilităţii diminuării costului datoriei prin swap valutar şi swap pe rata de dobândă.
B) Dezvoltarea abilităţilor şi cunoştinţelor personalului implicat în administrarea datoriei publice guvernamentale în vederea utilizării instrumentelor financiare derivate. 
 Pentru implementarea proiectului, Ministerul Finanţelor Publice prin Direcţia Generală Trezorerie şi Datorie Publică (DGTDP) va beneficia de asistentă tehnică din partea Băncii Mondiale pentru a pune în practică politica adecvată şi cadrul operaţional în vederea folosirii instrumentelor financiare derivate.
</t>
  </si>
  <si>
    <t>Secretariatul General al Guvernului - Direcția pentru Strategii Guvernamentale</t>
  </si>
  <si>
    <t xml:space="preserve">Starea Națiunii. Construirea unui instrument inovator pentru fundamentarea politicilor publice </t>
  </si>
  <si>
    <t xml:space="preserve">Scopul proiectului este de a dezvolta și a introduce la nivelul SGG a unui agregator de date statistice multidisciplinare, care va avea ca principal beneficiu fundamentarea riguroasă și obiectivă  a proceselor decizionale și documentelor strategice din cadrul administrației centrale și locale. 
Obiective specifice:
 – Crearea unui sistem coerent de 100 de indicatori relevanți pentru măsurarea nivelului de dezvoltare al României. 
 - Construirea agregatorului de date online Starea Națiunii -  o bază de date online care va integra date statistice colectate începând cu 1990 de diverse instituții (date publice disponibile pentru perioada 1990 – 2015 și ulterior) necesare pentru măsurarea sistemului de indicatori referitor la starea României, utilizabil în fundamentarea deciziilor și pregătirea de politici bazate pe dovezi, compatibil și cu capacitate de integrare în platforma online „Tabloul de bord la centrul Guvernului”, proiect implementat de către Cancelaria Primului Ministru și aflat deja în dezvoltare. 
 – Generarea periodică de date sociologice privind percepția publică (barometre de opinie) cu referire la o varietate de aspecte, precum: piața muncii, mediul de afaceri, industrie, agricultură și dezvoltare rurală, infrastructură de transport și de mediu, sănătate, calitatea vieții, mediul înconjurător etc. și integrarea acestora în agregatorul de date online Starea Națiunii.  
 - Întărirea capacităţii instituţionale a Solicitantului, care are rol de analist decizional, cu privire la temele abordate în cadrul OS 1, 2 și 3. 
 - Implementarea unui program de formare în utilizarea agregatorului de date online Starea Națiunii și a rezultatelor de cercetare, adresat personalului din administrația locală și centrală ca viitori utilizatori ai instrumentului inovator realizat în cadrul proiectului. 
</t>
  </si>
  <si>
    <t>Ministerul Sănătății</t>
  </si>
  <si>
    <t>Îmbunatăţirea capacităţii de planificare strategică şi management al Programelor Naţionale de Sănătate Publică (PNSP) finanțate de  Ministerul Sănătăţii</t>
  </si>
  <si>
    <t xml:space="preserve">Scopul proiectului: Creșterea performanţei în implementarea Programelor Naţionale de Sănătate Publică (PNSP) la nivel central şi local prin îmbunătăţirea capacităţii Ministerului Sănătății și a structurilor sale în ceea ce privește planificarea şi managementul la nivel central, regional şi judeţean.  
Obiectivele specifice ale proiectului:
A. Introducerea unor instrumente și mecanisme unitare de management a programelor naționale de sanatate în scopul creșterii capacității administrative a Ministerului Sănătății;
B. Actualizarea cadrului legal existent ca urmare a introducerii noilor instrumente și mecanisme de management a programelor nationale;
C. Realizarea unei analize de impact ex-post a programelor naționale de sănătate;
D. Îmbunătățirea cunoștintelor și abilităților personalului care gestionează programele naționale de sănătate.
</t>
  </si>
  <si>
    <t>Ministerul Transporturilor</t>
  </si>
  <si>
    <t>Creșterea capacității Ministerului Transporturilor de a realiza planificări strategice și a administra Master Planul General de Transport al României</t>
  </si>
  <si>
    <t xml:space="preserve">Scopul proiectului este reprezentat de creșterea capacității Ministerului Transporturilor de a realiza planificări strategice și a administra Master Planului General de Transport al României, pentru a întări sistemul de politici în sectorul de transport bazat pe dovezi.
Obiectivele specifice ale proiectului:
A. Creșterea pe termen mediu și lung a capacității MT în vederea utilizării, actualizării și interogării Modelului Național de Transport
B. Îmbunătățirea cadrului procedural privind realizarea evaluării proiectelor și a analizei cost beneficiu în sectorul de transport
</t>
  </si>
  <si>
    <t>Ministerul Educaţiei Nationale</t>
  </si>
  <si>
    <t>Monitorizarea și evaluarea strategiilor condiționalități ex-ante în educație și îmbunătățirea procesului decizional prin monitorizarea performanței instituționale la nivel central și local</t>
  </si>
  <si>
    <t xml:space="preserve">Scopul proiectului: optimizarea implementării măsurilor în atingerea țintelor strategice din cadrul celor patru strategii condionalități ex-ante prin dezvoltarea și introducerea unui sistem unitar de monitorizare și evaluare (M&amp;E) precum și realizarea unor studii comparative  ce vor optimiza procesele de luare a deciziilor la nivelul ministerului și va furniza evidențele necesare implementării de politici publice. 
Obiectivele specifice:
- creșterea capacității MENCȘ de implementare a strategiilor educaționale condiționalitate ex-ante prin asigurarea dezvoltării și aplicării unui cadru metodologic de monitorizare și evaluare în vederea atingerii în 2020 a țintelor educaționale estimate
- creșterea capacității MENCȘ de formulare de politici publice sectoriale prin asigurarea unor decizii informate privind dezvoltarea forței de muncă, politicile privind profesorii și cele privind educația timpurie sprijinite prin studii comparative
</t>
  </si>
  <si>
    <t>Ministerul Comunicațiilor și Societatii Informaționale</t>
  </si>
  <si>
    <t>Imbunătățirea normelor, procedurilor și mecanismelor necesare Ministerului Comunicațiilor și Societatii Informaționale în vederea continuării dezvoltării sectorului de comerț electronic (ECOM)</t>
  </si>
  <si>
    <t xml:space="preserve">Scopul:  Stimularea dezvoltării eficiente și sigure a sistemului de comerţ electronic prin îmbunătățirea capacitații administrative a Ministerului pentru Societatea Informațională responsabil cu coordonarea și îndeplinirea liniilor strategice de dezvoltare a comerțului electronic prevăzute în Strategia Națională privind Agenda Digitală pentru România 2020.
Obiective specifice:
- Creșterea calității reglementărilor în domeniul comerțului electronic prin realizarea unei analize pertinente a cadrului normativ existent și formularea unor propuneri  de îmbunătățire a acestuia. 
- Îmbunătățirea mecanismelor de coordonare și colaborare ale Ministerului pentru Societatea Informațională în vederea implementării eficiente și eficace a liniilor de acțiune în domeniul comerțului electronic prevăzute în Strategia Națională privind Agenda Digitală pentru România 2020 
</t>
  </si>
  <si>
    <t>Ministerul Mediului</t>
  </si>
  <si>
    <t>Elaborarea ghidurilor necesare îmbunătățirii capacității administrative a autorităților pentru protecția mediului în scopul derulării unitare a procedurii de evaluare a impactului asupra mediului (EGEIA)</t>
  </si>
  <si>
    <t xml:space="preserve">Scopul: Îmbunățățirea capacității administrative a autorităților pentru protecția mediului în scopul derulării unitare a procedurii de evaluare a impactului asupra mediului.
Obiective specifice:
-asigurarea calității și evaluării coerente a rapoartelor privind impactul asupra mediului (RIM), prin elaborarea unor ghiduri metodologice EIA necesare autorităților de mediu, a unei broșuri, precum și diseminarea acestor ghiduri către grupuri țintă, altele decât autorități de mediu;
- asigurarea monitorizării aplicării unitare și coerente a ghidurilor metodologice la nivelul autorităților de mediu, prin realizarea unui studiu privind evaluarea ex ante a impactului aplicării ghidurilor;
- dobândirea cunoștințelor și abilităților îmbunătățite, în vederea creșterii calității analizei documentațiilor necesare derulării procedurii de evaluare a impactului asupra mediului și a conținutului RIM, prin instruirea personalului din autoritățile de mediu.
</t>
  </si>
  <si>
    <t>Stabilirea cadrului de dezvoltare a instrumentelor de e-guvernare (EGOV)</t>
  </si>
  <si>
    <t xml:space="preserve">Scopul: Dezvoltarea capacităţii instituţionale a autorităților publice publice în vederea dezvoltării instrumentelor de e–guvernare pentru cetățeni si mediul de afaceri precum și asigurarea viziunii și a direcțiilor de acțiune din domeniul e –guvernării.
Obiective specifice:
- Reducerea fragmentării şi gruparea serviciilor publice electronice sub forma conceptului de evenimente de viaţă, conform obiectivelor stabilite în Agenda Digitală pentru România;
- Asigurarea cadrului legislativ, instituţional, procedural şi operaţional pentru utilizarea instrumentelor de e-guvernare.
</t>
  </si>
  <si>
    <t>Dezvoltarea capacității administrative a Ministerului Mediului de a implementa politica în domeniul managementului deșeurilor și al siturilor contaminate - C.A.D.S</t>
  </si>
  <si>
    <t xml:space="preserve">Scopul proiectului: întărirea capacității administrative a Ministerului  Mediului, Apelor și Pădurilor de a dezvolta și implementa politica de gestionare a deșeurilor și siturilor contaminate, prin dezvoltarea: 
• documentelor de planificare prevăzute prin Directiva cadru privind deșeurile nr. 2008/98/CE, transpuse în legislația națională specifică;
• metodologiilor privind investigarea și evaluarea poluării și remedierea solului și subsolului, precum și documentelor necesare pentru punerea în aplicare a regulilor şi a surselor de finanţare stabilite/identificate pentru aplicarea principiului „poluatorul plăteşte”.
Obiectivele specifice ale proiectului:
- Elaborarea de documente strategice în domeniul managementului deșeurilor, respectiv a PNGD (include Planul Național de Prevenire a Generării de Deșeuri ca parte separată și un Raport privind colectarea și analiza datelor necesare în vederea realizării PNGD), la care se adaugă evaluarea strategică de mediu (SEA pentru propunerea de PNGD);
- Elaborarea metodologiei și conținutului raportului geologic de investigare și evaluare a poluării solului și subsolului, criteriile și indicatorii de evaluare a poluării mediului geologic, a metodologiei de refacere a mediului geologic al siturilor contaminate, precum și a criteriilor clare de intervenție pentru acțiunile de remediere (criterii de prioritizare a intervenţiei asupra siturilor contaminate);
- Elaborarea metodologiei privind regulile şi sursele de finanţare stabilite/identificate pentru aplicarea principiului „poluatorul plăteşte”, dar și pentru  stabilirea datei până la care statul este responsabil pentru poluarea solului, subsolului şi a apei subterane, pentru stabilirea procentului de acoperire de către stat a costurilor privind remedierea siturilor contaminate, respectiv pentru decontarea activităţilor de remediere a siturilor contaminate;
- Elaborarea de ghiduri de bune practici pentru autorităţile publice locale vor viza următoarele aspecte: prevenirea generării deșeurilor, colectarea și reciclarea deșeurilor; tratarea și eliminarea deșeurilor; gestionarea datelor și modul de introducere a datelor;
- Dezvoltarea cadrului metodologic pentru elaborarea Planurilor Județene de Gestionare a Deșeurilor, constând în  revizuirea / elaborarea metodologiei-cadru și etapizarea elaborării PJGD pe baza unei analize privind stadiul implementării/ monitorizării/ evaluării acestora;
- Realizarea unor campanii de conștientizare și instruire cu privire la metodologia pentru elaborarea Planurilor Județene de Gestionare a Deșeurilor și etapizarea elaborării PJGD și la documentele necesare pentru punerea în aplicare a  metodologiilor privind investigarea, evaluarea și remedierea poluării solului și subsolului, orientate către administraţia centrală şi echipele de management a proiectelor de management integrat al deșeurilor și siturilor contaminate; autoritățile publice centrale; autorităţile administraţiei publice locale; companiile în domeniul gestionării deşeurilor autorizate pentru colectare, tratare, reciclare, precum și organizarea unor vizite de studiu pentru a beneficia de exemple europene de bune practici în domeniul gestionării deșeurilor și a siturilor contaminate.
</t>
  </si>
  <si>
    <t>Dezvoltarea capacității administrative a Ministerului Mediului de a implementa politica în domeniul biodiversității</t>
  </si>
  <si>
    <t xml:space="preserve">Scopul: Întărirea capacității administrative a Ministerului  Mediului, Apelor și Pădurilor prin dezvoltarea de sisteme și standarde care să optimizeze procesul de politici publice în domeniul protecției biodiversității, în acord cu SCAP.
Obiective specifice:
- dezvoltarea unor metode necesare pentru îmbunătățirea procesului decizional la nivelul Ministerului Mediului, Apelor și Pădurilor, al Agenției Naționale pentru Protecția Mediului și al  autorităților publice locale pentur protecția mediului de a implementa politicile publice în domeniul biodiversității, constând în dezvoltarea de metodologii și proceduri de evaluare și aprobare a planurilor de management pentru ariile naturale protejate;
 – elaborarea unor studii care să fundamenteze politici publice în domeniul ecosistemelor degradate în acord cu obiectivele Strategiei UE în domeniul biodiversității pentru 2020 și să fundamenteze programe de investiții pentru refacerea ecosistemelor degradate din afara ariilor naturale protejate;
 – realizarea unor studii de fundamentare și revizuire a Strategiei Naţionale şi Planului de Acţiune pentru Conservarea Biodiversităţii 2013 – 2020 (SNPACB) în acord cu ultimele evoluții la nivel european și cu Strategia UE în domeniul biodiversității pentru 2020.
</t>
  </si>
  <si>
    <t xml:space="preserve">Secretariatul General al Guvernului </t>
  </si>
  <si>
    <t>Dezvoltarea capacității de management strategic prin operaționalizarea, la nivelul Centrului Guvernului, a unei structuri tip Strategy Unit (SU)</t>
  </si>
  <si>
    <t xml:space="preserve">Scopul: Îmbunătățirea performanțelor Guvernului în elaborarea documentelor strategice, creșterea  capacității de programare strategică (bugetare pe programe) și dezvoltarea unui sistem de management strategic integrat, prin operaționalizarea unei structuri tip Strategy Unit, la nivelul Centrului Guvernului, capabil să ghideze acest proces, să măsoare impactul documentelor programatice în realizarea obiectivelor strategice, precum și  să semnaleze ministerelor de linie cazurile în care strategiile lor nu reușesc să atingă obiectivele naționale.
Obiectivele specifice ale proiectului:
- crearea cadrului necesar pentru  dezvoltarea unui sistem de management strategic
 integrat la nivel național – operaționalizarea Unității de Strategie (Strategy Unit);
- crearea de metode şi proceduri unificate pentru dezvoltarea strategiilor din ministerele de linie; 
- susținerea ministerelor de linie în dezvoltarea de strategii sectoriale eficiente, care să dirijeze sau să coordoneze dezvoltarea de strategii inter-sectoriale de importanță și de interes național, și asigurarea coordonării acestora cu documentele strategice de nivel superior (Programul de Guvernare, PNR și AP)
- dezvoltarea funcției de evaluare prin: 
a) monitorizarea calităţii documentelor strategice,
b) monitorizarea implementării documentelor strategice sectoriale, 
c) semnalarea oricărei deficienţe, iniţierea evaluărilor de strategie, propunerea de soluții în cazul în care sunt detectate probleme și măsurarea impactului documentelor programatice în realizarea obiectivelor strategice.
</t>
  </si>
  <si>
    <t>Secretariatul General al Guvernului</t>
  </si>
  <si>
    <t>Îmbunătățirea capacității CNCISCAP de a coordona implementarea Strategiei pentru Consolidarea Administrației Publice 2014 - 2020</t>
  </si>
  <si>
    <t>Scopul: Dezvoltarea unui mecanism comun de coordonare inter-instituțională și monitorizare a implementării acțiunilor cuprinse în Strategia pentru Consolidarea Administrației Publice 2014-2020, bazat pe instrumente moderne, unitare, interactive și participative.     
Obiective specifice: 
- Îmbunătățirea coordonării interinstituționale între SGG-CPM și MDRAP, pe de o parte și celelalte instituții responsabile pentru implementarea SCAP 2014-2020, așa cum sunt ele definite în HG 909/2014, pe de altă parte.                                                                              - Creșterea capacității reprezentanților instituțiilor implicate cu privire la metodele moderne de colectare, procesare și raportare a informațiilor / datelor utilizate în monitorizarea implementării SCAP 2014-2020, precum și la comunicarea publică.
- Îmbunătățirea comunicării și cooperării între administrația publică și societatea civilă în vederea implementării eficiente a SCAP 2014-2020.</t>
  </si>
  <si>
    <t>Dezvoltarea capacității administrației publice centrale de a realiza studii de impact</t>
  </si>
  <si>
    <t xml:space="preserve">Scopul proiectului este acela de a crește gradual capacitatea administrativă și expertiza în cadrul instituțiilor administrației publice centrale care elaborează, monitorizează și evaluează politici publice și reglementări cu privire la metodologia de fundamentare a acestora.
Obiective specifice:
- Sprijinirea unui număr de 5 instituții ale administrației publice centrale în realizarea a 5 studii de impact care să susțină fundamentarea unor acțiuni ale Guvernului, documente de politici publice sau reglementări.
- Creșterea nivelului de instruire a specialiștilor din administrația publică implicați în elaborarea studiilor de impact cu privire la metodologia specifică de realizare a acestora, precum și cu privire la alte tehnici și practici în domeniu aplicate la nivel european.
- Consolidarea cadrului instituțional în domeniul evaluării preliminare a impactului și îmbunătățirea coordonării inter și intra-instituționale la nivelul Guvernului în acest domeniu. 
</t>
  </si>
  <si>
    <t>Operaționalizarea unui sistem de management pentru implementarea Planului Anual de Lucru al Guvernului (PALG)</t>
  </si>
  <si>
    <t>Scopul: Scopul proiectului vizează îmbunătățirea performanțelor Guvernului și optimizarea procesului decizional la nivel guvernamental prin crearea unui sistem de management al priorităților legislative care să permită ierarhizarea clară și urmărirea realizării acestora. 
Obiectivele specifice: 
- crearea şi operaţionalizarea cadrului necesar pentru  dezvoltarea unui sistem de management integrat la nivel național al priorităților legislative;
- asigurarea unui nivel mai mare de predictibilitate cu privire la planificarea în avans a şedinţelor guvernului precum și consolidarea responsabilităţii ministerelor cu privire la îndeplinirea priorităţilor Guvernului;   
- susținerea ministerelor de linie în implementarea unui mediu decizional strategic, previzibil şi predictibil, prin creșterea accentului asupra actelor normative prioritare/planificate în detrimentul actelor normative ad-hoc şi asigurarea concordanţei dintre documentele planificate de ministere și  incluse in PALG si cele care ajung, in final, pe agenda ședinței de guvern; - asigurarea funcţiei de control şi monitorizare în timp real a procesului de guvernare şi elaborare acte normative, sprijinind astfel semnalarea imediată a întârzierilor şi deficienţelor în ceea ce priveşte calendarul de elaborare şi aprobare acte normative</t>
  </si>
  <si>
    <t xml:space="preserve">Ministerul Cercetării şi Inovării  </t>
  </si>
  <si>
    <t>Dezvoltarea capacității administrative a ANCSI de implementare a unor acțiuni stabilite în Strategia Națională de Cercetare, Dezvoltare tehnologică și Inovare 2014-2020</t>
  </si>
  <si>
    <t xml:space="preserve">Scopul proiectului: adaptarea structurilor, optimizarea proceselor și pregătirea resurselor umane din Autoritatea națională de Cercetare Științifică și Inovare pentru realizarea și punerea în aplicare a politicilor publice bazate pe dovezi în vederea corelării planificării strategice cu bugetarea pe programe.
Obiectivele specifice ale proiectului:
A) Dezvoltarea și introducerea de sisteme și standarde comune în administrația publică ce optimizează procesele decizionale orientate către cetățeni și mediul de afaceri în concordanță cu SCAP: implementarea de instrumente informatice necesare pentru fundamentarea politicilor și optimizarea proceselor decizionale ale ANCSI, respectiv ale MECS, prin realizarea unei Platforme Informatice Integrate pentru Cercetare-Dezvoltare și Inovare (PII-CDI). Aceasta efectuează activități de culegere, agregare, prelucrare şi distribuire a informaţiilor. Utilizarea PII-CDI contribuie la aplicarea sistemului de politici bazate pe dovezi în autoritățile și instituțiile publice centrale.
B) Indeplinirea conditionalităților ex-ante pentru Obiectivul Tematic 1 (OT1) al FESI, prevăzute în cadrul Programului Operațional Competitivitate 2014-2020 prin realizarea mecanismului de orientare strategică, bazat pe descoperirerea antreprenorială și creșterea gradului de integrare a sistemului de CDI în economia națională ca răspuns la nevoia de a  îmbunătăți procesul de monitorizare și evaluare a SNCDI. Implementarea acestui mecanism de orientare strategică va crește capacitatea administrativă a Autorității de a efectua planificări strategice și bugetarea pe programe.
C) Pregătirea personalului și formarea competențelor necesare fundamentării și aplicării bugetării pe programe prin participarea la schimburi de experiență și networking cu autorități / instituții / organisme ale administrației publice naționale și internaționale.
</t>
  </si>
  <si>
    <t>Extinderea sistemului de planificare strategică la nivelul ministerelor de resort</t>
  </si>
  <si>
    <t xml:space="preserve">Scopul proiectului: este de a contribui la îmbunătățirea procesului decizional și la creșterea calității cheltuielilor publice prin extinderea sistemului de planificare strategică existent la 10 ministere de resort.
Obiectivele specifice ale proiectului:
1. Elaborarea și actualizarea a 10 Planuri Strategice Instituționale (PSI) în baza noii metodologii de planificare strategică realizată în 2014-2015 prin intermediul proiectului „Monitorizarea și Evaluarea Procesului Decizional”, proiect finanțat printr-un Grant nerambursabil oferit de Banca Mondială și pregătirea unui proiecte de hotărâre de guvern cu privire la metodologie;
2. Implementarea unui sistem de monitorizare a implementării PSI pentru cele 10 ministere, bazat pe o aplicație IT dezvoltată prin intermediul proiectului „Monitorizarea și Evaluarea Procesului Decizional”, proiect finanțat printr-un Grant nerambursabil oferit de Banca Mondială;
3. Formarea personalului de la nivelul Cancelariei Primului-ministru și din cele 10 ministere de resort în domeniul planificării strategice și în utilizarea aplicației IT de monitorizare a PSI;
4. Implementarea unui sistem de identificare rapidă și păstrare a documentelor existente la nivelul CCR, pentru a sprijini procesul de fundamentare a realizării PSI-urilor la nivelul celor 10 ministere.
</t>
  </si>
  <si>
    <t>Agenția Națională de Administrare Fiscală</t>
  </si>
  <si>
    <t>Îmbunătățirea capacității procesului decizional la nivelul sectorului financiar din Romania – TREZOR</t>
  </si>
  <si>
    <t xml:space="preserve">Scopul proiectului: Optimizarea procesului decizional prin implementarea unui sistem electronic centralizat de plăți, dezvoltat și introdus la nivelul tuturor unităților de trezorerie ale statului și diversificarea modalităților de efectuare a operațiunilor de încasări și plăți aflate la dispoziția clienților trezoreriei
Obiectivele specifice ale proiectului:
A) Centralizarea sistemului electronic de plăți al trezoreriei statului și reducerea perioadelor de decontare a instrumentelor de plată utilizate în relație cu Trezoreria Statului;
B) Diversificarea modalităților de realizare a operațiunilor de plăți efectuate de către clienții cu conturi deschise la unitățile trezoreriei statului prin dezvoltarea unei platforme de internet banking;
C) Diversificarea modalităților de realizare a operațiunilor de încasări prin implementarea unui sistem de plată prin intermediul cardurilor de plată a impozitelor și taxelor;  
D) Obținerea de informaţii agregate şi în timp real cu privire la operaţiunile de încasări şi plăţi care să fundamenteze aplicarea sistemului de politici;
E) Instruirea angajaţilor de la nivelul aparatului central al Ministerului Finanţelor Publice şi Agenţiei Naţionale de Administrare, precum şi din cadrul unităţilor teritoriale ale trezoreriei statului în utilizarea sistemelor informatice dezvoltate în cadrul proiectului.
</t>
  </si>
  <si>
    <t>Inspectoratul General pentru Situații de Urgență (IGSU)</t>
  </si>
  <si>
    <t>Evaluarea riscurilor de dezastre la nivel național (RO-RISK)</t>
  </si>
  <si>
    <t xml:space="preserve">Scopul: Proiectul vizează realizarea unei prime evaluări a riscurilor de dezastre la nivel naţional, sub aspectul impactului asupra siguranţei cetăţenilor, precum şi cel social, economic şi de mediu, pe baza unor instrumente şi a unui cadru metodologic unitare. Rezultatele proiectului vor  putea fundamenta deciziile strategice care să vizeze reducerea riscurilor de dezastre şi, implicit, creşterea siguranţei cetăţeanului şi a mediului de afaceri.
Obiectivele specifice sunt:
- Dezvoltarea instrumentelor necesare (metodologie unitară de evaluare a riscurilor, portal GiS etc.) în procesul de evaluare a riscurilor la nivel naţional;
- Efectuarea unei prime evaluări pentru 10 riscuri specifice treiroriului României, cu indicarea impactului social, economic şi de mediu;
- Pregătirea autorităţilor cu atribuţii în managementul riscurilor pentru utilizarea instrumentelor de evaluare a riscurilor la nivel naţional în vederea fundamentării deciziilor strategice pentru reducerea riscului de dezastre
</t>
  </si>
  <si>
    <t>Consolidarea implementării standardelor de control intern managerial la nivel central şi local</t>
  </si>
  <si>
    <t xml:space="preserve">Scopul proiectului: creşterea capacităţii administrative la nivelul autorităţilor publice centrale şi locale prin dinamizarea dezvoltarea, implementarea sistemului de control intern managerial (SCIM), inclusiv îmbunătăţirea competenţelor personalului în desfăşurarea activităţilor specifice SCIM. 
Obiectivele specifice ale proiectuluit:
A) Identificarea problemelor specifice activităţilor de control intern managerial impuse de legislatia în vigoare;
B) Elaborarea, dezvoltarea şi implementarea unor instrumente de lucru aferente unui management organizaţional eficient;
C) Dezvoltarea/creșterea competenţelor de management organizaţional ale personalului SGG şi Curţii de Conturi, Ministerelor şi Autorităţilor publice locale selectate în proiect, cu atribuţii în domeniile standardelor de management, prin formarea a 300 de persoane pe tematica SCIM şi certificarea ANC  a minim 90% dintre acestea;
D) Creşterea gradului de utilizare a standardelor de management care compun SCIM  în administrația publică, în vederea optimizării şi cooperării între instituţiile publice centrale şi Secretariatul General al Guvernului - Direcţia de control intern managerial şi relaţii interinstituţionale (DCIMRI), prin crearea Platformei IT.
</t>
  </si>
  <si>
    <t>Ministerul Consultarii Publice și Dialogului Social</t>
  </si>
  <si>
    <t>Guvernare transparentă, deschisă și participativă – standartizare, armonizare, dialog îmbunătățit</t>
  </si>
  <si>
    <t xml:space="preserve">Scopul proiectului: Creșterea gradului de transparență a actului de guvernare la nivel central și local 
Obiectivele specifice ale proiectului:
A. Creșterea capacității instituțiilor publice de a asigura părților interesate un nivel ridicat de acces  la informații de interes public
B. Îmbunătățirea gradului de participare publică și de armonizare a procesului de consultare pentru asigurarea transparenței decizionale 
</t>
  </si>
  <si>
    <t>Creșterea calității și a numărului de seturi de date deschise publicate de instituțiile publice</t>
  </si>
  <si>
    <t>Scopul proiectului vizează promovarea și creșterea transparenţei în administrație şi a gradului de comunicare cu cetăţenii prin îmbunătățirea modalităților și mijloacelor de publicare a datelor deschise gestionate de autoritățile și instituțiile publice.
Obiectivele specifice ale proiectului:
A) îmbunătățirea metodologiei de publicare a datelor deschise de către autoritățile și instituțiile publice prin dezvoltarea de standarde și mecanisme în domeniu;
B) dezvoltarea și implementarea unui instrument digital de vizualizare pentru diseminarea seturilor de date deschise gestionate de autoritățile și instituțiile publice;
C) dezvoltarea și implementarea unor cursuri de formare, materiale suport și materiale suplimentare privind managementul datelor deschise, destinate personalului autorităților și instituțiilor publice centrale și locale.</t>
  </si>
  <si>
    <t>Ministerul Public - Parchetul de pe lângă Înalta Curte de Casație și Justiție</t>
  </si>
  <si>
    <t xml:space="preserve">Întărirea capacității Ministerului Public de punere în aplicare a noilor prevederi ale codurilor penale în domeniul audierilor  </t>
  </si>
  <si>
    <t xml:space="preserve">Obiectiv general: Întărirea capacității Ministerului Public în ceea ce privește audierile realizate conform prevederilor noilor coduri prin crearea unui sistem IT performant ce va fi utilizat în această materie
Obiective specifice:
A. Dezvoltarea unui sistem IT pentru realizarea audierilor persoanelor și identificarea persoanelor și obiectelor (art. 110 al. 5 Noului Cod de procedură penală – NCpp, art. 111 alin. 4 NCpp, art. 123 al. 2 NCpp, art. 129 al. 4 NCpp, art. 134 alin. 6 NCpp, art. 135 alin. 3 NCpp ) </t>
  </si>
  <si>
    <t>Întărirea capacității Ministerului Public de punere în executare a unor procedee probatorii vizând perchezițiile informatice</t>
  </si>
  <si>
    <t xml:space="preserve">Obiectiv general: Întărirea capacității Ministerului Public în aria percheziţiilor informatice, în acord cu prevederile noilor coduri, prin introducerea unui set unitar de metodologii de lucru, formarea profesională specializată a personalului şi dotarea cu echipamente şi aplicaţii informatice
Obiective specifice:
A. Elaborarea și introducerea, la nivelul Ministerului Public, a unui set unitar de metodologii de lucru privind punerea în executare a perchezițiilor informatice ori a constatărilor tehnico-științifice care au ca obiect date informatice de interes în urmărirea penală
B. Consolidarea capacității instituționale la nivelul Ministerului Public prin achiziționarea unor echipamente informatice (hardware), licenţe informatice (software - în aria efectuării percheziţiilor informatice, a constatărilor tehnico-ştiinţifice specifice şi a analizei informaţiilor) și formarea profesională specializată a personalului 
</t>
  </si>
  <si>
    <t>Ministerul Justiției</t>
  </si>
  <si>
    <t>Dezvoltarea și implementarea unui sistem integrat de management strategic la nivelul sistemului judiciar - SIMS</t>
  </si>
  <si>
    <t xml:space="preserve">Obiectivul general al proiectului: eficientizarea justiției și de consolidare instituțională a sistemului judiciar prin dezvoltarea unui sistem integrat de management strategic la nivelul sistemului judiciar.
Obiectivele specifice ale proiectului:
A.Utilizarea eficientă și eficace a resurselor de care dispune sistemul judiciar, prin asigurarea cu personal instruit la nivel decizional și tehnic, atribuții instituționale clar definite în domeniul managementului și planificării strategice, structuri specializate în management organizațional, suport informatic pentru facilitarea procesului decizional, metodologii unitare.
B. Fundamentarea, la nivelul managementului strategic integrat al sistemului judiciar, a deciziei privind modalitatea de implementare a măsurii de adaptare și optimizare a sistemului electronic de management al cauzelor ECRIS, prin intermediul unui document de analiză la nivel macro, conținând elementele și caracteristicile tehnice, infrastructura hardware și costurile necesare pentru dezvoltarea noului sistem electronic de management al cauzelor ECRIS - instrument de management integrat, atât operațional, cât și strategic de care vor beneficia instituțiile sistemului judiciar și care va permite adoptarea de decizii cheie pentru administrarea sistemului.
</t>
  </si>
  <si>
    <t>Consolidarea capacității administrative a MJ prin dezvoltarea unei platforme de gestiune a proceselor de lucru (GPL) și a aplicațiilor aferente</t>
  </si>
  <si>
    <t>Obiectivul general: Consolidare a capacității instituționale a Ministerului Justiției prin modernizarea și eficientizarea proceselor de lucru și fluxurilor aferente atât la nivel intern cât și la nivel extern.                    
Obiectiv specific al proiectului: 
A. Dezvoltarea și implementarea la nivelul Ministerului Justiției a unei platforme moderne de gestiune a proceselor de lucru (GPL) și a aplicațiilor aferente.</t>
  </si>
  <si>
    <t>Agenția Națională pentru Achiziții Publice</t>
  </si>
  <si>
    <t xml:space="preserve">Creșterea capacității administrative a ANAP și a instituțiilor publice responsabile  pentru  implementarea Strategiei naționale în domeniul achiziții publice </t>
  </si>
  <si>
    <t xml:space="preserve">Scopul proiectului: Creșterea capacității administrative a ANAP și a instituțiilor publice responsabile  în  implementarea Strategiei naționale în domeniul achiziții publice, în vederea îmbunătățirii sistemului de achiziții publice din România
Obiective specifice: 
A. Consolidarea capacității administrative a ANAP, pentru îndeplinirea funcțiilor sale în concordanță cu Strategia națională în domeniul achizițiilor publice, asigurându-se corelarea sistemelor de monitorizare și verificare.
B. Cooperarea între autoritățile contractante pentru a asigura agregarea cererii, în vederea eficientizării procesului de achiziție publică și utilizării fondurilor publice.
C. Consolidarea cunoștințelor pentru asigurarea unei abordări unitare la nivelul personalului implicat în sistemul de  achiziții publice
</t>
  </si>
  <si>
    <t>Ministerul Educației Naționale</t>
  </si>
  <si>
    <t>IP1/2015</t>
  </si>
  <si>
    <t>Îmbunătățirea politicilor publice în învățământul superior și creșterea calității reglementărilor prin actualizarea standardelor de calitate -QAFIN</t>
  </si>
  <si>
    <t xml:space="preserve">Scopul proiectului: Realizarea și punerea în aplicare a politicilor publice bazate pe dovezi, respectiv corelarea planificării strategice cu bugetarea pe programe, în domeniul finanțării instituțiilor de învățământ superior, prin creșterea calității reglementărilor cu privire la evaluarea calității în învățământul superior și la clasificarea și ierarhizarea instituțiilor de învățământ superior, respectiv a programelor de studii, și prin îmbunătățirea capacității administrative a MEN și ARACIS, prin adaptarea structurilor, optimizarea proceselor și pregătirea resurselor umane, cu folosirea unor mecanisme transparente de consultări publice, care asigură participarea la decizie a cetățenilor, și aplicarea unor standarde de calitate europene. 
Obiective specifice: 
A. Optimizarea planificării strategice și a bugetării pe programe
B. Implementarea metodologiei și ghidurilor de clasificare și ierarhizare a instituțiilor de învățământ superior, respectiv a programelor de studii, bazată pe seturi clare și transparente de indicatori și date;
C. Îmbunătățirea capacității administrative a MEN și ARACIS la nivel de sistem, prin dezvoltarea de instrumente manageriale privind organizarea și funcționarea internă, proceduri de uz intern, manuale, ghiduri de bună practică, și prin formarea personalului propriu, precum și cel din instituțiile de învățământ superior, pentru implementarea instrumentelor elaborate și în ceea ce privește practicile europene în domeniu.  
</t>
  </si>
  <si>
    <t xml:space="preserve">Ministerul Dezvoltării Regionale, Administrației Publice si Fondurilor Europene - Direcția Integritate, Bună Guvernare și Politici Publice </t>
  </si>
  <si>
    <t>IP3/2016</t>
  </si>
  <si>
    <t xml:space="preserve">Calitate, Standarde, Performanță - premisele unui management eficient la nivelul Ministerului Dezvoltării Regionale, Administrației Publice și Fondurilor Europene        </t>
  </si>
  <si>
    <t xml:space="preserve">Obiectiv general: Eficientizarea activității MDRAPFE și a instituțiilor din subordinea/sub autoritatea MDRAPFE (Agenția Națională pentru Locuințe) prin implementarea de standarde și instrumente ale managementului calității.
Obiective specifice:
A. Implementarea unui sistem de management performant certificat ISO 9001:2015, a unui sistem de management anticorupție ISO 37001:2016 și  a unui sistem de auto-evaluare de tip CAF  la nivelul MDRAPFE și a instituțiilor din subordinea/ sub autoritatea MDRAPFE (Agenția Națională pentru Locuințe).
B. Perfecționarea personalului din MDRAPFE și din structurile din subordinea/ sub autoritatea MDRAPFE (Agenția Națională pentru Locuințe) prin cursuri de perfecționare în domeniul managementului calității în administrația publică.
</t>
  </si>
  <si>
    <t>Agentia Națională de Administrare Fiscală</t>
  </si>
  <si>
    <t>Creșterea performanței activității vamale pentru facilitarea comerțului legitim</t>
  </si>
  <si>
    <t xml:space="preserve">Obiectiv general: Consolidarea capacității A.N.A.F. în ceea ce privește optimizarea serviciilor publice electronice oferite operatorilor economici și colaborarea cu autoritățile vamale din statele membre al Uniunii Europene.
Obiectivele specifice ale proiectului:
A. Dezvoltarea și implementarea unui instrument securizat de acces direct la sistemele europene de informații în domeniul vamal atât pentru mediul de afaceri, cât și pentru personalul vamal 
B. Realizarea schimbului electronic de informații pentru simplificarea formalităților vamale de import și export derulate de mediul de afaceri 
C. Alinierea sistemelor de import și export la cerințele de date comunitare pentru aplicarea unitară a cerințelor Codului vamal al Uniunii
D. Implementarea semnăturii electronice pentru operațiunile vamale de import-export 
E. Îmbunătățirea cunoștințelor și abilităților personalului din cadrul  A.N.A.F. în domeniul managementului identității utilizatorilor, schimbului electronic de informații și semnăturii electronice în vederea administrării și utilizării sistemelor electronice dezvoltate în cadrul proiectului 
</t>
  </si>
  <si>
    <t xml:space="preserve">Facilitarea formalităţilor vamale în contextul Codului vamal al Uniunii Europene </t>
  </si>
  <si>
    <t xml:space="preserve">Obiectivul general: Consolidarea capacității Agenției Naționale de Administrare Fiscală de eficientizare a proceselor decizionale orientate către mediul de afaceri și de exercitare a unui control vamal adecvat, prin dezvoltarea și introducerea de sisteme și standarde comune în conformitate cu cerințele Codului vamal al Uniunii.
Obiectivele specifice ale proiectului:
A. Reducerea poverii administrative prin elaborarea de norme metodologice şi proceduri pentru standardizarea proceselor vamale şi simplificarea formalitătilor vamale, conducând astfel la eficientizarea activităţii vamale. 
B. Dezvoltarea capacității administrative, prin introducerea unor proceduri simplificate privind gestionarea electronică a deciziilor vamale. 
C. Optimizarea capacităţii administrative de control al dovezilor de origine ca urmare a gestionării electronice a exportatorilor înregistraţi. 
D. Consolidarea capacității administrative în domeniul vamal prin creşterea gradului de conformare la legislaţia vamală în domeniul informaţiilor tarifare obligatorii şi eficientizarea analizei de risc prin efectuarea supravegherii la standardele unionale. 
E. Creșterea capacității administrative în domeniul vamal prin gestionarea uniformă şi controlul eficient al documentelor care însoţesc declaraţiile vamale prin Ghişeul unic. 
F. Îmbunătățirea cunoștințelor și abilităților angajaţilor de la nivelul Agenţiei Naţionale de Administrare Fiscală prin instruirea acestora în domeniul gestionării deciziilor vamale, al informaţiilor tarifare obligatorii, al verificării originii mărfurilor şi al controlului de conformitate și pentru administrarea şi utilizarea noilor sisteme/componente dezvoltate în cadrul proiectului.
</t>
  </si>
  <si>
    <t>Consolidarea capacității administrative a Ministerului Sănătății și a unităților aflate în subordonare, coordonare și sub autoritate prin implementarea unitară a Sistemului de Management al Calității SR EN ISO 9001:2015</t>
  </si>
  <si>
    <t xml:space="preserve">Obiectiv general: Consolidarea capacității administrative a Ministerului Sănătății și a unităților aflate în subordonare, coordonare și sub autoritate prin implementarea unitară a Sistemului de Management al Calității bazat pe standardul SR EN IS0 9001:2015
Obiectivele specifice ale proiectului:
A. Implementarea unor sisteme unitare de management al calității și performanței implementate în autorități și instituții publice centrale; 
B. Realizarea instrumente de implementare unitară a Sistemului de Management al Calității SR EN ISO 9001:2015;
C.  Certificarea Sistemului de Management al Calității SR EN ISO 9001:2015 implementat în autorități și instituții publice centrale;
D. Imbunatatirea cunoștințelor şi abilităţilor personalului din carul Ministerului Sanatatii si unitatilor subordonate. Va fi instruit atât personalul de execuție pentru sistemul de management al calității cât și personalul de conducere pentru îmbunătățirea abilităților și competențelor în domeniul managementului calității.
</t>
  </si>
  <si>
    <t>Ministerul Afacerilor Interne</t>
  </si>
  <si>
    <t xml:space="preserve">Management performant și unitar la nivelul Ministerului Afacerilor Interne pentru serviciile de urgență </t>
  </si>
  <si>
    <t xml:space="preserve">Obiectiv general: Crearea şi dezvoltarea unui cadru unitar pentru managementul performant la nivelul structurilor operative şi de coordonare cu atribuții privind gestionarea și intervenția în cazul situațiilor de urgență și a urgențelor medicale.
Obiectivele specifice ale proiectului:
A.Creșterea performanței organizaționale prin implementarea Instrumentului de auto-evaluare a modului de funcţionare a instituțiilor administrației publice (CAF) și a sistemului de management integrat Balanced Scorecard (BSC) in Ministerul Afacerilor Interne pe domeniul situațiilor de urgență. 
B. Creșterea eficienței serviciilor oferite de structurile din domeniul situațiilor de urgență prin implementarea și certificarea SR EN ISO 9001:2015 în MAI 
C. Creșterea capacitații personalului de a implementa sisteme și instrumente unitare de management al calității și performanței prin pregătirea specifică a unui număr de 432 persoane din cadrul MAI.
</t>
  </si>
  <si>
    <t>Implementarea și dezvoltarea de sisteme și standarde comune pentru optimizarea proceselor decizionale în domeniul mediului</t>
  </si>
  <si>
    <t xml:space="preserve">Obiectiv general: Consolidarea capacității instituționale a Ministerului Mediului și a structurilor aflate în subordinea și sub autoritatea acestuia prin îmbunătățirea managementului proceselor și activităților organizaționale și implementarea instrumentelor de management al calității CAF și SR EN ISO 9001:2015 în vederea eficientizării administrației publice.
Obiectivele specifice ale proiectului:
A. Elaborarea revizuirea și implementarea de proceduri unitare pentru managementul calității în conformitate cu SR EN ISO 9001:2015 la nivelul departamentelor din cadrul Ministerului Mediului și al structurilor aflate în subordinea și sub autoritatea sa, respectiv Agentia Nationala Pentru Protectia Mediului (ANPM), Administratia Nationala de Meteorologie (ANM), Garda Nationala de Mediu (GNM), Administratia Rezervatiei Biosferei „Delta Dunarii” (ARBDD).
B. Implementarea CAF ca instrument al managementului calității complementar cu SR EN ISO 9001:2015.
C. Creșterea capacității administrației publice de a gestiona în mod eficient resursele existente și de a contribui la realizarea obiectivelor propuse la nivelul Ministerului Mediului.
D. Dezvoltarea și evaluarea competențelor profesionale ale personalului în vederea coordonării instituționale și eficientizarea procesului decizional la standarde înalte. coordonarea și conducerea activităților într-un mod planificat și sistematic conform principiilor managementului calității. 
E. Desfășurarea de activități de promovare a sistemelor/instrumentelor de management al calității în vederea acordării de sprijin pentru MM și structurile aflate în subordinea și sub autoritatea ministerului.
</t>
  </si>
  <si>
    <t>Agenția Națională de Administrare a Bunurilor Indisponibilizate</t>
  </si>
  <si>
    <t>IP4/2016</t>
  </si>
  <si>
    <t>Consolidarea și eficientizarea sistemului național de recuperare a creanțelor provenite din infracțiuni</t>
  </si>
  <si>
    <t xml:space="preserve">Obiectivul general: creșterea gradului de recuperare a creanțelor provenite din infracțiuni 
Obiectiv specific al proiectului:
A. Consolidarea capacității Agenției Națională de Administrare a Bunurilor Indisponibilizate în vederea îndeplinirii eficiente și performante a misiunii instituționale prin dezvoltarea de instrumente operaționale și strategice, precum și investirea în capitalul uman.
</t>
  </si>
  <si>
    <t>IP6/2016</t>
  </si>
  <si>
    <t>Dezvoltarea unui sistem de management unitar al resurselor umane din administrația publică</t>
  </si>
  <si>
    <t xml:space="preserve">Obiectivul general: Dezvoltarea sistemului de management strategic integrat al resurselor umane astfel încât acestea să poată asigura suportul necesar unei administrații publice moderne, performante, inclusive și inovative.
Obiectivele specifice ale proiectului:
A.Dezvoltarea unor soluții fundamentate și durabile a căror aplicare să contribuie la îmbunătățirea managementului resurselor umane din România;
B. Diminuarea discrepanțelor existente în aplicarea politicilor de resurse umane, atât între diferitele categorii ale acestora, cât și între instituții publice;
C. Dezvoltarea unor mecanisme moderne și inovative de management al resurselor umane care să sprijine procesul de elaborare, implementare și evaluare a politicilor publice în domeniu;
D. Dezvoltarea unui sistem de cadre de competență corelat cu un sistem obiectiv și incluziv de recrutare și de evaluare a performanțelor individuale în concordanță cu indicatorii de performanță și politicile de salarizare pentru administrația publică;
E. Contribuție la asigurarea unui management unitar al carierei în funcția publică prin extinderea Sistemului informatic integrat de management al funcțiilor publice și al funcționarilor publici;
F. Îmbunătățirea aplicării legislației în domeniul salarizării unitare a personalului din administrația publică;
G. Îmbunătățirea coordonării și comunicării între instituțiile publice care au atribuții în domeniul managementului resurselor umane din administrația publică.
</t>
  </si>
  <si>
    <t>IP7/2017</t>
  </si>
  <si>
    <t xml:space="preserve">Consolidarea sistemelor de integritate - cea mai 
bună strategie de prevenire a corupției în administrația publică
</t>
  </si>
  <si>
    <t xml:space="preserve">Scopul proiectului:Consolidarea integrității la nivelul MDRAPFE, al structurilor din subordinea/sub autoritatea sa precum și la nivelul autorităților administrației publice locale, prin dezvoltarea, promovarea și utilizarea de instrumente specifice prevenirii corupției.
Obiective specifice:
A. Creșterea capacității administrative a MDRAPFE de a coordona  procesul de monitorizare și evaluare a progreselor  înregistrate în implementarea măsurilor anticorupție la nivelul administrației publice locale.  
B. Creșterea gradului de implementare a măsurilor de prevenire a corupției și a indicatorilor de evaluare la nivelul MDRAPFE, al structurilor din subordinea / sub autoritatea ministerului și la nivelul autorităților administrației publice locale. 
C. Creșterea gradului de conștientizare a efectelor corupției la nivelul personalului din administrația publică locală. 
D. Îmbunătățirea cunoștințelor și a competențelor personalului din MDRAPFE, al structurilor din subordinea / sub autoritatea ministerului și la nivelul autorităților administrației publice locale în ceea ce privește prevenirea corupției. 
</t>
  </si>
  <si>
    <t xml:space="preserve">Consolidarea capacității administrative a secretariatului tehnic al Strategiei Naționale Anticorupție 2016-2020 de a sprijini implementarea măsurilor anticorupție  </t>
  </si>
  <si>
    <t>Obiectivul general al proiectului îl reprezintă sprijinirea instituțiilor și autorităților din administrația publică, în realizarea celor trei obiective generale ale Strategiei Naționale Anticorupție: prevenire – combatere – educație.
Obiectivele specifice ale proiectului: 
A. Creșterea capacității administrative a instituţiilor publice de la nivel central de a preveni și a reduce corupția
B. Creșterea gradului de conștientizare a corupției în rândul cetățenilor și al personalului din instituțiile și autoritățile publice
C. Creșterea gradului de educaţie anticorupţie la nivelul personalului din autorităţile şi instituţiile publice de la nivel central.</t>
  </si>
  <si>
    <t>Agenția Națională a Funcționarilor Publici</t>
  </si>
  <si>
    <t>ETICA - Eficiență, Transparență și Interes pentru Conduita din Administrație</t>
  </si>
  <si>
    <t xml:space="preserve">Obiectivul general al proiectului:
Dezvoltarea capacității autorităților și instituțiilor publice de a promova valori precum cinste, probitate, onestitate, în special prin creşterea transparenţei, a gradului de cunoaştere şi înţelegere a standardelor etice, a eficienței aplicării instrumentelor specifice şi printr-o cultură a responsabilităţii
Obiectivele specifice ale proiectului:
A. Sprijin pentru fundamentarea deciziilor de actualizare a cadrului general pentru definirea, facilitarea aplicării și monitorizarea conformității cu normele de conduită
B. O mai bună valorificare a potențialului utilizării tehnologiilor IT în activitatea consilierilor de etică, inclusiv prin actualizarea instrumentelor existente
C. Elaborarea și inițierea implementării unei strategii de comunicare în legătură cu standardele etice și obligațiile privind conduita din administrație, pe o perioadă de 3-4 ani 
D. Un sistem coerent de abordare a cerințelor privind dezvoltarea de cunoștințe, competențe și abilități în legătură cu standardele etice și aplicarea lor ulterioară, în activitățile curente
</t>
  </si>
  <si>
    <t xml:space="preserve"> Proiect cu acoperire națională</t>
  </si>
  <si>
    <t>Bucuresti</t>
  </si>
  <si>
    <t>APC</t>
  </si>
  <si>
    <t>implementare</t>
  </si>
  <si>
    <t>Valoarea eligibilă a proiectului</t>
  </si>
  <si>
    <t>Cod SIPOCA</t>
  </si>
  <si>
    <t>OFP</t>
  </si>
  <si>
    <t>AP3/  /3.1</t>
  </si>
  <si>
    <t>AP3/  /3.2</t>
  </si>
  <si>
    <t>MP</t>
  </si>
  <si>
    <t>Cod apel</t>
  </si>
  <si>
    <t>AP1/11i /1.1</t>
  </si>
  <si>
    <t>AP1/11i /1.4</t>
  </si>
  <si>
    <t>AP 2/11i  /2.2</t>
  </si>
  <si>
    <t>DV</t>
  </si>
  <si>
    <t xml:space="preserve">AP1/11i /1.3 </t>
  </si>
  <si>
    <t>VB</t>
  </si>
  <si>
    <t>CA</t>
  </si>
  <si>
    <t>GD</t>
  </si>
  <si>
    <t>RG</t>
  </si>
  <si>
    <t>RB</t>
  </si>
  <si>
    <t>AI</t>
  </si>
  <si>
    <t>OD</t>
  </si>
  <si>
    <t>MN</t>
  </si>
  <si>
    <t>MM</t>
  </si>
  <si>
    <t xml:space="preserve">AP1/11i /1.2 </t>
  </si>
  <si>
    <t>**</t>
  </si>
  <si>
    <t>***</t>
  </si>
  <si>
    <t>IP2/2015</t>
  </si>
  <si>
    <t>IP5/2016</t>
  </si>
  <si>
    <t>TOTAL AXA 1</t>
  </si>
  <si>
    <t>regiune mai dezvoltată</t>
  </si>
  <si>
    <t>regiune mai puțin dezvoltată</t>
  </si>
  <si>
    <t>AA4/ 21.11.2017</t>
  </si>
  <si>
    <t>n.a</t>
  </si>
  <si>
    <t>,</t>
  </si>
  <si>
    <t>Omdrapfe nr. 3042/18.05.17</t>
  </si>
  <si>
    <t>Omdrapfe nr. 3044/18.05.17</t>
  </si>
  <si>
    <t>AA3/ 13.04.2017</t>
  </si>
  <si>
    <t>AA2 / 28.06.2017</t>
  </si>
  <si>
    <t>AA1 / 09.06.2017</t>
  </si>
  <si>
    <t>AA5/ 22.08.2017</t>
  </si>
  <si>
    <t>Omdrapfe 636/09.10.2017</t>
  </si>
  <si>
    <t>AA5 /24.11.2017</t>
  </si>
  <si>
    <t>AA5/ 27.11.2017</t>
  </si>
  <si>
    <t>AA3/ 12.10.2017</t>
  </si>
  <si>
    <t>AA6/ 21.11.2017</t>
  </si>
  <si>
    <t>AA2 / 17.10.2017</t>
  </si>
  <si>
    <t>AA3/ 03.08.2017</t>
  </si>
  <si>
    <t>AA5/ 12.10.2017</t>
  </si>
  <si>
    <t>Omdrapfe nr. 6696/ 06.11.2017</t>
  </si>
  <si>
    <t>AA1/ 22.06.2017</t>
  </si>
  <si>
    <t>AA5 /16.08.2017</t>
  </si>
  <si>
    <t>AA6 /28.09.2017</t>
  </si>
  <si>
    <t>AA6 /03.11.2017</t>
  </si>
  <si>
    <t>AA2 /14.09.2017</t>
  </si>
  <si>
    <t>AA4 /03.04.2017</t>
  </si>
  <si>
    <t>AA3 /23.08.2017</t>
  </si>
  <si>
    <t>AA1 /26.04.2017</t>
  </si>
  <si>
    <t>Data
Raportare</t>
  </si>
  <si>
    <t xml:space="preserve">TOTAL </t>
  </si>
  <si>
    <t>TOTAL AXA 3</t>
  </si>
  <si>
    <t>TOTAL AXA 2</t>
  </si>
  <si>
    <t>AA3/ 18.12.2017</t>
  </si>
  <si>
    <t>Denumire parteneri</t>
  </si>
  <si>
    <t xml:space="preserve">1. Curtea de Apel București
2. Tribunalul București
3. Consiliul Superior al Magistraturii
4. Parchetul de pe lângă Înalta Curte de Casație și Justiție (Ministerul Public)
5. Direcția Națională Anticorupție
6. Direcția de Investigare a Infracțiunilor de Criminalitate Organizată și Terorism
7. Inspecția Judiciară
8.  Direcția Națională de Probațiune
</t>
  </si>
  <si>
    <t>1. MDRAPFE</t>
  </si>
  <si>
    <t>1. I.N.C.E.</t>
  </si>
  <si>
    <t>1. ASE</t>
  </si>
  <si>
    <t xml:space="preserve">1. Ministerul Mediului Apelor și Pădurilor 
2. Institutul Naţional de Cercetare-Dezvoltare pentru Pedologie, Agrochimie și Protecţia Mediului – ICPA Bucureşti 
3. Institutul Naţional de Cercetare-Dezvoltare în Silvicultură “Marin Drăcea” 
4. Universitatea Tehnica de Constructii Bucuresti 
5. Institutul Naţional de Cercetare - Dezvoltare în Construcţii, Urbanism și Dezvoltare Teritorială Durabilă „URBAN-INCERC” 
6. Institutul Naţional de Cercetare-Dezvoltare pentru Fizica Pământului 
7. Institutul de Geografie 
8. Universitatea Babeş-Bolyai 
9. Agenţia Nucleară și pentru Deşeuri Radioactive 
10. Institutul Naţional de Sănătate Publică 
11. Autoritatea Naţională Sanitară Veterinară și pentru Siguranţa Alimentelor 
12. Institutul de Sociologie 
13. Institutul de Prognoză Economică
</t>
  </si>
  <si>
    <t>1. INCE</t>
  </si>
  <si>
    <t>1. Academia Română</t>
  </si>
  <si>
    <t>1. UEFISCDI
2. INCSMPS</t>
  </si>
  <si>
    <t>1.Asociația pentru Democrației</t>
  </si>
  <si>
    <t>1. Ministerul Muncii și Justiției Sociale
2. Agenția Națională a Funcționarilor Publici</t>
  </si>
  <si>
    <t>1. Scoala Națională de Studii Politice</t>
  </si>
  <si>
    <t>1. Curtea de conturi
2. Academia Română</t>
  </si>
  <si>
    <t>2. Agenția Română de Asigurare a Calității in Învățământul Superior</t>
  </si>
  <si>
    <t>1. Ministerul Public - Parchetul de pe lângă Înalta Curte de Casație și Justiție</t>
  </si>
  <si>
    <t>1. Secretariatul General al Guvernului</t>
  </si>
  <si>
    <t>1. Agenția Națională a Funcționarilor Publici</t>
  </si>
  <si>
    <t>1. Ministerul Finanțelor Publice</t>
  </si>
  <si>
    <t>1. Ministerul Afacerilor Interne
2. Secretariatul General al Guvernului</t>
  </si>
  <si>
    <t xml:space="preserve">1. Ministerul Afacerilor Interne
Direcţia Generală Anticorupţie
</t>
  </si>
  <si>
    <t>AA6/ 04.01.2018</t>
  </si>
  <si>
    <t>AA3 /18.01.2018</t>
  </si>
  <si>
    <t>AA1/22.01.18</t>
  </si>
  <si>
    <t>AA7/25.01.2018</t>
  </si>
  <si>
    <t>Omdrapfe nr. 222/23.01.18</t>
  </si>
  <si>
    <t>CP4/2017</t>
  </si>
  <si>
    <t>APL</t>
  </si>
  <si>
    <t>Calitate și performanță în administrația publică - Primăria municipiului Tecuci</t>
  </si>
  <si>
    <t>Consolidarea capacității instituționale a Primăriei Municipiului Turda prin implementarea sistemului de management al calității</t>
  </si>
  <si>
    <t>Calitate și performanță: strategie de management la Consiliul Județean Vaslui</t>
  </si>
  <si>
    <t>Primăria Municipiului Tecuci</t>
  </si>
  <si>
    <t>Primăria Municipiului Turda</t>
  </si>
  <si>
    <t>Consiliul Județean Vaslui</t>
  </si>
  <si>
    <t xml:space="preserve">Scopul proiectului: Consolidarea capacitătii administrative a (UAT) a Municipiul Tecuci, judetul Galati, din regiunea mai putin dezvoltată Sud-Est, pentru sustinerea unui management calitativ si performant prin implementarea si utilizarea a doua sisteme unitare de managenent al calitătii CAF si ISO, aplicabile administratiei locale, în concordantă cu ”Planul de actiuni pentru implementarea etapizată a managementului calitătii în autorităti si institutii publice 2016-2020”.
Obiective specifice:
OS 1. Implementarea si utilizarea instrumentului de auto-evaluare de tip CAF (Cadrul comun de autoevaluare a modului de functionare a institutiilor publice) la nivelul UAT Municipiul Tecuci pentru sustinerea schimbării in vederea obtinerii de performantă, de îmbunătăţire a modului de realizare a activităţilor şi de prestare a serviciilor publice.
OS 2. Implementarea si certificarea sistemului de management al calitătii ISO 9001 în UAT Municipiul Tecuci pentru o administratie publică locală consolidată si eficientă si îmbunătătirea serviciilor publice furnizate. Pentru a-si îmbunătăti procesul de management al calitatii la nivelul întregii organizatii, institutia va implementa noul standard de management al calitătii ISO 9001.
OS 3. Dezvoltarea/cresterea abilitătilor si certificarea unui număr de 120 de persoane din toate nivelurile ierarhice din cadrul unitătii adminsitrativ teritoriale, UAT Municipiul Tecuci.
Formarea/instruirea specifică in vederea implementarii sistemului/instrumentului de management al calitătii se va realiza ca parte a procesului de implementare al celor două sisteme.
</t>
  </si>
  <si>
    <t xml:space="preserve">Scopul proiectului: Creșterea capacității instituționale a Municipiului Turda prin introducerea sistemului de management al performanței și calității ISO 9001:2015 în cadrul UAT Municipiul Turda în vederea optimizării proceselor orientate către beneficiari, în concordanță cu Strategia pentru consolidarea administrației publice 2014-2020.
Obictivele specifice ale proiectului:
OS 1: Crearea și operaționalizarea cadrului instituțional necesar pentru implementarea sistemului de management al performantei și calității ISO 9001:2015
OS 2: Implementarea și menținerea unui sistem de evaluare a calității prestațiilor bazat pe indicatori de performanță și management adecvați 
OS 3:  Modernizarea infrastructurii și a instrumentelor de lucru în scopul eficientizării modului de derulare a activităților confom noului standard implementat
OS 4:  Creșterea nivelului de pregătire, cunoștințe și abilități ale personalului din cadrul Primăriei Municipiului Turda în domeniul managementului calității și performanței instituționale 
OS 5:  Dobândirea și menținerea calității de entitate certificată ISO 9001:2015
</t>
  </si>
  <si>
    <t>Scopul proiectului: Creșterea capacității instituționale a Municipiului Turda prin introducerea sistemului de management al performanței și calității ISO 9001:2015 în cadrul UAT Municipiul Turda în vederea optimizării proceselor orientate către beneficiari, în concordanță cu Strategia pentru consolidarea administrației publice 2014-2020.
Obictivele specifice:
OS 1: Crearea și operaționalizarea cadrului instituțional necesar pentru implementarea sistemului de management al performantei și calității ISO 9001:2015
OS 2: Implementarea și menținerea unui sistem de evaluare a calității prestațiilor bazat pe indicatori de performanță și management adecvați 
OS 3:  Modernizarea infrastructurii și a instrumentelor de lucru în scopul eficientizării modului de derulare a activităților confom noului standard implementat
OS 4:  Creșterea nivelului de pregătire, cunoștințe și abilități ale personalului din cadrul Primăriei Municipiului Turda în domeniul managementului calității și performanței instituționale 
OS 5:  Dobândirea și menținerea calității de entitate certificată ISO 9001:2015</t>
  </si>
  <si>
    <t>Cluj</t>
  </si>
  <si>
    <t>Turda</t>
  </si>
  <si>
    <t>Tecuci</t>
  </si>
  <si>
    <t>Vaslui</t>
  </si>
  <si>
    <t>Galați</t>
  </si>
  <si>
    <t>29.03.2019</t>
  </si>
  <si>
    <t>26.09.2018</t>
  </si>
  <si>
    <t>29.05.2019</t>
  </si>
  <si>
    <t>AP 2/11i  /2.1</t>
  </si>
  <si>
    <t>Crt. No.</t>
  </si>
  <si>
    <t>Priority Axis/Investment priority</t>
  </si>
  <si>
    <t>Call no.</t>
  </si>
  <si>
    <t>Project title</t>
  </si>
  <si>
    <t>SIPOCA Code</t>
  </si>
  <si>
    <t>POF</t>
  </si>
  <si>
    <t>Benficiary Name</t>
  </si>
  <si>
    <t>Partner Name</t>
  </si>
  <si>
    <t>Project summary</t>
  </si>
  <si>
    <t>Start date</t>
  </si>
  <si>
    <t>End date</t>
  </si>
  <si>
    <t>Region</t>
  </si>
  <si>
    <t>County</t>
  </si>
  <si>
    <t>Locality</t>
  </si>
  <si>
    <t>Union co-financing rate</t>
  </si>
  <si>
    <t>Beneficiary type</t>
  </si>
  <si>
    <t>Area of intervention</t>
  </si>
  <si>
    <t>Eligible value of the project (LEI)</t>
  </si>
  <si>
    <t>EU Funds</t>
  </si>
  <si>
    <t>More developed regions</t>
  </si>
  <si>
    <t>Less developed regions</t>
  </si>
  <si>
    <t>National Budget</t>
  </si>
  <si>
    <t>Beneficiary private contribution</t>
  </si>
  <si>
    <t>private contribution</t>
  </si>
  <si>
    <t>Eligible value of the project</t>
  </si>
  <si>
    <t>Non eligible expenditure</t>
  </si>
  <si>
    <t>Total value of the project</t>
  </si>
  <si>
    <t>Project status</t>
  </si>
  <si>
    <t>Aditional Act  no.</t>
  </si>
  <si>
    <t>National contribution</t>
  </si>
  <si>
    <t>Report Date</t>
  </si>
  <si>
    <t>AA3/ 18.01.2018</t>
  </si>
  <si>
    <t>AA3/ 16.01.2018</t>
  </si>
  <si>
    <t>AA4/ 30.01.2018</t>
  </si>
  <si>
    <t>APT_SMC – Administrație Publică eficienTă prin Sistem de Management al Calității</t>
  </si>
  <si>
    <t>Judeţul Dâmbovița</t>
  </si>
  <si>
    <t xml:space="preserve">Obiectivul general al proiectului îl constituie implementarea unor sisteme integrate de management al calități și performanței în vederea optimizării proceselor decizionale și de sprijin a cetăţenilor, susținut de o dezvoltare a abilităților personalului de la nivelul solicitantului.
Se urmărește implementarea unui Sistem de Management al Calității certificat conform Standardului Internațional ISO 9001:2015 (SMC) și a instrumentului de management al performanței Balance Scorecard (BSC).
OS.1 Elaborarea, dezvoltarea, implementarea și menținerea unui Sistem de Management al Calității în conformitate cu prevederile Standardului ISO 9001:2015 care să conducă la creșterea calității, eficienței și a transparenței serviciilor oferite precum și dezvoltarea unui proces de monitorizare și de evaluare a impactului net al serviciilor oferite.
OS.2 Elaborarea, dezvoltarea și implementarea unor sisteme de management al performanței în baza Balance ScoreCard.
OS.3 Dezvoltarea abilităților specifice ale personalului public în domeniul managementului calității în vederea elaborării, implementării și menținerii unor sisteme de management al calității și performanței la nivelul beneficiarului astfel încât să se mențină la un standard european calitatea serviciilor acordate. 
OS.4 Dezvoltarea de noi abilități ale personalului în vederea optimizării proceselor decizionale </t>
  </si>
  <si>
    <t>Dâmbovița</t>
  </si>
  <si>
    <t>ISO 9001:2015  - Dovada calității în activitatea Consiliului Județean Mureș</t>
  </si>
  <si>
    <t>Judeţul Mureş</t>
  </si>
  <si>
    <t xml:space="preserve">Obiectiv general: este eficientizarea activităţii Consiliului Judeţean Mureş prin implementarea în activitatea curentă a unui instrument de management al calităţii recunoscut internaţional pentru furnizarea de servicii publice, care să vină în aşteptarea beneficiarilor.
Obiectivele specifice ale proiectului sunt:
1. Introducerea  la nivelul Consiliului Judeţean Mureş a sistemului de management al calităţii ISO 9001:2015 
2. Dezvoltarea abilităţilor şi cunoştinţelor  personalului de conducere şi execuţie din aparatul de specialitate al Consiliului Judeţean Mureş, pentru înţelegerea, aplicarea, dezvoltarea şi menţinerea sistemului de management, conform cerinţelor standardului.
3. Dezvoltarea unui sistem informatic care să eficientizeze legătura între responsabilii cu managementul calităţii din cadrul fiecărei structuri organizatorice a Consiliului Judeţean Mureş
</t>
  </si>
  <si>
    <t>Târgu Mureș</t>
  </si>
  <si>
    <t>Mureș</t>
  </si>
  <si>
    <t>AA2/ 13.12.2017</t>
  </si>
  <si>
    <t>Municipiul Râmnicu Sărat</t>
  </si>
  <si>
    <t>Servicii publice de calitate oferite de administrația publică locală a Municipiului Râmnicu Sărat</t>
  </si>
  <si>
    <t>Performanță în serviciile de administrație publică locală ale Municipiului Pitești</t>
  </si>
  <si>
    <t xml:space="preserve">Obiectivul general al proiectului îl constituie consolidarea capacității administrative a Unității administrativ teritoriale (UAT) Municipiul Râmnicu Sărat, județul Buzău, din regiunea mai puțin dezvoltată Sud-Est, pentru susținerea unui management performant și calitativ prin implementarea și utilizarea a două sisteme unitare de managenent al calității CAF și ISO, aplicabile administrației locale, în concordanță cu ”Planul de acțiuni pentru implementarea etapizată a managementului calității în autorități și instituții publice 2016-2020”.
OS 1. Implementarea și utilizarea instrumentului de auto-evaluare de tip CAF la nivelul UAT Municipiul Râmnicu Sărat pentru sprijinirea schimbării pentru performanță, îmbunătăţirea modului de realizare a activităţilor şi de prestare a serviciilor publice.
OS 2. Implementarea și recertificarea sistemului de management al calității ISO 9001 în UAT Municipiul Râmnicu Sărat pentru o administrație publică locală consolidată și eficientă și îmbunătățirea serviciilor publice furnizate.
OS 3. Dezvoltarea/creșterea abilităților și certificarea unui număr de 80 de persoane din toate nivelurile ierarhice din cadrul aparatului propriu de specialitate al primarului municipiului Râmnicu Sărat pe teme specifice în scopul implementării unui management al calității și performanței și utilizarea managementului calității.
</t>
  </si>
  <si>
    <t>Argeș</t>
  </si>
  <si>
    <t>Târgoviste</t>
  </si>
  <si>
    <t>Pitești</t>
  </si>
  <si>
    <t>Primăria Municipiului Pitești</t>
  </si>
  <si>
    <t xml:space="preserve">Obiectiv general: introducerea de sisteme si standarde comune în Primăria Muncipiului Pitești ce optimizează procesele orientate către beneficiari în concordanță cu SCAP, în vederea îmbunătățirii managementului performanței și a calității serviciilor oferite.
Obiectivele specifice ale proiectului sunt:
1. Creșterea capacității Primăriei Municipiului Pitești prin implementarea unui sistem de management al performanței și calității corelat cu Planul de acțiune pentru prioritizarea și etapizarea implementării managementului calității. 
2. Imbunătățirea    competențelor personalului de conducere si execuție din Primăria Municipiului Pitești
</t>
  </si>
  <si>
    <t>Optimizarea proceselor orientate către cetăţeni prin implementarea Instrumentului CAF la nivelul Primăriei Municipiului Bistriţa</t>
  </si>
  <si>
    <t>Municipiul Bistriţa</t>
  </si>
  <si>
    <t xml:space="preserve">Obiectivul general: Modernizarea şi eficientizarea sistemului de management al Primăriei municipiului Bistriţa, în vederea îmbunătăţirii calităţii serviciilor orientate către cetăţeni.                                                                                                                                                                                                                       OS1. Implementarea Cadrului comun de autoevaluare a modului de funcţionare a instituţiilor publice la nivelul Primăriei municipiului Bistriţa în primele 15 luni de implementare a proiectului;
OS2.  Îmbunătăţirea abilităţilor în domeniul CAF pentru 60 de persoane – aleşi locali şi personal de conducere şi de execuţie din cadrul Primăriei municipiului Bistriţa, în vederea optimizării proceselor orientate către cetăţeni, în primele 13 luni de implementare a proiectului.
</t>
  </si>
  <si>
    <t>Bistrița</t>
  </si>
  <si>
    <t>Consolidarea capacității administrative a Municipiului Băilești</t>
  </si>
  <si>
    <t>Municipiul Băilești</t>
  </si>
  <si>
    <t>Obiectivul general: Dezvoltarea capacității administrative a Unității administrativ teritoriale (UAT) Municipiul Băilești, județul Dolj prin susținerea unui management public performant bazat pe utilizarea sistemelor ISO și intrumentului CAF în cadrul administrației locale și pe perfecționarea personalului angajat și a aleșilor în domeniu managementului calității, în concordanță cu Strategia pentru consolidarea administrației publice 2014-2020 și Planul de acțiuni pentru implementarea etapizată a managementului calității în autorități și instituții publice 2016-2020.                                                                     OS1. Implementarea și utilizarea instrumentului de auto-evaluare de tip CAF (Cadrul comun de autoevaluare a modului de funcționare a instituțiilor publice) la nivelul UAT Municipiul Băilești pentru consolidarea serviciilor oferite beneficiarilor.  
OS2. Implementarea și certificarea sistemului de management al calității ISO 9001 în UAT Municipiul Băilești pentru o administrație publică eficientă, transparentă și adaptată nevoilor comunității locale.
OS3. Dezvoltarea cunoștiințelor și abilităților unui număr de 120 de persoane de la nivelul UAT Municipiul Băilești în vederea sprijinirii măsurilor vizate de un management al calității și performanței dezvoltate.</t>
  </si>
  <si>
    <t>Bailești</t>
  </si>
  <si>
    <t>Management performant în administrația publică din municipiul Vulcan</t>
  </si>
  <si>
    <t>Municipiul Vulcan</t>
  </si>
  <si>
    <t>Îmbunătățirea managementului calității în Municipiul Sebeș</t>
  </si>
  <si>
    <t>Municipiul Sebeș</t>
  </si>
  <si>
    <t xml:space="preserve">Obiectivul general: Consolidarea capacității administrative a Unității administrativ teritoriale (UAT) Municipiul Vulcan, județul Hunedoara pentru susținerea unui management performant prin introducerea  și utilizarea sistemelor ISO și intrumentului CAF aplicabile administrației locale, în concordanță cu ”Planul de acțiuni pentru implementarea etapizată a managementului calității în autorități și instituții publice 2016-2020”.                      OS1. Implementarea și utilizarea instrumentului de auto-evaluare de tip CAF (Cadrul comun de autoevaluare a modului de funcționare a instituțiilor publice) la nivelul UAT Municipiul Vulcan pentru creșterea performanței în administrația publică locală și îmbunătățirea serviciilor publice pentru comunitate.
OS2. Implementarea și certificarea sistemului de management al calității ISO 9001 în UAT Municipiul Vulcan pentru o administrație publică eficientă, transparent și adaptată nevoilor comunității locale.
OS3. Dezvoltarea cunoștiințelor și abilităților unui număr de 120 de persoane de la nivelul UAT Municipiul Vulcan în vederea utilizării unui management al calității și performaței la nivelul autorității publice locale.
</t>
  </si>
  <si>
    <t>Vulcan</t>
  </si>
  <si>
    <t>Obiectivul general: Implementarea / consolidarea si susþinerea unui management performant la nivelul Primariei Municipiului Sebes si al instituþiilor
subordonate, realizate prin aplicarea CAF ca instrument de îmbunataþire a performanþelor Sistemului de Management al Calitaþii al
Primariei Sebes, pentru crearea unei administraþii publice moderne, capabila sa faciliteze dezvoltarea socio-economica prin intermediul
unor servicii publice competitive.                                                                                                                                                                                                                                    OS 1 – Implementarea de sisteme unitare de management al calitaþii aplicabile administraþiei publice, prin utilizarea instrumentului
CAF, inclusiv formarea/ instruirea specifica a personalului Primariei Municipiului Sebes pentru implementarea instrumentului CAF
2. OS 2 – Consolidarea SMC prin acþiuni de îmbunataþire rezultate în urma evaluarii pe baza criteriilor modelului CAF
3. OS 3 – Dezvoltarea abilitaþilor personalului din cadrul Primariei Municipiului Sdebes si al instituþiilor subordonate Primariei Sebes
prin:
• asigurarea formarii profesionale a 10 persoane din cadrul primariei Municpiului Sebes pentru efectuarea autoevaluarii
SMC utilizând modelul CAF;
• asigurarea formarii profesionale a 46 persoane din grupul þinta, pentru implementarea Sistemului de Mangement al
Calitaþii, integrarea SMC cu SCIM si monitorizarea acestuia cu ajutorul instrumentului CAF.
• dezvoltarea unui Ghid de buna practica privind integrarea SMC cu SCIM în cadrul UAT si evaluarea performanþelor SMC
pe baza Modelului CAF
4. OS 4 – Asigurarea unui instrument suport pentru SMC prin proiectarea si implementarea unui sistem informatic.
5. OS 5 – Promovarea standardelor si instrumentelor managementului calitaþii prin oOrganizarea si derularea unei conferinþe de
informare/ constientizare privind principiile si instrumentele managementului calitaþii</t>
  </si>
  <si>
    <t>Sebeș</t>
  </si>
  <si>
    <t>Planificare strategica si managementul performanþei la nivelul Primariei Municipiului
Gheorgheni prin instrumentul Balanced Scorecard</t>
  </si>
  <si>
    <t>Gheorgheni</t>
  </si>
  <si>
    <t>Municipiului
Gheorgheni</t>
  </si>
  <si>
    <t>Obiectivul general: Optimizarea proceselor de managementul performanþei la nivel strategic prin introducerea instrumentului de Balanced Scorecard în cadrul Primariei Municipiului Gheorgheni.                                                                                                                                                                                                                          OS1. Elaborarea unui studiu privind situaþia actuala a managementului performanþei la nivel strategic în cadrul Primariei Municipiului Gheorgheni.
OS2. Introducerea unui instrument de management strategic de tip Balanced Scorecard la nivelul instituþiei.
OS3. Dezvoltarea cunostinþelor si abilitaþilor pentru 32 de persoane în cadrul Primariei Municipiului Gheorgheni în domeniul
managementului performanþei.</t>
  </si>
  <si>
    <t>Bistrița-Năsăud</t>
  </si>
  <si>
    <t xml:space="preserve">Dolj </t>
  </si>
  <si>
    <t xml:space="preserve">Hunedoara </t>
  </si>
  <si>
    <t xml:space="preserve">Alba </t>
  </si>
  <si>
    <t>Harghita</t>
  </si>
  <si>
    <t>Performanța în administrația publică din Municipiul Săcele - P.A.P.S.</t>
  </si>
  <si>
    <t>Municipiul Săcele</t>
  </si>
  <si>
    <t>Obiectivul general al proiectului il constituie implementarea si certificarea sistemului unitar de management al calitatii ISO 9001:2015,
aplicabil administratiei publice locale, inclusiv formarea specifica a personalului contractual si a functionarilor publici din cadrul Unitatii
Administrativ-Teritoriale Municipiul Sacele, in vederea cresterii performantei actului administrativ.                                                                                                  OS1. Implementarea si certificarea sistemului de management al calitatii ISO 9001:2015 la nivelul Unitatii Administrativ-Teritoriale
Municipiul Sacele in vederea optimizarii proceselor orientate catre beneficiari. Acest obiectiv specific se va realiza pornind de la:
- analiza modului de functionare a organizatiei publice, de la procese/activitati la rezultatele obtinute,
- definirea masurilor concrete de imbunatatire,
- revizuirea operatiilor, proceselor si activitatilor, elaborarea procedurilor de sistem in concordanta cu cerintele Ordinului nr.
400/2015
- implementarea de masuri corective si actiuni inovative care vor asigura cresterea calitatii actului administrativ si a satisfactiei
cetatenilor si mediului exterior (ONG-uri, agenti economici, institutii publice si alte organizatii).
OS2. Promovarea performantei in administratia publica locala, prin perfectionarea unui numar de 100 de angajati contractuali si
functionari publici din cadrul Unitatii Administrativ-Teritoriale Municipiul Sacele in 7 domenii si anume: Managementul calitatii si al
performantei in administratia publica, Control managerial intern, Management si planificare strategica, Comunicare institutionala,
Instruirea responsabililor de procese pentru cunoasterea cerintelor standardului ISO 9001:2015, Auditor intern pentru sistemul de
management al calitatii si Politici publice locale (fundamentare, elaborare, implementare, monitorizare si evaluare a deciziilor la
nivelul administratiei publice locale).
OS3. Imbunatatirea cunostintelor si abilitatilor profesionale ale personalului din aparatul de specialitate al Unitatii Administrativ-
Teritoriale Municipiul Sacele prin participarea la 10 sesiuni de formare personalizate si anume: Managementul calitatii si al
performantei in administratia publica - 1 sesiune/37 participanti, Control managerial intern - 1 sesiune/12 participanti, Management si
planificare strategica - 1 sesiune/17 participanti, Comunicare institutionala - 3 sesiuni/61 participanti, Instruirea responsabililor de
procese pentru cunoasterea cerintelor standardului ISO 9001:2015 - 2 sesiuni/41 participanti, Auditor intern pentru sistemul de
management al calitatii - 1 sesiune/4 participanti si Politici publice locale (fundamentare, elaborare, implementare, monitorizare si
evaluare a deciziilor la nivelul administratiei publice locale) - 1 sesiune/27 participanti.</t>
  </si>
  <si>
    <t>Brașov</t>
  </si>
  <si>
    <t>Săcele</t>
  </si>
  <si>
    <t>Planificare strategică și management al performanței la nivelul Municipiului Arad prin instrumentul Balanced Scorecard – Tablou de Bord Echilibrat</t>
  </si>
  <si>
    <t>Municipiul Arad</t>
  </si>
  <si>
    <t xml:space="preserve">Proiectul are ca obiectiv general:Crearea şi dezvoltarea unui cadru unitar pentru realizarea unui management performant la nivelul Primariei Mangalia, prin introducerea de sisteme și standarde comune ce optimizează procesele orientate catre beneficiari in concordanta cu SCAP.
OS 1 - Performanta organizationala crescuta prin implementarea Instrumentului de auto-evaluare a modului de funcţionare a institutiilor administratiei publice (CAF) in cadrul Primariei Mangalia.
OS 2 - Servicii publice eficiente si eficace prin implementarea si certificarea SR EN ISO 9001:2015 in cadrul Primariei Mangalia.
OS 3 - Competente profesionale imbunatatie in domeniul implementarii de sisteme si instrumente unitare de management al calitatii si performantei prin pregatirea specifica a unui numar de 60 persoane instruite din cadrul Primariei Mangalia.
</t>
  </si>
  <si>
    <t>Arad</t>
  </si>
  <si>
    <t>120 - Investiții în capacitatea instituțională și în eficiența administrațiilor și a serviciilor publice la nivel național, regional și local, în perspectiva realizării de reforme, a unei mai bune legiferări și a bunei guvernanțe</t>
  </si>
  <si>
    <t>Gorj</t>
  </si>
  <si>
    <t>Tg. Jiu</t>
  </si>
  <si>
    <t>Judetul Gorj</t>
  </si>
  <si>
    <t>OPTIMIZAREA PERFORMANȚEI SISTEMELOR INTERNE MANAGERIALE</t>
  </si>
  <si>
    <t xml:space="preserve">Optimizarea și eficientizarea proceselor orientate către cetățeni, în concordanță cu Strategia pentru Consolidarea Administrației Publice, prin introducerea sistemelor comune de calitate și performanță, în cadrul Consiliului Județean Gorj și a 4 instituții subordonate.
Obiectiv specific 1 Implementarea unui sistem unitar de management al calității și performanței (în  conformitate cu Planul de acțiune pentru prioritizarea și etapizarea implementării managementului calității) la nivelul Consiliului Județean Gorj și a 4 instituții subordonate;
Obiectiv specific 2 Dezvoltarea abilităților unui număr de 55 participanți din cadrul Consiliului Județean Gorj și 4 instituții publice subordonate în domeniile: implementării sistemelor de management al calității (CAF, ISO), control managerial intern.
</t>
  </si>
  <si>
    <t>Implementarea cadrului comun de auto-evaluare - garanția unei administrații eficiente în slujba cetățeanului</t>
  </si>
  <si>
    <t>Implementarea unui sistem de management al performanței și calității în Primăria municipiului Huși, județul Vaslui</t>
  </si>
  <si>
    <t>Sistem de management al performanței și calității în cadrul Primăriei Municipiului Vaslui SMC-BSC</t>
  </si>
  <si>
    <t>Consiliul Județean Ialomița</t>
  </si>
  <si>
    <t>Primăria Municipiului Huși</t>
  </si>
  <si>
    <t>Primăria Municipiului Vaslui</t>
  </si>
  <si>
    <t>Obiectivul general al proiectului îl reprezintă optimizarea proceselor orientate către beneficiari în concordanță cu SCAP prin introducerea sistemului C.A.F. si instruirea personalului la nivelul Consiliului Judetean Ialomita în scopul implementarii unitare a managementului calităţii şi performantei în administraţia publică locală.
Obiectiv specific 1: Îmbunătăţirea managementului calităţii în Consiliul Judeţan Ialomiţa prin introducerea standardului CAF într-un interval de 16 luni. 
Obiectiv specific 2: Creşterea capacităţii personalului din Consiliului Judeţean Ialomiţa de a implementa sistemul C.A.F., prin realizarea instruirilor pentru minim 20 persoane, a schimbului de experienţă pentru 15 persoane şi a campaniilor de promovare la scară largă cu privire la beneficiile intoducerii sistemului C.A.F.
Obiectiv specific 3: Dezvoltarea şi perfecţionarea cunoştinţelor şi a abilităţilor în domeniul dezvoltării durabile şi a egalităţii de şanse pentru minim  30 persoane din Consiliului Judeţean Ialomiţa iîntr-un interval de 2 luni, cu scopul aplicării acestor concepte în organizaţie pentru un management al calităţii mai bun.</t>
  </si>
  <si>
    <t>Ialomița</t>
  </si>
  <si>
    <t>Slobozia</t>
  </si>
  <si>
    <t>Huși</t>
  </si>
  <si>
    <t>Obiectivul general al proiectului este reprezentat de implementarea unor sisteme integrate de management al calitătii și performanței în vederea optimizării proceselor decizionale și de sprijin a cetătenilor, susținut de o dezvoltare a abilitătilor personalului de la nivelul solicitantului.
OS.1 Elaborarea, dezvoltarea, implementarea și menținerea unui Sistem de Management al Calității în conformitate cu prevederile Standardului ISO 9001:2015 care să conducă la creșterea calității, eficienței și a transparenței serviciilor oferite precum și dezvoltarea unui proces de monitorizare și de evaluare a impactului net al serviciilor oferite.
OS.2 Elaborarea, dezvoltarea și implementarea unor sisteme de management al performanței în baza Balance ScoreCard.
OS.3 Dezvoltarea abilităților specifice ale personalului public în domeniul managementului calității în vederea elaborării, implementării și menținerii unor sisteme de management al calității și performanței la nivelul Municipiului Huşi astfel încât să se mențină la standarde europene calitatea serviciilor acordate. 
OS.4 Dezvoltarea de noi abilități ale personalului în vederea optimizării proceselor decizionale orientate către cetățeni.</t>
  </si>
  <si>
    <t>Obiectivul general al proiectului constă în implementarea unor sisteme integrate de management al calități și performanței pentru optimizarea proceselor decizionale și de sprijin a cetăţenilor, și dezvoltarea abilităților personalului de la nivelul solicitantului.
OS.1 Elaborarea, dezvoltarea, implementarea și menținerea unui Sistem de Management al Calității în conformitate cu prevederile Standardului ISO 9001:2015 care să conducă la creșterea calității, eficienței și a transparenței serviciilor oferite precum și dezvoltarea unui proces de monitorizare și de evaluare a impactului net al serviciilor oferite.
OS.2 Elaborarea, dezvoltarea și implementarea unor sisteme de management al performanței în baza Balance Score Card.
OS.3 Dezvoltarea abilităților specifice ale personalului public în domeniul managementului calității în vederea elaborării, implementării și menținerii unor sisteme de management al calității și performanței la nivelul Municipiului Vaslui astfel încât să se mențină la standarde europene calitatea serviciilor acordate. 
OS.4 Dezvoltarea de noi abilități ale personalului în vederea optimizării proceselor decizionale orientate către cetățeni.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</si>
</sst>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 _l_e_i_-;\-* #,##0.00\ _l_e_i_-;_-* &quot;-&quot;??\ _l_e_i_-;_-@_-"/>
    <numFmt numFmtId="164" formatCode="0.000000000"/>
    <numFmt numFmtId="165" formatCode="#,##0.00_ ;\-#,##0.00\ "/>
    <numFmt numFmtId="166" formatCode="#,##0_ ;\-#,##0\ "/>
  </numFmts>
  <fonts count="21" x14ac:knownFonts="1">
    <font>
      <sz val="11"/>
      <color theme="1"/>
      <name val="Calibri"/>
      <family val="2"/>
      <charset val="238"/>
      <scheme val="minor"/>
    </font>
    <font>
      <b/>
      <sz val="11"/>
      <color theme="1"/>
      <name val="Calibri"/>
      <family val="2"/>
      <charset val="238"/>
      <scheme val="minor"/>
    </font>
    <font>
      <b/>
      <sz val="12"/>
      <name val="Calibri"/>
      <family val="2"/>
      <charset val="238"/>
      <scheme val="minor"/>
    </font>
    <font>
      <sz val="11"/>
      <color theme="0"/>
      <name val="Calibri"/>
      <family val="2"/>
      <charset val="238"/>
      <scheme val="minor"/>
    </font>
    <font>
      <sz val="11"/>
      <color theme="1"/>
      <name val="Calibri"/>
      <family val="2"/>
      <charset val="238"/>
      <scheme val="minor"/>
    </font>
    <font>
      <sz val="12"/>
      <name val="Calibri"/>
      <family val="2"/>
      <charset val="238"/>
      <scheme val="minor"/>
    </font>
    <font>
      <b/>
      <sz val="12"/>
      <color theme="1"/>
      <name val="Calibri"/>
      <family val="2"/>
      <charset val="238"/>
      <scheme val="minor"/>
    </font>
    <font>
      <sz val="12"/>
      <color theme="1"/>
      <name val="Calibri"/>
      <family val="2"/>
      <charset val="238"/>
      <scheme val="minor"/>
    </font>
    <font>
      <sz val="12"/>
      <name val="Calibri"/>
      <family val="2"/>
      <scheme val="minor"/>
    </font>
    <font>
      <sz val="12"/>
      <color theme="1"/>
      <name val="Trebuchet MS"/>
      <family val="2"/>
      <charset val="238"/>
    </font>
    <font>
      <sz val="12"/>
      <color theme="1"/>
      <name val="Calibri"/>
      <family val="2"/>
      <scheme val="minor"/>
    </font>
    <font>
      <sz val="12"/>
      <color theme="1"/>
      <name val="Trebuchet MS"/>
      <family val="2"/>
    </font>
    <font>
      <sz val="12"/>
      <color theme="0"/>
      <name val="Calibri"/>
      <family val="2"/>
      <charset val="238"/>
      <scheme val="minor"/>
    </font>
    <font>
      <b/>
      <sz val="12"/>
      <name val="Calibri"/>
      <family val="2"/>
      <scheme val="minor"/>
    </font>
    <font>
      <b/>
      <sz val="12"/>
      <color theme="1"/>
      <name val="Calibri"/>
      <family val="2"/>
      <scheme val="minor"/>
    </font>
    <font>
      <b/>
      <sz val="11"/>
      <color theme="1"/>
      <name val="Calibri"/>
      <family val="2"/>
      <scheme val="minor"/>
    </font>
    <font>
      <sz val="10"/>
      <name val="Calibri"/>
      <family val="2"/>
    </font>
    <font>
      <sz val="10"/>
      <color theme="1"/>
      <name val="Calibri"/>
      <family val="2"/>
      <scheme val="minor"/>
    </font>
    <font>
      <b/>
      <sz val="10"/>
      <color theme="1"/>
      <name val="Trebuchet MS"/>
      <family val="2"/>
    </font>
    <font>
      <sz val="11"/>
      <color theme="1"/>
      <name val="Trebuchet MS"/>
      <family val="2"/>
    </font>
    <font>
      <b/>
      <sz val="9"/>
      <name val="Arial"/>
      <family val="2"/>
    </font>
  </fonts>
  <fills count="8">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rgb="FFFFCCFF"/>
        <bgColor indexed="64"/>
      </patternFill>
    </fill>
    <fill>
      <patternFill patternType="solid">
        <fgColor theme="9" tint="0.79998168889431442"/>
        <bgColor indexed="64"/>
      </patternFill>
    </fill>
  </fills>
  <borders count="25">
    <border>
      <left/>
      <right/>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auto="1"/>
      </left>
      <right style="thin">
        <color auto="1"/>
      </right>
      <top style="medium">
        <color auto="1"/>
      </top>
      <bottom style="thin">
        <color auto="1"/>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ck">
        <color indexed="64"/>
      </left>
      <right style="thick">
        <color indexed="64"/>
      </right>
      <top style="thick">
        <color indexed="64"/>
      </top>
      <bottom/>
      <diagonal/>
    </border>
    <border>
      <left/>
      <right style="thick">
        <color indexed="64"/>
      </right>
      <top style="thick">
        <color indexed="64"/>
      </top>
      <bottom/>
      <diagonal/>
    </border>
    <border>
      <left style="hair">
        <color indexed="64"/>
      </left>
      <right style="hair">
        <color indexed="64"/>
      </right>
      <top style="hair">
        <color indexed="64"/>
      </top>
      <bottom style="hair">
        <color indexed="64"/>
      </bottom>
      <diagonal/>
    </border>
  </borders>
  <cellStyleXfs count="3">
    <xf numFmtId="0" fontId="0" fillId="0" borderId="0"/>
    <xf numFmtId="43" fontId="4" fillId="0" borderId="0" applyFont="0" applyFill="0" applyBorder="0" applyAlignment="0" applyProtection="0"/>
    <xf numFmtId="43" fontId="4" fillId="0" borderId="0" applyFont="0" applyFill="0" applyBorder="0" applyAlignment="0" applyProtection="0"/>
  </cellStyleXfs>
  <cellXfs count="218">
    <xf numFmtId="0" fontId="0" fillId="0" borderId="0" xfId="0"/>
    <xf numFmtId="0" fontId="1" fillId="0" borderId="0" xfId="0" applyFont="1"/>
    <xf numFmtId="0" fontId="0" fillId="0" borderId="0" xfId="0" applyFont="1"/>
    <xf numFmtId="0" fontId="3" fillId="0" borderId="0" xfId="0" applyFont="1"/>
    <xf numFmtId="0" fontId="0" fillId="0" borderId="0" xfId="0" applyFont="1" applyFill="1"/>
    <xf numFmtId="0" fontId="5" fillId="0" borderId="3" xfId="0" applyNumberFormat="1" applyFont="1" applyFill="1" applyBorder="1" applyAlignment="1">
      <alignment horizontal="center" vertical="center" wrapText="1"/>
    </xf>
    <xf numFmtId="0" fontId="5" fillId="0" borderId="3" xfId="0" applyNumberFormat="1" applyFont="1" applyFill="1" applyBorder="1" applyAlignment="1">
      <alignment horizontal="justify" vertical="center" wrapText="1"/>
    </xf>
    <xf numFmtId="14" fontId="5" fillId="0" borderId="3" xfId="0" applyNumberFormat="1" applyFont="1" applyFill="1" applyBorder="1" applyAlignment="1">
      <alignment horizontal="center" vertical="center" wrapText="1"/>
    </xf>
    <xf numFmtId="164" fontId="5" fillId="0" borderId="3" xfId="0" applyNumberFormat="1" applyFont="1" applyFill="1" applyBorder="1" applyAlignment="1">
      <alignment horizontal="center" vertical="center" wrapText="1"/>
    </xf>
    <xf numFmtId="0" fontId="2" fillId="3" borderId="3" xfId="0" applyNumberFormat="1" applyFont="1" applyFill="1" applyBorder="1" applyAlignment="1">
      <alignment horizontal="center" vertical="center" wrapText="1"/>
    </xf>
    <xf numFmtId="14" fontId="2" fillId="4" borderId="3" xfId="0" applyNumberFormat="1" applyFont="1" applyFill="1" applyBorder="1" applyAlignment="1">
      <alignment horizontal="center" vertical="center" wrapText="1"/>
    </xf>
    <xf numFmtId="164" fontId="2" fillId="4" borderId="3" xfId="0" applyNumberFormat="1" applyFont="1" applyFill="1" applyBorder="1" applyAlignment="1">
      <alignment horizontal="center" vertical="center" wrapText="1"/>
    </xf>
    <xf numFmtId="0" fontId="2" fillId="4" borderId="3" xfId="0" applyNumberFormat="1" applyFont="1" applyFill="1" applyBorder="1" applyAlignment="1">
      <alignment horizontal="center" vertical="center" wrapText="1"/>
    </xf>
    <xf numFmtId="14" fontId="2" fillId="5" borderId="3" xfId="0" applyNumberFormat="1" applyFont="1" applyFill="1" applyBorder="1" applyAlignment="1">
      <alignment horizontal="center" vertical="center" wrapText="1"/>
    </xf>
    <xf numFmtId="164" fontId="2" fillId="5" borderId="3" xfId="0" applyNumberFormat="1" applyFont="1" applyFill="1" applyBorder="1" applyAlignment="1">
      <alignment horizontal="center" vertical="center" wrapText="1"/>
    </xf>
    <xf numFmtId="0" fontId="2" fillId="5" borderId="3" xfId="0" applyNumberFormat="1" applyFont="1" applyFill="1" applyBorder="1" applyAlignment="1">
      <alignment horizontal="center" vertical="center" wrapText="1"/>
    </xf>
    <xf numFmtId="0" fontId="2" fillId="4" borderId="3" xfId="0" applyNumberFormat="1" applyFont="1" applyFill="1" applyBorder="1" applyAlignment="1">
      <alignment horizontal="justify" vertical="center" wrapText="1"/>
    </xf>
    <xf numFmtId="0" fontId="6" fillId="0" borderId="0" xfId="0" applyFont="1" applyBorder="1"/>
    <xf numFmtId="0" fontId="6" fillId="0" borderId="0" xfId="0" applyFont="1"/>
    <xf numFmtId="0" fontId="2" fillId="0" borderId="2" xfId="0" applyNumberFormat="1" applyFont="1" applyFill="1" applyBorder="1" applyAlignment="1">
      <alignment horizontal="center" vertical="center" wrapText="1"/>
    </xf>
    <xf numFmtId="0" fontId="2" fillId="0" borderId="3" xfId="0" applyNumberFormat="1" applyFont="1" applyFill="1" applyBorder="1" applyAlignment="1">
      <alignment horizontal="center" vertical="center" wrapText="1"/>
    </xf>
    <xf numFmtId="164" fontId="5" fillId="2" borderId="3" xfId="0" applyNumberFormat="1" applyFont="1" applyFill="1" applyBorder="1" applyAlignment="1">
      <alignment horizontal="center" vertical="center" wrapText="1"/>
    </xf>
    <xf numFmtId="0" fontId="5" fillId="2" borderId="3" xfId="0" applyNumberFormat="1" applyFont="1" applyFill="1" applyBorder="1" applyAlignment="1">
      <alignment horizontal="center" vertical="center" wrapText="1"/>
    </xf>
    <xf numFmtId="0" fontId="0" fillId="0" borderId="0" xfId="0" applyFont="1" applyAlignment="1">
      <alignment wrapText="1"/>
    </xf>
    <xf numFmtId="0" fontId="2" fillId="4" borderId="2" xfId="0" applyNumberFormat="1" applyFont="1" applyFill="1" applyBorder="1" applyAlignment="1">
      <alignment horizontal="center" vertical="center" wrapText="1"/>
    </xf>
    <xf numFmtId="0" fontId="6" fillId="4" borderId="3" xfId="0" applyFont="1" applyFill="1" applyBorder="1" applyAlignment="1">
      <alignment vertical="center"/>
    </xf>
    <xf numFmtId="0" fontId="6" fillId="4" borderId="3" xfId="0" applyFont="1" applyFill="1" applyBorder="1" applyAlignment="1">
      <alignment horizontal="center" vertical="center" wrapText="1"/>
    </xf>
    <xf numFmtId="0" fontId="2" fillId="5" borderId="3" xfId="0" applyNumberFormat="1" applyFont="1" applyFill="1" applyBorder="1" applyAlignment="1">
      <alignment horizontal="justify" vertical="center" wrapText="1"/>
    </xf>
    <xf numFmtId="0" fontId="7" fillId="0" borderId="0" xfId="0" applyFont="1" applyBorder="1"/>
    <xf numFmtId="0" fontId="5" fillId="0" borderId="2" xfId="0" applyNumberFormat="1" applyFont="1" applyFill="1" applyBorder="1" applyAlignment="1">
      <alignment horizontal="center" vertical="center" wrapText="1"/>
    </xf>
    <xf numFmtId="0" fontId="8" fillId="2" borderId="3" xfId="0" applyNumberFormat="1" applyFont="1" applyFill="1" applyBorder="1" applyAlignment="1">
      <alignment horizontal="center" vertical="center" wrapText="1"/>
    </xf>
    <xf numFmtId="0" fontId="7" fillId="2" borderId="3" xfId="0" applyFont="1" applyFill="1" applyBorder="1" applyAlignment="1">
      <alignment vertical="center"/>
    </xf>
    <xf numFmtId="0" fontId="7" fillId="2" borderId="3"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2" fillId="0" borderId="0" xfId="0" applyFont="1" applyBorder="1"/>
    <xf numFmtId="0" fontId="5" fillId="2" borderId="3" xfId="0" applyFont="1" applyFill="1" applyBorder="1" applyAlignment="1">
      <alignment horizontal="center" vertical="center" wrapText="1"/>
    </xf>
    <xf numFmtId="0" fontId="2" fillId="5" borderId="2" xfId="0" applyNumberFormat="1" applyFont="1" applyFill="1" applyBorder="1" applyAlignment="1">
      <alignment horizontal="center" vertical="center" wrapText="1"/>
    </xf>
    <xf numFmtId="0" fontId="6" fillId="5" borderId="3" xfId="0" applyFont="1" applyFill="1" applyBorder="1" applyAlignment="1">
      <alignment vertical="center"/>
    </xf>
    <xf numFmtId="0" fontId="6" fillId="5" borderId="3" xfId="0" applyFont="1" applyFill="1" applyBorder="1" applyAlignment="1">
      <alignment horizontal="center" vertical="center" wrapText="1"/>
    </xf>
    <xf numFmtId="0" fontId="6" fillId="3" borderId="9" xfId="0" applyFont="1" applyFill="1" applyBorder="1"/>
    <xf numFmtId="0" fontId="6" fillId="3" borderId="8" xfId="0" applyFont="1" applyFill="1" applyBorder="1"/>
    <xf numFmtId="0" fontId="6" fillId="3" borderId="8" xfId="0" applyFont="1" applyFill="1" applyBorder="1" applyAlignment="1">
      <alignment horizontal="center" vertical="center"/>
    </xf>
    <xf numFmtId="0" fontId="7" fillId="0" borderId="0" xfId="0" applyFont="1"/>
    <xf numFmtId="1" fontId="2" fillId="4" borderId="3" xfId="0" applyNumberFormat="1" applyFont="1" applyFill="1" applyBorder="1" applyAlignment="1">
      <alignment horizontal="center" vertical="center" wrapText="1"/>
    </xf>
    <xf numFmtId="1" fontId="2" fillId="5" borderId="3" xfId="0" applyNumberFormat="1" applyFont="1" applyFill="1" applyBorder="1" applyAlignment="1">
      <alignment horizontal="center" vertical="center" wrapText="1"/>
    </xf>
    <xf numFmtId="0" fontId="2" fillId="0" borderId="3" xfId="0" applyNumberFormat="1" applyFont="1" applyFill="1" applyBorder="1" applyAlignment="1">
      <alignment horizontal="left" vertical="center" wrapText="1"/>
    </xf>
    <xf numFmtId="0" fontId="5" fillId="0" borderId="3" xfId="0" applyNumberFormat="1" applyFont="1" applyFill="1" applyBorder="1" applyAlignment="1">
      <alignment horizontal="left" vertical="center" wrapText="1"/>
    </xf>
    <xf numFmtId="0" fontId="2" fillId="4" borderId="3" xfId="0" applyNumberFormat="1" applyFont="1" applyFill="1" applyBorder="1" applyAlignment="1">
      <alignment horizontal="left" vertical="center" wrapText="1"/>
    </xf>
    <xf numFmtId="0" fontId="2" fillId="5" borderId="3" xfId="0" applyNumberFormat="1" applyFont="1" applyFill="1" applyBorder="1" applyAlignment="1">
      <alignment horizontal="left" vertical="center" wrapText="1"/>
    </xf>
    <xf numFmtId="0" fontId="6" fillId="3" borderId="8" xfId="0" applyFont="1" applyFill="1" applyBorder="1" applyAlignment="1">
      <alignment horizontal="left"/>
    </xf>
    <xf numFmtId="0" fontId="7" fillId="0" borderId="0" xfId="0" applyFont="1" applyAlignment="1">
      <alignment horizontal="left"/>
    </xf>
    <xf numFmtId="0" fontId="0" fillId="0" borderId="0" xfId="0" applyFont="1" applyAlignment="1">
      <alignment horizontal="left"/>
    </xf>
    <xf numFmtId="0" fontId="13" fillId="3" borderId="3" xfId="0" applyNumberFormat="1" applyFont="1" applyFill="1" applyBorder="1" applyAlignment="1">
      <alignment horizontal="center" vertical="center" wrapText="1"/>
    </xf>
    <xf numFmtId="0" fontId="13" fillId="0" borderId="3" xfId="0" applyNumberFormat="1" applyFont="1" applyFill="1" applyBorder="1" applyAlignment="1">
      <alignment horizontal="center" vertical="center" wrapText="1"/>
    </xf>
    <xf numFmtId="0" fontId="13" fillId="4" borderId="3" xfId="0" applyNumberFormat="1" applyFont="1" applyFill="1" applyBorder="1" applyAlignment="1">
      <alignment horizontal="center" vertical="center" wrapText="1"/>
    </xf>
    <xf numFmtId="4" fontId="13" fillId="5" borderId="3" xfId="0" applyNumberFormat="1" applyFont="1" applyFill="1" applyBorder="1" applyAlignment="1">
      <alignment horizontal="center" vertical="center" wrapText="1"/>
    </xf>
    <xf numFmtId="3" fontId="13" fillId="5" borderId="3" xfId="0" applyNumberFormat="1" applyFont="1" applyFill="1" applyBorder="1" applyAlignment="1">
      <alignment horizontal="center" vertical="center" wrapText="1"/>
    </xf>
    <xf numFmtId="0" fontId="14" fillId="3" borderId="8" xfId="0" applyFont="1" applyFill="1" applyBorder="1"/>
    <xf numFmtId="0" fontId="14" fillId="0" borderId="0" xfId="0" applyFont="1"/>
    <xf numFmtId="0" fontId="15" fillId="0" borderId="0" xfId="0" applyFont="1"/>
    <xf numFmtId="0" fontId="5" fillId="0" borderId="0" xfId="0" applyNumberFormat="1" applyFont="1" applyFill="1" applyBorder="1" applyAlignment="1">
      <alignment horizontal="center" vertical="center" wrapText="1"/>
    </xf>
    <xf numFmtId="0" fontId="13" fillId="0" borderId="0" xfId="0" applyNumberFormat="1" applyFont="1" applyFill="1" applyBorder="1" applyAlignment="1">
      <alignment horizontal="center" vertical="center" wrapText="1"/>
    </xf>
    <xf numFmtId="0" fontId="7" fillId="2" borderId="0" xfId="0" applyFont="1" applyFill="1" applyBorder="1" applyAlignment="1">
      <alignment vertical="center"/>
    </xf>
    <xf numFmtId="0" fontId="5" fillId="0" borderId="0" xfId="0" applyNumberFormat="1" applyFont="1" applyFill="1" applyBorder="1" applyAlignment="1">
      <alignment horizontal="left" vertical="center" wrapText="1"/>
    </xf>
    <xf numFmtId="0" fontId="5" fillId="0" borderId="0" xfId="0" applyNumberFormat="1" applyFont="1" applyFill="1" applyBorder="1" applyAlignment="1">
      <alignment horizontal="justify" vertical="center" wrapText="1"/>
    </xf>
    <xf numFmtId="14" fontId="5" fillId="0" borderId="0" xfId="0" applyNumberFormat="1" applyFont="1" applyFill="1" applyBorder="1" applyAlignment="1">
      <alignment horizontal="center" vertical="center" wrapText="1"/>
    </xf>
    <xf numFmtId="164" fontId="5" fillId="0" borderId="0" xfId="0" applyNumberFormat="1" applyFont="1" applyFill="1" applyBorder="1" applyAlignment="1">
      <alignment horizontal="center" vertical="center" wrapText="1"/>
    </xf>
    <xf numFmtId="0" fontId="5" fillId="2" borderId="0" xfId="0" applyNumberFormat="1" applyFont="1" applyFill="1" applyBorder="1" applyAlignment="1">
      <alignment horizontal="center" vertical="center" wrapText="1"/>
    </xf>
    <xf numFmtId="0" fontId="7" fillId="2" borderId="0" xfId="0" applyFont="1" applyFill="1" applyBorder="1" applyAlignment="1">
      <alignment horizontal="center" vertical="center" wrapText="1"/>
    </xf>
    <xf numFmtId="166" fontId="2" fillId="5" borderId="3" xfId="1" applyNumberFormat="1" applyFont="1" applyFill="1" applyBorder="1" applyAlignment="1">
      <alignment horizontal="center" vertical="center" wrapText="1"/>
    </xf>
    <xf numFmtId="1" fontId="6" fillId="3" borderId="8" xfId="0" applyNumberFormat="1" applyFont="1" applyFill="1" applyBorder="1" applyAlignment="1">
      <alignment horizontal="center" vertical="center"/>
    </xf>
    <xf numFmtId="0" fontId="2" fillId="0" borderId="3" xfId="0" applyNumberFormat="1" applyFont="1" applyFill="1" applyBorder="1" applyAlignment="1">
      <alignment horizontal="left" vertical="center" wrapText="1"/>
    </xf>
    <xf numFmtId="0" fontId="16" fillId="0" borderId="3" xfId="0" applyFont="1" applyFill="1" applyBorder="1" applyAlignment="1">
      <alignment horizontal="center" vertical="center" wrapText="1"/>
    </xf>
    <xf numFmtId="0" fontId="17" fillId="0" borderId="3" xfId="0" applyFont="1" applyFill="1" applyBorder="1" applyAlignment="1">
      <alignment horizontal="left" vertical="center" wrapText="1"/>
    </xf>
    <xf numFmtId="14" fontId="2" fillId="6" borderId="0" xfId="0" applyNumberFormat="1" applyFont="1" applyFill="1" applyBorder="1" applyAlignment="1">
      <alignment vertical="center" wrapText="1"/>
    </xf>
    <xf numFmtId="0" fontId="0" fillId="7" borderId="0" xfId="0" applyFont="1" applyFill="1"/>
    <xf numFmtId="14" fontId="2" fillId="6" borderId="3" xfId="0" applyNumberFormat="1" applyFont="1" applyFill="1" applyBorder="1" applyAlignment="1">
      <alignment vertical="center" wrapText="1"/>
    </xf>
    <xf numFmtId="14" fontId="2" fillId="7" borderId="3" xfId="0" applyNumberFormat="1" applyFont="1" applyFill="1" applyBorder="1" applyAlignment="1">
      <alignment vertical="center" wrapText="1"/>
    </xf>
    <xf numFmtId="0" fontId="7" fillId="0" borderId="3" xfId="0" applyFont="1" applyBorder="1"/>
    <xf numFmtId="0" fontId="2" fillId="0" borderId="3" xfId="0" applyNumberFormat="1" applyFont="1" applyFill="1" applyBorder="1" applyAlignment="1">
      <alignment horizontal="center" vertical="center" wrapText="1"/>
    </xf>
    <xf numFmtId="0" fontId="8" fillId="0" borderId="3" xfId="0" applyNumberFormat="1" applyFont="1" applyFill="1" applyBorder="1" applyAlignment="1">
      <alignment horizontal="left" vertical="center" wrapText="1"/>
    </xf>
    <xf numFmtId="14" fontId="8" fillId="0" borderId="3" xfId="0" applyNumberFormat="1" applyFont="1" applyFill="1" applyBorder="1" applyAlignment="1">
      <alignment horizontal="center" vertical="center" wrapText="1"/>
    </xf>
    <xf numFmtId="165" fontId="8" fillId="0" borderId="3" xfId="1" applyNumberFormat="1" applyFont="1" applyFill="1" applyBorder="1" applyAlignment="1">
      <alignment vertical="center" wrapText="1"/>
    </xf>
    <xf numFmtId="3" fontId="8" fillId="0" borderId="3" xfId="0" applyNumberFormat="1" applyFont="1" applyFill="1" applyBorder="1" applyAlignment="1">
      <alignment vertical="center" wrapText="1"/>
    </xf>
    <xf numFmtId="14" fontId="10" fillId="0" borderId="3" xfId="0" applyNumberFormat="1" applyFont="1" applyFill="1" applyBorder="1" applyAlignment="1">
      <alignment vertical="center" wrapText="1"/>
    </xf>
    <xf numFmtId="4" fontId="8" fillId="0" borderId="3" xfId="0" applyNumberFormat="1" applyFont="1" applyFill="1" applyBorder="1" applyAlignment="1">
      <alignment vertical="center" wrapText="1"/>
    </xf>
    <xf numFmtId="0" fontId="13" fillId="0" borderId="3" xfId="0" applyNumberFormat="1" applyFont="1" applyFill="1" applyBorder="1" applyAlignment="1">
      <alignment horizontal="left" vertical="center" wrapText="1"/>
    </xf>
    <xf numFmtId="0" fontId="8" fillId="2" borderId="3" xfId="0" applyNumberFormat="1" applyFont="1" applyFill="1" applyBorder="1" applyAlignment="1">
      <alignment horizontal="left" vertical="center" wrapText="1"/>
    </xf>
    <xf numFmtId="0" fontId="10" fillId="0" borderId="3" xfId="0" applyFont="1" applyBorder="1" applyAlignment="1">
      <alignment horizontal="left" vertical="center" wrapText="1"/>
    </xf>
    <xf numFmtId="0" fontId="10" fillId="0" borderId="0" xfId="0" applyFont="1" applyBorder="1" applyAlignment="1">
      <alignment horizontal="left" vertical="center"/>
    </xf>
    <xf numFmtId="0" fontId="10" fillId="0" borderId="0" xfId="0" applyFont="1" applyAlignment="1">
      <alignment horizontal="left" vertical="center"/>
    </xf>
    <xf numFmtId="4" fontId="2" fillId="0" borderId="1" xfId="0" applyNumberFormat="1" applyFont="1" applyFill="1" applyBorder="1" applyAlignment="1">
      <alignment vertical="center" wrapText="1"/>
    </xf>
    <xf numFmtId="4" fontId="2" fillId="0" borderId="3" xfId="0" applyNumberFormat="1" applyFont="1" applyFill="1" applyBorder="1" applyAlignment="1">
      <alignment vertical="center" wrapText="1"/>
    </xf>
    <xf numFmtId="4" fontId="2" fillId="3" borderId="3" xfId="0" applyNumberFormat="1" applyFont="1" applyFill="1" applyBorder="1" applyAlignment="1">
      <alignment vertical="center" wrapText="1"/>
    </xf>
    <xf numFmtId="4" fontId="2" fillId="7" borderId="3" xfId="0" applyNumberFormat="1" applyFont="1" applyFill="1" applyBorder="1" applyAlignment="1">
      <alignment vertical="center" wrapText="1"/>
    </xf>
    <xf numFmtId="0" fontId="18" fillId="7" borderId="3" xfId="0" applyFont="1" applyFill="1" applyBorder="1" applyAlignment="1">
      <alignment vertical="center" wrapText="1"/>
    </xf>
    <xf numFmtId="0" fontId="2" fillId="0" borderId="3" xfId="0" applyNumberFormat="1" applyFont="1" applyFill="1" applyBorder="1" applyAlignment="1">
      <alignment vertical="center" wrapText="1"/>
    </xf>
    <xf numFmtId="3" fontId="2" fillId="0" borderId="3" xfId="0" applyNumberFormat="1" applyFont="1" applyFill="1" applyBorder="1" applyAlignment="1">
      <alignment vertical="center" wrapText="1"/>
    </xf>
    <xf numFmtId="165" fontId="5" fillId="0" borderId="3" xfId="1" applyNumberFormat="1" applyFont="1" applyFill="1" applyBorder="1" applyAlignment="1">
      <alignment vertical="center" wrapText="1"/>
    </xf>
    <xf numFmtId="3" fontId="5" fillId="0" borderId="3" xfId="0" applyNumberFormat="1" applyFont="1" applyFill="1" applyBorder="1" applyAlignment="1">
      <alignment vertical="center" wrapText="1"/>
    </xf>
    <xf numFmtId="14" fontId="9" fillId="0" borderId="3" xfId="0" applyNumberFormat="1" applyFont="1" applyFill="1" applyBorder="1" applyAlignment="1">
      <alignment vertical="center" wrapText="1"/>
    </xf>
    <xf numFmtId="4" fontId="5" fillId="0" borderId="5" xfId="0" applyNumberFormat="1" applyFont="1" applyFill="1" applyBorder="1" applyAlignment="1">
      <alignment vertical="center" wrapText="1"/>
    </xf>
    <xf numFmtId="4" fontId="5" fillId="0" borderId="3" xfId="0" applyNumberFormat="1" applyFont="1" applyFill="1" applyBorder="1" applyAlignment="1">
      <alignment vertical="center" wrapText="1"/>
    </xf>
    <xf numFmtId="4" fontId="5" fillId="0" borderId="7" xfId="0" applyNumberFormat="1" applyFont="1" applyFill="1" applyBorder="1" applyAlignment="1">
      <alignment vertical="center" wrapText="1"/>
    </xf>
    <xf numFmtId="14" fontId="9" fillId="0" borderId="3" xfId="0" applyNumberFormat="1" applyFont="1" applyFill="1" applyBorder="1" applyAlignment="1">
      <alignment vertical="center"/>
    </xf>
    <xf numFmtId="165" fontId="5" fillId="2" borderId="3" xfId="1" applyNumberFormat="1" applyFont="1" applyFill="1" applyBorder="1" applyAlignment="1">
      <alignment vertical="center" wrapText="1"/>
    </xf>
    <xf numFmtId="49" fontId="9" fillId="0" borderId="3" xfId="0" applyNumberFormat="1" applyFont="1" applyFill="1" applyBorder="1" applyAlignment="1">
      <alignment vertical="center" wrapText="1"/>
    </xf>
    <xf numFmtId="3" fontId="5" fillId="2" borderId="3" xfId="0" applyNumberFormat="1" applyFont="1" applyFill="1" applyBorder="1" applyAlignment="1">
      <alignment vertical="center" wrapText="1"/>
    </xf>
    <xf numFmtId="14" fontId="11" fillId="0" borderId="3" xfId="0" applyNumberFormat="1" applyFont="1" applyFill="1" applyBorder="1" applyAlignment="1">
      <alignment vertical="center" wrapText="1"/>
    </xf>
    <xf numFmtId="4" fontId="5" fillId="0" borderId="14" xfId="0" applyNumberFormat="1" applyFont="1" applyFill="1" applyBorder="1" applyAlignment="1">
      <alignment vertical="center" wrapText="1"/>
    </xf>
    <xf numFmtId="0" fontId="9" fillId="0" borderId="3" xfId="0" applyNumberFormat="1" applyFont="1" applyFill="1" applyBorder="1" applyAlignment="1">
      <alignment vertical="center" wrapText="1"/>
    </xf>
    <xf numFmtId="4" fontId="5" fillId="0" borderId="6" xfId="0" applyNumberFormat="1" applyFont="1" applyFill="1" applyBorder="1" applyAlignment="1">
      <alignment vertical="center" wrapText="1"/>
    </xf>
    <xf numFmtId="4" fontId="5" fillId="0" borderId="13" xfId="0" applyNumberFormat="1" applyFont="1" applyFill="1" applyBorder="1" applyAlignment="1">
      <alignment vertical="center" wrapText="1"/>
    </xf>
    <xf numFmtId="4" fontId="10" fillId="0" borderId="3" xfId="0" applyNumberFormat="1" applyFont="1" applyBorder="1" applyAlignment="1">
      <alignment vertical="center" wrapText="1"/>
    </xf>
    <xf numFmtId="165" fontId="5" fillId="0" borderId="0" xfId="1" applyNumberFormat="1" applyFont="1" applyFill="1" applyBorder="1" applyAlignment="1">
      <alignment vertical="center" wrapText="1"/>
    </xf>
    <xf numFmtId="3" fontId="5" fillId="0" borderId="0" xfId="0" applyNumberFormat="1" applyFont="1" applyFill="1" applyBorder="1" applyAlignment="1">
      <alignment vertical="center" wrapText="1"/>
    </xf>
    <xf numFmtId="14" fontId="9" fillId="0" borderId="0" xfId="0" applyNumberFormat="1" applyFont="1" applyFill="1" applyBorder="1" applyAlignment="1">
      <alignment vertical="center" wrapText="1"/>
    </xf>
    <xf numFmtId="4" fontId="5" fillId="0" borderId="0" xfId="0" applyNumberFormat="1" applyFont="1" applyFill="1" applyBorder="1" applyAlignment="1">
      <alignment vertical="center" wrapText="1"/>
    </xf>
    <xf numFmtId="2" fontId="7" fillId="0" borderId="0" xfId="0" applyNumberFormat="1" applyFont="1" applyAlignment="1"/>
    <xf numFmtId="0" fontId="7" fillId="0" borderId="0" xfId="0" applyFont="1" applyAlignment="1"/>
    <xf numFmtId="0" fontId="7" fillId="0" borderId="0" xfId="0" applyFont="1" applyFill="1" applyAlignment="1"/>
    <xf numFmtId="165" fontId="2" fillId="4" borderId="3" xfId="1" applyNumberFormat="1" applyFont="1" applyFill="1" applyBorder="1" applyAlignment="1">
      <alignment vertical="center" wrapText="1"/>
    </xf>
    <xf numFmtId="165" fontId="2" fillId="5" borderId="3" xfId="1" applyNumberFormat="1" applyFont="1" applyFill="1" applyBorder="1" applyAlignment="1">
      <alignment vertical="center" wrapText="1"/>
    </xf>
    <xf numFmtId="165" fontId="6" fillId="3" borderId="8" xfId="1" applyNumberFormat="1" applyFont="1" applyFill="1" applyBorder="1" applyAlignment="1">
      <alignment vertical="center"/>
    </xf>
    <xf numFmtId="43" fontId="6" fillId="3" borderId="8" xfId="1" applyFont="1" applyFill="1" applyBorder="1" applyAlignment="1">
      <alignment vertical="center"/>
    </xf>
    <xf numFmtId="4" fontId="6" fillId="3" borderId="8" xfId="1" applyNumberFormat="1" applyFont="1" applyFill="1" applyBorder="1" applyAlignment="1">
      <alignment vertical="center"/>
    </xf>
    <xf numFmtId="0" fontId="0" fillId="0" borderId="0" xfId="0" applyFont="1" applyAlignment="1"/>
    <xf numFmtId="0" fontId="0" fillId="0" borderId="0" xfId="0" applyFont="1" applyFill="1" applyAlignment="1"/>
    <xf numFmtId="0" fontId="2" fillId="3" borderId="3" xfId="0" applyNumberFormat="1" applyFont="1" applyFill="1" applyBorder="1" applyAlignment="1">
      <alignment vertical="center" wrapText="1"/>
    </xf>
    <xf numFmtId="0" fontId="7" fillId="0" borderId="0" xfId="0" applyFont="1" applyAlignment="1">
      <alignment horizontal="center"/>
    </xf>
    <xf numFmtId="0" fontId="7" fillId="0" borderId="0" xfId="0" applyFont="1" applyFill="1" applyAlignment="1">
      <alignment horizontal="center"/>
    </xf>
    <xf numFmtId="0" fontId="6" fillId="3" borderId="8" xfId="0" applyFont="1" applyFill="1" applyBorder="1" applyAlignment="1">
      <alignment horizontal="center"/>
    </xf>
    <xf numFmtId="0" fontId="0" fillId="0" borderId="0" xfId="0" applyFont="1" applyAlignment="1">
      <alignment horizontal="center"/>
    </xf>
    <xf numFmtId="0" fontId="0" fillId="0" borderId="0" xfId="0" applyFont="1" applyFill="1" applyAlignment="1">
      <alignment horizontal="center"/>
    </xf>
    <xf numFmtId="0" fontId="7" fillId="2" borderId="3" xfId="0" applyFont="1" applyFill="1" applyBorder="1" applyAlignment="1">
      <alignment vertical="center" wrapText="1"/>
    </xf>
    <xf numFmtId="0" fontId="10" fillId="2" borderId="3" xfId="0" applyFont="1" applyFill="1" applyBorder="1" applyAlignment="1">
      <alignment horizontal="left" vertical="center" wrapText="1"/>
    </xf>
    <xf numFmtId="0" fontId="5" fillId="0" borderId="3" xfId="0" applyNumberFormat="1" applyFont="1" applyFill="1" applyBorder="1" applyAlignment="1">
      <alignment horizontal="justify" vertical="top" wrapText="1"/>
    </xf>
    <xf numFmtId="165" fontId="5" fillId="0" borderId="3" xfId="1" applyNumberFormat="1" applyFont="1" applyFill="1" applyBorder="1" applyAlignment="1">
      <alignment horizontal="center" vertical="center" wrapText="1"/>
    </xf>
    <xf numFmtId="0" fontId="13" fillId="2" borderId="3" xfId="0" applyNumberFormat="1" applyFont="1" applyFill="1" applyBorder="1" applyAlignment="1">
      <alignment horizontal="center" vertical="center" wrapText="1"/>
    </xf>
    <xf numFmtId="0" fontId="5" fillId="2" borderId="3" xfId="0" applyNumberFormat="1" applyFont="1" applyFill="1" applyBorder="1" applyAlignment="1">
      <alignment horizontal="left" vertical="center" wrapText="1"/>
    </xf>
    <xf numFmtId="0" fontId="8" fillId="0" borderId="3" xfId="0" applyNumberFormat="1" applyFont="1" applyFill="1" applyBorder="1" applyAlignment="1">
      <alignment horizontal="center" vertical="center" wrapText="1"/>
    </xf>
    <xf numFmtId="3" fontId="5" fillId="0" borderId="3" xfId="0" applyNumberFormat="1" applyFont="1" applyFill="1" applyBorder="1" applyAlignment="1">
      <alignment horizontal="center" vertical="center" wrapText="1"/>
    </xf>
    <xf numFmtId="14" fontId="9" fillId="0" borderId="3" xfId="0" applyNumberFormat="1" applyFont="1" applyFill="1" applyBorder="1" applyAlignment="1">
      <alignment horizontal="center" vertical="center" wrapText="1"/>
    </xf>
    <xf numFmtId="4" fontId="5" fillId="0" borderId="3" xfId="0" applyNumberFormat="1" applyFont="1" applyFill="1" applyBorder="1" applyAlignment="1">
      <alignment horizontal="center" vertical="center" wrapText="1"/>
    </xf>
    <xf numFmtId="4" fontId="5" fillId="0" borderId="7" xfId="0" applyNumberFormat="1" applyFont="1" applyFill="1" applyBorder="1" applyAlignment="1">
      <alignment horizontal="center" vertical="center" wrapText="1"/>
    </xf>
    <xf numFmtId="0" fontId="0" fillId="0" borderId="0" xfId="0" applyFont="1" applyAlignment="1">
      <alignment horizontal="center" vertical="center"/>
    </xf>
    <xf numFmtId="14" fontId="8" fillId="0" borderId="3" xfId="0" applyNumberFormat="1" applyFont="1" applyFill="1" applyBorder="1" applyAlignment="1">
      <alignment horizontal="left" vertical="center" wrapText="1"/>
    </xf>
    <xf numFmtId="164" fontId="8" fillId="0" borderId="3" xfId="0" applyNumberFormat="1" applyFont="1" applyFill="1" applyBorder="1" applyAlignment="1">
      <alignment horizontal="left" vertical="center" wrapText="1"/>
    </xf>
    <xf numFmtId="0" fontId="10" fillId="0" borderId="0" xfId="0" applyFont="1" applyAlignment="1">
      <alignment horizontal="left" vertical="center" wrapText="1"/>
    </xf>
    <xf numFmtId="165" fontId="8" fillId="0" borderId="3" xfId="1" applyNumberFormat="1" applyFont="1" applyFill="1" applyBorder="1" applyAlignment="1">
      <alignment horizontal="center" vertical="center" wrapText="1"/>
    </xf>
    <xf numFmtId="0" fontId="10" fillId="0" borderId="0" xfId="0" applyFont="1" applyAlignment="1">
      <alignment horizontal="center" vertical="center" wrapText="1"/>
    </xf>
    <xf numFmtId="3" fontId="8" fillId="0" borderId="3" xfId="0" applyNumberFormat="1" applyFont="1" applyFill="1" applyBorder="1" applyAlignment="1">
      <alignment horizontal="center" vertical="center" wrapText="1"/>
    </xf>
    <xf numFmtId="14" fontId="10" fillId="0" borderId="3" xfId="0" applyNumberFormat="1" applyFont="1" applyFill="1" applyBorder="1" applyAlignment="1">
      <alignment horizontal="center" vertical="center" wrapText="1"/>
    </xf>
    <xf numFmtId="4" fontId="8" fillId="0" borderId="3" xfId="0" applyNumberFormat="1" applyFont="1" applyFill="1" applyBorder="1" applyAlignment="1">
      <alignment horizontal="center" vertical="center" wrapText="1"/>
    </xf>
    <xf numFmtId="4" fontId="8" fillId="0" borderId="7" xfId="0" applyNumberFormat="1" applyFont="1" applyFill="1" applyBorder="1" applyAlignment="1">
      <alignment horizontal="center" vertical="center" wrapText="1"/>
    </xf>
    <xf numFmtId="0" fontId="19" fillId="0" borderId="0" xfId="0" applyFont="1" applyAlignment="1">
      <alignment vertical="center" wrapText="1"/>
    </xf>
    <xf numFmtId="0" fontId="8" fillId="0" borderId="3" xfId="0" applyNumberFormat="1" applyFont="1" applyFill="1" applyBorder="1" applyAlignment="1">
      <alignment horizontal="justify" vertical="top" wrapText="1"/>
    </xf>
    <xf numFmtId="164" fontId="8" fillId="0" borderId="3" xfId="0" applyNumberFormat="1" applyFont="1" applyFill="1" applyBorder="1" applyAlignment="1">
      <alignment horizontal="center" vertical="center" wrapText="1"/>
    </xf>
    <xf numFmtId="0" fontId="10" fillId="0" borderId="0" xfId="0" applyFont="1" applyBorder="1"/>
    <xf numFmtId="0" fontId="10" fillId="0" borderId="0" xfId="0" applyFont="1"/>
    <xf numFmtId="4" fontId="8" fillId="0" borderId="3" xfId="1" applyNumberFormat="1" applyFont="1" applyFill="1" applyBorder="1" applyAlignment="1">
      <alignment horizontal="center" vertical="center" wrapText="1"/>
    </xf>
    <xf numFmtId="4" fontId="10" fillId="0" borderId="0" xfId="0" applyNumberFormat="1" applyFont="1" applyAlignment="1">
      <alignment horizontal="center" vertical="center" wrapText="1"/>
    </xf>
    <xf numFmtId="4" fontId="10" fillId="0" borderId="22" xfId="0" applyNumberFormat="1" applyFont="1" applyBorder="1" applyAlignment="1">
      <alignment horizontal="center" vertical="center" wrapText="1"/>
    </xf>
    <xf numFmtId="0" fontId="10" fillId="0" borderId="3" xfId="0" applyFont="1" applyBorder="1" applyAlignment="1">
      <alignment vertical="center" wrapText="1"/>
    </xf>
    <xf numFmtId="4" fontId="10" fillId="0" borderId="23" xfId="0" applyNumberFormat="1" applyFont="1" applyBorder="1" applyAlignment="1">
      <alignment horizontal="center" vertical="center" wrapText="1"/>
    </xf>
    <xf numFmtId="165" fontId="8" fillId="0" borderId="6" xfId="1" applyNumberFormat="1" applyFont="1" applyFill="1" applyBorder="1" applyAlignment="1">
      <alignment horizontal="center" vertical="center" wrapText="1"/>
    </xf>
    <xf numFmtId="4" fontId="8" fillId="0" borderId="6" xfId="1" applyNumberFormat="1" applyFont="1" applyFill="1" applyBorder="1" applyAlignment="1">
      <alignment horizontal="center" vertical="center" wrapText="1"/>
    </xf>
    <xf numFmtId="0" fontId="10" fillId="0" borderId="3" xfId="0" applyFont="1" applyBorder="1" applyAlignment="1">
      <alignment horizontal="center" vertical="center" wrapText="1"/>
    </xf>
    <xf numFmtId="4" fontId="10" fillId="0" borderId="3" xfId="0" applyNumberFormat="1" applyFont="1" applyBorder="1" applyAlignment="1">
      <alignment horizontal="center" vertical="center" wrapText="1"/>
    </xf>
    <xf numFmtId="0" fontId="5" fillId="0" borderId="3" xfId="0" applyNumberFormat="1" applyFont="1" applyFill="1" applyBorder="1" applyAlignment="1">
      <alignment horizontal="left" vertical="top" wrapText="1"/>
    </xf>
    <xf numFmtId="0" fontId="7" fillId="0" borderId="3" xfId="0" applyFont="1" applyFill="1" applyBorder="1" applyAlignment="1">
      <alignment horizontal="center" vertical="center" wrapText="1"/>
    </xf>
    <xf numFmtId="0" fontId="20" fillId="0" borderId="24" xfId="0" applyFont="1" applyFill="1" applyBorder="1" applyAlignment="1">
      <alignment horizontal="center" vertical="center" wrapText="1"/>
    </xf>
    <xf numFmtId="0" fontId="7" fillId="0" borderId="3" xfId="0" applyFont="1" applyFill="1" applyBorder="1" applyAlignment="1">
      <alignment vertical="center"/>
    </xf>
    <xf numFmtId="0" fontId="7" fillId="0" borderId="0" xfId="0" applyFont="1" applyFill="1" applyBorder="1"/>
    <xf numFmtId="0" fontId="2" fillId="0" borderId="3" xfId="0" applyNumberFormat="1" applyFont="1" applyFill="1" applyBorder="1" applyAlignment="1">
      <alignment horizontal="center" vertical="center" wrapText="1"/>
    </xf>
    <xf numFmtId="4" fontId="2" fillId="0" borderId="1" xfId="0" applyNumberFormat="1" applyFont="1" applyFill="1" applyBorder="1" applyAlignment="1">
      <alignment vertical="center" wrapText="1"/>
    </xf>
    <xf numFmtId="4" fontId="2" fillId="0" borderId="10" xfId="0" applyNumberFormat="1" applyFont="1" applyFill="1" applyBorder="1" applyAlignment="1">
      <alignment vertical="center" wrapText="1"/>
    </xf>
    <xf numFmtId="4" fontId="2" fillId="0" borderId="3" xfId="0" applyNumberFormat="1" applyFont="1" applyFill="1" applyBorder="1" applyAlignment="1">
      <alignment vertical="center" wrapText="1"/>
    </xf>
    <xf numFmtId="3" fontId="2" fillId="0" borderId="1" xfId="0" applyNumberFormat="1" applyFont="1" applyFill="1" applyBorder="1" applyAlignment="1">
      <alignment vertical="center" wrapText="1"/>
    </xf>
    <xf numFmtId="3" fontId="2" fillId="0" borderId="3" xfId="0" applyNumberFormat="1" applyFont="1" applyFill="1" applyBorder="1" applyAlignment="1">
      <alignment vertical="center" wrapText="1"/>
    </xf>
    <xf numFmtId="4" fontId="2" fillId="3" borderId="1" xfId="0" applyNumberFormat="1" applyFont="1" applyFill="1" applyBorder="1" applyAlignment="1">
      <alignment vertical="center" wrapText="1"/>
    </xf>
    <xf numFmtId="4" fontId="2" fillId="3" borderId="3" xfId="0" applyNumberFormat="1" applyFont="1" applyFill="1" applyBorder="1" applyAlignment="1">
      <alignment vertical="center" wrapText="1"/>
    </xf>
    <xf numFmtId="0" fontId="2" fillId="0" borderId="1" xfId="0" applyNumberFormat="1" applyFont="1" applyFill="1" applyBorder="1" applyAlignment="1">
      <alignment horizontal="center" vertical="center" wrapText="1"/>
    </xf>
    <xf numFmtId="4" fontId="2" fillId="0" borderId="10" xfId="0" applyNumberFormat="1" applyFont="1" applyFill="1" applyBorder="1" applyAlignment="1">
      <alignment horizontal="center" vertical="center" wrapText="1"/>
    </xf>
    <xf numFmtId="4" fontId="2" fillId="0" borderId="15" xfId="0" applyNumberFormat="1" applyFont="1" applyFill="1"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4" fontId="2" fillId="0" borderId="11" xfId="0" applyNumberFormat="1" applyFont="1" applyFill="1" applyBorder="1" applyAlignment="1">
      <alignment horizontal="center" vertical="center" wrapText="1"/>
    </xf>
    <xf numFmtId="4" fontId="2" fillId="0" borderId="17" xfId="0" applyNumberFormat="1" applyFont="1" applyFill="1" applyBorder="1" applyAlignment="1">
      <alignment horizontal="center" vertical="center" wrapText="1"/>
    </xf>
    <xf numFmtId="0" fontId="0" fillId="0" borderId="17" xfId="0" applyBorder="1" applyAlignment="1">
      <alignment horizontal="center" vertical="center" wrapText="1"/>
    </xf>
    <xf numFmtId="0" fontId="0" fillId="0" borderId="18" xfId="0" applyBorder="1" applyAlignment="1">
      <alignment horizontal="center" vertical="center" wrapText="1"/>
    </xf>
    <xf numFmtId="0" fontId="2" fillId="0" borderId="12" xfId="0" applyNumberFormat="1" applyFont="1" applyFill="1" applyBorder="1" applyAlignment="1">
      <alignment horizontal="center" vertical="center" wrapText="1"/>
    </xf>
    <xf numFmtId="0" fontId="2" fillId="0" borderId="2" xfId="0" applyNumberFormat="1" applyFont="1" applyFill="1" applyBorder="1" applyAlignment="1">
      <alignment horizontal="center" vertical="center" wrapText="1"/>
    </xf>
    <xf numFmtId="0" fontId="2" fillId="0" borderId="1" xfId="0" applyNumberFormat="1" applyFont="1" applyFill="1" applyBorder="1" applyAlignment="1">
      <alignment horizontal="left" vertical="center" wrapText="1"/>
    </xf>
    <xf numFmtId="0" fontId="2" fillId="0" borderId="3" xfId="0" applyNumberFormat="1" applyFont="1" applyFill="1" applyBorder="1" applyAlignment="1">
      <alignment horizontal="left" vertical="center" wrapText="1"/>
    </xf>
    <xf numFmtId="0" fontId="13" fillId="3" borderId="1" xfId="0" applyNumberFormat="1" applyFont="1" applyFill="1" applyBorder="1" applyAlignment="1">
      <alignment horizontal="center" vertical="center" wrapText="1"/>
    </xf>
    <xf numFmtId="0" fontId="13" fillId="3" borderId="3" xfId="0" applyNumberFormat="1" applyFont="1" applyFill="1" applyBorder="1" applyAlignment="1">
      <alignment horizontal="center" vertical="center" wrapText="1"/>
    </xf>
    <xf numFmtId="0" fontId="2" fillId="3" borderId="1" xfId="0" applyNumberFormat="1" applyFont="1" applyFill="1" applyBorder="1" applyAlignment="1">
      <alignment horizontal="center" vertical="center" wrapText="1"/>
    </xf>
    <xf numFmtId="0" fontId="2" fillId="3" borderId="3" xfId="0" applyNumberFormat="1" applyFont="1" applyFill="1" applyBorder="1" applyAlignment="1">
      <alignment horizontal="center" vertical="center" wrapText="1"/>
    </xf>
    <xf numFmtId="0" fontId="2" fillId="3" borderId="21" xfId="0" applyNumberFormat="1" applyFont="1" applyFill="1" applyBorder="1" applyAlignment="1">
      <alignment horizontal="center" vertical="center" wrapText="1"/>
    </xf>
    <xf numFmtId="0" fontId="2" fillId="3" borderId="4" xfId="0" applyNumberFormat="1" applyFont="1" applyFill="1" applyBorder="1" applyAlignment="1">
      <alignment horizontal="center" vertical="center" wrapText="1"/>
    </xf>
    <xf numFmtId="0" fontId="2" fillId="3" borderId="5" xfId="0" applyNumberFormat="1" applyFont="1" applyFill="1" applyBorder="1" applyAlignment="1">
      <alignment horizontal="center" vertical="center" wrapText="1"/>
    </xf>
    <xf numFmtId="0" fontId="2" fillId="7" borderId="6" xfId="0" applyNumberFormat="1" applyFont="1" applyFill="1" applyBorder="1" applyAlignment="1">
      <alignment horizontal="center" vertical="center" wrapText="1"/>
    </xf>
    <xf numFmtId="0" fontId="2" fillId="7" borderId="5" xfId="0" applyNumberFormat="1" applyFont="1" applyFill="1" applyBorder="1" applyAlignment="1">
      <alignment horizontal="center" vertical="center" wrapText="1"/>
    </xf>
    <xf numFmtId="0" fontId="2" fillId="7" borderId="19" xfId="0" applyNumberFormat="1" applyFont="1" applyFill="1" applyBorder="1" applyAlignment="1">
      <alignment horizontal="center" vertical="center" wrapText="1"/>
    </xf>
    <xf numFmtId="0" fontId="2" fillId="7" borderId="20" xfId="0" applyNumberFormat="1" applyFont="1" applyFill="1" applyBorder="1" applyAlignment="1">
      <alignment horizontal="center" vertical="center" wrapText="1"/>
    </xf>
    <xf numFmtId="0" fontId="18" fillId="7" borderId="6" xfId="0" applyFont="1" applyFill="1" applyBorder="1" applyAlignment="1">
      <alignment vertical="center" wrapText="1"/>
    </xf>
    <xf numFmtId="0" fontId="18" fillId="7" borderId="5" xfId="0" applyFont="1" applyFill="1" applyBorder="1" applyAlignment="1">
      <alignment vertical="center" wrapText="1"/>
    </xf>
    <xf numFmtId="3" fontId="2" fillId="7" borderId="6" xfId="0" applyNumberFormat="1" applyFont="1" applyFill="1" applyBorder="1" applyAlignment="1">
      <alignment vertical="center" wrapText="1"/>
    </xf>
    <xf numFmtId="3" fontId="2" fillId="7" borderId="5" xfId="0" applyNumberFormat="1" applyFont="1" applyFill="1" applyBorder="1" applyAlignment="1">
      <alignment vertical="center" wrapText="1"/>
    </xf>
    <xf numFmtId="4" fontId="2" fillId="7" borderId="6" xfId="0" applyNumberFormat="1" applyFont="1" applyFill="1" applyBorder="1" applyAlignment="1">
      <alignment vertical="center" wrapText="1"/>
    </xf>
    <xf numFmtId="4" fontId="2" fillId="7" borderId="5" xfId="0" applyNumberFormat="1" applyFont="1" applyFill="1" applyBorder="1" applyAlignment="1">
      <alignment vertical="center" wrapText="1"/>
    </xf>
    <xf numFmtId="4" fontId="2" fillId="3" borderId="6" xfId="0" applyNumberFormat="1" applyFont="1" applyFill="1" applyBorder="1" applyAlignment="1">
      <alignment vertical="center" wrapText="1"/>
    </xf>
    <xf numFmtId="4" fontId="2" fillId="3" borderId="5" xfId="0" applyNumberFormat="1" applyFont="1" applyFill="1" applyBorder="1" applyAlignment="1">
      <alignment vertical="center" wrapText="1"/>
    </xf>
    <xf numFmtId="4" fontId="2" fillId="7" borderId="10" xfId="0" applyNumberFormat="1" applyFont="1" applyFill="1" applyBorder="1" applyAlignment="1">
      <alignment horizontal="center" vertical="center" wrapText="1"/>
    </xf>
    <xf numFmtId="4" fontId="2" fillId="7" borderId="15" xfId="0" applyNumberFormat="1" applyFont="1" applyFill="1" applyBorder="1" applyAlignment="1">
      <alignment horizontal="center" vertical="center" wrapText="1"/>
    </xf>
    <xf numFmtId="0" fontId="0" fillId="7" borderId="15" xfId="0" applyFill="1" applyBorder="1" applyAlignment="1">
      <alignment horizontal="center" vertical="center" wrapText="1"/>
    </xf>
    <xf numFmtId="0" fontId="0" fillId="7" borderId="16" xfId="0" applyFill="1" applyBorder="1" applyAlignment="1">
      <alignment horizontal="center" vertical="center" wrapText="1"/>
    </xf>
  </cellXfs>
  <cellStyles count="3">
    <cellStyle name="Comma" xfId="1" builtinId="3"/>
    <cellStyle name="Comma 2" xfId="2"/>
    <cellStyle name="Normal" xfId="0" builtinId="0"/>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D94"/>
  <sheetViews>
    <sheetView tabSelected="1" zoomScale="70" zoomScaleNormal="70" workbookViewId="0">
      <pane xSplit="7" ySplit="6" topLeftCell="H71" activePane="bottomRight" state="frozen"/>
      <selection pane="topRight" activeCell="H1" sqref="H1"/>
      <selection pane="bottomLeft" activeCell="A7" sqref="A7"/>
      <selection pane="bottomRight" activeCell="A73" sqref="A73"/>
    </sheetView>
  </sheetViews>
  <sheetFormatPr defaultColWidth="9.140625" defaultRowHeight="15" x14ac:dyDescent="0.25"/>
  <cols>
    <col min="1" max="1" width="7.42578125" style="2" customWidth="1"/>
    <col min="2" max="2" width="8.140625" style="59" customWidth="1"/>
    <col min="3" max="3" width="8.42578125" style="2" customWidth="1"/>
    <col min="4" max="4" width="14.28515625" style="2" customWidth="1"/>
    <col min="5" max="5" width="10.140625" style="2" customWidth="1"/>
    <col min="6" max="6" width="36.5703125" style="51" bestFit="1" customWidth="1"/>
    <col min="7" max="7" width="18.42578125" style="51" customWidth="1"/>
    <col min="8" max="8" width="72.7109375" style="51" customWidth="1"/>
    <col min="9" max="9" width="141.85546875" style="2" customWidth="1"/>
    <col min="10" max="11" width="14.5703125" style="132" customWidth="1"/>
    <col min="12" max="12" width="16.140625" style="132" customWidth="1"/>
    <col min="13" max="13" width="9" style="132" customWidth="1"/>
    <col min="14" max="14" width="10.5703125" style="132" customWidth="1"/>
    <col min="15" max="15" width="12.28515625" style="132" customWidth="1"/>
    <col min="16" max="16" width="11.42578125" style="133" customWidth="1"/>
    <col min="17" max="17" width="33" style="133" customWidth="1"/>
    <col min="18" max="20" width="21.85546875" style="126" customWidth="1"/>
    <col min="21" max="21" width="13.28515625" style="126" customWidth="1"/>
    <col min="22" max="22" width="10.5703125" style="126" customWidth="1"/>
    <col min="23" max="23" width="13.28515625" style="126" customWidth="1"/>
    <col min="24" max="24" width="19.42578125" style="126" customWidth="1"/>
    <col min="25" max="25" width="19.85546875" style="126" customWidth="1"/>
    <col min="26" max="26" width="19.42578125" style="126" customWidth="1"/>
    <col min="27" max="27" width="13.42578125" style="126" customWidth="1"/>
    <col min="28" max="28" width="18.85546875" style="126" customWidth="1"/>
    <col min="29" max="29" width="16" style="126" customWidth="1"/>
    <col min="30" max="30" width="21.85546875" style="126" customWidth="1"/>
    <col min="31" max="31" width="27.7109375" style="126" bestFit="1" customWidth="1"/>
    <col min="32" max="32" width="25" style="23" customWidth="1"/>
    <col min="33" max="33" width="18.28515625" style="127" bestFit="1" customWidth="1"/>
    <col min="34" max="34" width="22.42578125" style="127" bestFit="1" customWidth="1"/>
    <col min="35" max="35" width="15.140625" style="2" customWidth="1"/>
    <col min="36" max="16384" width="9.140625" style="2"/>
  </cols>
  <sheetData>
    <row r="1" spans="1:108" ht="15.75" x14ac:dyDescent="0.25">
      <c r="A1" s="191" t="s">
        <v>0</v>
      </c>
      <c r="B1" s="195" t="s">
        <v>169</v>
      </c>
      <c r="C1" s="197" t="s">
        <v>170</v>
      </c>
      <c r="D1" s="182" t="s">
        <v>10</v>
      </c>
      <c r="E1" s="197" t="s">
        <v>174</v>
      </c>
      <c r="F1" s="193" t="s">
        <v>1</v>
      </c>
      <c r="G1" s="193" t="s">
        <v>16</v>
      </c>
      <c r="H1" s="199" t="s">
        <v>228</v>
      </c>
      <c r="I1" s="182" t="s">
        <v>18</v>
      </c>
      <c r="J1" s="182" t="s">
        <v>17</v>
      </c>
      <c r="K1" s="182" t="s">
        <v>19</v>
      </c>
      <c r="L1" s="182" t="s">
        <v>20</v>
      </c>
      <c r="M1" s="182" t="s">
        <v>2</v>
      </c>
      <c r="N1" s="182" t="s">
        <v>21</v>
      </c>
      <c r="O1" s="182" t="s">
        <v>3</v>
      </c>
      <c r="P1" s="182" t="s">
        <v>4</v>
      </c>
      <c r="Q1" s="182" t="s">
        <v>22</v>
      </c>
      <c r="R1" s="183" t="s">
        <v>11</v>
      </c>
      <c r="S1" s="184"/>
      <c r="T1" s="184"/>
      <c r="U1" s="184"/>
      <c r="V1" s="184"/>
      <c r="W1" s="184"/>
      <c r="X1" s="184"/>
      <c r="Y1" s="185"/>
      <c r="Z1" s="185"/>
      <c r="AA1" s="186"/>
      <c r="AB1" s="180" t="s">
        <v>168</v>
      </c>
      <c r="AC1" s="91"/>
      <c r="AD1" s="175" t="s">
        <v>5</v>
      </c>
      <c r="AE1" s="178" t="s">
        <v>15</v>
      </c>
      <c r="AF1" s="178" t="s">
        <v>6</v>
      </c>
      <c r="AG1" s="175" t="s">
        <v>24</v>
      </c>
      <c r="AH1" s="176"/>
      <c r="AI1" s="174" t="s">
        <v>223</v>
      </c>
    </row>
    <row r="2" spans="1:108" ht="15.75" x14ac:dyDescent="0.25">
      <c r="A2" s="192"/>
      <c r="B2" s="196"/>
      <c r="C2" s="198"/>
      <c r="D2" s="174"/>
      <c r="E2" s="198"/>
      <c r="F2" s="194"/>
      <c r="G2" s="194"/>
      <c r="H2" s="200"/>
      <c r="I2" s="174"/>
      <c r="J2" s="174"/>
      <c r="K2" s="174"/>
      <c r="L2" s="174"/>
      <c r="M2" s="174"/>
      <c r="N2" s="174"/>
      <c r="O2" s="174"/>
      <c r="P2" s="174"/>
      <c r="Q2" s="174"/>
      <c r="R2" s="187" t="s">
        <v>12</v>
      </c>
      <c r="S2" s="188"/>
      <c r="T2" s="188"/>
      <c r="U2" s="188"/>
      <c r="V2" s="189"/>
      <c r="W2" s="190"/>
      <c r="X2" s="177" t="s">
        <v>14</v>
      </c>
      <c r="Y2" s="92"/>
      <c r="Z2" s="92"/>
      <c r="AA2" s="177" t="s">
        <v>23</v>
      </c>
      <c r="AB2" s="181"/>
      <c r="AC2" s="177" t="s">
        <v>7</v>
      </c>
      <c r="AD2" s="177"/>
      <c r="AE2" s="179"/>
      <c r="AF2" s="179"/>
      <c r="AG2" s="177" t="s">
        <v>8</v>
      </c>
      <c r="AH2" s="177" t="s">
        <v>25</v>
      </c>
      <c r="AI2" s="174"/>
    </row>
    <row r="3" spans="1:108" ht="66" customHeight="1" thickBot="1" x14ac:dyDescent="0.3">
      <c r="A3" s="192"/>
      <c r="B3" s="196"/>
      <c r="C3" s="198"/>
      <c r="D3" s="174"/>
      <c r="E3" s="198"/>
      <c r="F3" s="194"/>
      <c r="G3" s="194"/>
      <c r="H3" s="201"/>
      <c r="I3" s="174"/>
      <c r="J3" s="174"/>
      <c r="K3" s="174"/>
      <c r="L3" s="174"/>
      <c r="M3" s="174"/>
      <c r="N3" s="174"/>
      <c r="O3" s="174"/>
      <c r="P3" s="174"/>
      <c r="Q3" s="174"/>
      <c r="R3" s="92" t="s">
        <v>8</v>
      </c>
      <c r="S3" s="93" t="s">
        <v>195</v>
      </c>
      <c r="T3" s="93" t="s">
        <v>196</v>
      </c>
      <c r="U3" s="92" t="s">
        <v>13</v>
      </c>
      <c r="V3" s="93" t="s">
        <v>195</v>
      </c>
      <c r="W3" s="93" t="s">
        <v>196</v>
      </c>
      <c r="X3" s="177"/>
      <c r="Y3" s="93" t="s">
        <v>195</v>
      </c>
      <c r="Z3" s="93" t="s">
        <v>196</v>
      </c>
      <c r="AA3" s="177"/>
      <c r="AB3" s="181"/>
      <c r="AC3" s="177"/>
      <c r="AD3" s="177"/>
      <c r="AE3" s="179"/>
      <c r="AF3" s="179"/>
      <c r="AG3" s="177"/>
      <c r="AH3" s="177"/>
      <c r="AI3" s="76">
        <v>43145</v>
      </c>
    </row>
    <row r="4" spans="1:108" ht="15.75" customHeight="1" x14ac:dyDescent="0.25">
      <c r="A4" s="204" t="s">
        <v>273</v>
      </c>
      <c r="B4" s="197" t="s">
        <v>277</v>
      </c>
      <c r="C4" s="197" t="s">
        <v>278</v>
      </c>
      <c r="D4" s="202" t="s">
        <v>274</v>
      </c>
      <c r="E4" s="197" t="s">
        <v>275</v>
      </c>
      <c r="F4" s="202" t="s">
        <v>276</v>
      </c>
      <c r="G4" s="202" t="s">
        <v>279</v>
      </c>
      <c r="H4" s="202" t="s">
        <v>280</v>
      </c>
      <c r="I4" s="202" t="s">
        <v>281</v>
      </c>
      <c r="J4" s="202" t="s">
        <v>282</v>
      </c>
      <c r="K4" s="202" t="s">
        <v>283</v>
      </c>
      <c r="L4" s="202" t="s">
        <v>287</v>
      </c>
      <c r="M4" s="202" t="s">
        <v>284</v>
      </c>
      <c r="N4" s="202" t="s">
        <v>285</v>
      </c>
      <c r="O4" s="202" t="s">
        <v>286</v>
      </c>
      <c r="P4" s="202" t="s">
        <v>288</v>
      </c>
      <c r="Q4" s="202" t="s">
        <v>289</v>
      </c>
      <c r="R4" s="214" t="s">
        <v>290</v>
      </c>
      <c r="S4" s="215"/>
      <c r="T4" s="215"/>
      <c r="U4" s="215"/>
      <c r="V4" s="215"/>
      <c r="W4" s="215"/>
      <c r="X4" s="215"/>
      <c r="Y4" s="216"/>
      <c r="Z4" s="216"/>
      <c r="AA4" s="217"/>
      <c r="AB4" s="212" t="s">
        <v>297</v>
      </c>
      <c r="AC4" s="210" t="s">
        <v>298</v>
      </c>
      <c r="AD4" s="210" t="s">
        <v>299</v>
      </c>
      <c r="AE4" s="206" t="s">
        <v>300</v>
      </c>
      <c r="AF4" s="208" t="s">
        <v>301</v>
      </c>
      <c r="AG4" s="210" t="s">
        <v>291</v>
      </c>
      <c r="AH4" s="210" t="s">
        <v>302</v>
      </c>
      <c r="AI4" s="74"/>
    </row>
    <row r="5" spans="1:108" s="75" customFormat="1" ht="47.25" x14ac:dyDescent="0.25">
      <c r="A5" s="205"/>
      <c r="B5" s="198"/>
      <c r="C5" s="198"/>
      <c r="D5" s="203"/>
      <c r="E5" s="198"/>
      <c r="F5" s="203"/>
      <c r="G5" s="203"/>
      <c r="H5" s="203"/>
      <c r="I5" s="203"/>
      <c r="J5" s="203"/>
      <c r="K5" s="203"/>
      <c r="L5" s="203"/>
      <c r="M5" s="203"/>
      <c r="N5" s="203"/>
      <c r="O5" s="203"/>
      <c r="P5" s="203"/>
      <c r="Q5" s="203"/>
      <c r="R5" s="94" t="s">
        <v>291</v>
      </c>
      <c r="S5" s="93" t="s">
        <v>292</v>
      </c>
      <c r="T5" s="93" t="s">
        <v>293</v>
      </c>
      <c r="U5" s="94" t="s">
        <v>294</v>
      </c>
      <c r="V5" s="93" t="s">
        <v>292</v>
      </c>
      <c r="W5" s="93" t="s">
        <v>293</v>
      </c>
      <c r="X5" s="95" t="s">
        <v>295</v>
      </c>
      <c r="Y5" s="93" t="s">
        <v>292</v>
      </c>
      <c r="Z5" s="93" t="s">
        <v>293</v>
      </c>
      <c r="AA5" s="94" t="s">
        <v>296</v>
      </c>
      <c r="AB5" s="213"/>
      <c r="AC5" s="211"/>
      <c r="AD5" s="211"/>
      <c r="AE5" s="207"/>
      <c r="AF5" s="209"/>
      <c r="AG5" s="211"/>
      <c r="AH5" s="211"/>
      <c r="AI5" s="77" t="s">
        <v>303</v>
      </c>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row>
    <row r="6" spans="1:108" ht="15.75" x14ac:dyDescent="0.25">
      <c r="A6" s="19">
        <v>0</v>
      </c>
      <c r="B6" s="52">
        <v>1</v>
      </c>
      <c r="C6" s="9" t="s">
        <v>190</v>
      </c>
      <c r="D6" s="20">
        <v>2</v>
      </c>
      <c r="E6" s="9">
        <v>3</v>
      </c>
      <c r="F6" s="45">
        <v>4</v>
      </c>
      <c r="G6" s="45">
        <v>5</v>
      </c>
      <c r="H6" s="71">
        <v>6</v>
      </c>
      <c r="I6" s="20">
        <v>7</v>
      </c>
      <c r="J6" s="79">
        <v>8</v>
      </c>
      <c r="K6" s="79">
        <v>9</v>
      </c>
      <c r="L6" s="79">
        <v>10</v>
      </c>
      <c r="M6" s="79">
        <v>11</v>
      </c>
      <c r="N6" s="79">
        <v>12</v>
      </c>
      <c r="O6" s="79">
        <v>13</v>
      </c>
      <c r="P6" s="79">
        <v>14</v>
      </c>
      <c r="Q6" s="79">
        <v>15</v>
      </c>
      <c r="R6" s="96">
        <v>16</v>
      </c>
      <c r="S6" s="128"/>
      <c r="T6" s="128"/>
      <c r="U6" s="96">
        <v>17</v>
      </c>
      <c r="V6" s="96"/>
      <c r="W6" s="96"/>
      <c r="X6" s="96">
        <v>18</v>
      </c>
      <c r="Y6" s="93"/>
      <c r="Z6" s="93"/>
      <c r="AA6" s="96">
        <v>19</v>
      </c>
      <c r="AB6" s="93" t="s">
        <v>191</v>
      </c>
      <c r="AC6" s="97">
        <v>20</v>
      </c>
      <c r="AD6" s="97">
        <v>21</v>
      </c>
      <c r="AE6" s="97">
        <v>22</v>
      </c>
      <c r="AF6" s="97">
        <v>23</v>
      </c>
      <c r="AG6" s="97">
        <v>24</v>
      </c>
      <c r="AH6" s="97">
        <v>25</v>
      </c>
      <c r="AI6" s="78"/>
    </row>
    <row r="7" spans="1:108" ht="236.25" x14ac:dyDescent="0.25">
      <c r="A7" s="29">
        <v>1</v>
      </c>
      <c r="B7" s="53">
        <v>2</v>
      </c>
      <c r="C7" s="5" t="s">
        <v>183</v>
      </c>
      <c r="D7" s="30" t="s">
        <v>175</v>
      </c>
      <c r="E7" s="31" t="s">
        <v>130</v>
      </c>
      <c r="F7" s="46" t="s">
        <v>39</v>
      </c>
      <c r="G7" s="46" t="s">
        <v>37</v>
      </c>
      <c r="H7" s="71" t="s">
        <v>198</v>
      </c>
      <c r="I7" s="6" t="s">
        <v>40</v>
      </c>
      <c r="J7" s="7">
        <v>42459</v>
      </c>
      <c r="K7" s="7">
        <v>43189</v>
      </c>
      <c r="L7" s="8">
        <f t="shared" ref="L7:L33" si="0">R7/AB7*100</f>
        <v>83.983862816086358</v>
      </c>
      <c r="M7" s="22" t="s">
        <v>164</v>
      </c>
      <c r="N7" s="22" t="s">
        <v>165</v>
      </c>
      <c r="O7" s="22" t="s">
        <v>165</v>
      </c>
      <c r="P7" s="32" t="s">
        <v>166</v>
      </c>
      <c r="Q7" s="5" t="s">
        <v>38</v>
      </c>
      <c r="R7" s="98">
        <f>S7+T7</f>
        <v>11141147.18</v>
      </c>
      <c r="S7" s="98">
        <v>2156782.65</v>
      </c>
      <c r="T7" s="98">
        <v>8984364.5299999993</v>
      </c>
      <c r="U7" s="98">
        <v>0</v>
      </c>
      <c r="V7" s="98">
        <v>0</v>
      </c>
      <c r="W7" s="98">
        <v>0</v>
      </c>
      <c r="X7" s="98">
        <f>Y7+Z7</f>
        <v>2124671.7600000002</v>
      </c>
      <c r="Y7" s="98">
        <v>539195.67000000004</v>
      </c>
      <c r="Z7" s="98">
        <v>1585476.09</v>
      </c>
      <c r="AA7" s="98"/>
      <c r="AB7" s="98">
        <f t="shared" ref="AB7:AB33" si="1">R7+X7+U7+AA7</f>
        <v>13265818.939999999</v>
      </c>
      <c r="AC7" s="98">
        <v>0</v>
      </c>
      <c r="AD7" s="98">
        <f t="shared" ref="AD7:AD33" si="2">R7+X7+AC7</f>
        <v>13265818.939999999</v>
      </c>
      <c r="AE7" s="99" t="s">
        <v>167</v>
      </c>
      <c r="AF7" s="100" t="s">
        <v>220</v>
      </c>
      <c r="AG7" s="101">
        <v>3332438.5</v>
      </c>
      <c r="AH7" s="102">
        <v>0</v>
      </c>
      <c r="AI7" s="28"/>
    </row>
    <row r="8" spans="1:108" ht="204.75" x14ac:dyDescent="0.25">
      <c r="A8" s="29">
        <v>2</v>
      </c>
      <c r="B8" s="53">
        <v>3</v>
      </c>
      <c r="C8" s="5" t="s">
        <v>183</v>
      </c>
      <c r="D8" s="30" t="s">
        <v>175</v>
      </c>
      <c r="E8" s="31" t="s">
        <v>130</v>
      </c>
      <c r="F8" s="46" t="s">
        <v>42</v>
      </c>
      <c r="G8" s="46" t="s">
        <v>41</v>
      </c>
      <c r="H8" s="46" t="s">
        <v>235</v>
      </c>
      <c r="I8" s="6" t="s">
        <v>43</v>
      </c>
      <c r="J8" s="7">
        <v>42534</v>
      </c>
      <c r="K8" s="7">
        <v>43325</v>
      </c>
      <c r="L8" s="8">
        <f t="shared" si="0"/>
        <v>83.983862847828021</v>
      </c>
      <c r="M8" s="22" t="s">
        <v>164</v>
      </c>
      <c r="N8" s="22" t="s">
        <v>165</v>
      </c>
      <c r="O8" s="22" t="s">
        <v>165</v>
      </c>
      <c r="P8" s="32" t="s">
        <v>166</v>
      </c>
      <c r="Q8" s="5" t="s">
        <v>38</v>
      </c>
      <c r="R8" s="98">
        <f t="shared" ref="R8:R14" si="3">S8+T8</f>
        <v>16024248.879999999</v>
      </c>
      <c r="S8" s="98">
        <v>3102088.27</v>
      </c>
      <c r="T8" s="98">
        <v>12922160.609999999</v>
      </c>
      <c r="U8" s="98">
        <v>0</v>
      </c>
      <c r="V8" s="98">
        <v>0</v>
      </c>
      <c r="W8" s="98">
        <v>0</v>
      </c>
      <c r="X8" s="98">
        <f t="shared" ref="X8:X15" si="4">Y8+Z8</f>
        <v>3055903.3499999996</v>
      </c>
      <c r="Y8" s="98">
        <v>775522.07</v>
      </c>
      <c r="Z8" s="98">
        <v>2280381.2799999998</v>
      </c>
      <c r="AA8" s="98"/>
      <c r="AB8" s="98">
        <f t="shared" si="1"/>
        <v>19080152.229999997</v>
      </c>
      <c r="AC8" s="98">
        <v>0</v>
      </c>
      <c r="AD8" s="98">
        <f t="shared" si="2"/>
        <v>19080152.229999997</v>
      </c>
      <c r="AE8" s="99" t="s">
        <v>167</v>
      </c>
      <c r="AF8" s="100" t="s">
        <v>221</v>
      </c>
      <c r="AG8" s="102">
        <f>1364848.7+3215066.05</f>
        <v>4579914.75</v>
      </c>
      <c r="AH8" s="103">
        <v>0</v>
      </c>
      <c r="AI8" s="28"/>
    </row>
    <row r="9" spans="1:108" ht="189" x14ac:dyDescent="0.25">
      <c r="A9" s="29">
        <v>3</v>
      </c>
      <c r="B9" s="53">
        <v>4</v>
      </c>
      <c r="C9" s="5" t="s">
        <v>184</v>
      </c>
      <c r="D9" s="30" t="s">
        <v>175</v>
      </c>
      <c r="E9" s="31" t="s">
        <v>130</v>
      </c>
      <c r="F9" s="46" t="s">
        <v>45</v>
      </c>
      <c r="G9" s="46" t="s">
        <v>44</v>
      </c>
      <c r="H9" s="46" t="s">
        <v>234</v>
      </c>
      <c r="I9" s="6" t="s">
        <v>46</v>
      </c>
      <c r="J9" s="7">
        <v>42459</v>
      </c>
      <c r="K9" s="7">
        <v>43189</v>
      </c>
      <c r="L9" s="8">
        <f t="shared" si="0"/>
        <v>83.983862772799696</v>
      </c>
      <c r="M9" s="22" t="s">
        <v>164</v>
      </c>
      <c r="N9" s="22" t="s">
        <v>165</v>
      </c>
      <c r="O9" s="22" t="s">
        <v>165</v>
      </c>
      <c r="P9" s="32" t="s">
        <v>166</v>
      </c>
      <c r="Q9" s="5" t="s">
        <v>38</v>
      </c>
      <c r="R9" s="98">
        <v>9512414.3200000003</v>
      </c>
      <c r="S9" s="98">
        <v>1841480.94</v>
      </c>
      <c r="T9" s="98">
        <v>7670933.3799999999</v>
      </c>
      <c r="U9" s="98">
        <v>0</v>
      </c>
      <c r="V9" s="98">
        <v>0</v>
      </c>
      <c r="W9" s="98">
        <v>0</v>
      </c>
      <c r="X9" s="98">
        <v>1814064.37</v>
      </c>
      <c r="Y9" s="98">
        <v>460370.24</v>
      </c>
      <c r="Z9" s="98">
        <v>1353694.13</v>
      </c>
      <c r="AA9" s="98"/>
      <c r="AB9" s="98">
        <v>11326478.689999999</v>
      </c>
      <c r="AC9" s="98">
        <v>0</v>
      </c>
      <c r="AD9" s="98">
        <f t="shared" si="2"/>
        <v>11326478.690000001</v>
      </c>
      <c r="AE9" s="99" t="s">
        <v>167</v>
      </c>
      <c r="AF9" s="100" t="s">
        <v>251</v>
      </c>
      <c r="AG9" s="102">
        <v>5931457.71</v>
      </c>
      <c r="AH9" s="103">
        <v>0</v>
      </c>
      <c r="AI9" s="28"/>
    </row>
    <row r="10" spans="1:108" ht="126" x14ac:dyDescent="0.25">
      <c r="A10" s="29">
        <v>4</v>
      </c>
      <c r="B10" s="53">
        <v>5</v>
      </c>
      <c r="C10" s="5" t="s">
        <v>188</v>
      </c>
      <c r="D10" s="30" t="s">
        <v>175</v>
      </c>
      <c r="E10" s="31" t="s">
        <v>130</v>
      </c>
      <c r="F10" s="46" t="s">
        <v>48</v>
      </c>
      <c r="G10" s="46" t="s">
        <v>47</v>
      </c>
      <c r="H10" s="46" t="s">
        <v>235</v>
      </c>
      <c r="I10" s="6" t="s">
        <v>49</v>
      </c>
      <c r="J10" s="7">
        <v>42900</v>
      </c>
      <c r="K10" s="7">
        <v>43722</v>
      </c>
      <c r="L10" s="8">
        <f t="shared" si="0"/>
        <v>83.983862721834797</v>
      </c>
      <c r="M10" s="22" t="s">
        <v>164</v>
      </c>
      <c r="N10" s="22" t="s">
        <v>165</v>
      </c>
      <c r="O10" s="22" t="s">
        <v>165</v>
      </c>
      <c r="P10" s="32" t="s">
        <v>166</v>
      </c>
      <c r="Q10" s="5" t="s">
        <v>38</v>
      </c>
      <c r="R10" s="98">
        <f t="shared" si="3"/>
        <v>4555318.1900000004</v>
      </c>
      <c r="S10" s="98">
        <v>881850.95</v>
      </c>
      <c r="T10" s="98">
        <v>3673467.24</v>
      </c>
      <c r="U10" s="98">
        <v>0</v>
      </c>
      <c r="V10" s="98">
        <v>0</v>
      </c>
      <c r="W10" s="98">
        <v>0</v>
      </c>
      <c r="X10" s="98">
        <f t="shared" si="4"/>
        <v>868721.67</v>
      </c>
      <c r="Y10" s="98">
        <v>220462.74</v>
      </c>
      <c r="Z10" s="98">
        <v>648258.93000000005</v>
      </c>
      <c r="AA10" s="98"/>
      <c r="AB10" s="98">
        <f t="shared" si="1"/>
        <v>5424039.8600000003</v>
      </c>
      <c r="AC10" s="98">
        <v>0</v>
      </c>
      <c r="AD10" s="98">
        <f t="shared" si="2"/>
        <v>5424039.8600000003</v>
      </c>
      <c r="AE10" s="99" t="s">
        <v>167</v>
      </c>
      <c r="AF10" s="104" t="s">
        <v>198</v>
      </c>
      <c r="AG10" s="102">
        <v>109765.23</v>
      </c>
      <c r="AH10" s="103">
        <v>0</v>
      </c>
      <c r="AI10" s="28"/>
    </row>
    <row r="11" spans="1:108" ht="141.75" x14ac:dyDescent="0.25">
      <c r="A11" s="29">
        <v>5</v>
      </c>
      <c r="B11" s="53">
        <v>6</v>
      </c>
      <c r="C11" s="5" t="s">
        <v>183</v>
      </c>
      <c r="D11" s="30" t="s">
        <v>175</v>
      </c>
      <c r="E11" s="31" t="s">
        <v>130</v>
      </c>
      <c r="F11" s="46" t="s">
        <v>51</v>
      </c>
      <c r="G11" s="46" t="s">
        <v>50</v>
      </c>
      <c r="H11" s="46" t="s">
        <v>198</v>
      </c>
      <c r="I11" s="6" t="s">
        <v>52</v>
      </c>
      <c r="J11" s="7">
        <v>42458</v>
      </c>
      <c r="K11" s="7">
        <v>43553</v>
      </c>
      <c r="L11" s="8">
        <f t="shared" si="0"/>
        <v>83.983862836271243</v>
      </c>
      <c r="M11" s="22" t="s">
        <v>164</v>
      </c>
      <c r="N11" s="22" t="s">
        <v>165</v>
      </c>
      <c r="O11" s="22" t="s">
        <v>165</v>
      </c>
      <c r="P11" s="32" t="s">
        <v>166</v>
      </c>
      <c r="Q11" s="5" t="s">
        <v>38</v>
      </c>
      <c r="R11" s="98">
        <f t="shared" si="3"/>
        <v>15492558.379999999</v>
      </c>
      <c r="S11" s="98">
        <v>2999159.84</v>
      </c>
      <c r="T11" s="98">
        <v>12493398.539999999</v>
      </c>
      <c r="U11" s="98">
        <v>0</v>
      </c>
      <c r="V11" s="98">
        <v>0</v>
      </c>
      <c r="W11" s="98">
        <v>0</v>
      </c>
      <c r="X11" s="98">
        <f t="shared" si="4"/>
        <v>2954507.35</v>
      </c>
      <c r="Y11" s="98">
        <v>749789.96</v>
      </c>
      <c r="Z11" s="98">
        <v>2204717.39</v>
      </c>
      <c r="AA11" s="98"/>
      <c r="AB11" s="98">
        <f t="shared" si="1"/>
        <v>18447065.73</v>
      </c>
      <c r="AC11" s="98">
        <v>0</v>
      </c>
      <c r="AD11" s="98">
        <f t="shared" si="2"/>
        <v>18447065.73</v>
      </c>
      <c r="AE11" s="99" t="s">
        <v>167</v>
      </c>
      <c r="AF11" s="100" t="s">
        <v>222</v>
      </c>
      <c r="AG11" s="102">
        <f>5122201.83+287389.42</f>
        <v>5409591.25</v>
      </c>
      <c r="AH11" s="103">
        <v>0</v>
      </c>
      <c r="AI11" s="28"/>
    </row>
    <row r="12" spans="1:108" ht="110.25" x14ac:dyDescent="0.25">
      <c r="A12" s="29">
        <v>6</v>
      </c>
      <c r="B12" s="53">
        <v>7</v>
      </c>
      <c r="C12" s="5" t="s">
        <v>185</v>
      </c>
      <c r="D12" s="30" t="s">
        <v>175</v>
      </c>
      <c r="E12" s="31" t="s">
        <v>130</v>
      </c>
      <c r="F12" s="46" t="s">
        <v>54</v>
      </c>
      <c r="G12" s="46" t="s">
        <v>53</v>
      </c>
      <c r="H12" s="46" t="s">
        <v>198</v>
      </c>
      <c r="I12" s="6" t="s">
        <v>55</v>
      </c>
      <c r="J12" s="7">
        <v>42592</v>
      </c>
      <c r="K12" s="7">
        <v>43322</v>
      </c>
      <c r="L12" s="8">
        <f t="shared" si="0"/>
        <v>83.983862823517285</v>
      </c>
      <c r="M12" s="22" t="s">
        <v>164</v>
      </c>
      <c r="N12" s="22" t="s">
        <v>165</v>
      </c>
      <c r="O12" s="22" t="s">
        <v>165</v>
      </c>
      <c r="P12" s="32" t="s">
        <v>166</v>
      </c>
      <c r="Q12" s="5" t="s">
        <v>38</v>
      </c>
      <c r="R12" s="98">
        <f t="shared" si="3"/>
        <v>8244072.25</v>
      </c>
      <c r="S12" s="98">
        <v>1595946.25</v>
      </c>
      <c r="T12" s="98">
        <v>6648126</v>
      </c>
      <c r="U12" s="98">
        <v>0</v>
      </c>
      <c r="V12" s="98">
        <v>0</v>
      </c>
      <c r="W12" s="98">
        <v>0</v>
      </c>
      <c r="X12" s="98">
        <f t="shared" si="4"/>
        <v>1572185.27</v>
      </c>
      <c r="Y12" s="98">
        <v>398986.56</v>
      </c>
      <c r="Z12" s="98">
        <v>1173198.71</v>
      </c>
      <c r="AA12" s="98"/>
      <c r="AB12" s="98">
        <f t="shared" si="1"/>
        <v>9816257.5199999996</v>
      </c>
      <c r="AC12" s="98">
        <v>0</v>
      </c>
      <c r="AD12" s="98">
        <f t="shared" si="2"/>
        <v>9816257.5199999996</v>
      </c>
      <c r="AE12" s="99" t="s">
        <v>167</v>
      </c>
      <c r="AF12" s="100" t="s">
        <v>203</v>
      </c>
      <c r="AG12" s="102">
        <f>802226.59+368793.09</f>
        <v>1171019.68</v>
      </c>
      <c r="AH12" s="103">
        <v>0</v>
      </c>
      <c r="AI12" s="28"/>
    </row>
    <row r="13" spans="1:108" ht="236.25" x14ac:dyDescent="0.25">
      <c r="A13" s="29">
        <v>7</v>
      </c>
      <c r="B13" s="53">
        <v>8</v>
      </c>
      <c r="C13" s="5" t="s">
        <v>186</v>
      </c>
      <c r="D13" s="30" t="s">
        <v>175</v>
      </c>
      <c r="E13" s="31" t="s">
        <v>130</v>
      </c>
      <c r="F13" s="46" t="s">
        <v>57</v>
      </c>
      <c r="G13" s="46" t="s">
        <v>56</v>
      </c>
      <c r="H13" s="46" t="s">
        <v>198</v>
      </c>
      <c r="I13" s="6" t="s">
        <v>58</v>
      </c>
      <c r="J13" s="7">
        <v>42661</v>
      </c>
      <c r="K13" s="7">
        <v>43391</v>
      </c>
      <c r="L13" s="8">
        <f t="shared" si="0"/>
        <v>83.983862943976007</v>
      </c>
      <c r="M13" s="22" t="s">
        <v>164</v>
      </c>
      <c r="N13" s="22" t="s">
        <v>165</v>
      </c>
      <c r="O13" s="22" t="s">
        <v>165</v>
      </c>
      <c r="P13" s="32" t="s">
        <v>166</v>
      </c>
      <c r="Q13" s="5" t="s">
        <v>38</v>
      </c>
      <c r="R13" s="98">
        <f t="shared" si="3"/>
        <v>1681184.87</v>
      </c>
      <c r="S13" s="98">
        <v>325455.75</v>
      </c>
      <c r="T13" s="98">
        <v>1355729.12</v>
      </c>
      <c r="U13" s="98">
        <v>0</v>
      </c>
      <c r="V13" s="98">
        <v>0</v>
      </c>
      <c r="W13" s="98">
        <v>0</v>
      </c>
      <c r="X13" s="98">
        <f t="shared" si="4"/>
        <v>320610.25</v>
      </c>
      <c r="Y13" s="98">
        <v>81363.94</v>
      </c>
      <c r="Z13" s="98">
        <v>239246.31</v>
      </c>
      <c r="AA13" s="98"/>
      <c r="AB13" s="98">
        <f t="shared" si="1"/>
        <v>2001795.12</v>
      </c>
      <c r="AC13" s="98">
        <v>0</v>
      </c>
      <c r="AD13" s="98">
        <f t="shared" si="2"/>
        <v>2001795.12</v>
      </c>
      <c r="AE13" s="99" t="s">
        <v>167</v>
      </c>
      <c r="AF13" s="100" t="s">
        <v>215</v>
      </c>
      <c r="AG13" s="102">
        <v>2531.67</v>
      </c>
      <c r="AH13" s="103">
        <v>0</v>
      </c>
      <c r="AI13" s="28"/>
    </row>
    <row r="14" spans="1:108" ht="141.75" x14ac:dyDescent="0.25">
      <c r="A14" s="29">
        <v>8</v>
      </c>
      <c r="B14" s="53">
        <v>9</v>
      </c>
      <c r="C14" s="5" t="s">
        <v>180</v>
      </c>
      <c r="D14" s="30" t="s">
        <v>175</v>
      </c>
      <c r="E14" s="31" t="s">
        <v>130</v>
      </c>
      <c r="F14" s="46" t="s">
        <v>60</v>
      </c>
      <c r="G14" s="46" t="s">
        <v>59</v>
      </c>
      <c r="H14" s="46" t="s">
        <v>239</v>
      </c>
      <c r="I14" s="6" t="s">
        <v>61</v>
      </c>
      <c r="J14" s="7">
        <v>42446</v>
      </c>
      <c r="K14" s="7">
        <v>43541</v>
      </c>
      <c r="L14" s="8">
        <f t="shared" si="0"/>
        <v>83.983862848864618</v>
      </c>
      <c r="M14" s="22" t="s">
        <v>164</v>
      </c>
      <c r="N14" s="22" t="s">
        <v>165</v>
      </c>
      <c r="O14" s="22" t="s">
        <v>165</v>
      </c>
      <c r="P14" s="32" t="s">
        <v>166</v>
      </c>
      <c r="Q14" s="5" t="s">
        <v>38</v>
      </c>
      <c r="R14" s="98">
        <f t="shared" si="3"/>
        <v>30189820.119999997</v>
      </c>
      <c r="S14" s="98">
        <v>5844360.4900000002</v>
      </c>
      <c r="T14" s="98">
        <v>24345459.629999999</v>
      </c>
      <c r="U14" s="98">
        <v>0</v>
      </c>
      <c r="V14" s="98">
        <v>0</v>
      </c>
      <c r="W14" s="98">
        <v>0</v>
      </c>
      <c r="X14" s="98">
        <f t="shared" si="4"/>
        <v>5757347.7000000002</v>
      </c>
      <c r="Y14" s="98">
        <v>1461090.12</v>
      </c>
      <c r="Z14" s="98">
        <v>4296257.58</v>
      </c>
      <c r="AA14" s="98"/>
      <c r="AB14" s="98">
        <f t="shared" si="1"/>
        <v>35947167.82</v>
      </c>
      <c r="AC14" s="98">
        <v>0</v>
      </c>
      <c r="AD14" s="98">
        <f t="shared" si="2"/>
        <v>35947167.82</v>
      </c>
      <c r="AE14" s="99" t="s">
        <v>167</v>
      </c>
      <c r="AF14" s="100" t="s">
        <v>206</v>
      </c>
      <c r="AG14" s="102">
        <v>13729924.189999999</v>
      </c>
      <c r="AH14" s="103">
        <v>0</v>
      </c>
      <c r="AI14" s="28"/>
    </row>
    <row r="15" spans="1:108" ht="330.75" x14ac:dyDescent="0.25">
      <c r="A15" s="29">
        <v>9</v>
      </c>
      <c r="B15" s="53">
        <v>10</v>
      </c>
      <c r="C15" s="5" t="s">
        <v>186</v>
      </c>
      <c r="D15" s="30" t="s">
        <v>175</v>
      </c>
      <c r="E15" s="31" t="s">
        <v>130</v>
      </c>
      <c r="F15" s="46" t="s">
        <v>62</v>
      </c>
      <c r="G15" s="46" t="s">
        <v>56</v>
      </c>
      <c r="H15" s="46" t="s">
        <v>198</v>
      </c>
      <c r="I15" s="6" t="s">
        <v>63</v>
      </c>
      <c r="J15" s="7">
        <v>42538</v>
      </c>
      <c r="K15" s="7">
        <v>43298</v>
      </c>
      <c r="L15" s="8">
        <f t="shared" si="0"/>
        <v>83.983862739322618</v>
      </c>
      <c r="M15" s="22" t="s">
        <v>164</v>
      </c>
      <c r="N15" s="22" t="s">
        <v>165</v>
      </c>
      <c r="O15" s="22" t="s">
        <v>165</v>
      </c>
      <c r="P15" s="32" t="s">
        <v>166</v>
      </c>
      <c r="Q15" s="5" t="s">
        <v>38</v>
      </c>
      <c r="R15" s="98">
        <f t="shared" ref="R15:R21" si="5">S15+T15</f>
        <v>2777962.48</v>
      </c>
      <c r="S15" s="98">
        <v>537777.77</v>
      </c>
      <c r="T15" s="98">
        <v>2240184.71</v>
      </c>
      <c r="U15" s="98">
        <v>0</v>
      </c>
      <c r="V15" s="98">
        <v>0</v>
      </c>
      <c r="W15" s="98">
        <v>0</v>
      </c>
      <c r="X15" s="98">
        <f t="shared" si="4"/>
        <v>529771.16</v>
      </c>
      <c r="Y15" s="98">
        <v>134444.44</v>
      </c>
      <c r="Z15" s="98">
        <v>395326.72000000003</v>
      </c>
      <c r="AA15" s="98"/>
      <c r="AB15" s="98">
        <f t="shared" si="1"/>
        <v>3307733.64</v>
      </c>
      <c r="AC15" s="98">
        <v>192499.20000000001</v>
      </c>
      <c r="AD15" s="98">
        <f t="shared" si="2"/>
        <v>3500232.8400000003</v>
      </c>
      <c r="AE15" s="99" t="s">
        <v>167</v>
      </c>
      <c r="AF15" s="100" t="s">
        <v>316</v>
      </c>
      <c r="AG15" s="102">
        <v>0</v>
      </c>
      <c r="AH15" s="103">
        <v>0</v>
      </c>
      <c r="AI15" s="28"/>
    </row>
    <row r="16" spans="1:108" ht="236.25" x14ac:dyDescent="0.25">
      <c r="A16" s="29">
        <v>10</v>
      </c>
      <c r="B16" s="53">
        <v>11</v>
      </c>
      <c r="C16" s="5" t="s">
        <v>180</v>
      </c>
      <c r="D16" s="30" t="s">
        <v>175</v>
      </c>
      <c r="E16" s="31" t="s">
        <v>130</v>
      </c>
      <c r="F16" s="46" t="s">
        <v>65</v>
      </c>
      <c r="G16" s="46" t="s">
        <v>64</v>
      </c>
      <c r="H16" s="46" t="s">
        <v>239</v>
      </c>
      <c r="I16" s="6" t="s">
        <v>66</v>
      </c>
      <c r="J16" s="7">
        <v>42467</v>
      </c>
      <c r="K16" s="7">
        <v>43562</v>
      </c>
      <c r="L16" s="8">
        <f t="shared" si="0"/>
        <v>83.98386285205288</v>
      </c>
      <c r="M16" s="22" t="s">
        <v>164</v>
      </c>
      <c r="N16" s="22" t="s">
        <v>165</v>
      </c>
      <c r="O16" s="22" t="s">
        <v>165</v>
      </c>
      <c r="P16" s="32" t="s">
        <v>166</v>
      </c>
      <c r="Q16" s="5" t="s">
        <v>38</v>
      </c>
      <c r="R16" s="105">
        <f t="shared" si="5"/>
        <v>13566298.970000001</v>
      </c>
      <c r="S16" s="105">
        <v>2626260.8199999998</v>
      </c>
      <c r="T16" s="105">
        <v>10940038.15</v>
      </c>
      <c r="U16" s="105">
        <v>0</v>
      </c>
      <c r="V16" s="105">
        <v>0</v>
      </c>
      <c r="W16" s="105">
        <v>0</v>
      </c>
      <c r="X16" s="105">
        <f>Y16+Z16</f>
        <v>2587160.17</v>
      </c>
      <c r="Y16" s="105">
        <v>656565.19999999995</v>
      </c>
      <c r="Z16" s="105">
        <v>1930594.97</v>
      </c>
      <c r="AA16" s="98"/>
      <c r="AB16" s="105">
        <f t="shared" si="1"/>
        <v>16153459.140000001</v>
      </c>
      <c r="AC16" s="98">
        <v>0</v>
      </c>
      <c r="AD16" s="98">
        <f t="shared" si="2"/>
        <v>16153459.140000001</v>
      </c>
      <c r="AE16" s="99" t="s">
        <v>167</v>
      </c>
      <c r="AF16" s="100" t="s">
        <v>207</v>
      </c>
      <c r="AG16" s="102">
        <f>5896096.43+397925.62</f>
        <v>6294022.0499999998</v>
      </c>
      <c r="AH16" s="103">
        <v>0</v>
      </c>
      <c r="AI16" s="28"/>
    </row>
    <row r="17" spans="1:35" ht="157.5" x14ac:dyDescent="0.25">
      <c r="A17" s="29">
        <v>11</v>
      </c>
      <c r="B17" s="53">
        <v>13</v>
      </c>
      <c r="C17" s="5" t="s">
        <v>184</v>
      </c>
      <c r="D17" s="30" t="s">
        <v>175</v>
      </c>
      <c r="E17" s="31" t="s">
        <v>130</v>
      </c>
      <c r="F17" s="46" t="s">
        <v>68</v>
      </c>
      <c r="G17" s="46" t="s">
        <v>67</v>
      </c>
      <c r="H17" s="46" t="s">
        <v>235</v>
      </c>
      <c r="I17" s="6" t="s">
        <v>69</v>
      </c>
      <c r="J17" s="7">
        <v>42668</v>
      </c>
      <c r="K17" s="7">
        <v>43763</v>
      </c>
      <c r="L17" s="8">
        <f t="shared" si="0"/>
        <v>83.983862845432327</v>
      </c>
      <c r="M17" s="22" t="s">
        <v>164</v>
      </c>
      <c r="N17" s="22" t="s">
        <v>165</v>
      </c>
      <c r="O17" s="22" t="s">
        <v>165</v>
      </c>
      <c r="P17" s="32" t="s">
        <v>166</v>
      </c>
      <c r="Q17" s="5" t="s">
        <v>38</v>
      </c>
      <c r="R17" s="98">
        <f t="shared" si="5"/>
        <v>9782795.4699999988</v>
      </c>
      <c r="S17" s="98">
        <v>1893823.25</v>
      </c>
      <c r="T17" s="98">
        <v>7888972.2199999997</v>
      </c>
      <c r="U17" s="98">
        <v>0</v>
      </c>
      <c r="V17" s="98">
        <v>0</v>
      </c>
      <c r="W17" s="98">
        <v>0</v>
      </c>
      <c r="X17" s="98">
        <f>Y17+Z17</f>
        <v>1865627.3800000001</v>
      </c>
      <c r="Y17" s="98">
        <v>473455.81</v>
      </c>
      <c r="Z17" s="98">
        <v>1392171.57</v>
      </c>
      <c r="AA17" s="98"/>
      <c r="AB17" s="98">
        <f t="shared" si="1"/>
        <v>11648422.85</v>
      </c>
      <c r="AC17" s="98">
        <v>0</v>
      </c>
      <c r="AD17" s="98">
        <f t="shared" si="2"/>
        <v>11648422.85</v>
      </c>
      <c r="AE17" s="99" t="s">
        <v>167</v>
      </c>
      <c r="AF17" s="100" t="s">
        <v>211</v>
      </c>
      <c r="AG17" s="102">
        <v>251602.2</v>
      </c>
      <c r="AH17" s="103">
        <v>0</v>
      </c>
      <c r="AI17" s="28"/>
    </row>
    <row r="18" spans="1:35" ht="110.25" x14ac:dyDescent="0.25">
      <c r="A18" s="29">
        <v>12</v>
      </c>
      <c r="B18" s="53">
        <v>15</v>
      </c>
      <c r="C18" s="5" t="s">
        <v>185</v>
      </c>
      <c r="D18" s="30" t="s">
        <v>175</v>
      </c>
      <c r="E18" s="31" t="s">
        <v>130</v>
      </c>
      <c r="F18" s="46" t="s">
        <v>71</v>
      </c>
      <c r="G18" s="46" t="s">
        <v>70</v>
      </c>
      <c r="H18" s="46" t="s">
        <v>198</v>
      </c>
      <c r="I18" s="6" t="s">
        <v>72</v>
      </c>
      <c r="J18" s="7">
        <v>42717</v>
      </c>
      <c r="K18" s="7">
        <v>43386</v>
      </c>
      <c r="L18" s="8">
        <f t="shared" si="0"/>
        <v>83.983863051796376</v>
      </c>
      <c r="M18" s="22" t="s">
        <v>164</v>
      </c>
      <c r="N18" s="22" t="s">
        <v>165</v>
      </c>
      <c r="O18" s="22" t="s">
        <v>165</v>
      </c>
      <c r="P18" s="32" t="s">
        <v>166</v>
      </c>
      <c r="Q18" s="5" t="s">
        <v>38</v>
      </c>
      <c r="R18" s="98">
        <f t="shared" si="5"/>
        <v>2106832.29</v>
      </c>
      <c r="S18" s="98">
        <v>407855.61</v>
      </c>
      <c r="T18" s="98">
        <v>1698976.68</v>
      </c>
      <c r="U18" s="98">
        <v>0</v>
      </c>
      <c r="V18" s="98">
        <v>0</v>
      </c>
      <c r="W18" s="98">
        <v>0</v>
      </c>
      <c r="X18" s="98">
        <f>Y18+Z18</f>
        <v>401783.30999999994</v>
      </c>
      <c r="Y18" s="98">
        <v>101963.9</v>
      </c>
      <c r="Z18" s="98">
        <v>299819.40999999997</v>
      </c>
      <c r="AA18" s="98"/>
      <c r="AB18" s="98">
        <f t="shared" si="1"/>
        <v>2508615.6</v>
      </c>
      <c r="AC18" s="98">
        <v>154711.20000000001</v>
      </c>
      <c r="AD18" s="98">
        <f t="shared" si="2"/>
        <v>2663326.8000000003</v>
      </c>
      <c r="AE18" s="99" t="s">
        <v>167</v>
      </c>
      <c r="AF18" s="100" t="s">
        <v>204</v>
      </c>
      <c r="AG18" s="102">
        <v>5817.56</v>
      </c>
      <c r="AH18" s="103">
        <v>0</v>
      </c>
      <c r="AI18" s="28"/>
    </row>
    <row r="19" spans="1:35" ht="204.75" x14ac:dyDescent="0.25">
      <c r="A19" s="29">
        <v>13</v>
      </c>
      <c r="B19" s="53">
        <v>16</v>
      </c>
      <c r="C19" s="33" t="s">
        <v>183</v>
      </c>
      <c r="D19" s="30" t="s">
        <v>175</v>
      </c>
      <c r="E19" s="31" t="s">
        <v>130</v>
      </c>
      <c r="F19" s="46" t="s">
        <v>131</v>
      </c>
      <c r="G19" s="46" t="s">
        <v>129</v>
      </c>
      <c r="H19" s="46" t="s">
        <v>241</v>
      </c>
      <c r="I19" s="6" t="s">
        <v>132</v>
      </c>
      <c r="J19" s="7">
        <v>42884</v>
      </c>
      <c r="K19" s="7">
        <v>43980</v>
      </c>
      <c r="L19" s="8">
        <f t="shared" si="0"/>
        <v>83.983862865206149</v>
      </c>
      <c r="M19" s="22" t="s">
        <v>164</v>
      </c>
      <c r="N19" s="22" t="s">
        <v>165</v>
      </c>
      <c r="O19" s="22" t="s">
        <v>165</v>
      </c>
      <c r="P19" s="32" t="s">
        <v>166</v>
      </c>
      <c r="Q19" s="5" t="s">
        <v>38</v>
      </c>
      <c r="R19" s="105">
        <f t="shared" si="5"/>
        <v>14884782.690000001</v>
      </c>
      <c r="S19" s="98">
        <v>2881502.29</v>
      </c>
      <c r="T19" s="98">
        <v>12003280.4</v>
      </c>
      <c r="U19" s="98">
        <v>0</v>
      </c>
      <c r="V19" s="98">
        <v>0</v>
      </c>
      <c r="W19" s="98">
        <v>0</v>
      </c>
      <c r="X19" s="98">
        <f>Y19+Z19</f>
        <v>2838601.52</v>
      </c>
      <c r="Y19" s="98">
        <v>720375.57</v>
      </c>
      <c r="Z19" s="98">
        <v>2118225.9500000002</v>
      </c>
      <c r="AA19" s="98"/>
      <c r="AB19" s="98">
        <f t="shared" si="1"/>
        <v>17723384.210000001</v>
      </c>
      <c r="AC19" s="98">
        <v>0</v>
      </c>
      <c r="AD19" s="98">
        <f t="shared" si="2"/>
        <v>17723384.210000001</v>
      </c>
      <c r="AE19" s="99" t="s">
        <v>167</v>
      </c>
      <c r="AF19" s="104" t="s">
        <v>198</v>
      </c>
      <c r="AG19" s="102">
        <v>13188.18</v>
      </c>
      <c r="AH19" s="103">
        <v>0</v>
      </c>
      <c r="AI19" s="28"/>
    </row>
    <row r="20" spans="1:35" ht="141.75" x14ac:dyDescent="0.25">
      <c r="A20" s="29">
        <v>14</v>
      </c>
      <c r="B20" s="53">
        <v>17</v>
      </c>
      <c r="C20" s="5" t="s">
        <v>184</v>
      </c>
      <c r="D20" s="30" t="s">
        <v>175</v>
      </c>
      <c r="E20" s="31" t="s">
        <v>130</v>
      </c>
      <c r="F20" s="46" t="s">
        <v>74</v>
      </c>
      <c r="G20" s="46" t="s">
        <v>73</v>
      </c>
      <c r="H20" s="46" t="s">
        <v>198</v>
      </c>
      <c r="I20" s="6" t="s">
        <v>75</v>
      </c>
      <c r="J20" s="7">
        <v>42482</v>
      </c>
      <c r="K20" s="7">
        <v>43577</v>
      </c>
      <c r="L20" s="8">
        <f t="shared" si="0"/>
        <v>83.983862808926887</v>
      </c>
      <c r="M20" s="22" t="s">
        <v>164</v>
      </c>
      <c r="N20" s="22" t="s">
        <v>165</v>
      </c>
      <c r="O20" s="22" t="s">
        <v>165</v>
      </c>
      <c r="P20" s="32" t="s">
        <v>166</v>
      </c>
      <c r="Q20" s="5" t="s">
        <v>38</v>
      </c>
      <c r="R20" s="105">
        <f t="shared" si="5"/>
        <v>10152529.029999999</v>
      </c>
      <c r="S20" s="98">
        <v>1965398.91</v>
      </c>
      <c r="T20" s="98">
        <v>8187130.1200000001</v>
      </c>
      <c r="U20" s="98">
        <v>0</v>
      </c>
      <c r="V20" s="98">
        <v>0</v>
      </c>
      <c r="W20" s="98">
        <v>0</v>
      </c>
      <c r="X20" s="98">
        <f t="shared" ref="X20:X26" si="6">Y20+Z20</f>
        <v>1936137.4</v>
      </c>
      <c r="Y20" s="98">
        <v>491349.73</v>
      </c>
      <c r="Z20" s="98">
        <v>1444787.67</v>
      </c>
      <c r="AA20" s="98"/>
      <c r="AB20" s="98">
        <f t="shared" si="1"/>
        <v>12088666.43</v>
      </c>
      <c r="AC20" s="98">
        <v>0</v>
      </c>
      <c r="AD20" s="98">
        <f t="shared" si="2"/>
        <v>12088666.43</v>
      </c>
      <c r="AE20" s="99" t="s">
        <v>167</v>
      </c>
      <c r="AF20" s="100" t="s">
        <v>212</v>
      </c>
      <c r="AG20" s="102">
        <f>2506289.69+116657.24</f>
        <v>2622946.9300000002</v>
      </c>
      <c r="AH20" s="103">
        <v>0</v>
      </c>
      <c r="AI20" s="28"/>
    </row>
    <row r="21" spans="1:35" ht="141.75" x14ac:dyDescent="0.25">
      <c r="A21" s="29">
        <v>15</v>
      </c>
      <c r="B21" s="53">
        <v>18</v>
      </c>
      <c r="C21" s="5" t="s">
        <v>181</v>
      </c>
      <c r="D21" s="30" t="s">
        <v>175</v>
      </c>
      <c r="E21" s="31" t="s">
        <v>130</v>
      </c>
      <c r="F21" s="46" t="s">
        <v>77</v>
      </c>
      <c r="G21" s="46" t="s">
        <v>76</v>
      </c>
      <c r="H21" s="46" t="s">
        <v>198</v>
      </c>
      <c r="I21" s="6" t="s">
        <v>78</v>
      </c>
      <c r="J21" s="7">
        <v>42464</v>
      </c>
      <c r="K21" s="7">
        <v>43500</v>
      </c>
      <c r="L21" s="8">
        <f t="shared" si="0"/>
        <v>83.983862838046434</v>
      </c>
      <c r="M21" s="22" t="s">
        <v>164</v>
      </c>
      <c r="N21" s="22" t="s">
        <v>165</v>
      </c>
      <c r="O21" s="22" t="s">
        <v>165</v>
      </c>
      <c r="P21" s="32" t="s">
        <v>166</v>
      </c>
      <c r="Q21" s="5" t="s">
        <v>38</v>
      </c>
      <c r="R21" s="105">
        <f t="shared" si="5"/>
        <v>3639337.0599999996</v>
      </c>
      <c r="S21" s="98">
        <v>704528.8</v>
      </c>
      <c r="T21" s="98">
        <v>2934808.26</v>
      </c>
      <c r="U21" s="98">
        <v>0</v>
      </c>
      <c r="V21" s="98">
        <v>0</v>
      </c>
      <c r="W21" s="98">
        <v>0</v>
      </c>
      <c r="X21" s="98">
        <f t="shared" si="6"/>
        <v>694039.54</v>
      </c>
      <c r="Y21" s="98">
        <v>176132.2</v>
      </c>
      <c r="Z21" s="98">
        <v>517907.34</v>
      </c>
      <c r="AA21" s="98"/>
      <c r="AB21" s="98">
        <f t="shared" si="1"/>
        <v>4333376.5999999996</v>
      </c>
      <c r="AC21" s="98">
        <v>0</v>
      </c>
      <c r="AD21" s="98">
        <f t="shared" si="2"/>
        <v>4333376.5999999996</v>
      </c>
      <c r="AE21" s="99" t="s">
        <v>167</v>
      </c>
      <c r="AF21" s="100" t="s">
        <v>305</v>
      </c>
      <c r="AG21" s="102">
        <v>379822.56</v>
      </c>
      <c r="AH21" s="103">
        <v>0</v>
      </c>
      <c r="AI21" s="28"/>
    </row>
    <row r="22" spans="1:35" ht="173.25" x14ac:dyDescent="0.25">
      <c r="A22" s="29">
        <v>16</v>
      </c>
      <c r="B22" s="53">
        <v>19</v>
      </c>
      <c r="C22" s="5" t="s">
        <v>187</v>
      </c>
      <c r="D22" s="30" t="s">
        <v>175</v>
      </c>
      <c r="E22" s="31" t="s">
        <v>130</v>
      </c>
      <c r="F22" s="46" t="s">
        <v>80</v>
      </c>
      <c r="G22" s="46" t="s">
        <v>79</v>
      </c>
      <c r="H22" s="46" t="s">
        <v>198</v>
      </c>
      <c r="I22" s="6" t="s">
        <v>81</v>
      </c>
      <c r="J22" s="7">
        <v>42446</v>
      </c>
      <c r="K22" s="7">
        <v>43360</v>
      </c>
      <c r="L22" s="8">
        <f t="shared" si="0"/>
        <v>83.983862865891041</v>
      </c>
      <c r="M22" s="22" t="s">
        <v>164</v>
      </c>
      <c r="N22" s="22" t="s">
        <v>165</v>
      </c>
      <c r="O22" s="22" t="s">
        <v>165</v>
      </c>
      <c r="P22" s="32" t="s">
        <v>166</v>
      </c>
      <c r="Q22" s="5" t="s">
        <v>38</v>
      </c>
      <c r="R22" s="105">
        <f t="shared" ref="R22:R26" si="7">S22+T22</f>
        <v>3627735.48</v>
      </c>
      <c r="S22" s="98">
        <v>702282.88</v>
      </c>
      <c r="T22" s="98">
        <v>2925452.6</v>
      </c>
      <c r="U22" s="98">
        <v>0</v>
      </c>
      <c r="V22" s="98">
        <v>0</v>
      </c>
      <c r="W22" s="98">
        <v>0</v>
      </c>
      <c r="X22" s="98">
        <f t="shared" si="6"/>
        <v>691827.06</v>
      </c>
      <c r="Y22" s="98">
        <v>175570.72</v>
      </c>
      <c r="Z22" s="98">
        <v>516256.34</v>
      </c>
      <c r="AA22" s="98"/>
      <c r="AB22" s="98">
        <f t="shared" si="1"/>
        <v>4319562.54</v>
      </c>
      <c r="AC22" s="98">
        <v>0</v>
      </c>
      <c r="AD22" s="98">
        <f t="shared" si="2"/>
        <v>4319562.54</v>
      </c>
      <c r="AE22" s="99" t="s">
        <v>167</v>
      </c>
      <c r="AF22" s="100" t="s">
        <v>306</v>
      </c>
      <c r="AG22" s="102">
        <v>417114.04</v>
      </c>
      <c r="AH22" s="103">
        <v>0</v>
      </c>
      <c r="AI22" s="28"/>
    </row>
    <row r="23" spans="1:35" ht="110.25" x14ac:dyDescent="0.25">
      <c r="A23" s="29">
        <v>17</v>
      </c>
      <c r="B23" s="53">
        <v>20</v>
      </c>
      <c r="C23" s="5" t="s">
        <v>181</v>
      </c>
      <c r="D23" s="30" t="s">
        <v>175</v>
      </c>
      <c r="E23" s="31" t="s">
        <v>130</v>
      </c>
      <c r="F23" s="46" t="s">
        <v>82</v>
      </c>
      <c r="G23" s="46" t="s">
        <v>76</v>
      </c>
      <c r="H23" s="46" t="s">
        <v>243</v>
      </c>
      <c r="I23" s="6" t="s">
        <v>83</v>
      </c>
      <c r="J23" s="7">
        <v>42464</v>
      </c>
      <c r="K23" s="7">
        <v>43925</v>
      </c>
      <c r="L23" s="8">
        <f t="shared" si="0"/>
        <v>83.98386284004664</v>
      </c>
      <c r="M23" s="22" t="s">
        <v>164</v>
      </c>
      <c r="N23" s="22" t="s">
        <v>165</v>
      </c>
      <c r="O23" s="22" t="s">
        <v>165</v>
      </c>
      <c r="P23" s="32" t="s">
        <v>166</v>
      </c>
      <c r="Q23" s="5" t="s">
        <v>38</v>
      </c>
      <c r="R23" s="105">
        <f t="shared" si="7"/>
        <v>16139137.140000001</v>
      </c>
      <c r="S23" s="98">
        <v>3124329.16</v>
      </c>
      <c r="T23" s="98">
        <v>13014807.98</v>
      </c>
      <c r="U23" s="98">
        <v>0</v>
      </c>
      <c r="V23" s="98">
        <v>0</v>
      </c>
      <c r="W23" s="98">
        <v>0</v>
      </c>
      <c r="X23" s="98">
        <f t="shared" si="6"/>
        <v>3077813.11</v>
      </c>
      <c r="Y23" s="98">
        <v>781082.29</v>
      </c>
      <c r="Z23" s="98">
        <v>2296730.8199999998</v>
      </c>
      <c r="AA23" s="98"/>
      <c r="AB23" s="98">
        <f t="shared" si="1"/>
        <v>19216950.25</v>
      </c>
      <c r="AC23" s="98">
        <v>0</v>
      </c>
      <c r="AD23" s="98">
        <f t="shared" si="2"/>
        <v>19216950.25</v>
      </c>
      <c r="AE23" s="99" t="s">
        <v>167</v>
      </c>
      <c r="AF23" s="100" t="s">
        <v>304</v>
      </c>
      <c r="AG23" s="102">
        <v>508938.6</v>
      </c>
      <c r="AH23" s="103">
        <v>0</v>
      </c>
      <c r="AI23" s="28"/>
    </row>
    <row r="24" spans="1:35" ht="409.5" x14ac:dyDescent="0.25">
      <c r="A24" s="29">
        <v>18</v>
      </c>
      <c r="B24" s="53">
        <v>21</v>
      </c>
      <c r="C24" s="5" t="s">
        <v>187</v>
      </c>
      <c r="D24" s="30" t="s">
        <v>175</v>
      </c>
      <c r="E24" s="31" t="s">
        <v>130</v>
      </c>
      <c r="F24" s="46" t="s">
        <v>84</v>
      </c>
      <c r="G24" s="46" t="s">
        <v>79</v>
      </c>
      <c r="H24" s="46" t="s">
        <v>230</v>
      </c>
      <c r="I24" s="6" t="s">
        <v>85</v>
      </c>
      <c r="J24" s="7">
        <v>42516</v>
      </c>
      <c r="K24" s="7">
        <v>43430</v>
      </c>
      <c r="L24" s="8">
        <f t="shared" si="0"/>
        <v>83.983862825693933</v>
      </c>
      <c r="M24" s="22" t="s">
        <v>164</v>
      </c>
      <c r="N24" s="22" t="s">
        <v>165</v>
      </c>
      <c r="O24" s="22" t="s">
        <v>165</v>
      </c>
      <c r="P24" s="32" t="s">
        <v>166</v>
      </c>
      <c r="Q24" s="5" t="s">
        <v>38</v>
      </c>
      <c r="R24" s="105">
        <f t="shared" si="7"/>
        <v>13418100</v>
      </c>
      <c r="S24" s="98">
        <v>2597571.4</v>
      </c>
      <c r="T24" s="98">
        <v>10820528.6</v>
      </c>
      <c r="U24" s="98">
        <v>0</v>
      </c>
      <c r="V24" s="98">
        <v>0</v>
      </c>
      <c r="W24" s="98">
        <v>0</v>
      </c>
      <c r="X24" s="98">
        <f t="shared" si="6"/>
        <v>2558897.9</v>
      </c>
      <c r="Y24" s="98">
        <v>649392.85</v>
      </c>
      <c r="Z24" s="98">
        <v>1909505.05</v>
      </c>
      <c r="AA24" s="98"/>
      <c r="AB24" s="98">
        <f t="shared" si="1"/>
        <v>15976997.9</v>
      </c>
      <c r="AC24" s="98">
        <v>16493.400000000001</v>
      </c>
      <c r="AD24" s="98">
        <f t="shared" si="2"/>
        <v>15993491.300000001</v>
      </c>
      <c r="AE24" s="99" t="s">
        <v>167</v>
      </c>
      <c r="AF24" s="100" t="s">
        <v>202</v>
      </c>
      <c r="AG24" s="102">
        <v>1449390.25</v>
      </c>
      <c r="AH24" s="103">
        <v>0</v>
      </c>
      <c r="AI24" s="28"/>
    </row>
    <row r="25" spans="1:35" ht="204.75" x14ac:dyDescent="0.25">
      <c r="A25" s="29">
        <v>19</v>
      </c>
      <c r="B25" s="53">
        <v>22</v>
      </c>
      <c r="C25" s="5" t="s">
        <v>187</v>
      </c>
      <c r="D25" s="30" t="s">
        <v>175</v>
      </c>
      <c r="E25" s="31" t="s">
        <v>130</v>
      </c>
      <c r="F25" s="46" t="s">
        <v>86</v>
      </c>
      <c r="G25" s="46" t="s">
        <v>79</v>
      </c>
      <c r="H25" s="46" t="s">
        <v>231</v>
      </c>
      <c r="I25" s="6" t="s">
        <v>87</v>
      </c>
      <c r="J25" s="7">
        <v>42446</v>
      </c>
      <c r="K25" s="7">
        <v>43176</v>
      </c>
      <c r="L25" s="8">
        <f t="shared" si="0"/>
        <v>83.983862881462997</v>
      </c>
      <c r="M25" s="22" t="s">
        <v>164</v>
      </c>
      <c r="N25" s="22" t="s">
        <v>165</v>
      </c>
      <c r="O25" s="22" t="s">
        <v>165</v>
      </c>
      <c r="P25" s="32" t="s">
        <v>166</v>
      </c>
      <c r="Q25" s="5" t="s">
        <v>38</v>
      </c>
      <c r="R25" s="105">
        <f t="shared" si="7"/>
        <v>13490539.449999999</v>
      </c>
      <c r="S25" s="98">
        <v>2611594.75</v>
      </c>
      <c r="T25" s="98">
        <v>10878944.699999999</v>
      </c>
      <c r="U25" s="98">
        <v>0</v>
      </c>
      <c r="V25" s="98">
        <v>0</v>
      </c>
      <c r="W25" s="98">
        <v>0</v>
      </c>
      <c r="X25" s="98">
        <f t="shared" si="6"/>
        <v>2572712.4500000002</v>
      </c>
      <c r="Y25" s="98">
        <v>652898.68999999994</v>
      </c>
      <c r="Z25" s="98">
        <v>1919813.76</v>
      </c>
      <c r="AA25" s="98"/>
      <c r="AB25" s="98">
        <f t="shared" si="1"/>
        <v>16063251.899999999</v>
      </c>
      <c r="AC25" s="98">
        <v>0</v>
      </c>
      <c r="AD25" s="98">
        <f t="shared" si="2"/>
        <v>16063251.899999999</v>
      </c>
      <c r="AE25" s="99" t="s">
        <v>167</v>
      </c>
      <c r="AF25" s="100" t="s">
        <v>248</v>
      </c>
      <c r="AG25" s="102">
        <f>8294984.39+1799916.34</f>
        <v>10094900.73</v>
      </c>
      <c r="AH25" s="103">
        <v>0</v>
      </c>
      <c r="AI25" s="28"/>
    </row>
    <row r="26" spans="1:35" ht="267.75" x14ac:dyDescent="0.25">
      <c r="A26" s="29">
        <v>20</v>
      </c>
      <c r="B26" s="53">
        <v>23</v>
      </c>
      <c r="C26" s="5" t="s">
        <v>182</v>
      </c>
      <c r="D26" s="30" t="s">
        <v>175</v>
      </c>
      <c r="E26" s="31" t="s">
        <v>130</v>
      </c>
      <c r="F26" s="46" t="s">
        <v>89</v>
      </c>
      <c r="G26" s="46" t="s">
        <v>88</v>
      </c>
      <c r="H26" s="46" t="s">
        <v>198</v>
      </c>
      <c r="I26" s="6" t="s">
        <v>90</v>
      </c>
      <c r="J26" s="7">
        <v>42459</v>
      </c>
      <c r="K26" s="7">
        <v>43281</v>
      </c>
      <c r="L26" s="8">
        <f t="shared" si="0"/>
        <v>83.983862871845758</v>
      </c>
      <c r="M26" s="22" t="s">
        <v>164</v>
      </c>
      <c r="N26" s="22" t="s">
        <v>165</v>
      </c>
      <c r="O26" s="22" t="s">
        <v>165</v>
      </c>
      <c r="P26" s="32" t="s">
        <v>166</v>
      </c>
      <c r="Q26" s="5" t="s">
        <v>38</v>
      </c>
      <c r="R26" s="105">
        <f t="shared" si="7"/>
        <v>6252507.04</v>
      </c>
      <c r="S26" s="98">
        <v>1210404.8600000001</v>
      </c>
      <c r="T26" s="98">
        <v>5042102.18</v>
      </c>
      <c r="U26" s="98">
        <v>0</v>
      </c>
      <c r="V26" s="98">
        <v>0</v>
      </c>
      <c r="W26" s="98">
        <v>0</v>
      </c>
      <c r="X26" s="98">
        <f t="shared" si="6"/>
        <v>1192383.95</v>
      </c>
      <c r="Y26" s="98">
        <v>302601.21999999997</v>
      </c>
      <c r="Z26" s="98">
        <v>889782.73</v>
      </c>
      <c r="AA26" s="98"/>
      <c r="AB26" s="98">
        <f t="shared" si="1"/>
        <v>7444890.9900000002</v>
      </c>
      <c r="AC26" s="98">
        <v>0</v>
      </c>
      <c r="AD26" s="98">
        <f t="shared" si="2"/>
        <v>7444890.9900000002</v>
      </c>
      <c r="AE26" s="99" t="s">
        <v>167</v>
      </c>
      <c r="AF26" s="106" t="s">
        <v>217</v>
      </c>
      <c r="AG26" s="102">
        <v>2598364.04</v>
      </c>
      <c r="AH26" s="103">
        <v>0</v>
      </c>
      <c r="AI26" s="28"/>
    </row>
    <row r="27" spans="1:35" ht="126" x14ac:dyDescent="0.25">
      <c r="A27" s="29">
        <v>21</v>
      </c>
      <c r="B27" s="53">
        <v>24</v>
      </c>
      <c r="C27" s="5" t="s">
        <v>180</v>
      </c>
      <c r="D27" s="30" t="s">
        <v>175</v>
      </c>
      <c r="E27" s="31" t="s">
        <v>130</v>
      </c>
      <c r="F27" s="46" t="s">
        <v>92</v>
      </c>
      <c r="G27" s="46" t="s">
        <v>91</v>
      </c>
      <c r="H27" s="46" t="s">
        <v>198</v>
      </c>
      <c r="I27" s="6" t="s">
        <v>93</v>
      </c>
      <c r="J27" s="7">
        <v>42454</v>
      </c>
      <c r="K27" s="7">
        <v>43490</v>
      </c>
      <c r="L27" s="8">
        <f>R27/AB27*100</f>
        <v>83.983862869823341</v>
      </c>
      <c r="M27" s="22" t="s">
        <v>164</v>
      </c>
      <c r="N27" s="22" t="s">
        <v>165</v>
      </c>
      <c r="O27" s="22" t="s">
        <v>165</v>
      </c>
      <c r="P27" s="32" t="s">
        <v>166</v>
      </c>
      <c r="Q27" s="5" t="s">
        <v>38</v>
      </c>
      <c r="R27" s="105">
        <f>S27+T27</f>
        <v>2984368.02</v>
      </c>
      <c r="S27" s="105">
        <v>577735.23</v>
      </c>
      <c r="T27" s="105">
        <v>2406632.79</v>
      </c>
      <c r="U27" s="105">
        <v>0</v>
      </c>
      <c r="V27" s="105">
        <v>0</v>
      </c>
      <c r="W27" s="105">
        <v>0</v>
      </c>
      <c r="X27" s="105">
        <f>Y27+Z27</f>
        <v>569133.71</v>
      </c>
      <c r="Y27" s="105">
        <v>144433.81</v>
      </c>
      <c r="Z27" s="105">
        <v>424699.9</v>
      </c>
      <c r="AA27" s="105"/>
      <c r="AB27" s="105">
        <f>R27+X27+U27+AA27</f>
        <v>3553501.73</v>
      </c>
      <c r="AC27" s="105"/>
      <c r="AD27" s="105">
        <f>AB27+AC27</f>
        <v>3553501.73</v>
      </c>
      <c r="AE27" s="107" t="s">
        <v>167</v>
      </c>
      <c r="AF27" s="108" t="s">
        <v>197</v>
      </c>
      <c r="AG27" s="102">
        <f>21244.44+1375.64</f>
        <v>22620.079999999998</v>
      </c>
      <c r="AH27" s="103">
        <v>0</v>
      </c>
      <c r="AI27" s="28"/>
    </row>
    <row r="28" spans="1:35" ht="157.5" x14ac:dyDescent="0.25">
      <c r="A28" s="29">
        <v>22</v>
      </c>
      <c r="B28" s="53">
        <v>25</v>
      </c>
      <c r="C28" s="5" t="s">
        <v>182</v>
      </c>
      <c r="D28" s="30" t="s">
        <v>175</v>
      </c>
      <c r="E28" s="31" t="s">
        <v>130</v>
      </c>
      <c r="F28" s="46" t="s">
        <v>94</v>
      </c>
      <c r="G28" s="46" t="s">
        <v>88</v>
      </c>
      <c r="H28" s="46" t="s">
        <v>244</v>
      </c>
      <c r="I28" s="6" t="s">
        <v>95</v>
      </c>
      <c r="J28" s="7">
        <v>42459</v>
      </c>
      <c r="K28" s="7">
        <v>43250</v>
      </c>
      <c r="L28" s="8">
        <f t="shared" si="0"/>
        <v>83.983862877433253</v>
      </c>
      <c r="M28" s="22" t="s">
        <v>164</v>
      </c>
      <c r="N28" s="22" t="s">
        <v>165</v>
      </c>
      <c r="O28" s="22" t="s">
        <v>165</v>
      </c>
      <c r="P28" s="32" t="s">
        <v>166</v>
      </c>
      <c r="Q28" s="5" t="s">
        <v>38</v>
      </c>
      <c r="R28" s="98">
        <f>S28+T28</f>
        <v>11174376.890000001</v>
      </c>
      <c r="S28" s="98">
        <v>2163215.5</v>
      </c>
      <c r="T28" s="98">
        <v>9011161.3900000006</v>
      </c>
      <c r="U28" s="98">
        <v>0</v>
      </c>
      <c r="V28" s="98">
        <v>0</v>
      </c>
      <c r="W28" s="98">
        <v>0</v>
      </c>
      <c r="X28" s="98">
        <f>Y28+Z28</f>
        <v>2131008.8199999998</v>
      </c>
      <c r="Y28" s="98">
        <v>540803.87</v>
      </c>
      <c r="Z28" s="98">
        <v>1590204.95</v>
      </c>
      <c r="AA28" s="98"/>
      <c r="AB28" s="98">
        <f t="shared" si="1"/>
        <v>13305385.710000001</v>
      </c>
      <c r="AC28" s="98">
        <v>0</v>
      </c>
      <c r="AD28" s="98">
        <f t="shared" si="2"/>
        <v>13305385.710000001</v>
      </c>
      <c r="AE28" s="99" t="s">
        <v>167</v>
      </c>
      <c r="AF28" s="106" t="s">
        <v>218</v>
      </c>
      <c r="AG28" s="102">
        <v>4773330.8</v>
      </c>
      <c r="AH28" s="103">
        <v>0</v>
      </c>
      <c r="AI28" s="28"/>
    </row>
    <row r="29" spans="1:35" ht="173.25" x14ac:dyDescent="0.25">
      <c r="A29" s="29">
        <v>23</v>
      </c>
      <c r="B29" s="53">
        <v>26</v>
      </c>
      <c r="C29" s="5" t="s">
        <v>180</v>
      </c>
      <c r="D29" s="30" t="s">
        <v>175</v>
      </c>
      <c r="E29" s="31" t="s">
        <v>130</v>
      </c>
      <c r="F29" s="46" t="s">
        <v>96</v>
      </c>
      <c r="G29" s="46" t="s">
        <v>88</v>
      </c>
      <c r="H29" s="46" t="s">
        <v>198</v>
      </c>
      <c r="I29" s="6" t="s">
        <v>97</v>
      </c>
      <c r="J29" s="7">
        <v>42458</v>
      </c>
      <c r="K29" s="7">
        <v>43249</v>
      </c>
      <c r="L29" s="8">
        <f t="shared" si="0"/>
        <v>83.983862783018438</v>
      </c>
      <c r="M29" s="22" t="s">
        <v>164</v>
      </c>
      <c r="N29" s="22" t="s">
        <v>165</v>
      </c>
      <c r="O29" s="22" t="s">
        <v>165</v>
      </c>
      <c r="P29" s="32" t="s">
        <v>166</v>
      </c>
      <c r="Q29" s="5" t="s">
        <v>38</v>
      </c>
      <c r="R29" s="98">
        <f t="shared" ref="R29:R40" si="8">S29+T29</f>
        <v>3637178.37</v>
      </c>
      <c r="S29" s="98">
        <v>704110.9</v>
      </c>
      <c r="T29" s="98">
        <v>2933067.47</v>
      </c>
      <c r="U29" s="98">
        <v>0</v>
      </c>
      <c r="V29" s="98">
        <v>0</v>
      </c>
      <c r="W29" s="98">
        <v>0</v>
      </c>
      <c r="X29" s="98">
        <f t="shared" ref="X29:X39" si="9">Y29+Z29</f>
        <v>693627.87</v>
      </c>
      <c r="Y29" s="98">
        <v>176027.73</v>
      </c>
      <c r="Z29" s="98">
        <v>517600.14</v>
      </c>
      <c r="AA29" s="98"/>
      <c r="AB29" s="98">
        <f t="shared" si="1"/>
        <v>4330806.24</v>
      </c>
      <c r="AC29" s="98">
        <v>0</v>
      </c>
      <c r="AD29" s="98">
        <f t="shared" si="2"/>
        <v>4330806.24</v>
      </c>
      <c r="AE29" s="99" t="s">
        <v>167</v>
      </c>
      <c r="AF29" s="108" t="s">
        <v>208</v>
      </c>
      <c r="AG29" s="102">
        <v>76007.78</v>
      </c>
      <c r="AH29" s="103">
        <v>0</v>
      </c>
      <c r="AI29" s="28"/>
    </row>
    <row r="30" spans="1:35" ht="267.75" x14ac:dyDescent="0.25">
      <c r="A30" s="29">
        <v>24</v>
      </c>
      <c r="B30" s="53">
        <v>27</v>
      </c>
      <c r="C30" s="5" t="s">
        <v>184</v>
      </c>
      <c r="D30" s="30" t="s">
        <v>175</v>
      </c>
      <c r="E30" s="31" t="s">
        <v>130</v>
      </c>
      <c r="F30" s="46" t="s">
        <v>99</v>
      </c>
      <c r="G30" s="46" t="s">
        <v>98</v>
      </c>
      <c r="H30" s="46" t="s">
        <v>236</v>
      </c>
      <c r="I30" s="6" t="s">
        <v>100</v>
      </c>
      <c r="J30" s="7">
        <v>42585</v>
      </c>
      <c r="K30" s="7">
        <v>43680</v>
      </c>
      <c r="L30" s="8">
        <f t="shared" si="0"/>
        <v>83.983862832504514</v>
      </c>
      <c r="M30" s="22" t="s">
        <v>164</v>
      </c>
      <c r="N30" s="22" t="s">
        <v>165</v>
      </c>
      <c r="O30" s="22" t="s">
        <v>165</v>
      </c>
      <c r="P30" s="32" t="s">
        <v>166</v>
      </c>
      <c r="Q30" s="5" t="s">
        <v>38</v>
      </c>
      <c r="R30" s="98">
        <f t="shared" si="8"/>
        <v>17579267.449999999</v>
      </c>
      <c r="S30" s="98">
        <v>3403119.85</v>
      </c>
      <c r="T30" s="98">
        <v>14176147.6</v>
      </c>
      <c r="U30" s="98">
        <v>0</v>
      </c>
      <c r="V30" s="98">
        <v>0</v>
      </c>
      <c r="W30" s="98">
        <v>0</v>
      </c>
      <c r="X30" s="98">
        <f t="shared" si="9"/>
        <v>3352453.07</v>
      </c>
      <c r="Y30" s="98">
        <v>850779.96</v>
      </c>
      <c r="Z30" s="98">
        <v>2501673.11</v>
      </c>
      <c r="AA30" s="98"/>
      <c r="AB30" s="98">
        <f t="shared" si="1"/>
        <v>20931720.52</v>
      </c>
      <c r="AC30" s="98">
        <v>0</v>
      </c>
      <c r="AD30" s="98">
        <f t="shared" si="2"/>
        <v>20931720.52</v>
      </c>
      <c r="AE30" s="99" t="s">
        <v>167</v>
      </c>
      <c r="AF30" s="100" t="s">
        <v>213</v>
      </c>
      <c r="AG30" s="102">
        <f>7378913.05+528553.93</f>
        <v>7907466.9799999995</v>
      </c>
      <c r="AH30" s="103">
        <v>0</v>
      </c>
      <c r="AI30" s="28"/>
    </row>
    <row r="31" spans="1:35" ht="204.75" x14ac:dyDescent="0.25">
      <c r="A31" s="29">
        <v>25</v>
      </c>
      <c r="B31" s="53">
        <v>28</v>
      </c>
      <c r="C31" s="5" t="s">
        <v>186</v>
      </c>
      <c r="D31" s="30" t="s">
        <v>175</v>
      </c>
      <c r="E31" s="31" t="s">
        <v>130</v>
      </c>
      <c r="F31" s="46" t="s">
        <v>101</v>
      </c>
      <c r="G31" s="46" t="s">
        <v>88</v>
      </c>
      <c r="H31" s="46" t="s">
        <v>240</v>
      </c>
      <c r="I31" s="6" t="s">
        <v>102</v>
      </c>
      <c r="J31" s="7">
        <v>42515</v>
      </c>
      <c r="K31" s="7">
        <v>43613</v>
      </c>
      <c r="L31" s="8">
        <f t="shared" si="0"/>
        <v>83.983862839308514</v>
      </c>
      <c r="M31" s="22" t="s">
        <v>164</v>
      </c>
      <c r="N31" s="22" t="s">
        <v>165</v>
      </c>
      <c r="O31" s="22" t="s">
        <v>165</v>
      </c>
      <c r="P31" s="32" t="s">
        <v>166</v>
      </c>
      <c r="Q31" s="5" t="s">
        <v>38</v>
      </c>
      <c r="R31" s="98">
        <f t="shared" si="8"/>
        <v>36908560.939999998</v>
      </c>
      <c r="S31" s="98">
        <v>7145022.21</v>
      </c>
      <c r="T31" s="98">
        <v>29763538.73</v>
      </c>
      <c r="U31" s="98">
        <v>0</v>
      </c>
      <c r="V31" s="98">
        <v>0</v>
      </c>
      <c r="W31" s="98">
        <v>0</v>
      </c>
      <c r="X31" s="98">
        <f t="shared" si="9"/>
        <v>7038644.7400000002</v>
      </c>
      <c r="Y31" s="98">
        <v>1786255.55</v>
      </c>
      <c r="Z31" s="98">
        <v>5252389.1900000004</v>
      </c>
      <c r="AA31" s="98"/>
      <c r="AB31" s="98">
        <f t="shared" si="1"/>
        <v>43947205.68</v>
      </c>
      <c r="AC31" s="98">
        <v>0</v>
      </c>
      <c r="AD31" s="98">
        <f t="shared" si="2"/>
        <v>43947205.68</v>
      </c>
      <c r="AE31" s="99" t="s">
        <v>167</v>
      </c>
      <c r="AF31" s="100" t="s">
        <v>216</v>
      </c>
      <c r="AG31" s="102">
        <v>9909676.2300000004</v>
      </c>
      <c r="AH31" s="103">
        <v>0</v>
      </c>
      <c r="AI31" s="28"/>
    </row>
    <row r="32" spans="1:35" ht="236.25" x14ac:dyDescent="0.25">
      <c r="A32" s="29">
        <v>26</v>
      </c>
      <c r="B32" s="53">
        <v>29</v>
      </c>
      <c r="C32" s="5" t="s">
        <v>182</v>
      </c>
      <c r="D32" s="30" t="s">
        <v>175</v>
      </c>
      <c r="E32" s="31" t="s">
        <v>130</v>
      </c>
      <c r="F32" s="46" t="s">
        <v>104</v>
      </c>
      <c r="G32" s="46" t="s">
        <v>103</v>
      </c>
      <c r="H32" s="46" t="s">
        <v>245</v>
      </c>
      <c r="I32" s="6" t="s">
        <v>105</v>
      </c>
      <c r="J32" s="7">
        <v>42569</v>
      </c>
      <c r="K32" s="7">
        <v>44030</v>
      </c>
      <c r="L32" s="8">
        <f t="shared" si="0"/>
        <v>83.98386282616714</v>
      </c>
      <c r="M32" s="22" t="s">
        <v>164</v>
      </c>
      <c r="N32" s="22" t="s">
        <v>165</v>
      </c>
      <c r="O32" s="22" t="s">
        <v>165</v>
      </c>
      <c r="P32" s="32" t="s">
        <v>166</v>
      </c>
      <c r="Q32" s="5" t="s">
        <v>38</v>
      </c>
      <c r="R32" s="98">
        <f t="shared" si="8"/>
        <v>35912411.909999996</v>
      </c>
      <c r="S32" s="98">
        <v>6952180.5800000001</v>
      </c>
      <c r="T32" s="98">
        <v>28960231.329999998</v>
      </c>
      <c r="U32" s="98">
        <v>0</v>
      </c>
      <c r="V32" s="98">
        <v>0</v>
      </c>
      <c r="W32" s="98">
        <v>0</v>
      </c>
      <c r="X32" s="98">
        <f t="shared" si="9"/>
        <v>6848674.209999999</v>
      </c>
      <c r="Y32" s="98">
        <v>1738045.15</v>
      </c>
      <c r="Z32" s="98">
        <v>5110629.0599999996</v>
      </c>
      <c r="AA32" s="98"/>
      <c r="AB32" s="98">
        <f t="shared" si="1"/>
        <v>42761086.119999997</v>
      </c>
      <c r="AC32" s="98">
        <v>0</v>
      </c>
      <c r="AD32" s="98">
        <f t="shared" si="2"/>
        <v>42761086.119999997</v>
      </c>
      <c r="AE32" s="99" t="s">
        <v>167</v>
      </c>
      <c r="AF32" s="106" t="s">
        <v>219</v>
      </c>
      <c r="AG32" s="102">
        <v>0</v>
      </c>
      <c r="AH32" s="103">
        <v>0</v>
      </c>
      <c r="AI32" s="28"/>
    </row>
    <row r="33" spans="1:35" ht="283.5" x14ac:dyDescent="0.25">
      <c r="A33" s="29">
        <v>27</v>
      </c>
      <c r="B33" s="53">
        <v>30</v>
      </c>
      <c r="C33" s="5" t="s">
        <v>185</v>
      </c>
      <c r="D33" s="30" t="s">
        <v>175</v>
      </c>
      <c r="E33" s="31" t="s">
        <v>130</v>
      </c>
      <c r="F33" s="46" t="s">
        <v>107</v>
      </c>
      <c r="G33" s="46" t="s">
        <v>106</v>
      </c>
      <c r="H33" s="46" t="s">
        <v>233</v>
      </c>
      <c r="I33" s="6" t="s">
        <v>108</v>
      </c>
      <c r="J33" s="7">
        <v>42446</v>
      </c>
      <c r="K33" s="7">
        <v>43176</v>
      </c>
      <c r="L33" s="8">
        <f t="shared" si="0"/>
        <v>83.983862855154641</v>
      </c>
      <c r="M33" s="22" t="s">
        <v>164</v>
      </c>
      <c r="N33" s="22" t="s">
        <v>165</v>
      </c>
      <c r="O33" s="22" t="s">
        <v>165</v>
      </c>
      <c r="P33" s="32" t="s">
        <v>166</v>
      </c>
      <c r="Q33" s="5" t="s">
        <v>38</v>
      </c>
      <c r="R33" s="98">
        <f t="shared" si="8"/>
        <v>24219050.75</v>
      </c>
      <c r="S33" s="98">
        <v>4688496.41</v>
      </c>
      <c r="T33" s="98">
        <v>19530554.34</v>
      </c>
      <c r="U33" s="98">
        <v>0</v>
      </c>
      <c r="V33" s="98">
        <v>0</v>
      </c>
      <c r="W33" s="98">
        <v>0</v>
      </c>
      <c r="X33" s="98">
        <f t="shared" si="9"/>
        <v>4618692.51</v>
      </c>
      <c r="Y33" s="98">
        <v>1172124.1000000001</v>
      </c>
      <c r="Z33" s="98">
        <v>3446568.41</v>
      </c>
      <c r="AA33" s="98"/>
      <c r="AB33" s="98">
        <f t="shared" si="1"/>
        <v>28837743.259999998</v>
      </c>
      <c r="AC33" s="98">
        <v>54548.57</v>
      </c>
      <c r="AD33" s="98">
        <f t="shared" si="2"/>
        <v>28892291.829999998</v>
      </c>
      <c r="AE33" s="99" t="s">
        <v>167</v>
      </c>
      <c r="AF33" s="100" t="s">
        <v>205</v>
      </c>
      <c r="AG33" s="102">
        <f>13560079.66+4753547.42</f>
        <v>18313627.079999998</v>
      </c>
      <c r="AH33" s="103">
        <v>0</v>
      </c>
      <c r="AI33" s="28"/>
    </row>
    <row r="34" spans="1:35" ht="173.25" x14ac:dyDescent="0.25">
      <c r="A34" s="29">
        <v>28</v>
      </c>
      <c r="B34" s="53">
        <v>47</v>
      </c>
      <c r="C34" s="5" t="s">
        <v>184</v>
      </c>
      <c r="D34" s="30" t="s">
        <v>175</v>
      </c>
      <c r="E34" s="31" t="s">
        <v>134</v>
      </c>
      <c r="F34" s="46" t="s">
        <v>135</v>
      </c>
      <c r="G34" s="46" t="s">
        <v>133</v>
      </c>
      <c r="H34" s="46" t="s">
        <v>198</v>
      </c>
      <c r="I34" s="6" t="s">
        <v>136</v>
      </c>
      <c r="J34" s="7">
        <v>42914</v>
      </c>
      <c r="K34" s="7">
        <v>43827</v>
      </c>
      <c r="L34" s="8">
        <f t="shared" ref="L34:L39" si="10">R34/AB34*100</f>
        <v>83.983862839866035</v>
      </c>
      <c r="M34" s="22" t="s">
        <v>164</v>
      </c>
      <c r="N34" s="22" t="s">
        <v>165</v>
      </c>
      <c r="O34" s="22" t="s">
        <v>165</v>
      </c>
      <c r="P34" s="32" t="s">
        <v>166</v>
      </c>
      <c r="Q34" s="5" t="s">
        <v>38</v>
      </c>
      <c r="R34" s="98">
        <f t="shared" si="8"/>
        <v>6085613.1800000006</v>
      </c>
      <c r="S34" s="98">
        <v>1178096.3600000001</v>
      </c>
      <c r="T34" s="98">
        <v>4907516.82</v>
      </c>
      <c r="U34" s="98">
        <v>0</v>
      </c>
      <c r="V34" s="98">
        <v>0</v>
      </c>
      <c r="W34" s="98">
        <v>0</v>
      </c>
      <c r="X34" s="98">
        <f t="shared" si="9"/>
        <v>1160556.47</v>
      </c>
      <c r="Y34" s="98">
        <v>294524.09000000003</v>
      </c>
      <c r="Z34" s="98">
        <v>866032.38</v>
      </c>
      <c r="AA34" s="98"/>
      <c r="AB34" s="98">
        <f t="shared" ref="AB34:AB39" si="11">R34+X34+U34+AA34</f>
        <v>7246169.6500000004</v>
      </c>
      <c r="AC34" s="98">
        <v>0</v>
      </c>
      <c r="AD34" s="98">
        <f t="shared" ref="AD34:AD39" si="12">R34+X34+AC34</f>
        <v>7246169.6500000004</v>
      </c>
      <c r="AE34" s="99" t="s">
        <v>167</v>
      </c>
      <c r="AF34" s="104" t="s">
        <v>198</v>
      </c>
      <c r="AG34" s="102">
        <v>69590.710000000006</v>
      </c>
      <c r="AH34" s="103">
        <v>0</v>
      </c>
      <c r="AI34" s="28"/>
    </row>
    <row r="35" spans="1:35" ht="173.25" x14ac:dyDescent="0.25">
      <c r="A35" s="29">
        <v>29</v>
      </c>
      <c r="B35" s="53">
        <v>48</v>
      </c>
      <c r="C35" s="5" t="s">
        <v>182</v>
      </c>
      <c r="D35" s="30" t="s">
        <v>175</v>
      </c>
      <c r="E35" s="31" t="s">
        <v>134</v>
      </c>
      <c r="F35" s="46" t="s">
        <v>138</v>
      </c>
      <c r="G35" s="46" t="s">
        <v>137</v>
      </c>
      <c r="H35" s="46" t="s">
        <v>198</v>
      </c>
      <c r="I35" s="6" t="s">
        <v>139</v>
      </c>
      <c r="J35" s="7">
        <v>43004</v>
      </c>
      <c r="K35" s="7">
        <v>43916</v>
      </c>
      <c r="L35" s="8">
        <f t="shared" si="10"/>
        <v>83.9838628091575</v>
      </c>
      <c r="M35" s="22" t="s">
        <v>164</v>
      </c>
      <c r="N35" s="22" t="s">
        <v>165</v>
      </c>
      <c r="O35" s="22" t="s">
        <v>165</v>
      </c>
      <c r="P35" s="32" t="s">
        <v>166</v>
      </c>
      <c r="Q35" s="5" t="s">
        <v>38</v>
      </c>
      <c r="R35" s="98">
        <f t="shared" si="8"/>
        <v>12597407.540000001</v>
      </c>
      <c r="S35" s="98">
        <v>2438695.91</v>
      </c>
      <c r="T35" s="98">
        <v>10158711.630000001</v>
      </c>
      <c r="U35" s="98">
        <v>0</v>
      </c>
      <c r="V35" s="98">
        <v>0</v>
      </c>
      <c r="W35" s="98">
        <v>0</v>
      </c>
      <c r="X35" s="98">
        <f t="shared" si="9"/>
        <v>2402387.7999999998</v>
      </c>
      <c r="Y35" s="98">
        <v>609673.98</v>
      </c>
      <c r="Z35" s="98">
        <v>1792713.82</v>
      </c>
      <c r="AA35" s="98"/>
      <c r="AB35" s="98">
        <f t="shared" si="11"/>
        <v>14999795.34</v>
      </c>
      <c r="AC35" s="98">
        <v>2999990</v>
      </c>
      <c r="AD35" s="98">
        <f t="shared" si="12"/>
        <v>17999785.34</v>
      </c>
      <c r="AE35" s="99" t="s">
        <v>167</v>
      </c>
      <c r="AF35" s="104" t="s">
        <v>198</v>
      </c>
      <c r="AG35" s="102">
        <v>0</v>
      </c>
      <c r="AH35" s="109">
        <v>0</v>
      </c>
      <c r="AI35" s="28"/>
    </row>
    <row r="36" spans="1:35" s="3" customFormat="1" ht="252" x14ac:dyDescent="0.25">
      <c r="A36" s="29">
        <v>30</v>
      </c>
      <c r="B36" s="53">
        <v>49</v>
      </c>
      <c r="C36" s="5" t="s">
        <v>182</v>
      </c>
      <c r="D36" s="30" t="s">
        <v>175</v>
      </c>
      <c r="E36" s="31" t="s">
        <v>134</v>
      </c>
      <c r="F36" s="46" t="s">
        <v>140</v>
      </c>
      <c r="G36" s="46" t="s">
        <v>137</v>
      </c>
      <c r="H36" s="46" t="s">
        <v>198</v>
      </c>
      <c r="I36" s="6" t="s">
        <v>141</v>
      </c>
      <c r="J36" s="7">
        <v>43004</v>
      </c>
      <c r="K36" s="7">
        <v>43916</v>
      </c>
      <c r="L36" s="8">
        <f t="shared" si="10"/>
        <v>83.98386278575461</v>
      </c>
      <c r="M36" s="22" t="s">
        <v>164</v>
      </c>
      <c r="N36" s="22" t="s">
        <v>165</v>
      </c>
      <c r="O36" s="22" t="s">
        <v>165</v>
      </c>
      <c r="P36" s="32" t="s">
        <v>166</v>
      </c>
      <c r="Q36" s="5" t="s">
        <v>38</v>
      </c>
      <c r="R36" s="98">
        <f t="shared" si="8"/>
        <v>11755282.280000001</v>
      </c>
      <c r="S36" s="98">
        <v>2275671.2999999998</v>
      </c>
      <c r="T36" s="98">
        <v>9479610.9800000004</v>
      </c>
      <c r="U36" s="98">
        <v>0</v>
      </c>
      <c r="V36" s="98">
        <v>0</v>
      </c>
      <c r="W36" s="98">
        <v>0</v>
      </c>
      <c r="X36" s="98">
        <f t="shared" si="9"/>
        <v>2241790.36</v>
      </c>
      <c r="Y36" s="98">
        <v>568917.82999999996</v>
      </c>
      <c r="Z36" s="98">
        <v>1672872.53</v>
      </c>
      <c r="AA36" s="98"/>
      <c r="AB36" s="98">
        <f t="shared" si="11"/>
        <v>13997072.640000001</v>
      </c>
      <c r="AC36" s="98">
        <v>0</v>
      </c>
      <c r="AD36" s="98">
        <f t="shared" si="12"/>
        <v>13997072.640000001</v>
      </c>
      <c r="AE36" s="99" t="s">
        <v>167</v>
      </c>
      <c r="AF36" s="104" t="s">
        <v>198</v>
      </c>
      <c r="AG36" s="102">
        <v>0</v>
      </c>
      <c r="AH36" s="109">
        <v>0</v>
      </c>
      <c r="AI36" s="34"/>
    </row>
    <row r="37" spans="1:35" s="3" customFormat="1" ht="173.25" x14ac:dyDescent="0.25">
      <c r="A37" s="29">
        <v>31</v>
      </c>
      <c r="B37" s="53">
        <v>51</v>
      </c>
      <c r="C37" s="5" t="s">
        <v>184</v>
      </c>
      <c r="D37" s="30" t="s">
        <v>175</v>
      </c>
      <c r="E37" s="31" t="s">
        <v>134</v>
      </c>
      <c r="F37" s="46" t="s">
        <v>142</v>
      </c>
      <c r="G37" s="46" t="s">
        <v>67</v>
      </c>
      <c r="H37" s="46" t="s">
        <v>198</v>
      </c>
      <c r="I37" s="6" t="s">
        <v>143</v>
      </c>
      <c r="J37" s="7">
        <v>42956</v>
      </c>
      <c r="K37" s="7">
        <v>43870</v>
      </c>
      <c r="L37" s="8">
        <f t="shared" si="10"/>
        <v>83.983862780427785</v>
      </c>
      <c r="M37" s="22" t="s">
        <v>164</v>
      </c>
      <c r="N37" s="22" t="s">
        <v>165</v>
      </c>
      <c r="O37" s="22" t="s">
        <v>165</v>
      </c>
      <c r="P37" s="32" t="s">
        <v>166</v>
      </c>
      <c r="Q37" s="5" t="s">
        <v>38</v>
      </c>
      <c r="R37" s="98">
        <f t="shared" si="8"/>
        <v>10449475.91</v>
      </c>
      <c r="S37" s="98">
        <v>2022884</v>
      </c>
      <c r="T37" s="98">
        <v>8426591.9100000001</v>
      </c>
      <c r="U37" s="98">
        <f>V37+W37</f>
        <v>0</v>
      </c>
      <c r="V37" s="98">
        <v>0</v>
      </c>
      <c r="W37" s="98">
        <v>0</v>
      </c>
      <c r="X37" s="98">
        <f t="shared" si="9"/>
        <v>1992766.64</v>
      </c>
      <c r="Y37" s="98">
        <v>505721</v>
      </c>
      <c r="Z37" s="98">
        <v>1487045.64</v>
      </c>
      <c r="AA37" s="98"/>
      <c r="AB37" s="98">
        <f t="shared" si="11"/>
        <v>12442242.550000001</v>
      </c>
      <c r="AC37" s="98">
        <v>0</v>
      </c>
      <c r="AD37" s="98">
        <f t="shared" si="12"/>
        <v>12442242.550000001</v>
      </c>
      <c r="AE37" s="99" t="s">
        <v>167</v>
      </c>
      <c r="AF37" s="104" t="s">
        <v>198</v>
      </c>
      <c r="AG37" s="102">
        <v>0</v>
      </c>
      <c r="AH37" s="109">
        <v>0</v>
      </c>
      <c r="AI37" s="34"/>
    </row>
    <row r="38" spans="1:35" s="3" customFormat="1" ht="173.25" x14ac:dyDescent="0.25">
      <c r="A38" s="29">
        <v>32</v>
      </c>
      <c r="B38" s="53">
        <v>52</v>
      </c>
      <c r="C38" s="5" t="s">
        <v>185</v>
      </c>
      <c r="D38" s="30" t="s">
        <v>175</v>
      </c>
      <c r="E38" s="31" t="s">
        <v>134</v>
      </c>
      <c r="F38" s="46" t="s">
        <v>145</v>
      </c>
      <c r="G38" s="46" t="s">
        <v>144</v>
      </c>
      <c r="H38" s="46" t="s">
        <v>198</v>
      </c>
      <c r="I38" s="6" t="s">
        <v>146</v>
      </c>
      <c r="J38" s="7">
        <v>42963</v>
      </c>
      <c r="K38" s="7">
        <v>43877</v>
      </c>
      <c r="L38" s="8">
        <f t="shared" si="10"/>
        <v>83.983862831024851</v>
      </c>
      <c r="M38" s="22" t="s">
        <v>164</v>
      </c>
      <c r="N38" s="22" t="s">
        <v>165</v>
      </c>
      <c r="O38" s="22" t="s">
        <v>165</v>
      </c>
      <c r="P38" s="32" t="s">
        <v>166</v>
      </c>
      <c r="Q38" s="5" t="s">
        <v>38</v>
      </c>
      <c r="R38" s="98">
        <f t="shared" si="8"/>
        <v>12243037.969999999</v>
      </c>
      <c r="S38" s="98">
        <v>2370094.52</v>
      </c>
      <c r="T38" s="98">
        <v>9872943.4499999993</v>
      </c>
      <c r="U38" s="98">
        <v>0</v>
      </c>
      <c r="V38" s="98">
        <v>0</v>
      </c>
      <c r="W38" s="98">
        <v>0</v>
      </c>
      <c r="X38" s="98">
        <f t="shared" si="9"/>
        <v>2334807.77</v>
      </c>
      <c r="Y38" s="98">
        <v>592523.63</v>
      </c>
      <c r="Z38" s="98">
        <v>1742284.14</v>
      </c>
      <c r="AA38" s="98"/>
      <c r="AB38" s="98">
        <f t="shared" si="11"/>
        <v>14577845.739999998</v>
      </c>
      <c r="AC38" s="98">
        <v>0</v>
      </c>
      <c r="AD38" s="98">
        <f t="shared" si="12"/>
        <v>14577845.739999998</v>
      </c>
      <c r="AE38" s="99" t="s">
        <v>167</v>
      </c>
      <c r="AF38" s="104" t="s">
        <v>198</v>
      </c>
      <c r="AG38" s="102">
        <v>0</v>
      </c>
      <c r="AH38" s="109">
        <v>0</v>
      </c>
      <c r="AI38" s="34"/>
    </row>
    <row r="39" spans="1:35" s="3" customFormat="1" ht="267.75" x14ac:dyDescent="0.25">
      <c r="A39" s="29">
        <v>33</v>
      </c>
      <c r="B39" s="53">
        <v>58</v>
      </c>
      <c r="C39" s="5" t="s">
        <v>187</v>
      </c>
      <c r="D39" s="30" t="s">
        <v>175</v>
      </c>
      <c r="E39" s="31" t="s">
        <v>134</v>
      </c>
      <c r="F39" s="46" t="s">
        <v>147</v>
      </c>
      <c r="G39" s="46" t="s">
        <v>79</v>
      </c>
      <c r="H39" s="46" t="s">
        <v>232</v>
      </c>
      <c r="I39" s="6" t="s">
        <v>148</v>
      </c>
      <c r="J39" s="7">
        <v>42963</v>
      </c>
      <c r="K39" s="7">
        <v>43693</v>
      </c>
      <c r="L39" s="8">
        <f t="shared" si="10"/>
        <v>83.983862872994763</v>
      </c>
      <c r="M39" s="22" t="s">
        <v>164</v>
      </c>
      <c r="N39" s="22" t="s">
        <v>165</v>
      </c>
      <c r="O39" s="22" t="s">
        <v>165</v>
      </c>
      <c r="P39" s="32" t="s">
        <v>166</v>
      </c>
      <c r="Q39" s="5" t="s">
        <v>38</v>
      </c>
      <c r="R39" s="98">
        <f t="shared" si="8"/>
        <v>8062160.4699999997</v>
      </c>
      <c r="S39" s="98">
        <v>1560730.47</v>
      </c>
      <c r="T39" s="98">
        <v>6501430</v>
      </c>
      <c r="U39" s="98">
        <v>0</v>
      </c>
      <c r="V39" s="98">
        <v>0</v>
      </c>
      <c r="W39" s="98">
        <v>0</v>
      </c>
      <c r="X39" s="98">
        <f t="shared" si="9"/>
        <v>1537493.79</v>
      </c>
      <c r="Y39" s="98">
        <v>390182.62</v>
      </c>
      <c r="Z39" s="98">
        <v>1147311.17</v>
      </c>
      <c r="AA39" s="98"/>
      <c r="AB39" s="98">
        <f t="shared" si="11"/>
        <v>9599654.2599999998</v>
      </c>
      <c r="AC39" s="98">
        <v>655333</v>
      </c>
      <c r="AD39" s="98">
        <f t="shared" si="12"/>
        <v>10254987.26</v>
      </c>
      <c r="AE39" s="99" t="s">
        <v>167</v>
      </c>
      <c r="AF39" s="104" t="s">
        <v>198</v>
      </c>
      <c r="AG39" s="102">
        <v>0</v>
      </c>
      <c r="AH39" s="109">
        <v>0</v>
      </c>
      <c r="AI39" s="34"/>
    </row>
    <row r="40" spans="1:35" ht="141.75" x14ac:dyDescent="0.25">
      <c r="A40" s="29">
        <v>34</v>
      </c>
      <c r="B40" s="53">
        <v>45</v>
      </c>
      <c r="C40" s="5" t="s">
        <v>173</v>
      </c>
      <c r="D40" s="30" t="s">
        <v>176</v>
      </c>
      <c r="E40" s="31" t="s">
        <v>193</v>
      </c>
      <c r="F40" s="46" t="s">
        <v>127</v>
      </c>
      <c r="G40" s="46" t="s">
        <v>126</v>
      </c>
      <c r="H40" s="46" t="s">
        <v>198</v>
      </c>
      <c r="I40" s="6" t="s">
        <v>128</v>
      </c>
      <c r="J40" s="7">
        <v>42793</v>
      </c>
      <c r="K40" s="7">
        <v>43765</v>
      </c>
      <c r="L40" s="8">
        <f t="shared" ref="L40:L76" si="13">R40/AB40*100</f>
        <v>83.983862835522956</v>
      </c>
      <c r="M40" s="22" t="s">
        <v>164</v>
      </c>
      <c r="N40" s="22" t="s">
        <v>165</v>
      </c>
      <c r="O40" s="22" t="s">
        <v>165</v>
      </c>
      <c r="P40" s="32" t="s">
        <v>166</v>
      </c>
      <c r="Q40" s="5" t="s">
        <v>38</v>
      </c>
      <c r="R40" s="98">
        <f t="shared" si="8"/>
        <v>37233996.450000003</v>
      </c>
      <c r="S40" s="98">
        <v>7208022.3300000001</v>
      </c>
      <c r="T40" s="98">
        <v>30025974.120000001</v>
      </c>
      <c r="U40" s="98">
        <v>0</v>
      </c>
      <c r="V40" s="98">
        <v>0</v>
      </c>
      <c r="W40" s="98">
        <v>0</v>
      </c>
      <c r="X40" s="98">
        <f>Y40+Z40</f>
        <v>7100706.9000000004</v>
      </c>
      <c r="Y40" s="98">
        <v>1802005.58</v>
      </c>
      <c r="Z40" s="98">
        <v>5298701.32</v>
      </c>
      <c r="AA40" s="98"/>
      <c r="AB40" s="98">
        <f t="shared" ref="AB40:AB55" si="14">R40+X40+U40+AA40</f>
        <v>44334703.350000001</v>
      </c>
      <c r="AC40" s="98">
        <v>427346.26</v>
      </c>
      <c r="AD40" s="98">
        <f t="shared" ref="AD40:AD55" si="15">R40+X40+AC40</f>
        <v>44762049.609999999</v>
      </c>
      <c r="AE40" s="99" t="s">
        <v>167</v>
      </c>
      <c r="AF40" s="110" t="s">
        <v>249</v>
      </c>
      <c r="AG40" s="102">
        <v>3227441.09</v>
      </c>
      <c r="AH40" s="109">
        <v>0</v>
      </c>
      <c r="AI40" s="28"/>
    </row>
    <row r="41" spans="1:35" ht="110.25" x14ac:dyDescent="0.25">
      <c r="A41" s="29">
        <v>35</v>
      </c>
      <c r="B41" s="53">
        <v>53</v>
      </c>
      <c r="C41" s="5" t="s">
        <v>173</v>
      </c>
      <c r="D41" s="30" t="s">
        <v>179</v>
      </c>
      <c r="E41" s="31" t="s">
        <v>150</v>
      </c>
      <c r="F41" s="46" t="s">
        <v>117</v>
      </c>
      <c r="G41" s="46" t="s">
        <v>116</v>
      </c>
      <c r="H41" s="46" t="s">
        <v>198</v>
      </c>
      <c r="I41" s="6" t="s">
        <v>118</v>
      </c>
      <c r="J41" s="7">
        <v>42943</v>
      </c>
      <c r="K41" s="7">
        <v>44039</v>
      </c>
      <c r="L41" s="8">
        <f t="shared" si="13"/>
        <v>83.983862843305559</v>
      </c>
      <c r="M41" s="22" t="s">
        <v>164</v>
      </c>
      <c r="N41" s="22" t="s">
        <v>165</v>
      </c>
      <c r="O41" s="22" t="s">
        <v>165</v>
      </c>
      <c r="P41" s="32" t="s">
        <v>166</v>
      </c>
      <c r="Q41" s="5" t="s">
        <v>38</v>
      </c>
      <c r="R41" s="98">
        <f t="shared" ref="R41:R47" si="16">S41+T41</f>
        <v>46010993.850000001</v>
      </c>
      <c r="S41" s="98">
        <v>8907136.0299999993</v>
      </c>
      <c r="T41" s="98">
        <v>37103857.82</v>
      </c>
      <c r="U41" s="98">
        <v>0</v>
      </c>
      <c r="V41" s="98">
        <v>0</v>
      </c>
      <c r="W41" s="98">
        <v>0</v>
      </c>
      <c r="X41" s="98">
        <f t="shared" ref="X41:X47" si="17">Y41+Z41</f>
        <v>8774523.620000001</v>
      </c>
      <c r="Y41" s="98">
        <v>2226784.0099999998</v>
      </c>
      <c r="Z41" s="98">
        <v>6547739.6100000003</v>
      </c>
      <c r="AA41" s="98"/>
      <c r="AB41" s="98">
        <f t="shared" si="14"/>
        <v>54785517.469999999</v>
      </c>
      <c r="AC41" s="98">
        <v>0</v>
      </c>
      <c r="AD41" s="98">
        <f t="shared" si="15"/>
        <v>54785517.469999999</v>
      </c>
      <c r="AE41" s="99" t="s">
        <v>167</v>
      </c>
      <c r="AF41" s="100" t="s">
        <v>198</v>
      </c>
      <c r="AG41" s="102">
        <v>77859.98</v>
      </c>
      <c r="AH41" s="103">
        <v>0</v>
      </c>
      <c r="AI41" s="28"/>
    </row>
    <row r="42" spans="1:35" ht="141.75" x14ac:dyDescent="0.25">
      <c r="A42" s="29">
        <v>36</v>
      </c>
      <c r="B42" s="53">
        <v>54</v>
      </c>
      <c r="C42" s="5" t="s">
        <v>173</v>
      </c>
      <c r="D42" s="30" t="s">
        <v>179</v>
      </c>
      <c r="E42" s="31" t="s">
        <v>150</v>
      </c>
      <c r="F42" s="46" t="s">
        <v>119</v>
      </c>
      <c r="G42" s="46" t="s">
        <v>116</v>
      </c>
      <c r="H42" s="46" t="s">
        <v>198</v>
      </c>
      <c r="I42" s="6" t="s">
        <v>120</v>
      </c>
      <c r="J42" s="7">
        <v>42943</v>
      </c>
      <c r="K42" s="7">
        <v>44039</v>
      </c>
      <c r="L42" s="8">
        <f t="shared" si="13"/>
        <v>83.983862856059488</v>
      </c>
      <c r="M42" s="22" t="s">
        <v>164</v>
      </c>
      <c r="N42" s="22" t="s">
        <v>165</v>
      </c>
      <c r="O42" s="22" t="s">
        <v>165</v>
      </c>
      <c r="P42" s="32" t="s">
        <v>166</v>
      </c>
      <c r="Q42" s="5" t="s">
        <v>38</v>
      </c>
      <c r="R42" s="98">
        <f t="shared" si="16"/>
        <v>11805482.93</v>
      </c>
      <c r="S42" s="98">
        <v>2285389.5</v>
      </c>
      <c r="T42" s="98">
        <v>9520093.4299999997</v>
      </c>
      <c r="U42" s="98">
        <v>0</v>
      </c>
      <c r="V42" s="98">
        <v>0</v>
      </c>
      <c r="W42" s="98">
        <v>0</v>
      </c>
      <c r="X42" s="98">
        <f t="shared" si="17"/>
        <v>2251363.86</v>
      </c>
      <c r="Y42" s="98">
        <v>571347.37</v>
      </c>
      <c r="Z42" s="98">
        <v>1680016.49</v>
      </c>
      <c r="AA42" s="98"/>
      <c r="AB42" s="98">
        <f t="shared" si="14"/>
        <v>14056846.789999999</v>
      </c>
      <c r="AC42" s="98">
        <v>216877.5</v>
      </c>
      <c r="AD42" s="98">
        <f t="shared" si="15"/>
        <v>14273724.289999999</v>
      </c>
      <c r="AE42" s="99" t="s">
        <v>167</v>
      </c>
      <c r="AF42" s="100" t="s">
        <v>198</v>
      </c>
      <c r="AG42" s="102">
        <v>55896.17</v>
      </c>
      <c r="AH42" s="103">
        <v>0</v>
      </c>
      <c r="AI42" s="28"/>
    </row>
    <row r="43" spans="1:35" ht="189" x14ac:dyDescent="0.25">
      <c r="A43" s="29">
        <v>37</v>
      </c>
      <c r="B43" s="53">
        <v>55</v>
      </c>
      <c r="C43" s="5" t="s">
        <v>173</v>
      </c>
      <c r="D43" s="30" t="s">
        <v>179</v>
      </c>
      <c r="E43" s="31" t="s">
        <v>150</v>
      </c>
      <c r="F43" s="46" t="s">
        <v>122</v>
      </c>
      <c r="G43" s="46" t="s">
        <v>121</v>
      </c>
      <c r="H43" s="72" t="s">
        <v>229</v>
      </c>
      <c r="I43" s="6" t="s">
        <v>123</v>
      </c>
      <c r="J43" s="7">
        <v>43060</v>
      </c>
      <c r="K43" s="7">
        <v>43606</v>
      </c>
      <c r="L43" s="21">
        <f t="shared" si="13"/>
        <v>83.983862867470734</v>
      </c>
      <c r="M43" s="22" t="s">
        <v>164</v>
      </c>
      <c r="N43" s="22" t="s">
        <v>165</v>
      </c>
      <c r="O43" s="22" t="s">
        <v>165</v>
      </c>
      <c r="P43" s="35" t="s">
        <v>166</v>
      </c>
      <c r="Q43" s="22" t="s">
        <v>38</v>
      </c>
      <c r="R43" s="105">
        <f t="shared" si="16"/>
        <v>8678209.1799999997</v>
      </c>
      <c r="S43" s="105">
        <v>1679989.57</v>
      </c>
      <c r="T43" s="105">
        <v>6998219.6100000003</v>
      </c>
      <c r="U43" s="105">
        <v>0</v>
      </c>
      <c r="V43" s="105">
        <v>0</v>
      </c>
      <c r="W43" s="105">
        <v>0</v>
      </c>
      <c r="X43" s="105">
        <f t="shared" si="17"/>
        <v>1654977.3199999998</v>
      </c>
      <c r="Y43" s="105">
        <v>419997.39</v>
      </c>
      <c r="Z43" s="105">
        <v>1234979.93</v>
      </c>
      <c r="AA43" s="98"/>
      <c r="AB43" s="98">
        <f t="shared" si="14"/>
        <v>10333186.5</v>
      </c>
      <c r="AC43" s="98">
        <v>0</v>
      </c>
      <c r="AD43" s="98">
        <f t="shared" si="15"/>
        <v>10333186.5</v>
      </c>
      <c r="AE43" s="99" t="s">
        <v>167</v>
      </c>
      <c r="AF43" s="100" t="s">
        <v>198</v>
      </c>
      <c r="AG43" s="102">
        <v>0</v>
      </c>
      <c r="AH43" s="103">
        <v>0</v>
      </c>
      <c r="AI43" s="28"/>
    </row>
    <row r="44" spans="1:35" ht="110.25" x14ac:dyDescent="0.25">
      <c r="A44" s="29">
        <v>38</v>
      </c>
      <c r="B44" s="53">
        <v>56</v>
      </c>
      <c r="C44" s="5" t="s">
        <v>178</v>
      </c>
      <c r="D44" s="30" t="s">
        <v>179</v>
      </c>
      <c r="E44" s="31" t="s">
        <v>150</v>
      </c>
      <c r="F44" s="46" t="s">
        <v>151</v>
      </c>
      <c r="G44" s="46" t="s">
        <v>149</v>
      </c>
      <c r="H44" s="46" t="s">
        <v>242</v>
      </c>
      <c r="I44" s="6" t="s">
        <v>152</v>
      </c>
      <c r="J44" s="7">
        <v>43006</v>
      </c>
      <c r="K44" s="7">
        <v>44102</v>
      </c>
      <c r="L44" s="8">
        <f t="shared" si="13"/>
        <v>83.98386279749451</v>
      </c>
      <c r="M44" s="22" t="s">
        <v>164</v>
      </c>
      <c r="N44" s="22" t="s">
        <v>165</v>
      </c>
      <c r="O44" s="22" t="s">
        <v>165</v>
      </c>
      <c r="P44" s="32" t="s">
        <v>166</v>
      </c>
      <c r="Q44" s="5" t="s">
        <v>38</v>
      </c>
      <c r="R44" s="98">
        <f t="shared" si="16"/>
        <v>5145385.2700000005</v>
      </c>
      <c r="S44" s="98">
        <v>996080.34</v>
      </c>
      <c r="T44" s="98">
        <v>4149304.93</v>
      </c>
      <c r="U44" s="98">
        <v>0</v>
      </c>
      <c r="V44" s="98">
        <v>0</v>
      </c>
      <c r="W44" s="98">
        <v>0</v>
      </c>
      <c r="X44" s="98">
        <f t="shared" si="17"/>
        <v>981250.37</v>
      </c>
      <c r="Y44" s="98">
        <v>249020.09</v>
      </c>
      <c r="Z44" s="98">
        <v>732230.28</v>
      </c>
      <c r="AA44" s="98"/>
      <c r="AB44" s="98">
        <f t="shared" si="14"/>
        <v>6126635.6400000006</v>
      </c>
      <c r="AC44" s="98">
        <v>0</v>
      </c>
      <c r="AD44" s="98">
        <f t="shared" si="15"/>
        <v>6126635.6400000006</v>
      </c>
      <c r="AE44" s="99" t="s">
        <v>167</v>
      </c>
      <c r="AF44" s="104" t="s">
        <v>198</v>
      </c>
      <c r="AG44" s="102">
        <v>0</v>
      </c>
      <c r="AH44" s="103">
        <v>0</v>
      </c>
      <c r="AI44" s="28"/>
    </row>
    <row r="45" spans="1:35" ht="110.25" x14ac:dyDescent="0.25">
      <c r="A45" s="29">
        <v>39</v>
      </c>
      <c r="B45" s="53">
        <v>57</v>
      </c>
      <c r="C45" s="5" t="s">
        <v>178</v>
      </c>
      <c r="D45" s="30" t="s">
        <v>179</v>
      </c>
      <c r="E45" s="31" t="s">
        <v>150</v>
      </c>
      <c r="F45" s="46" t="s">
        <v>124</v>
      </c>
      <c r="G45" s="46" t="s">
        <v>121</v>
      </c>
      <c r="H45" s="46" t="s">
        <v>198</v>
      </c>
      <c r="I45" s="6" t="s">
        <v>125</v>
      </c>
      <c r="J45" s="7">
        <v>43060</v>
      </c>
      <c r="K45" s="7">
        <v>43789</v>
      </c>
      <c r="L45" s="21">
        <f t="shared" si="13"/>
        <v>83.98386273060467</v>
      </c>
      <c r="M45" s="22" t="s">
        <v>164</v>
      </c>
      <c r="N45" s="22" t="s">
        <v>165</v>
      </c>
      <c r="O45" s="22" t="s">
        <v>165</v>
      </c>
      <c r="P45" s="32" t="s">
        <v>166</v>
      </c>
      <c r="Q45" s="5" t="s">
        <v>38</v>
      </c>
      <c r="R45" s="98">
        <f t="shared" si="16"/>
        <v>2709276.16</v>
      </c>
      <c r="S45" s="105">
        <v>524480.98</v>
      </c>
      <c r="T45" s="105">
        <v>2184795.1800000002</v>
      </c>
      <c r="U45" s="98">
        <v>0</v>
      </c>
      <c r="V45" s="98">
        <v>0</v>
      </c>
      <c r="W45" s="98">
        <v>0</v>
      </c>
      <c r="X45" s="98">
        <f t="shared" si="17"/>
        <v>516672.34</v>
      </c>
      <c r="Y45" s="105">
        <v>131120.25</v>
      </c>
      <c r="Z45" s="105">
        <v>385552.09</v>
      </c>
      <c r="AA45" s="98"/>
      <c r="AB45" s="98">
        <f t="shared" si="14"/>
        <v>3225948.5</v>
      </c>
      <c r="AC45" s="98">
        <v>0</v>
      </c>
      <c r="AD45" s="98">
        <f t="shared" si="15"/>
        <v>3225948.5</v>
      </c>
      <c r="AE45" s="99" t="s">
        <v>167</v>
      </c>
      <c r="AF45" s="104" t="s">
        <v>198</v>
      </c>
      <c r="AG45" s="102">
        <v>0</v>
      </c>
      <c r="AH45" s="103">
        <v>0</v>
      </c>
      <c r="AI45" s="28"/>
    </row>
    <row r="46" spans="1:35" ht="267.75" x14ac:dyDescent="0.25">
      <c r="A46" s="29">
        <v>40</v>
      </c>
      <c r="B46" s="53">
        <v>136</v>
      </c>
      <c r="C46" s="5" t="s">
        <v>180</v>
      </c>
      <c r="D46" s="30" t="s">
        <v>189</v>
      </c>
      <c r="E46" s="31" t="s">
        <v>153</v>
      </c>
      <c r="F46" s="46" t="s">
        <v>154</v>
      </c>
      <c r="G46" s="46" t="s">
        <v>91</v>
      </c>
      <c r="H46" s="46" t="s">
        <v>238</v>
      </c>
      <c r="I46" s="6" t="s">
        <v>155</v>
      </c>
      <c r="J46" s="7">
        <v>43047</v>
      </c>
      <c r="K46" s="7">
        <v>43838</v>
      </c>
      <c r="L46" s="8">
        <f t="shared" si="13"/>
        <v>83.983862849270778</v>
      </c>
      <c r="M46" s="22" t="s">
        <v>164</v>
      </c>
      <c r="N46" s="22" t="s">
        <v>165</v>
      </c>
      <c r="O46" s="22" t="s">
        <v>165</v>
      </c>
      <c r="P46" s="32" t="s">
        <v>166</v>
      </c>
      <c r="Q46" s="5" t="s">
        <v>38</v>
      </c>
      <c r="R46" s="98">
        <f t="shared" si="16"/>
        <v>30804926.539999999</v>
      </c>
      <c r="S46" s="98">
        <v>5963437.1699999999</v>
      </c>
      <c r="T46" s="98">
        <v>24841489.370000001</v>
      </c>
      <c r="U46" s="98">
        <v>0</v>
      </c>
      <c r="V46" s="98">
        <v>0</v>
      </c>
      <c r="W46" s="98">
        <v>0</v>
      </c>
      <c r="X46" s="98">
        <f t="shared" si="17"/>
        <v>5874651.5300000003</v>
      </c>
      <c r="Y46" s="98">
        <v>1490859.29</v>
      </c>
      <c r="Z46" s="98">
        <v>4383792.24</v>
      </c>
      <c r="AA46" s="98"/>
      <c r="AB46" s="98">
        <f t="shared" si="14"/>
        <v>36679578.07</v>
      </c>
      <c r="AC46" s="98">
        <v>0</v>
      </c>
      <c r="AD46" s="98">
        <f t="shared" si="15"/>
        <v>36679578.07</v>
      </c>
      <c r="AE46" s="99" t="s">
        <v>167</v>
      </c>
      <c r="AF46" s="104" t="s">
        <v>250</v>
      </c>
      <c r="AG46" s="102">
        <v>0</v>
      </c>
      <c r="AH46" s="103">
        <v>0</v>
      </c>
      <c r="AI46" s="28"/>
    </row>
    <row r="47" spans="1:35" s="3" customFormat="1" ht="204.75" x14ac:dyDescent="0.25">
      <c r="A47" s="29">
        <v>41</v>
      </c>
      <c r="B47" s="53">
        <v>34</v>
      </c>
      <c r="C47" s="5" t="s">
        <v>180</v>
      </c>
      <c r="D47" s="30" t="s">
        <v>177</v>
      </c>
      <c r="E47" s="31" t="s">
        <v>192</v>
      </c>
      <c r="F47" s="46" t="s">
        <v>109</v>
      </c>
      <c r="G47" s="46" t="s">
        <v>91</v>
      </c>
      <c r="H47" s="46" t="s">
        <v>230</v>
      </c>
      <c r="I47" s="6" t="s">
        <v>110</v>
      </c>
      <c r="J47" s="7">
        <v>42629</v>
      </c>
      <c r="K47" s="7">
        <v>43540</v>
      </c>
      <c r="L47" s="8">
        <f t="shared" si="13"/>
        <v>83.983862803496507</v>
      </c>
      <c r="M47" s="22" t="s">
        <v>164</v>
      </c>
      <c r="N47" s="22" t="s">
        <v>165</v>
      </c>
      <c r="O47" s="22" t="s">
        <v>165</v>
      </c>
      <c r="P47" s="32" t="s">
        <v>166</v>
      </c>
      <c r="Q47" s="5" t="s">
        <v>38</v>
      </c>
      <c r="R47" s="98">
        <f t="shared" si="16"/>
        <v>4117071.25</v>
      </c>
      <c r="S47" s="98">
        <v>797011.99</v>
      </c>
      <c r="T47" s="98">
        <v>3320059.26</v>
      </c>
      <c r="U47" s="98">
        <v>0</v>
      </c>
      <c r="V47" s="98">
        <v>0</v>
      </c>
      <c r="W47" s="98">
        <v>0</v>
      </c>
      <c r="X47" s="98">
        <f t="shared" si="17"/>
        <v>785145.81</v>
      </c>
      <c r="Y47" s="98">
        <v>199253</v>
      </c>
      <c r="Z47" s="98">
        <v>585892.81000000006</v>
      </c>
      <c r="AA47" s="98"/>
      <c r="AB47" s="98">
        <f t="shared" si="14"/>
        <v>4902217.0600000005</v>
      </c>
      <c r="AC47" s="98">
        <v>0</v>
      </c>
      <c r="AD47" s="98">
        <f t="shared" si="15"/>
        <v>4902217.0600000005</v>
      </c>
      <c r="AE47" s="99" t="s">
        <v>167</v>
      </c>
      <c r="AF47" s="100" t="s">
        <v>209</v>
      </c>
      <c r="AG47" s="102">
        <v>1223423.31</v>
      </c>
      <c r="AH47" s="103">
        <v>0</v>
      </c>
      <c r="AI47" s="34"/>
    </row>
    <row r="48" spans="1:35" s="3" customFormat="1" ht="110.25" x14ac:dyDescent="0.25">
      <c r="A48" s="29">
        <v>42</v>
      </c>
      <c r="B48" s="53">
        <v>35</v>
      </c>
      <c r="C48" s="5" t="s">
        <v>181</v>
      </c>
      <c r="D48" s="30" t="s">
        <v>177</v>
      </c>
      <c r="E48" s="31" t="s">
        <v>192</v>
      </c>
      <c r="F48" s="46" t="s">
        <v>112</v>
      </c>
      <c r="G48" s="46" t="s">
        <v>111</v>
      </c>
      <c r="H48" s="46" t="s">
        <v>246</v>
      </c>
      <c r="I48" s="6" t="s">
        <v>113</v>
      </c>
      <c r="J48" s="7">
        <v>42670</v>
      </c>
      <c r="K48" s="7">
        <v>43308</v>
      </c>
      <c r="L48" s="8">
        <f t="shared" si="13"/>
        <v>83.983863323195678</v>
      </c>
      <c r="M48" s="22" t="s">
        <v>164</v>
      </c>
      <c r="N48" s="22" t="s">
        <v>165</v>
      </c>
      <c r="O48" s="22" t="s">
        <v>165</v>
      </c>
      <c r="P48" s="32" t="s">
        <v>166</v>
      </c>
      <c r="Q48" s="5" t="s">
        <v>38</v>
      </c>
      <c r="R48" s="98">
        <f t="shared" ref="R48:R49" si="18">S48+T48</f>
        <v>1279634.31</v>
      </c>
      <c r="S48" s="98">
        <v>247720.73</v>
      </c>
      <c r="T48" s="98">
        <v>1031913.58</v>
      </c>
      <c r="U48" s="98">
        <v>0</v>
      </c>
      <c r="V48" s="98">
        <v>0</v>
      </c>
      <c r="W48" s="98">
        <v>0</v>
      </c>
      <c r="X48" s="98">
        <f t="shared" ref="X48:X49" si="19">Y48+Z48</f>
        <v>244032.57</v>
      </c>
      <c r="Y48" s="98">
        <v>61930.18</v>
      </c>
      <c r="Z48" s="98">
        <v>182102.39</v>
      </c>
      <c r="AA48" s="98"/>
      <c r="AB48" s="98">
        <f t="shared" si="14"/>
        <v>1523666.8800000001</v>
      </c>
      <c r="AC48" s="98">
        <v>0</v>
      </c>
      <c r="AD48" s="98">
        <f t="shared" si="15"/>
        <v>1523666.8800000001</v>
      </c>
      <c r="AE48" s="99" t="s">
        <v>167</v>
      </c>
      <c r="AF48" s="100" t="s">
        <v>227</v>
      </c>
      <c r="AG48" s="102">
        <v>122689.41</v>
      </c>
      <c r="AH48" s="103">
        <v>0</v>
      </c>
      <c r="AI48" s="34"/>
    </row>
    <row r="49" spans="1:35" s="3" customFormat="1" ht="141.75" x14ac:dyDescent="0.25">
      <c r="A49" s="29">
        <v>43</v>
      </c>
      <c r="B49" s="53">
        <v>36</v>
      </c>
      <c r="C49" s="5" t="s">
        <v>180</v>
      </c>
      <c r="D49" s="30" t="s">
        <v>177</v>
      </c>
      <c r="E49" s="31" t="s">
        <v>192</v>
      </c>
      <c r="F49" s="46" t="s">
        <v>114</v>
      </c>
      <c r="G49" s="46" t="s">
        <v>88</v>
      </c>
      <c r="H49" s="46" t="s">
        <v>198</v>
      </c>
      <c r="I49" s="6" t="s">
        <v>115</v>
      </c>
      <c r="J49" s="7">
        <v>42579</v>
      </c>
      <c r="K49" s="7">
        <v>43128</v>
      </c>
      <c r="L49" s="8">
        <f t="shared" si="13"/>
        <v>83.983863111728837</v>
      </c>
      <c r="M49" s="22" t="s">
        <v>164</v>
      </c>
      <c r="N49" s="22" t="s">
        <v>165</v>
      </c>
      <c r="O49" s="22" t="s">
        <v>165</v>
      </c>
      <c r="P49" s="32" t="s">
        <v>166</v>
      </c>
      <c r="Q49" s="5" t="s">
        <v>38</v>
      </c>
      <c r="R49" s="98">
        <f t="shared" si="18"/>
        <v>1627939.8599999999</v>
      </c>
      <c r="S49" s="98">
        <v>315148.2</v>
      </c>
      <c r="T49" s="98">
        <v>1312791.6599999999</v>
      </c>
      <c r="U49" s="98">
        <v>0</v>
      </c>
      <c r="V49" s="98">
        <v>0</v>
      </c>
      <c r="W49" s="98">
        <v>0</v>
      </c>
      <c r="X49" s="98">
        <f t="shared" si="19"/>
        <v>310456.15999999997</v>
      </c>
      <c r="Y49" s="98">
        <v>78787.05</v>
      </c>
      <c r="Z49" s="98">
        <v>231669.11</v>
      </c>
      <c r="AA49" s="98"/>
      <c r="AB49" s="98">
        <f t="shared" si="14"/>
        <v>1938396.0199999998</v>
      </c>
      <c r="AC49" s="98">
        <v>0</v>
      </c>
      <c r="AD49" s="98">
        <f t="shared" si="15"/>
        <v>1938396.0199999998</v>
      </c>
      <c r="AE49" s="99" t="s">
        <v>167</v>
      </c>
      <c r="AF49" s="100" t="s">
        <v>210</v>
      </c>
      <c r="AG49" s="102">
        <v>453936.04</v>
      </c>
      <c r="AH49" s="103">
        <v>0</v>
      </c>
      <c r="AI49" s="34"/>
    </row>
    <row r="50" spans="1:35" s="3" customFormat="1" ht="173.25" x14ac:dyDescent="0.25">
      <c r="A50" s="29">
        <v>44</v>
      </c>
      <c r="B50" s="53">
        <v>61</v>
      </c>
      <c r="C50" s="5" t="s">
        <v>184</v>
      </c>
      <c r="D50" s="30" t="s">
        <v>177</v>
      </c>
      <c r="E50" s="31" t="s">
        <v>156</v>
      </c>
      <c r="F50" s="46" t="s">
        <v>157</v>
      </c>
      <c r="G50" s="46" t="s">
        <v>133</v>
      </c>
      <c r="H50" s="46" t="s">
        <v>237</v>
      </c>
      <c r="I50" s="6" t="s">
        <v>158</v>
      </c>
      <c r="J50" s="7">
        <v>42893</v>
      </c>
      <c r="K50" s="7">
        <v>43562</v>
      </c>
      <c r="L50" s="8">
        <f t="shared" si="13"/>
        <v>83.983862874316827</v>
      </c>
      <c r="M50" s="22" t="s">
        <v>164</v>
      </c>
      <c r="N50" s="22" t="s">
        <v>165</v>
      </c>
      <c r="O50" s="22" t="s">
        <v>165</v>
      </c>
      <c r="P50" s="32" t="s">
        <v>166</v>
      </c>
      <c r="Q50" s="5" t="s">
        <v>38</v>
      </c>
      <c r="R50" s="98">
        <f>S50+T50</f>
        <v>9885995.1799999997</v>
      </c>
      <c r="S50" s="98">
        <v>1913801.39</v>
      </c>
      <c r="T50" s="98">
        <v>7972193.79</v>
      </c>
      <c r="U50" s="98">
        <v>0</v>
      </c>
      <c r="V50" s="98">
        <v>0</v>
      </c>
      <c r="W50" s="98">
        <v>0</v>
      </c>
      <c r="X50" s="98">
        <f>Y50+Z50</f>
        <v>1885308.0699999998</v>
      </c>
      <c r="Y50" s="98">
        <v>478450.35</v>
      </c>
      <c r="Z50" s="98">
        <v>1406857.72</v>
      </c>
      <c r="AA50" s="98"/>
      <c r="AB50" s="98">
        <f t="shared" si="14"/>
        <v>11771303.25</v>
      </c>
      <c r="AC50" s="98">
        <v>0</v>
      </c>
      <c r="AD50" s="98">
        <f t="shared" si="15"/>
        <v>11771303.25</v>
      </c>
      <c r="AE50" s="99" t="s">
        <v>167</v>
      </c>
      <c r="AF50" s="100" t="s">
        <v>214</v>
      </c>
      <c r="AG50" s="102">
        <f>252799.16+441492.35+104463.33</f>
        <v>798754.84</v>
      </c>
      <c r="AH50" s="102">
        <v>0</v>
      </c>
      <c r="AI50" s="34"/>
    </row>
    <row r="51" spans="1:35" ht="110.25" x14ac:dyDescent="0.25">
      <c r="A51" s="29">
        <v>45</v>
      </c>
      <c r="B51" s="53">
        <v>62</v>
      </c>
      <c r="C51" s="5" t="s">
        <v>173</v>
      </c>
      <c r="D51" s="30" t="s">
        <v>177</v>
      </c>
      <c r="E51" s="31" t="s">
        <v>156</v>
      </c>
      <c r="F51" s="46" t="s">
        <v>159</v>
      </c>
      <c r="G51" s="46" t="s">
        <v>121</v>
      </c>
      <c r="H51" s="73" t="s">
        <v>247</v>
      </c>
      <c r="I51" s="6" t="s">
        <v>160</v>
      </c>
      <c r="J51" s="7">
        <v>43060</v>
      </c>
      <c r="K51" s="7">
        <v>43729</v>
      </c>
      <c r="L51" s="21">
        <f t="shared" si="13"/>
        <v>83.983862836233868</v>
      </c>
      <c r="M51" s="22" t="s">
        <v>164</v>
      </c>
      <c r="N51" s="22" t="s">
        <v>165</v>
      </c>
      <c r="O51" s="22" t="s">
        <v>165</v>
      </c>
      <c r="P51" s="32" t="s">
        <v>166</v>
      </c>
      <c r="Q51" s="22" t="s">
        <v>38</v>
      </c>
      <c r="R51" s="105">
        <f>S51+T51</f>
        <v>3950537.5</v>
      </c>
      <c r="S51" s="105">
        <v>764773.2</v>
      </c>
      <c r="T51" s="105">
        <v>3185764.3</v>
      </c>
      <c r="U51" s="105">
        <v>0</v>
      </c>
      <c r="V51" s="105">
        <v>0</v>
      </c>
      <c r="W51" s="105">
        <v>0</v>
      </c>
      <c r="X51" s="105">
        <f>Y51+Z51</f>
        <v>753387</v>
      </c>
      <c r="Y51" s="105">
        <v>191193.3</v>
      </c>
      <c r="Z51" s="105">
        <v>562193.69999999995</v>
      </c>
      <c r="AA51" s="98"/>
      <c r="AB51" s="98">
        <f t="shared" si="14"/>
        <v>4703924.5</v>
      </c>
      <c r="AC51" s="98"/>
      <c r="AD51" s="98">
        <f t="shared" si="15"/>
        <v>4703924.5</v>
      </c>
      <c r="AE51" s="99" t="s">
        <v>167</v>
      </c>
      <c r="AF51" s="100" t="s">
        <v>198</v>
      </c>
      <c r="AG51" s="102">
        <v>0</v>
      </c>
      <c r="AH51" s="102">
        <v>0</v>
      </c>
      <c r="AI51" s="28"/>
    </row>
    <row r="52" spans="1:35" ht="220.5" x14ac:dyDescent="0.25">
      <c r="A52" s="29">
        <v>46</v>
      </c>
      <c r="B52" s="53">
        <v>63</v>
      </c>
      <c r="C52" s="5" t="s">
        <v>187</v>
      </c>
      <c r="D52" s="30" t="s">
        <v>177</v>
      </c>
      <c r="E52" s="31" t="s">
        <v>156</v>
      </c>
      <c r="F52" s="46" t="s">
        <v>162</v>
      </c>
      <c r="G52" s="46" t="s">
        <v>161</v>
      </c>
      <c r="H52" s="46" t="s">
        <v>198</v>
      </c>
      <c r="I52" s="6" t="s">
        <v>163</v>
      </c>
      <c r="J52" s="7">
        <v>43063</v>
      </c>
      <c r="K52" s="7">
        <v>43609</v>
      </c>
      <c r="L52" s="21">
        <f t="shared" si="13"/>
        <v>83.983862837339956</v>
      </c>
      <c r="M52" s="22" t="s">
        <v>164</v>
      </c>
      <c r="N52" s="22" t="s">
        <v>165</v>
      </c>
      <c r="O52" s="22" t="s">
        <v>165</v>
      </c>
      <c r="P52" s="32" t="s">
        <v>166</v>
      </c>
      <c r="Q52" s="22" t="s">
        <v>38</v>
      </c>
      <c r="R52" s="105">
        <f>S52+T52</f>
        <v>2267315.5699999998</v>
      </c>
      <c r="S52" s="105">
        <v>438923.1</v>
      </c>
      <c r="T52" s="105">
        <v>1828392.47</v>
      </c>
      <c r="U52" s="105">
        <v>0</v>
      </c>
      <c r="V52" s="105">
        <v>0</v>
      </c>
      <c r="W52" s="105">
        <v>0</v>
      </c>
      <c r="X52" s="105">
        <f>Y52+Z52</f>
        <v>432388.27</v>
      </c>
      <c r="Y52" s="105">
        <v>109730.78</v>
      </c>
      <c r="Z52" s="105">
        <v>322657.49</v>
      </c>
      <c r="AA52" s="98"/>
      <c r="AB52" s="98">
        <f t="shared" si="14"/>
        <v>2699703.84</v>
      </c>
      <c r="AC52" s="98">
        <v>0</v>
      </c>
      <c r="AD52" s="98">
        <f t="shared" si="15"/>
        <v>2699703.84</v>
      </c>
      <c r="AE52" s="99" t="s">
        <v>167</v>
      </c>
      <c r="AF52" s="104" t="s">
        <v>198</v>
      </c>
      <c r="AG52" s="102">
        <v>0</v>
      </c>
      <c r="AH52" s="102">
        <v>0</v>
      </c>
      <c r="AI52" s="28"/>
    </row>
    <row r="53" spans="1:35" ht="126" x14ac:dyDescent="0.25">
      <c r="A53" s="29">
        <v>47</v>
      </c>
      <c r="B53" s="53">
        <v>38</v>
      </c>
      <c r="C53" s="5" t="s">
        <v>173</v>
      </c>
      <c r="D53" s="31" t="s">
        <v>172</v>
      </c>
      <c r="E53" s="31" t="s">
        <v>27</v>
      </c>
      <c r="F53" s="46" t="s">
        <v>29</v>
      </c>
      <c r="G53" s="46" t="s">
        <v>26</v>
      </c>
      <c r="H53" s="46" t="s">
        <v>198</v>
      </c>
      <c r="I53" s="6" t="s">
        <v>30</v>
      </c>
      <c r="J53" s="7">
        <v>42488</v>
      </c>
      <c r="K53" s="7">
        <v>44314</v>
      </c>
      <c r="L53" s="8">
        <f t="shared" si="13"/>
        <v>84.695097599999997</v>
      </c>
      <c r="M53" s="22" t="s">
        <v>164</v>
      </c>
      <c r="N53" s="22" t="s">
        <v>165</v>
      </c>
      <c r="O53" s="22" t="s">
        <v>165</v>
      </c>
      <c r="P53" s="32" t="s">
        <v>166</v>
      </c>
      <c r="Q53" s="5" t="s">
        <v>28</v>
      </c>
      <c r="R53" s="98">
        <f>S53+T53</f>
        <v>16939019.52</v>
      </c>
      <c r="S53" s="98">
        <v>975687.71</v>
      </c>
      <c r="T53" s="98">
        <v>15963331.810000001</v>
      </c>
      <c r="U53" s="98">
        <v>0</v>
      </c>
      <c r="V53" s="98">
        <v>0</v>
      </c>
      <c r="W53" s="98">
        <v>0</v>
      </c>
      <c r="X53" s="98">
        <f>Y53+Z53</f>
        <v>3060980.48</v>
      </c>
      <c r="Y53" s="98">
        <v>243921.93</v>
      </c>
      <c r="Z53" s="98">
        <v>2817058.55</v>
      </c>
      <c r="AA53" s="98"/>
      <c r="AB53" s="98">
        <f t="shared" si="14"/>
        <v>20000000</v>
      </c>
      <c r="AC53" s="98">
        <v>200000</v>
      </c>
      <c r="AD53" s="98">
        <f t="shared" si="15"/>
        <v>20200000</v>
      </c>
      <c r="AE53" s="99" t="s">
        <v>167</v>
      </c>
      <c r="AF53" s="100" t="s">
        <v>200</v>
      </c>
      <c r="AG53" s="111">
        <v>208371.82</v>
      </c>
      <c r="AH53" s="112">
        <v>0</v>
      </c>
      <c r="AI53" s="28"/>
    </row>
    <row r="54" spans="1:35" ht="126" x14ac:dyDescent="0.25">
      <c r="A54" s="29">
        <v>48</v>
      </c>
      <c r="B54" s="53">
        <v>39</v>
      </c>
      <c r="C54" s="5" t="s">
        <v>173</v>
      </c>
      <c r="D54" s="31" t="s">
        <v>171</v>
      </c>
      <c r="E54" s="31" t="s">
        <v>27</v>
      </c>
      <c r="F54" s="46" t="s">
        <v>32</v>
      </c>
      <c r="G54" s="46" t="s">
        <v>26</v>
      </c>
      <c r="H54" s="46" t="s">
        <v>198</v>
      </c>
      <c r="I54" s="6" t="s">
        <v>33</v>
      </c>
      <c r="J54" s="7">
        <v>42488</v>
      </c>
      <c r="K54" s="7">
        <v>44314</v>
      </c>
      <c r="L54" s="8">
        <f t="shared" si="13"/>
        <v>84.695097596566526</v>
      </c>
      <c r="M54" s="22" t="s">
        <v>164</v>
      </c>
      <c r="N54" s="22" t="s">
        <v>165</v>
      </c>
      <c r="O54" s="22" t="s">
        <v>165</v>
      </c>
      <c r="P54" s="32" t="s">
        <v>166</v>
      </c>
      <c r="Q54" s="5" t="s">
        <v>31</v>
      </c>
      <c r="R54" s="98">
        <f t="shared" ref="R54:R61" si="20">S54+T54</f>
        <v>59201873.219999999</v>
      </c>
      <c r="S54" s="98">
        <v>3410028.55</v>
      </c>
      <c r="T54" s="98">
        <v>55791844.670000002</v>
      </c>
      <c r="U54" s="98">
        <v>0</v>
      </c>
      <c r="V54" s="98">
        <v>0</v>
      </c>
      <c r="W54" s="98">
        <v>0</v>
      </c>
      <c r="X54" s="98">
        <f t="shared" ref="X54:X55" si="21">Y54+Z54</f>
        <v>10698126.780000001</v>
      </c>
      <c r="Y54" s="98">
        <v>852507.14</v>
      </c>
      <c r="Z54" s="98">
        <v>9845619.6400000006</v>
      </c>
      <c r="AA54" s="98"/>
      <c r="AB54" s="98">
        <f t="shared" si="14"/>
        <v>69900000</v>
      </c>
      <c r="AC54" s="98">
        <v>600000</v>
      </c>
      <c r="AD54" s="98">
        <f t="shared" si="15"/>
        <v>70500000</v>
      </c>
      <c r="AE54" s="99" t="s">
        <v>167</v>
      </c>
      <c r="AF54" s="100" t="s">
        <v>201</v>
      </c>
      <c r="AG54" s="102">
        <f>977061.48+381714.61</f>
        <v>1358776.0899999999</v>
      </c>
      <c r="AH54" s="103">
        <v>0</v>
      </c>
      <c r="AI54" s="28"/>
    </row>
    <row r="55" spans="1:35" ht="126" x14ac:dyDescent="0.25">
      <c r="A55" s="29">
        <v>49</v>
      </c>
      <c r="B55" s="53">
        <v>40</v>
      </c>
      <c r="C55" s="5" t="s">
        <v>173</v>
      </c>
      <c r="D55" s="31" t="s">
        <v>171</v>
      </c>
      <c r="E55" s="31" t="s">
        <v>27</v>
      </c>
      <c r="F55" s="46" t="s">
        <v>35</v>
      </c>
      <c r="G55" s="46" t="s">
        <v>26</v>
      </c>
      <c r="H55" s="46" t="s">
        <v>198</v>
      </c>
      <c r="I55" s="6" t="s">
        <v>36</v>
      </c>
      <c r="J55" s="7">
        <v>42488</v>
      </c>
      <c r="K55" s="7">
        <v>44314</v>
      </c>
      <c r="L55" s="8">
        <f t="shared" si="13"/>
        <v>84.695097599999997</v>
      </c>
      <c r="M55" s="22" t="s">
        <v>164</v>
      </c>
      <c r="N55" s="22" t="s">
        <v>165</v>
      </c>
      <c r="O55" s="22" t="s">
        <v>165</v>
      </c>
      <c r="P55" s="32" t="s">
        <v>166</v>
      </c>
      <c r="Q55" s="5" t="s">
        <v>34</v>
      </c>
      <c r="R55" s="98">
        <f t="shared" si="20"/>
        <v>50817058.560000002</v>
      </c>
      <c r="S55" s="98">
        <v>2927063.13</v>
      </c>
      <c r="T55" s="98">
        <v>47889995.43</v>
      </c>
      <c r="U55" s="98">
        <v>0</v>
      </c>
      <c r="V55" s="98">
        <v>0</v>
      </c>
      <c r="W55" s="98">
        <v>0</v>
      </c>
      <c r="X55" s="98">
        <f t="shared" si="21"/>
        <v>9182941.4399999995</v>
      </c>
      <c r="Y55" s="98">
        <v>731765.78</v>
      </c>
      <c r="Z55" s="98">
        <v>8451175.6600000001</v>
      </c>
      <c r="AA55" s="98"/>
      <c r="AB55" s="98">
        <f t="shared" si="14"/>
        <v>60000000</v>
      </c>
      <c r="AC55" s="98">
        <v>1936000</v>
      </c>
      <c r="AD55" s="98">
        <f t="shared" si="15"/>
        <v>61936000</v>
      </c>
      <c r="AE55" s="99" t="s">
        <v>167</v>
      </c>
      <c r="AF55" s="100" t="s">
        <v>252</v>
      </c>
      <c r="AG55" s="102">
        <v>15451156.02</v>
      </c>
      <c r="AH55" s="103">
        <v>0</v>
      </c>
      <c r="AI55" s="28"/>
    </row>
    <row r="56" spans="1:35" ht="252" x14ac:dyDescent="0.25">
      <c r="A56" s="29">
        <v>50</v>
      </c>
      <c r="B56" s="53">
        <v>69</v>
      </c>
      <c r="C56" s="5" t="s">
        <v>185</v>
      </c>
      <c r="D56" s="30" t="s">
        <v>272</v>
      </c>
      <c r="E56" s="31" t="s">
        <v>253</v>
      </c>
      <c r="F56" s="46" t="s">
        <v>255</v>
      </c>
      <c r="G56" s="46" t="s">
        <v>258</v>
      </c>
      <c r="H56" s="46" t="s">
        <v>198</v>
      </c>
      <c r="I56" s="6" t="s">
        <v>261</v>
      </c>
      <c r="J56" s="7">
        <v>43129</v>
      </c>
      <c r="K56" s="7" t="s">
        <v>269</v>
      </c>
      <c r="L56" s="8">
        <f t="shared" si="13"/>
        <v>85</v>
      </c>
      <c r="M56" s="22">
        <v>2</v>
      </c>
      <c r="N56" s="22" t="s">
        <v>268</v>
      </c>
      <c r="O56" s="22" t="s">
        <v>266</v>
      </c>
      <c r="P56" s="32" t="s">
        <v>254</v>
      </c>
      <c r="Q56" s="22" t="s">
        <v>38</v>
      </c>
      <c r="R56" s="98">
        <f t="shared" si="20"/>
        <v>312939.57</v>
      </c>
      <c r="S56" s="98">
        <v>0</v>
      </c>
      <c r="T56" s="98">
        <v>312939.57</v>
      </c>
      <c r="U56" s="98">
        <f>V56+W56</f>
        <v>47861.35</v>
      </c>
      <c r="V56" s="98">
        <v>0</v>
      </c>
      <c r="W56" s="98">
        <v>47861.35</v>
      </c>
      <c r="X56" s="98">
        <f>Y56+Z56</f>
        <v>7363.28</v>
      </c>
      <c r="Y56" s="98">
        <v>0</v>
      </c>
      <c r="Z56" s="98">
        <v>7363.28</v>
      </c>
      <c r="AA56" s="98">
        <v>0</v>
      </c>
      <c r="AB56" s="98">
        <f>R56+U56+X56</f>
        <v>368164.2</v>
      </c>
      <c r="AC56" s="98">
        <v>0</v>
      </c>
      <c r="AD56" s="98">
        <f>AB56+AC56</f>
        <v>368164.2</v>
      </c>
      <c r="AE56" s="99" t="s">
        <v>167</v>
      </c>
      <c r="AF56" s="100" t="s">
        <v>198</v>
      </c>
      <c r="AG56" s="102">
        <v>0</v>
      </c>
      <c r="AH56" s="103">
        <v>0</v>
      </c>
      <c r="AI56" s="28"/>
    </row>
    <row r="57" spans="1:35" ht="204.75" x14ac:dyDescent="0.25">
      <c r="A57" s="29">
        <v>51</v>
      </c>
      <c r="B57" s="53">
        <v>77</v>
      </c>
      <c r="C57" s="5" t="s">
        <v>185</v>
      </c>
      <c r="D57" s="30" t="s">
        <v>272</v>
      </c>
      <c r="E57" s="31" t="s">
        <v>253</v>
      </c>
      <c r="F57" s="46" t="s">
        <v>256</v>
      </c>
      <c r="G57" s="46" t="s">
        <v>259</v>
      </c>
      <c r="H57" s="46" t="s">
        <v>198</v>
      </c>
      <c r="I57" s="6" t="s">
        <v>262</v>
      </c>
      <c r="J57" s="7">
        <v>43126</v>
      </c>
      <c r="K57" s="7" t="s">
        <v>270</v>
      </c>
      <c r="L57" s="8">
        <f t="shared" si="13"/>
        <v>84.999999763641128</v>
      </c>
      <c r="M57" s="22">
        <v>6</v>
      </c>
      <c r="N57" s="22" t="s">
        <v>264</v>
      </c>
      <c r="O57" s="22" t="s">
        <v>265</v>
      </c>
      <c r="P57" s="32" t="s">
        <v>254</v>
      </c>
      <c r="Q57" s="22" t="s">
        <v>38</v>
      </c>
      <c r="R57" s="98">
        <f t="shared" si="20"/>
        <v>359622.64</v>
      </c>
      <c r="S57" s="98">
        <v>0</v>
      </c>
      <c r="T57" s="98">
        <v>359622.64</v>
      </c>
      <c r="U57" s="98">
        <f t="shared" ref="U57:U61" si="22">V57+W57</f>
        <v>55001.11</v>
      </c>
      <c r="V57" s="98">
        <v>0</v>
      </c>
      <c r="W57" s="98">
        <v>55001.11</v>
      </c>
      <c r="X57" s="98">
        <f t="shared" ref="X57:X61" si="23">Y57+Z57</f>
        <v>8461.7099999999991</v>
      </c>
      <c r="Y57" s="98">
        <v>0</v>
      </c>
      <c r="Z57" s="98">
        <v>8461.7099999999991</v>
      </c>
      <c r="AA57" s="98">
        <v>0</v>
      </c>
      <c r="AB57" s="98">
        <f t="shared" ref="AB57:AB61" si="24">R57+U57+X57</f>
        <v>423085.46</v>
      </c>
      <c r="AC57" s="98">
        <v>0</v>
      </c>
      <c r="AD57" s="98">
        <f t="shared" ref="AD57:AD61" si="25">AB57+AC57</f>
        <v>423085.46</v>
      </c>
      <c r="AE57" s="99" t="s">
        <v>167</v>
      </c>
      <c r="AF57" s="100" t="s">
        <v>198</v>
      </c>
      <c r="AG57" s="102">
        <v>0</v>
      </c>
      <c r="AH57" s="103">
        <v>0</v>
      </c>
      <c r="AI57" s="28"/>
    </row>
    <row r="58" spans="1:35" ht="211.5" customHeight="1" x14ac:dyDescent="0.25">
      <c r="A58" s="5">
        <v>52</v>
      </c>
      <c r="B58" s="53">
        <v>109</v>
      </c>
      <c r="C58" s="5" t="s">
        <v>185</v>
      </c>
      <c r="D58" s="30" t="s">
        <v>272</v>
      </c>
      <c r="E58" s="134" t="s">
        <v>253</v>
      </c>
      <c r="F58" s="46" t="s">
        <v>257</v>
      </c>
      <c r="G58" s="46" t="s">
        <v>260</v>
      </c>
      <c r="H58" s="46" t="s">
        <v>198</v>
      </c>
      <c r="I58" s="6" t="s">
        <v>263</v>
      </c>
      <c r="J58" s="7">
        <v>43129</v>
      </c>
      <c r="K58" s="7" t="s">
        <v>271</v>
      </c>
      <c r="L58" s="8">
        <f t="shared" si="13"/>
        <v>85.000000819683009</v>
      </c>
      <c r="M58" s="22">
        <v>1</v>
      </c>
      <c r="N58" s="22" t="s">
        <v>267</v>
      </c>
      <c r="O58" s="22" t="s">
        <v>267</v>
      </c>
      <c r="P58" s="32" t="s">
        <v>254</v>
      </c>
      <c r="Q58" s="22" t="s">
        <v>38</v>
      </c>
      <c r="R58" s="98">
        <f t="shared" si="20"/>
        <v>518493.12</v>
      </c>
      <c r="S58" s="98">
        <v>0</v>
      </c>
      <c r="T58" s="98">
        <v>518493.12</v>
      </c>
      <c r="U58" s="98">
        <f t="shared" si="22"/>
        <v>79298.94</v>
      </c>
      <c r="V58" s="98">
        <v>0</v>
      </c>
      <c r="W58" s="98">
        <v>79298.94</v>
      </c>
      <c r="X58" s="98">
        <f t="shared" si="23"/>
        <v>12199.84</v>
      </c>
      <c r="Y58" s="98">
        <v>0</v>
      </c>
      <c r="Z58" s="98">
        <v>12199.84</v>
      </c>
      <c r="AA58" s="98">
        <v>0</v>
      </c>
      <c r="AB58" s="98">
        <f t="shared" si="24"/>
        <v>609991.9</v>
      </c>
      <c r="AC58" s="98">
        <v>0</v>
      </c>
      <c r="AD58" s="98">
        <f t="shared" si="25"/>
        <v>609991.9</v>
      </c>
      <c r="AE58" s="99" t="s">
        <v>167</v>
      </c>
      <c r="AF58" s="100" t="s">
        <v>198</v>
      </c>
      <c r="AG58" s="102">
        <v>0</v>
      </c>
      <c r="AH58" s="103">
        <v>0</v>
      </c>
      <c r="AI58" s="28"/>
    </row>
    <row r="59" spans="1:35" s="90" customFormat="1" ht="121.5" customHeight="1" x14ac:dyDescent="0.25">
      <c r="A59" s="29">
        <v>53</v>
      </c>
      <c r="B59" s="86">
        <v>76</v>
      </c>
      <c r="C59" s="80" t="s">
        <v>188</v>
      </c>
      <c r="D59" s="87" t="s">
        <v>272</v>
      </c>
      <c r="E59" s="135" t="s">
        <v>253</v>
      </c>
      <c r="F59" s="88" t="s">
        <v>311</v>
      </c>
      <c r="G59" s="88" t="s">
        <v>312</v>
      </c>
      <c r="H59" s="80" t="s">
        <v>198</v>
      </c>
      <c r="I59" s="80" t="s">
        <v>313</v>
      </c>
      <c r="J59" s="81">
        <v>43129</v>
      </c>
      <c r="K59" s="81">
        <v>43614</v>
      </c>
      <c r="L59" s="8">
        <f t="shared" si="13"/>
        <v>85.000000405063261</v>
      </c>
      <c r="M59" s="30">
        <v>3</v>
      </c>
      <c r="N59" s="30" t="s">
        <v>314</v>
      </c>
      <c r="O59" s="30" t="s">
        <v>315</v>
      </c>
      <c r="P59" s="33" t="s">
        <v>254</v>
      </c>
      <c r="Q59" s="30" t="s">
        <v>38</v>
      </c>
      <c r="R59" s="98">
        <f t="shared" si="20"/>
        <v>524609.42000000004</v>
      </c>
      <c r="S59" s="82">
        <v>0</v>
      </c>
      <c r="T59" s="113">
        <v>524609.42000000004</v>
      </c>
      <c r="U59" s="98">
        <f t="shared" si="22"/>
        <v>80234.38</v>
      </c>
      <c r="V59" s="82">
        <v>0</v>
      </c>
      <c r="W59" s="113">
        <v>80234.38</v>
      </c>
      <c r="X59" s="98">
        <f t="shared" si="23"/>
        <v>12343.75</v>
      </c>
      <c r="Y59" s="82">
        <v>0</v>
      </c>
      <c r="Z59" s="113">
        <v>12343.75</v>
      </c>
      <c r="AA59" s="82">
        <v>0</v>
      </c>
      <c r="AB59" s="98">
        <f t="shared" si="24"/>
        <v>617187.55000000005</v>
      </c>
      <c r="AC59" s="82">
        <v>0</v>
      </c>
      <c r="AD59" s="98">
        <f t="shared" si="25"/>
        <v>617187.55000000005</v>
      </c>
      <c r="AE59" s="83" t="s">
        <v>167</v>
      </c>
      <c r="AF59" s="84" t="s">
        <v>198</v>
      </c>
      <c r="AG59" s="85"/>
      <c r="AH59" s="85"/>
      <c r="AI59" s="89"/>
    </row>
    <row r="60" spans="1:35" s="90" customFormat="1" ht="171" customHeight="1" x14ac:dyDescent="0.25">
      <c r="A60" s="5">
        <v>54</v>
      </c>
      <c r="B60" s="86">
        <v>81</v>
      </c>
      <c r="C60" s="80" t="s">
        <v>187</v>
      </c>
      <c r="D60" s="87" t="s">
        <v>272</v>
      </c>
      <c r="E60" s="135" t="s">
        <v>253</v>
      </c>
      <c r="F60" s="88" t="s">
        <v>307</v>
      </c>
      <c r="G60" s="88" t="s">
        <v>308</v>
      </c>
      <c r="H60" s="80" t="s">
        <v>198</v>
      </c>
      <c r="I60" s="80" t="s">
        <v>309</v>
      </c>
      <c r="J60" s="81">
        <v>43129</v>
      </c>
      <c r="K60" s="81">
        <v>43614</v>
      </c>
      <c r="L60" s="8">
        <f t="shared" si="13"/>
        <v>84.999999195969949</v>
      </c>
      <c r="M60" s="30">
        <v>3</v>
      </c>
      <c r="N60" s="30" t="s">
        <v>310</v>
      </c>
      <c r="O60" s="30" t="s">
        <v>322</v>
      </c>
      <c r="P60" s="33" t="s">
        <v>254</v>
      </c>
      <c r="Q60" s="30" t="s">
        <v>38</v>
      </c>
      <c r="R60" s="98">
        <f t="shared" si="20"/>
        <v>528587.19999999995</v>
      </c>
      <c r="S60" s="82">
        <v>0</v>
      </c>
      <c r="T60" s="113">
        <v>528587.19999999995</v>
      </c>
      <c r="U60" s="98">
        <f t="shared" si="22"/>
        <v>80842.75</v>
      </c>
      <c r="V60" s="82">
        <v>0</v>
      </c>
      <c r="W60" s="113">
        <v>80842.75</v>
      </c>
      <c r="X60" s="98">
        <f t="shared" si="23"/>
        <v>12437.35</v>
      </c>
      <c r="Y60" s="82">
        <v>0</v>
      </c>
      <c r="Z60" s="113">
        <v>12437.35</v>
      </c>
      <c r="AA60" s="82">
        <v>0</v>
      </c>
      <c r="AB60" s="98">
        <f t="shared" si="24"/>
        <v>621867.29999999993</v>
      </c>
      <c r="AC60" s="82">
        <v>0</v>
      </c>
      <c r="AD60" s="98">
        <f t="shared" si="25"/>
        <v>621867.29999999993</v>
      </c>
      <c r="AE60" s="83" t="s">
        <v>167</v>
      </c>
      <c r="AF60" s="84" t="s">
        <v>198</v>
      </c>
      <c r="AG60" s="85">
        <v>0</v>
      </c>
      <c r="AH60" s="103">
        <v>0</v>
      </c>
      <c r="AI60" s="89"/>
    </row>
    <row r="61" spans="1:35" ht="123" customHeight="1" x14ac:dyDescent="0.25">
      <c r="A61" s="22">
        <v>55</v>
      </c>
      <c r="B61" s="138">
        <v>91</v>
      </c>
      <c r="C61" s="22" t="s">
        <v>184</v>
      </c>
      <c r="D61" s="30" t="s">
        <v>272</v>
      </c>
      <c r="E61" s="134" t="s">
        <v>253</v>
      </c>
      <c r="F61" s="139" t="s">
        <v>319</v>
      </c>
      <c r="G61" s="139" t="s">
        <v>324</v>
      </c>
      <c r="H61" s="46" t="s">
        <v>198</v>
      </c>
      <c r="I61" s="6" t="s">
        <v>325</v>
      </c>
      <c r="J61" s="7">
        <v>43130</v>
      </c>
      <c r="K61" s="7">
        <v>43495</v>
      </c>
      <c r="L61" s="8">
        <f t="shared" si="13"/>
        <v>84.999998102206973</v>
      </c>
      <c r="M61" s="5">
        <v>3</v>
      </c>
      <c r="N61" s="5" t="s">
        <v>321</v>
      </c>
      <c r="O61" s="5" t="s">
        <v>323</v>
      </c>
      <c r="P61" s="170" t="s">
        <v>254</v>
      </c>
      <c r="Q61" s="5" t="s">
        <v>38</v>
      </c>
      <c r="R61" s="98">
        <f t="shared" si="20"/>
        <v>358310.93</v>
      </c>
      <c r="S61" s="98">
        <v>0</v>
      </c>
      <c r="T61" s="98">
        <v>358310.93</v>
      </c>
      <c r="U61" s="98">
        <f t="shared" si="22"/>
        <v>54800.5</v>
      </c>
      <c r="V61" s="98">
        <v>0</v>
      </c>
      <c r="W61" s="98">
        <v>54800.5</v>
      </c>
      <c r="X61" s="98">
        <f t="shared" si="23"/>
        <v>8430.85</v>
      </c>
      <c r="Y61" s="98">
        <v>0</v>
      </c>
      <c r="Z61" s="98">
        <v>8430.85</v>
      </c>
      <c r="AA61" s="98">
        <v>0</v>
      </c>
      <c r="AB61" s="98">
        <f t="shared" si="24"/>
        <v>421542.27999999997</v>
      </c>
      <c r="AC61" s="98">
        <v>0</v>
      </c>
      <c r="AD61" s="98">
        <f t="shared" si="25"/>
        <v>421542.27999999997</v>
      </c>
      <c r="AE61" s="99" t="s">
        <v>167</v>
      </c>
      <c r="AF61" s="100" t="s">
        <v>198</v>
      </c>
      <c r="AG61" s="102">
        <v>0</v>
      </c>
      <c r="AH61" s="103">
        <v>0</v>
      </c>
      <c r="AI61" s="28"/>
    </row>
    <row r="62" spans="1:35" ht="183.75" customHeight="1" x14ac:dyDescent="0.25">
      <c r="A62" s="5">
        <v>56</v>
      </c>
      <c r="B62" s="53">
        <v>92</v>
      </c>
      <c r="C62" s="5" t="s">
        <v>184</v>
      </c>
      <c r="D62" s="87" t="s">
        <v>272</v>
      </c>
      <c r="E62" s="135" t="s">
        <v>253</v>
      </c>
      <c r="F62" s="46" t="s">
        <v>318</v>
      </c>
      <c r="G62" s="46" t="s">
        <v>317</v>
      </c>
      <c r="H62" s="80" t="s">
        <v>198</v>
      </c>
      <c r="I62" s="136" t="s">
        <v>320</v>
      </c>
      <c r="J62" s="7">
        <v>43145</v>
      </c>
      <c r="K62" s="7">
        <v>43691</v>
      </c>
      <c r="L62" s="8"/>
      <c r="M62" s="22">
        <v>3</v>
      </c>
      <c r="N62" s="22" t="s">
        <v>321</v>
      </c>
      <c r="O62" s="22" t="s">
        <v>323</v>
      </c>
      <c r="P62" s="33" t="s">
        <v>254</v>
      </c>
      <c r="Q62" s="30" t="s">
        <v>38</v>
      </c>
      <c r="R62" s="98">
        <v>359088.29</v>
      </c>
      <c r="S62" s="137">
        <v>0</v>
      </c>
      <c r="T62" s="137">
        <v>359088.29</v>
      </c>
      <c r="U62" s="137">
        <v>54919.39</v>
      </c>
      <c r="V62" s="137">
        <v>0</v>
      </c>
      <c r="W62" s="137">
        <v>54919.39</v>
      </c>
      <c r="X62" s="137">
        <v>8449.1299999999992</v>
      </c>
      <c r="Y62" s="137">
        <v>0</v>
      </c>
      <c r="Z62" s="137">
        <v>8449.1299999999992</v>
      </c>
      <c r="AA62" s="98">
        <v>0</v>
      </c>
      <c r="AB62" s="98">
        <f>R62+W62+Z62</f>
        <v>422456.81</v>
      </c>
      <c r="AC62" s="98">
        <v>66435.22</v>
      </c>
      <c r="AD62" s="98">
        <f>AB62+AC62</f>
        <v>488892.03</v>
      </c>
      <c r="AE62" s="99" t="s">
        <v>167</v>
      </c>
      <c r="AF62" s="100" t="s">
        <v>198</v>
      </c>
      <c r="AG62" s="102">
        <v>0</v>
      </c>
      <c r="AH62" s="102">
        <v>0</v>
      </c>
      <c r="AI62" s="28"/>
    </row>
    <row r="63" spans="1:35" s="90" customFormat="1" ht="111" thickBot="1" x14ac:dyDescent="0.3">
      <c r="A63" s="140">
        <v>57</v>
      </c>
      <c r="B63" s="86">
        <v>75</v>
      </c>
      <c r="C63" s="80" t="s">
        <v>188</v>
      </c>
      <c r="D63" s="87" t="s">
        <v>272</v>
      </c>
      <c r="E63" s="135" t="s">
        <v>253</v>
      </c>
      <c r="F63" s="88" t="s">
        <v>326</v>
      </c>
      <c r="G63" s="80" t="s">
        <v>327</v>
      </c>
      <c r="H63" s="80" t="s">
        <v>198</v>
      </c>
      <c r="I63" s="148" t="s">
        <v>328</v>
      </c>
      <c r="J63" s="146">
        <v>43145</v>
      </c>
      <c r="K63" s="146">
        <v>43691</v>
      </c>
      <c r="L63" s="147">
        <f t="shared" si="13"/>
        <v>84.999998786570643</v>
      </c>
      <c r="M63" s="30">
        <v>6</v>
      </c>
      <c r="N63" s="87" t="s">
        <v>346</v>
      </c>
      <c r="O63" s="87" t="s">
        <v>329</v>
      </c>
      <c r="P63" s="135" t="s">
        <v>254</v>
      </c>
      <c r="Q63" s="87" t="s">
        <v>38</v>
      </c>
      <c r="R63" s="149">
        <f t="shared" ref="R63:R76" si="26">S63+T63</f>
        <v>350247</v>
      </c>
      <c r="S63" s="149">
        <v>0</v>
      </c>
      <c r="T63" s="150">
        <v>350247</v>
      </c>
      <c r="U63" s="165">
        <f t="shared" ref="U63" si="27">V63+W63</f>
        <v>53567.19</v>
      </c>
      <c r="V63" s="165">
        <v>0</v>
      </c>
      <c r="W63" s="161">
        <v>53567.19</v>
      </c>
      <c r="X63" s="166">
        <f t="shared" ref="X63" si="28">Y63+Z63</f>
        <v>8241.11</v>
      </c>
      <c r="Y63" s="166">
        <v>0</v>
      </c>
      <c r="Z63" s="161">
        <v>8241.11</v>
      </c>
      <c r="AA63" s="149">
        <v>0</v>
      </c>
      <c r="AB63" s="149">
        <f t="shared" ref="AB63" si="29">R63+U63+X63</f>
        <v>412055.3</v>
      </c>
      <c r="AC63" s="149">
        <v>0</v>
      </c>
      <c r="AD63" s="149">
        <f t="shared" ref="AD63" si="30">AB63+AC63</f>
        <v>412055.3</v>
      </c>
      <c r="AE63" s="151" t="s">
        <v>167</v>
      </c>
      <c r="AF63" s="152" t="s">
        <v>198</v>
      </c>
      <c r="AG63" s="153">
        <v>0</v>
      </c>
      <c r="AH63" s="154">
        <v>0</v>
      </c>
      <c r="AI63" s="89"/>
    </row>
    <row r="64" spans="1:35" s="159" customFormat="1" ht="174" thickTop="1" x14ac:dyDescent="0.25">
      <c r="A64" s="22">
        <v>58</v>
      </c>
      <c r="B64" s="53">
        <v>114</v>
      </c>
      <c r="C64" s="140" t="s">
        <v>188</v>
      </c>
      <c r="D64" s="87" t="s">
        <v>272</v>
      </c>
      <c r="E64" s="135" t="s">
        <v>253</v>
      </c>
      <c r="F64" s="163" t="s">
        <v>330</v>
      </c>
      <c r="G64" s="80" t="s">
        <v>331</v>
      </c>
      <c r="H64" s="80" t="s">
        <v>198</v>
      </c>
      <c r="I64" s="156" t="s">
        <v>332</v>
      </c>
      <c r="J64" s="81">
        <v>43145</v>
      </c>
      <c r="K64" s="81">
        <v>43691</v>
      </c>
      <c r="L64" s="157">
        <f t="shared" si="13"/>
        <v>85.000000594539443</v>
      </c>
      <c r="M64" s="30">
        <v>4</v>
      </c>
      <c r="N64" s="30" t="s">
        <v>347</v>
      </c>
      <c r="O64" s="30" t="s">
        <v>333</v>
      </c>
      <c r="P64" s="33" t="s">
        <v>254</v>
      </c>
      <c r="Q64" s="30" t="s">
        <v>38</v>
      </c>
      <c r="R64" s="149">
        <f t="shared" si="26"/>
        <v>357419.52000000002</v>
      </c>
      <c r="S64" s="149">
        <v>0</v>
      </c>
      <c r="T64" s="167">
        <v>357419.52000000002</v>
      </c>
      <c r="U64" s="149">
        <f t="shared" ref="U64:U76" si="31">V64+W64</f>
        <v>54664.160000000003</v>
      </c>
      <c r="V64" s="149">
        <v>0</v>
      </c>
      <c r="W64" s="168">
        <v>54664.160000000003</v>
      </c>
      <c r="X64" s="160">
        <f t="shared" ref="X64:X76" si="32">Y64+Z64</f>
        <v>8409.8700000000008</v>
      </c>
      <c r="Y64" s="160">
        <v>0</v>
      </c>
      <c r="Z64" s="164">
        <v>8409.8700000000008</v>
      </c>
      <c r="AA64" s="149">
        <v>0</v>
      </c>
      <c r="AB64" s="149">
        <f t="shared" ref="AB64:AB76" si="33">R64+U64+X64</f>
        <v>420493.55000000005</v>
      </c>
      <c r="AC64" s="149">
        <v>0</v>
      </c>
      <c r="AD64" s="149">
        <f t="shared" ref="AD64:AD76" si="34">AB64+AC64</f>
        <v>420493.55000000005</v>
      </c>
      <c r="AE64" s="151" t="s">
        <v>167</v>
      </c>
      <c r="AF64" s="152" t="s">
        <v>198</v>
      </c>
      <c r="AG64" s="153">
        <v>0</v>
      </c>
      <c r="AH64" s="154">
        <v>0</v>
      </c>
      <c r="AI64" s="158"/>
    </row>
    <row r="65" spans="1:35" ht="173.25" x14ac:dyDescent="0.25">
      <c r="A65" s="5">
        <v>59</v>
      </c>
      <c r="B65" s="53">
        <v>79</v>
      </c>
      <c r="C65" s="5" t="s">
        <v>188</v>
      </c>
      <c r="D65" s="87" t="s">
        <v>272</v>
      </c>
      <c r="E65" s="135" t="s">
        <v>253</v>
      </c>
      <c r="F65" s="155" t="s">
        <v>334</v>
      </c>
      <c r="G65" s="46" t="s">
        <v>335</v>
      </c>
      <c r="H65" s="80" t="s">
        <v>198</v>
      </c>
      <c r="I65" s="136" t="s">
        <v>338</v>
      </c>
      <c r="J65" s="7">
        <v>43145</v>
      </c>
      <c r="K65" s="7">
        <v>43691</v>
      </c>
      <c r="L65" s="8">
        <f t="shared" si="13"/>
        <v>84.999999644441075</v>
      </c>
      <c r="M65" s="22">
        <v>5</v>
      </c>
      <c r="N65" s="22" t="s">
        <v>348</v>
      </c>
      <c r="O65" s="22" t="s">
        <v>339</v>
      </c>
      <c r="P65" s="33" t="s">
        <v>254</v>
      </c>
      <c r="Q65" s="30" t="s">
        <v>38</v>
      </c>
      <c r="R65" s="137">
        <f t="shared" si="26"/>
        <v>358590.34</v>
      </c>
      <c r="S65" s="137">
        <v>0</v>
      </c>
      <c r="T65" s="161">
        <v>358590.34</v>
      </c>
      <c r="U65" s="160">
        <f t="shared" si="31"/>
        <v>54843.23</v>
      </c>
      <c r="V65" s="160">
        <v>0</v>
      </c>
      <c r="W65" s="161">
        <v>54843.23</v>
      </c>
      <c r="X65" s="160">
        <f t="shared" si="32"/>
        <v>8437.42</v>
      </c>
      <c r="Y65" s="160">
        <v>0</v>
      </c>
      <c r="Z65" s="161">
        <v>8437.42</v>
      </c>
      <c r="AA65" s="137">
        <v>0</v>
      </c>
      <c r="AB65" s="137">
        <f t="shared" si="33"/>
        <v>421870.99</v>
      </c>
      <c r="AC65" s="137">
        <v>0</v>
      </c>
      <c r="AD65" s="137">
        <f t="shared" si="34"/>
        <v>421870.99</v>
      </c>
      <c r="AE65" s="141" t="s">
        <v>167</v>
      </c>
      <c r="AF65" s="142" t="s">
        <v>198</v>
      </c>
      <c r="AG65" s="143">
        <v>0</v>
      </c>
      <c r="AH65" s="144">
        <v>0</v>
      </c>
      <c r="AI65" s="28"/>
    </row>
    <row r="66" spans="1:35" ht="186.75" customHeight="1" thickBot="1" x14ac:dyDescent="0.3">
      <c r="A66" s="140">
        <v>60</v>
      </c>
      <c r="B66" s="53">
        <v>121</v>
      </c>
      <c r="C66" s="5" t="s">
        <v>188</v>
      </c>
      <c r="D66" s="87" t="s">
        <v>272</v>
      </c>
      <c r="E66" s="135" t="s">
        <v>253</v>
      </c>
      <c r="F66" s="46" t="s">
        <v>336</v>
      </c>
      <c r="G66" s="46" t="s">
        <v>337</v>
      </c>
      <c r="H66" s="80" t="s">
        <v>198</v>
      </c>
      <c r="I66" s="136" t="s">
        <v>340</v>
      </c>
      <c r="J66" s="7">
        <v>43145</v>
      </c>
      <c r="K66" s="7">
        <v>43691</v>
      </c>
      <c r="L66" s="8">
        <f t="shared" si="13"/>
        <v>84.999999517641427</v>
      </c>
      <c r="M66" s="22">
        <v>7</v>
      </c>
      <c r="N66" s="22" t="s">
        <v>349</v>
      </c>
      <c r="O66" s="22" t="s">
        <v>341</v>
      </c>
      <c r="P66" s="33" t="s">
        <v>254</v>
      </c>
      <c r="Q66" s="30" t="s">
        <v>38</v>
      </c>
      <c r="R66" s="137">
        <f t="shared" si="26"/>
        <v>352434.92</v>
      </c>
      <c r="S66" s="137">
        <v>0</v>
      </c>
      <c r="T66" s="161">
        <v>352434.92</v>
      </c>
      <c r="U66" s="160">
        <f t="shared" si="31"/>
        <v>53844.59</v>
      </c>
      <c r="V66" s="160">
        <v>0</v>
      </c>
      <c r="W66" s="161">
        <v>53844.59</v>
      </c>
      <c r="X66" s="160">
        <f t="shared" si="32"/>
        <v>8349.81</v>
      </c>
      <c r="Y66" s="160">
        <v>0</v>
      </c>
      <c r="Z66" s="161">
        <v>8349.81</v>
      </c>
      <c r="AA66" s="149">
        <v>0</v>
      </c>
      <c r="AB66" s="149">
        <f t="shared" si="33"/>
        <v>414629.32</v>
      </c>
      <c r="AC66" s="149">
        <v>0</v>
      </c>
      <c r="AD66" s="149">
        <f t="shared" si="34"/>
        <v>414629.32</v>
      </c>
      <c r="AE66" s="151" t="s">
        <v>167</v>
      </c>
      <c r="AF66" s="142" t="s">
        <v>198</v>
      </c>
      <c r="AG66" s="143">
        <v>0</v>
      </c>
      <c r="AH66" s="144">
        <v>0</v>
      </c>
      <c r="AI66" s="28"/>
    </row>
    <row r="67" spans="1:35" ht="111" thickTop="1" x14ac:dyDescent="0.25">
      <c r="A67" s="22">
        <v>61</v>
      </c>
      <c r="B67" s="53">
        <v>124</v>
      </c>
      <c r="C67" s="5" t="s">
        <v>188</v>
      </c>
      <c r="D67" s="87" t="s">
        <v>272</v>
      </c>
      <c r="E67" s="135" t="s">
        <v>253</v>
      </c>
      <c r="F67" s="46" t="s">
        <v>342</v>
      </c>
      <c r="G67" s="46" t="s">
        <v>344</v>
      </c>
      <c r="H67" s="80" t="s">
        <v>198</v>
      </c>
      <c r="I67" s="136" t="s">
        <v>345</v>
      </c>
      <c r="J67" s="7">
        <v>43145</v>
      </c>
      <c r="K67" s="7">
        <v>43691</v>
      </c>
      <c r="L67" s="8">
        <f t="shared" si="13"/>
        <v>85.000000000000014</v>
      </c>
      <c r="M67" s="22">
        <v>7</v>
      </c>
      <c r="N67" s="145" t="s">
        <v>350</v>
      </c>
      <c r="O67" s="22" t="s">
        <v>343</v>
      </c>
      <c r="P67" s="33" t="s">
        <v>254</v>
      </c>
      <c r="Q67" s="30" t="s">
        <v>38</v>
      </c>
      <c r="R67" s="137">
        <f t="shared" si="26"/>
        <v>306686.8</v>
      </c>
      <c r="S67" s="137">
        <v>0</v>
      </c>
      <c r="T67" s="162">
        <v>306686.8</v>
      </c>
      <c r="U67" s="137">
        <f t="shared" si="31"/>
        <v>46905.04</v>
      </c>
      <c r="V67" s="137">
        <v>0</v>
      </c>
      <c r="W67" s="137">
        <v>46905.04</v>
      </c>
      <c r="X67" s="137">
        <f t="shared" si="32"/>
        <v>7216.16</v>
      </c>
      <c r="Y67" s="98">
        <v>0</v>
      </c>
      <c r="Z67" s="137">
        <v>7216.16</v>
      </c>
      <c r="AA67" s="137">
        <v>0</v>
      </c>
      <c r="AB67" s="137">
        <f t="shared" si="33"/>
        <v>360807.99999999994</v>
      </c>
      <c r="AC67" s="137">
        <v>0</v>
      </c>
      <c r="AD67" s="137">
        <f t="shared" si="34"/>
        <v>360807.99999999994</v>
      </c>
      <c r="AE67" s="141" t="s">
        <v>167</v>
      </c>
      <c r="AF67" s="142" t="s">
        <v>198</v>
      </c>
      <c r="AG67" s="143">
        <v>0</v>
      </c>
      <c r="AH67" s="144">
        <v>0</v>
      </c>
      <c r="AI67" s="28"/>
    </row>
    <row r="68" spans="1:35" ht="256.5" customHeight="1" x14ac:dyDescent="0.25">
      <c r="A68" s="5">
        <v>62</v>
      </c>
      <c r="B68" s="53">
        <v>123</v>
      </c>
      <c r="C68" s="5" t="s">
        <v>188</v>
      </c>
      <c r="D68" s="87" t="s">
        <v>272</v>
      </c>
      <c r="E68" s="135" t="s">
        <v>253</v>
      </c>
      <c r="F68" s="46" t="s">
        <v>351</v>
      </c>
      <c r="G68" s="46" t="s">
        <v>352</v>
      </c>
      <c r="H68" s="80" t="s">
        <v>198</v>
      </c>
      <c r="I68" s="169" t="s">
        <v>353</v>
      </c>
      <c r="J68" s="7">
        <v>43145</v>
      </c>
      <c r="K68" s="7">
        <v>43691</v>
      </c>
      <c r="L68" s="8">
        <f t="shared" si="13"/>
        <v>84.999999881712782</v>
      </c>
      <c r="M68" s="22">
        <v>7</v>
      </c>
      <c r="N68" s="22" t="s">
        <v>354</v>
      </c>
      <c r="O68" s="22" t="s">
        <v>355</v>
      </c>
      <c r="P68" s="33" t="s">
        <v>254</v>
      </c>
      <c r="Q68" s="30" t="s">
        <v>38</v>
      </c>
      <c r="R68" s="160">
        <f t="shared" si="26"/>
        <v>359294.94</v>
      </c>
      <c r="S68" s="160">
        <v>0</v>
      </c>
      <c r="T68" s="161">
        <v>359294.94</v>
      </c>
      <c r="U68" s="160">
        <f t="shared" si="31"/>
        <v>54950.99</v>
      </c>
      <c r="V68" s="160">
        <v>0</v>
      </c>
      <c r="W68" s="161">
        <v>54950.99</v>
      </c>
      <c r="X68" s="160">
        <f t="shared" si="32"/>
        <v>8454</v>
      </c>
      <c r="Y68" s="98">
        <v>0</v>
      </c>
      <c r="Z68" s="137">
        <v>8454</v>
      </c>
      <c r="AA68" s="137">
        <v>0</v>
      </c>
      <c r="AB68" s="137">
        <f t="shared" si="33"/>
        <v>422699.93</v>
      </c>
      <c r="AC68" s="137">
        <v>0</v>
      </c>
      <c r="AD68" s="137">
        <f t="shared" si="34"/>
        <v>422699.93</v>
      </c>
      <c r="AE68" s="141" t="s">
        <v>167</v>
      </c>
      <c r="AF68" s="142" t="s">
        <v>198</v>
      </c>
      <c r="AG68" s="143">
        <v>0</v>
      </c>
      <c r="AH68" s="144">
        <v>0</v>
      </c>
      <c r="AI68" s="28"/>
    </row>
    <row r="69" spans="1:35" ht="157.5" x14ac:dyDescent="0.25">
      <c r="A69" s="140">
        <v>63</v>
      </c>
      <c r="B69" s="53">
        <v>86</v>
      </c>
      <c r="C69" s="5" t="s">
        <v>187</v>
      </c>
      <c r="D69" s="30" t="s">
        <v>272</v>
      </c>
      <c r="E69" s="31" t="s">
        <v>253</v>
      </c>
      <c r="F69" s="46" t="s">
        <v>356</v>
      </c>
      <c r="G69" s="46" t="s">
        <v>357</v>
      </c>
      <c r="H69" s="46" t="s">
        <v>198</v>
      </c>
      <c r="I69" s="6" t="s">
        <v>358</v>
      </c>
      <c r="J69" s="7">
        <v>43145</v>
      </c>
      <c r="K69" s="7">
        <v>43630</v>
      </c>
      <c r="L69" s="8">
        <f t="shared" si="13"/>
        <v>85.000001183738732</v>
      </c>
      <c r="M69" s="22">
        <v>5</v>
      </c>
      <c r="N69" s="22" t="s">
        <v>359</v>
      </c>
      <c r="O69" s="22" t="s">
        <v>359</v>
      </c>
      <c r="P69" s="32" t="s">
        <v>254</v>
      </c>
      <c r="Q69" s="22" t="s">
        <v>38</v>
      </c>
      <c r="R69" s="98">
        <f t="shared" si="26"/>
        <v>359031.93</v>
      </c>
      <c r="S69" s="98">
        <v>0</v>
      </c>
      <c r="T69" s="98">
        <v>359031.93</v>
      </c>
      <c r="U69" s="98">
        <f t="shared" si="31"/>
        <v>54910.76</v>
      </c>
      <c r="V69" s="98">
        <v>0</v>
      </c>
      <c r="W69" s="98">
        <v>54910.76</v>
      </c>
      <c r="X69" s="98">
        <f t="shared" si="32"/>
        <v>8447.81</v>
      </c>
      <c r="Y69" s="98">
        <v>0</v>
      </c>
      <c r="Z69" s="98">
        <v>8447.81</v>
      </c>
      <c r="AA69" s="98">
        <v>0</v>
      </c>
      <c r="AB69" s="98">
        <f t="shared" si="33"/>
        <v>422390.5</v>
      </c>
      <c r="AC69" s="98">
        <v>0</v>
      </c>
      <c r="AD69" s="98">
        <f t="shared" si="34"/>
        <v>422390.5</v>
      </c>
      <c r="AE69" s="99" t="s">
        <v>167</v>
      </c>
      <c r="AF69" s="100" t="s">
        <v>198</v>
      </c>
      <c r="AG69" s="102"/>
      <c r="AH69" s="103"/>
      <c r="AI69" s="28"/>
    </row>
    <row r="70" spans="1:35" ht="110.25" x14ac:dyDescent="0.25">
      <c r="A70" s="22">
        <v>64</v>
      </c>
      <c r="B70" s="53">
        <v>97</v>
      </c>
      <c r="C70" s="5" t="s">
        <v>187</v>
      </c>
      <c r="D70" s="30" t="s">
        <v>272</v>
      </c>
      <c r="E70" s="31" t="s">
        <v>253</v>
      </c>
      <c r="F70" s="46" t="s">
        <v>364</v>
      </c>
      <c r="G70" s="46" t="s">
        <v>363</v>
      </c>
      <c r="H70" s="46" t="s">
        <v>198</v>
      </c>
      <c r="I70" s="6" t="s">
        <v>365</v>
      </c>
      <c r="J70" s="7">
        <v>43145</v>
      </c>
      <c r="K70" s="7">
        <v>43630</v>
      </c>
      <c r="L70" s="8">
        <f t="shared" si="13"/>
        <v>84.999998641808133</v>
      </c>
      <c r="M70" s="22">
        <v>4</v>
      </c>
      <c r="N70" s="22" t="s">
        <v>361</v>
      </c>
      <c r="O70" s="22" t="s">
        <v>362</v>
      </c>
      <c r="P70" s="32" t="s">
        <v>254</v>
      </c>
      <c r="Q70" s="22" t="s">
        <v>360</v>
      </c>
      <c r="R70" s="98">
        <f t="shared" si="26"/>
        <v>312916.02</v>
      </c>
      <c r="S70" s="98">
        <v>0</v>
      </c>
      <c r="T70" s="98">
        <v>312916.02</v>
      </c>
      <c r="U70" s="98">
        <f t="shared" si="31"/>
        <v>47857.75</v>
      </c>
      <c r="V70" s="98">
        <v>0</v>
      </c>
      <c r="W70" s="98">
        <v>47857.75</v>
      </c>
      <c r="X70" s="98">
        <f t="shared" si="32"/>
        <v>7362.73</v>
      </c>
      <c r="Y70" s="98">
        <v>0</v>
      </c>
      <c r="Z70" s="98">
        <v>7362.73</v>
      </c>
      <c r="AA70" s="98">
        <v>0</v>
      </c>
      <c r="AB70" s="98">
        <f t="shared" si="33"/>
        <v>368136.5</v>
      </c>
      <c r="AC70" s="98">
        <v>0</v>
      </c>
      <c r="AD70" s="98">
        <f t="shared" si="34"/>
        <v>368136.5</v>
      </c>
      <c r="AE70" s="99" t="s">
        <v>167</v>
      </c>
      <c r="AF70" s="100"/>
      <c r="AG70" s="102"/>
      <c r="AH70" s="103"/>
      <c r="AI70" s="28"/>
    </row>
    <row r="71" spans="1:35" ht="173.25" x14ac:dyDescent="0.25">
      <c r="A71" s="5">
        <v>65</v>
      </c>
      <c r="B71" s="53">
        <v>68</v>
      </c>
      <c r="C71" s="5" t="s">
        <v>185</v>
      </c>
      <c r="D71" s="30" t="s">
        <v>272</v>
      </c>
      <c r="E71" s="31" t="s">
        <v>253</v>
      </c>
      <c r="F71" s="46" t="s">
        <v>366</v>
      </c>
      <c r="G71" s="46" t="s">
        <v>369</v>
      </c>
      <c r="H71" s="46" t="s">
        <v>198</v>
      </c>
      <c r="I71" s="6" t="s">
        <v>372</v>
      </c>
      <c r="J71" s="7">
        <v>43145</v>
      </c>
      <c r="K71" s="7">
        <v>43630</v>
      </c>
      <c r="L71" s="8">
        <f t="shared" si="13"/>
        <v>84.999999174149096</v>
      </c>
      <c r="M71" s="22">
        <v>3</v>
      </c>
      <c r="N71" s="22" t="s">
        <v>373</v>
      </c>
      <c r="O71" s="22" t="s">
        <v>374</v>
      </c>
      <c r="P71" s="32" t="s">
        <v>254</v>
      </c>
      <c r="Q71" s="22" t="s">
        <v>360</v>
      </c>
      <c r="R71" s="98">
        <v>360234.51</v>
      </c>
      <c r="S71" s="98">
        <v>0</v>
      </c>
      <c r="T71" s="98">
        <v>360234.51</v>
      </c>
      <c r="U71" s="98">
        <f t="shared" si="31"/>
        <v>55094.69</v>
      </c>
      <c r="V71" s="98">
        <v>0</v>
      </c>
      <c r="W71" s="98">
        <v>55094.69</v>
      </c>
      <c r="X71" s="98">
        <f t="shared" si="32"/>
        <v>8476.11</v>
      </c>
      <c r="Y71" s="98">
        <v>0</v>
      </c>
      <c r="Z71" s="98">
        <v>8476.11</v>
      </c>
      <c r="AA71" s="98">
        <v>0</v>
      </c>
      <c r="AB71" s="98">
        <f t="shared" si="33"/>
        <v>423805.31</v>
      </c>
      <c r="AC71" s="98">
        <v>0</v>
      </c>
      <c r="AD71" s="98">
        <f t="shared" si="34"/>
        <v>423805.31</v>
      </c>
      <c r="AE71" s="99" t="s">
        <v>167</v>
      </c>
      <c r="AF71" s="100"/>
      <c r="AG71" s="102"/>
      <c r="AH71" s="103"/>
      <c r="AI71" s="28"/>
    </row>
    <row r="72" spans="1:35" s="4" customFormat="1" ht="173.25" customHeight="1" x14ac:dyDescent="0.25">
      <c r="A72" s="140">
        <v>66</v>
      </c>
      <c r="B72" s="171">
        <v>101</v>
      </c>
      <c r="C72" s="5" t="s">
        <v>185</v>
      </c>
      <c r="D72" s="140" t="s">
        <v>272</v>
      </c>
      <c r="E72" s="172" t="s">
        <v>253</v>
      </c>
      <c r="F72" s="46" t="s">
        <v>367</v>
      </c>
      <c r="G72" s="46" t="s">
        <v>370</v>
      </c>
      <c r="H72" s="46" t="s">
        <v>198</v>
      </c>
      <c r="I72" s="136" t="s">
        <v>376</v>
      </c>
      <c r="J72" s="7">
        <v>43145</v>
      </c>
      <c r="K72" s="7">
        <v>43630</v>
      </c>
      <c r="L72" s="8">
        <f t="shared" si="13"/>
        <v>85.000000236289679</v>
      </c>
      <c r="M72" s="5">
        <v>1</v>
      </c>
      <c r="N72" s="5" t="s">
        <v>267</v>
      </c>
      <c r="O72" s="5" t="s">
        <v>375</v>
      </c>
      <c r="P72" s="170" t="s">
        <v>254</v>
      </c>
      <c r="Q72" s="5" t="s">
        <v>360</v>
      </c>
      <c r="R72" s="160">
        <f t="shared" si="26"/>
        <v>359727.94</v>
      </c>
      <c r="S72" s="98">
        <v>0</v>
      </c>
      <c r="T72" s="137">
        <v>359727.94</v>
      </c>
      <c r="U72" s="160">
        <f t="shared" si="31"/>
        <v>55017.21</v>
      </c>
      <c r="V72" s="98">
        <v>0</v>
      </c>
      <c r="W72" s="137">
        <v>55017.21</v>
      </c>
      <c r="X72" s="160">
        <f t="shared" si="32"/>
        <v>8464.19</v>
      </c>
      <c r="Y72" s="98">
        <v>0</v>
      </c>
      <c r="Z72" s="137">
        <v>8464.19</v>
      </c>
      <c r="AA72" s="98">
        <v>0</v>
      </c>
      <c r="AB72" s="137">
        <f t="shared" si="33"/>
        <v>423209.34</v>
      </c>
      <c r="AC72" s="98">
        <v>0</v>
      </c>
      <c r="AD72" s="137">
        <f t="shared" si="34"/>
        <v>423209.34</v>
      </c>
      <c r="AE72" s="99" t="s">
        <v>167</v>
      </c>
      <c r="AF72" s="100"/>
      <c r="AG72" s="102"/>
      <c r="AH72" s="102"/>
      <c r="AI72" s="173"/>
    </row>
    <row r="73" spans="1:35" s="4" customFormat="1" ht="173.25" customHeight="1" x14ac:dyDescent="0.25">
      <c r="A73" s="22">
        <v>67</v>
      </c>
      <c r="B73" s="171">
        <v>106</v>
      </c>
      <c r="C73" s="5" t="s">
        <v>185</v>
      </c>
      <c r="D73" s="140" t="s">
        <v>272</v>
      </c>
      <c r="E73" s="172" t="s">
        <v>253</v>
      </c>
      <c r="F73" s="46" t="s">
        <v>368</v>
      </c>
      <c r="G73" s="46" t="s">
        <v>371</v>
      </c>
      <c r="H73" s="46" t="s">
        <v>198</v>
      </c>
      <c r="I73" s="136" t="s">
        <v>377</v>
      </c>
      <c r="J73" s="7">
        <v>43145</v>
      </c>
      <c r="K73" s="7">
        <v>43630</v>
      </c>
      <c r="L73" s="8">
        <f t="shared" si="13"/>
        <v>85</v>
      </c>
      <c r="M73" s="5">
        <v>1</v>
      </c>
      <c r="N73" s="5" t="s">
        <v>267</v>
      </c>
      <c r="O73" s="5" t="s">
        <v>267</v>
      </c>
      <c r="P73" s="170" t="s">
        <v>254</v>
      </c>
      <c r="Q73" s="5" t="s">
        <v>360</v>
      </c>
      <c r="R73" s="160">
        <f t="shared" si="26"/>
        <v>508342.5</v>
      </c>
      <c r="S73" s="98">
        <v>0</v>
      </c>
      <c r="T73" s="137">
        <v>508342.5</v>
      </c>
      <c r="U73" s="160">
        <f t="shared" si="31"/>
        <v>77746.5</v>
      </c>
      <c r="V73" s="98">
        <v>0</v>
      </c>
      <c r="W73" s="137">
        <v>77746.5</v>
      </c>
      <c r="X73" s="160">
        <f t="shared" si="32"/>
        <v>11961</v>
      </c>
      <c r="Y73" s="98">
        <v>0</v>
      </c>
      <c r="Z73" s="137">
        <v>11961</v>
      </c>
      <c r="AA73" s="98">
        <v>0</v>
      </c>
      <c r="AB73" s="137">
        <f t="shared" si="33"/>
        <v>598050</v>
      </c>
      <c r="AC73" s="98">
        <v>0</v>
      </c>
      <c r="AD73" s="137">
        <f t="shared" si="34"/>
        <v>598050</v>
      </c>
      <c r="AE73" s="99" t="s">
        <v>167</v>
      </c>
      <c r="AF73" s="100"/>
      <c r="AG73" s="102"/>
      <c r="AH73" s="102"/>
      <c r="AI73" s="173"/>
    </row>
    <row r="74" spans="1:35" ht="18" x14ac:dyDescent="0.25">
      <c r="A74" s="5"/>
      <c r="B74" s="53"/>
      <c r="C74" s="5"/>
      <c r="D74" s="87"/>
      <c r="E74" s="135"/>
      <c r="F74" s="46"/>
      <c r="G74" s="46"/>
      <c r="H74" s="80"/>
      <c r="I74" s="136"/>
      <c r="J74" s="7"/>
      <c r="K74" s="7"/>
      <c r="L74" s="8" t="e">
        <f t="shared" si="13"/>
        <v>#DIV/0!</v>
      </c>
      <c r="M74" s="22"/>
      <c r="N74" s="22"/>
      <c r="O74" s="22"/>
      <c r="P74" s="33"/>
      <c r="Q74" s="30"/>
      <c r="R74" s="160">
        <f t="shared" si="26"/>
        <v>0</v>
      </c>
      <c r="S74" s="137"/>
      <c r="T74" s="137"/>
      <c r="U74" s="160">
        <f t="shared" si="31"/>
        <v>0</v>
      </c>
      <c r="V74" s="137"/>
      <c r="W74" s="137"/>
      <c r="X74" s="160">
        <f t="shared" si="32"/>
        <v>0</v>
      </c>
      <c r="Y74" s="137"/>
      <c r="Z74" s="137"/>
      <c r="AA74" s="98"/>
      <c r="AB74" s="137">
        <f t="shared" si="33"/>
        <v>0</v>
      </c>
      <c r="AC74" s="98"/>
      <c r="AD74" s="137">
        <f t="shared" si="34"/>
        <v>0</v>
      </c>
      <c r="AE74" s="99"/>
      <c r="AF74" s="100"/>
      <c r="AG74" s="102"/>
      <c r="AH74" s="102"/>
      <c r="AI74" s="28"/>
    </row>
    <row r="75" spans="1:35" ht="19.5" customHeight="1" x14ac:dyDescent="0.25">
      <c r="A75" s="5"/>
      <c r="B75" s="53"/>
      <c r="C75" s="5"/>
      <c r="D75" s="87"/>
      <c r="E75" s="135"/>
      <c r="F75" s="46"/>
      <c r="G75" s="46"/>
      <c r="H75" s="80"/>
      <c r="I75" s="136"/>
      <c r="J75" s="7"/>
      <c r="K75" s="7"/>
      <c r="L75" s="8" t="e">
        <f t="shared" si="13"/>
        <v>#DIV/0!</v>
      </c>
      <c r="M75" s="22"/>
      <c r="N75" s="22"/>
      <c r="O75" s="22"/>
      <c r="P75" s="33"/>
      <c r="Q75" s="30"/>
      <c r="R75" s="160">
        <f t="shared" si="26"/>
        <v>0</v>
      </c>
      <c r="S75" s="137"/>
      <c r="T75" s="137"/>
      <c r="U75" s="160">
        <f t="shared" si="31"/>
        <v>0</v>
      </c>
      <c r="V75" s="137"/>
      <c r="W75" s="137"/>
      <c r="X75" s="160">
        <f t="shared" si="32"/>
        <v>0</v>
      </c>
      <c r="Y75" s="137"/>
      <c r="Z75" s="137"/>
      <c r="AA75" s="98"/>
      <c r="AB75" s="137">
        <f t="shared" si="33"/>
        <v>0</v>
      </c>
      <c r="AC75" s="98"/>
      <c r="AD75" s="137">
        <f t="shared" si="34"/>
        <v>0</v>
      </c>
      <c r="AE75" s="99"/>
      <c r="AF75" s="100"/>
      <c r="AG75" s="102"/>
      <c r="AH75" s="102"/>
      <c r="AI75" s="28"/>
    </row>
    <row r="76" spans="1:35" ht="18" x14ac:dyDescent="0.25">
      <c r="A76" s="5"/>
      <c r="B76" s="53"/>
      <c r="C76" s="5"/>
      <c r="D76" s="87"/>
      <c r="E76" s="135"/>
      <c r="F76" s="46"/>
      <c r="G76" s="46"/>
      <c r="H76" s="80"/>
      <c r="I76" s="136"/>
      <c r="J76" s="7"/>
      <c r="K76" s="7"/>
      <c r="L76" s="8" t="e">
        <f t="shared" si="13"/>
        <v>#DIV/0!</v>
      </c>
      <c r="M76" s="22"/>
      <c r="N76" s="22"/>
      <c r="O76" s="22"/>
      <c r="P76" s="33"/>
      <c r="Q76" s="30"/>
      <c r="R76" s="160">
        <f t="shared" si="26"/>
        <v>0</v>
      </c>
      <c r="S76" s="137"/>
      <c r="T76" s="137"/>
      <c r="U76" s="160">
        <f t="shared" si="31"/>
        <v>0</v>
      </c>
      <c r="V76" s="137"/>
      <c r="W76" s="137"/>
      <c r="X76" s="160">
        <f t="shared" si="32"/>
        <v>0</v>
      </c>
      <c r="Y76" s="137"/>
      <c r="Z76" s="137"/>
      <c r="AA76" s="98"/>
      <c r="AB76" s="137">
        <f t="shared" si="33"/>
        <v>0</v>
      </c>
      <c r="AC76" s="98"/>
      <c r="AD76" s="137">
        <f t="shared" si="34"/>
        <v>0</v>
      </c>
      <c r="AE76" s="99"/>
      <c r="AF76" s="100"/>
      <c r="AG76" s="102"/>
      <c r="AH76" s="102"/>
      <c r="AI76" s="28"/>
    </row>
    <row r="77" spans="1:35" ht="18" x14ac:dyDescent="0.25">
      <c r="A77" s="5"/>
      <c r="B77" s="53"/>
      <c r="C77" s="5"/>
      <c r="D77" s="31"/>
      <c r="E77" s="31"/>
      <c r="F77" s="46"/>
      <c r="G77" s="46"/>
      <c r="H77" s="46"/>
      <c r="I77" s="6"/>
      <c r="J77" s="7"/>
      <c r="K77" s="7"/>
      <c r="L77" s="8"/>
      <c r="M77" s="22"/>
      <c r="N77" s="22"/>
      <c r="O77" s="22"/>
      <c r="P77" s="32"/>
      <c r="Q77" s="5"/>
      <c r="R77" s="98"/>
      <c r="S77" s="98"/>
      <c r="T77" s="98"/>
      <c r="U77" s="98"/>
      <c r="V77" s="98"/>
      <c r="W77" s="98"/>
      <c r="X77" s="98"/>
      <c r="Y77" s="98"/>
      <c r="Z77" s="98"/>
      <c r="AA77" s="98"/>
      <c r="AB77" s="98"/>
      <c r="AC77" s="98"/>
      <c r="AD77" s="98"/>
      <c r="AE77" s="99"/>
      <c r="AF77" s="100"/>
      <c r="AG77" s="102"/>
      <c r="AH77" s="102"/>
      <c r="AI77" s="28"/>
    </row>
    <row r="78" spans="1:35" ht="18" x14ac:dyDescent="0.25">
      <c r="A78" s="60"/>
      <c r="B78" s="61"/>
      <c r="C78" s="60"/>
      <c r="D78" s="62"/>
      <c r="E78" s="62"/>
      <c r="F78" s="63"/>
      <c r="G78" s="63"/>
      <c r="H78" s="63"/>
      <c r="I78" s="64"/>
      <c r="J78" s="65"/>
      <c r="K78" s="65"/>
      <c r="L78" s="66"/>
      <c r="M78" s="67"/>
      <c r="N78" s="67"/>
      <c r="O78" s="67"/>
      <c r="P78" s="68"/>
      <c r="Q78" s="60"/>
      <c r="R78" s="114"/>
      <c r="S78" s="114"/>
      <c r="T78" s="114"/>
      <c r="U78" s="114"/>
      <c r="V78" s="114"/>
      <c r="W78" s="114"/>
      <c r="X78" s="114"/>
      <c r="Y78" s="114"/>
      <c r="Z78" s="114"/>
      <c r="AA78" s="114"/>
      <c r="AB78" s="114"/>
      <c r="AC78" s="114"/>
      <c r="AD78" s="114"/>
      <c r="AE78" s="115"/>
      <c r="AF78" s="116"/>
      <c r="AG78" s="117"/>
      <c r="AH78" s="117"/>
      <c r="AI78" s="28"/>
    </row>
    <row r="79" spans="1:35" ht="15.75" hidden="1" x14ac:dyDescent="0.25">
      <c r="A79" s="60"/>
      <c r="B79" s="58"/>
      <c r="C79" s="42"/>
      <c r="D79" s="42"/>
      <c r="E79" s="42"/>
      <c r="F79" s="50"/>
      <c r="G79" s="50"/>
      <c r="H79" s="50"/>
      <c r="I79" s="42"/>
      <c r="J79" s="129"/>
      <c r="K79" s="129"/>
      <c r="L79" s="129"/>
      <c r="M79" s="129"/>
      <c r="N79" s="129"/>
      <c r="O79" s="129"/>
      <c r="P79" s="130"/>
      <c r="Q79" s="130"/>
      <c r="R79" s="118"/>
      <c r="S79" s="118"/>
      <c r="T79" s="118"/>
      <c r="U79" s="118"/>
      <c r="V79" s="118"/>
      <c r="W79" s="118"/>
      <c r="X79" s="118"/>
      <c r="Y79" s="118" t="s">
        <v>199</v>
      </c>
      <c r="Z79" s="118"/>
      <c r="AA79" s="118"/>
      <c r="AB79" s="118"/>
      <c r="AC79" s="118"/>
      <c r="AD79" s="118"/>
      <c r="AE79" s="119"/>
      <c r="AF79" s="119"/>
      <c r="AG79" s="120"/>
      <c r="AH79" s="120"/>
      <c r="AI79" s="42"/>
    </row>
    <row r="80" spans="1:35" s="1" customFormat="1" ht="15.75" hidden="1" x14ac:dyDescent="0.25">
      <c r="A80" s="42"/>
      <c r="B80" s="54"/>
      <c r="C80" s="43">
        <f>COUNTIFS(E$7:E$79,$E80)</f>
        <v>27</v>
      </c>
      <c r="D80" s="12" t="s">
        <v>9</v>
      </c>
      <c r="E80" s="12" t="s">
        <v>130</v>
      </c>
      <c r="F80" s="47"/>
      <c r="G80" s="47"/>
      <c r="H80" s="47"/>
      <c r="I80" s="16"/>
      <c r="J80" s="10"/>
      <c r="K80" s="10"/>
      <c r="L80" s="11"/>
      <c r="M80" s="12"/>
      <c r="N80" s="12"/>
      <c r="O80" s="12"/>
      <c r="P80" s="26"/>
      <c r="Q80" s="12"/>
      <c r="R80" s="121">
        <f t="shared" ref="R80:AD84" si="35">SUMIFS(R$7:R$79,$E$7:$E$79,$E80)</f>
        <v>339094535.62</v>
      </c>
      <c r="S80" s="121">
        <f t="shared" si="35"/>
        <v>65644336.319999993</v>
      </c>
      <c r="T80" s="121">
        <f t="shared" si="35"/>
        <v>273450199.29999995</v>
      </c>
      <c r="U80" s="121">
        <f t="shared" si="35"/>
        <v>0</v>
      </c>
      <c r="V80" s="121">
        <f t="shared" si="35"/>
        <v>0</v>
      </c>
      <c r="W80" s="121">
        <f t="shared" si="35"/>
        <v>0</v>
      </c>
      <c r="X80" s="121">
        <f t="shared" si="35"/>
        <v>64667001.599999994</v>
      </c>
      <c r="Y80" s="121">
        <f t="shared" si="35"/>
        <v>16411084.09</v>
      </c>
      <c r="Z80" s="121">
        <f t="shared" si="35"/>
        <v>48255917.510000005</v>
      </c>
      <c r="AA80" s="121">
        <f t="shared" si="35"/>
        <v>0</v>
      </c>
      <c r="AB80" s="121">
        <f t="shared" si="35"/>
        <v>403761537.22000003</v>
      </c>
      <c r="AC80" s="121">
        <f t="shared" si="35"/>
        <v>418252.37000000005</v>
      </c>
      <c r="AD80" s="121">
        <f t="shared" si="35"/>
        <v>404179789.59000003</v>
      </c>
      <c r="AE80" s="121"/>
      <c r="AF80" s="121"/>
      <c r="AG80" s="121">
        <f t="shared" ref="AG80:AH84" si="36">SUMIFS(AG$7:AG$79,$E$7:$E$79,$E80)</f>
        <v>99905479.070000008</v>
      </c>
      <c r="AH80" s="121">
        <f t="shared" si="36"/>
        <v>0</v>
      </c>
      <c r="AI80" s="17"/>
    </row>
    <row r="81" spans="1:35" s="18" customFormat="1" ht="15.75" hidden="1" x14ac:dyDescent="0.25">
      <c r="A81" s="24"/>
      <c r="B81" s="54"/>
      <c r="C81" s="43">
        <f>COUNTIFS(E$7:E$79,$E81)</f>
        <v>6</v>
      </c>
      <c r="D81" s="12" t="s">
        <v>9</v>
      </c>
      <c r="E81" s="12" t="s">
        <v>134</v>
      </c>
      <c r="F81" s="47"/>
      <c r="G81" s="47"/>
      <c r="H81" s="47"/>
      <c r="I81" s="16"/>
      <c r="J81" s="10"/>
      <c r="K81" s="10"/>
      <c r="L81" s="11"/>
      <c r="M81" s="12"/>
      <c r="N81" s="12"/>
      <c r="O81" s="12"/>
      <c r="P81" s="26"/>
      <c r="Q81" s="12"/>
      <c r="R81" s="121">
        <f t="shared" si="35"/>
        <v>61192977.350000001</v>
      </c>
      <c r="S81" s="121">
        <f t="shared" si="35"/>
        <v>11846172.560000001</v>
      </c>
      <c r="T81" s="121">
        <f t="shared" si="35"/>
        <v>49346804.789999999</v>
      </c>
      <c r="U81" s="121">
        <f t="shared" si="35"/>
        <v>0</v>
      </c>
      <c r="V81" s="121">
        <f t="shared" si="35"/>
        <v>0</v>
      </c>
      <c r="W81" s="121">
        <f t="shared" si="35"/>
        <v>0</v>
      </c>
      <c r="X81" s="121">
        <f t="shared" si="35"/>
        <v>11669802.829999998</v>
      </c>
      <c r="Y81" s="121">
        <f t="shared" si="35"/>
        <v>2961543.15</v>
      </c>
      <c r="Z81" s="121">
        <f t="shared" si="35"/>
        <v>8708259.6799999997</v>
      </c>
      <c r="AA81" s="121">
        <f t="shared" si="35"/>
        <v>0</v>
      </c>
      <c r="AB81" s="121">
        <f t="shared" si="35"/>
        <v>72862780.180000007</v>
      </c>
      <c r="AC81" s="121">
        <f t="shared" si="35"/>
        <v>3655323</v>
      </c>
      <c r="AD81" s="121">
        <f t="shared" si="35"/>
        <v>76518103.180000007</v>
      </c>
      <c r="AE81" s="121"/>
      <c r="AF81" s="121"/>
      <c r="AG81" s="121">
        <f t="shared" si="36"/>
        <v>69590.710000000006</v>
      </c>
      <c r="AH81" s="121">
        <f t="shared" si="36"/>
        <v>0</v>
      </c>
      <c r="AI81" s="17"/>
    </row>
    <row r="82" spans="1:35" s="18" customFormat="1" ht="15.75" hidden="1" x14ac:dyDescent="0.25">
      <c r="A82" s="24"/>
      <c r="B82" s="54"/>
      <c r="C82" s="43">
        <f>COUNTIFS(E$7:E$79,$E82)</f>
        <v>1</v>
      </c>
      <c r="D82" s="12" t="s">
        <v>224</v>
      </c>
      <c r="E82" s="25" t="s">
        <v>193</v>
      </c>
      <c r="F82" s="47"/>
      <c r="G82" s="47"/>
      <c r="H82" s="47"/>
      <c r="I82" s="16"/>
      <c r="J82" s="10"/>
      <c r="K82" s="10"/>
      <c r="L82" s="11"/>
      <c r="M82" s="12"/>
      <c r="N82" s="12"/>
      <c r="O82" s="12"/>
      <c r="P82" s="26"/>
      <c r="Q82" s="12"/>
      <c r="R82" s="121">
        <f t="shared" si="35"/>
        <v>37233996.450000003</v>
      </c>
      <c r="S82" s="121">
        <f t="shared" si="35"/>
        <v>7208022.3300000001</v>
      </c>
      <c r="T82" s="121">
        <f t="shared" si="35"/>
        <v>30025974.120000001</v>
      </c>
      <c r="U82" s="121">
        <f t="shared" si="35"/>
        <v>0</v>
      </c>
      <c r="V82" s="121">
        <f t="shared" si="35"/>
        <v>0</v>
      </c>
      <c r="W82" s="121">
        <f t="shared" si="35"/>
        <v>0</v>
      </c>
      <c r="X82" s="121">
        <f t="shared" si="35"/>
        <v>7100706.9000000004</v>
      </c>
      <c r="Y82" s="121">
        <f t="shared" si="35"/>
        <v>1802005.58</v>
      </c>
      <c r="Z82" s="121">
        <f t="shared" si="35"/>
        <v>5298701.32</v>
      </c>
      <c r="AA82" s="121">
        <f t="shared" si="35"/>
        <v>0</v>
      </c>
      <c r="AB82" s="121">
        <f t="shared" si="35"/>
        <v>44334703.350000001</v>
      </c>
      <c r="AC82" s="121">
        <f t="shared" si="35"/>
        <v>427346.26</v>
      </c>
      <c r="AD82" s="121">
        <f t="shared" si="35"/>
        <v>44762049.609999999</v>
      </c>
      <c r="AE82" s="121"/>
      <c r="AF82" s="121"/>
      <c r="AG82" s="121">
        <f t="shared" si="36"/>
        <v>3227441.09</v>
      </c>
      <c r="AH82" s="121">
        <f t="shared" si="36"/>
        <v>0</v>
      </c>
      <c r="AI82" s="17"/>
    </row>
    <row r="83" spans="1:35" s="1" customFormat="1" ht="15.75" hidden="1" x14ac:dyDescent="0.25">
      <c r="A83" s="24"/>
      <c r="B83" s="54"/>
      <c r="C83" s="43">
        <f>COUNTIFS(E$7:E$79,$E83)</f>
        <v>5</v>
      </c>
      <c r="D83" s="12" t="s">
        <v>9</v>
      </c>
      <c r="E83" s="25" t="s">
        <v>150</v>
      </c>
      <c r="F83" s="47"/>
      <c r="G83" s="47"/>
      <c r="H83" s="47"/>
      <c r="I83" s="16"/>
      <c r="J83" s="10"/>
      <c r="K83" s="10"/>
      <c r="L83" s="11"/>
      <c r="M83" s="12"/>
      <c r="N83" s="12"/>
      <c r="O83" s="12"/>
      <c r="P83" s="26"/>
      <c r="Q83" s="12"/>
      <c r="R83" s="121">
        <f t="shared" si="35"/>
        <v>74349347.390000001</v>
      </c>
      <c r="S83" s="121">
        <f t="shared" si="35"/>
        <v>14393076.42</v>
      </c>
      <c r="T83" s="121">
        <f t="shared" si="35"/>
        <v>59956270.969999999</v>
      </c>
      <c r="U83" s="121">
        <f t="shared" si="35"/>
        <v>0</v>
      </c>
      <c r="V83" s="121">
        <f t="shared" si="35"/>
        <v>0</v>
      </c>
      <c r="W83" s="121">
        <f t="shared" si="35"/>
        <v>0</v>
      </c>
      <c r="X83" s="121">
        <f t="shared" si="35"/>
        <v>14178787.51</v>
      </c>
      <c r="Y83" s="121">
        <f t="shared" si="35"/>
        <v>3598269.11</v>
      </c>
      <c r="Z83" s="121">
        <f t="shared" si="35"/>
        <v>10580518.4</v>
      </c>
      <c r="AA83" s="121">
        <f t="shared" si="35"/>
        <v>0</v>
      </c>
      <c r="AB83" s="121">
        <f t="shared" si="35"/>
        <v>88528134.899999991</v>
      </c>
      <c r="AC83" s="121">
        <f t="shared" si="35"/>
        <v>216877.5</v>
      </c>
      <c r="AD83" s="121">
        <f t="shared" si="35"/>
        <v>88745012.399999991</v>
      </c>
      <c r="AE83" s="121"/>
      <c r="AF83" s="121"/>
      <c r="AG83" s="121">
        <f t="shared" si="36"/>
        <v>133756.15</v>
      </c>
      <c r="AH83" s="121">
        <f t="shared" si="36"/>
        <v>0</v>
      </c>
      <c r="AI83" s="17"/>
    </row>
    <row r="84" spans="1:35" s="1" customFormat="1" ht="15.75" hidden="1" x14ac:dyDescent="0.25">
      <c r="A84" s="24"/>
      <c r="B84" s="54"/>
      <c r="C84" s="43">
        <f>COUNTIFS(E$7:E$79,$E84)</f>
        <v>1</v>
      </c>
      <c r="D84" s="12" t="s">
        <v>9</v>
      </c>
      <c r="E84" s="25" t="s">
        <v>153</v>
      </c>
      <c r="F84" s="47"/>
      <c r="G84" s="47"/>
      <c r="H84" s="47"/>
      <c r="I84" s="16"/>
      <c r="J84" s="10"/>
      <c r="K84" s="10"/>
      <c r="L84" s="11"/>
      <c r="M84" s="12"/>
      <c r="N84" s="12"/>
      <c r="O84" s="12"/>
      <c r="P84" s="26"/>
      <c r="Q84" s="12"/>
      <c r="R84" s="121">
        <f t="shared" si="35"/>
        <v>30804926.539999999</v>
      </c>
      <c r="S84" s="121">
        <f t="shared" si="35"/>
        <v>5963437.1699999999</v>
      </c>
      <c r="T84" s="121">
        <f t="shared" si="35"/>
        <v>24841489.370000001</v>
      </c>
      <c r="U84" s="121">
        <f t="shared" si="35"/>
        <v>0</v>
      </c>
      <c r="V84" s="121">
        <f t="shared" si="35"/>
        <v>0</v>
      </c>
      <c r="W84" s="121">
        <f t="shared" si="35"/>
        <v>0</v>
      </c>
      <c r="X84" s="121">
        <f t="shared" si="35"/>
        <v>5874651.5300000003</v>
      </c>
      <c r="Y84" s="121">
        <f t="shared" si="35"/>
        <v>1490859.29</v>
      </c>
      <c r="Z84" s="121">
        <f t="shared" si="35"/>
        <v>4383792.24</v>
      </c>
      <c r="AA84" s="121">
        <f t="shared" si="35"/>
        <v>0</v>
      </c>
      <c r="AB84" s="121">
        <f t="shared" si="35"/>
        <v>36679578.07</v>
      </c>
      <c r="AC84" s="121">
        <f t="shared" si="35"/>
        <v>0</v>
      </c>
      <c r="AD84" s="121">
        <f t="shared" si="35"/>
        <v>36679578.07</v>
      </c>
      <c r="AE84" s="121"/>
      <c r="AF84" s="121"/>
      <c r="AG84" s="121">
        <f t="shared" si="36"/>
        <v>0</v>
      </c>
      <c r="AH84" s="121">
        <f t="shared" si="36"/>
        <v>0</v>
      </c>
      <c r="AI84" s="17"/>
    </row>
    <row r="85" spans="1:35" s="1" customFormat="1" ht="15.75" hidden="1" x14ac:dyDescent="0.25">
      <c r="A85" s="24"/>
      <c r="B85" s="55"/>
      <c r="C85" s="44">
        <f>SUM(C80:C84)</f>
        <v>40</v>
      </c>
      <c r="D85" s="15" t="s">
        <v>194</v>
      </c>
      <c r="E85" s="37"/>
      <c r="F85" s="48"/>
      <c r="G85" s="48"/>
      <c r="H85" s="48"/>
      <c r="I85" s="27"/>
      <c r="J85" s="13"/>
      <c r="K85" s="13"/>
      <c r="L85" s="14"/>
      <c r="M85" s="15"/>
      <c r="N85" s="15"/>
      <c r="O85" s="15"/>
      <c r="P85" s="38"/>
      <c r="Q85" s="15"/>
      <c r="R85" s="122">
        <f t="shared" ref="R85:AD85" si="37">SUM(R80:R84)</f>
        <v>542675783.35000002</v>
      </c>
      <c r="S85" s="122">
        <f t="shared" si="37"/>
        <v>105055044.8</v>
      </c>
      <c r="T85" s="122">
        <f t="shared" si="37"/>
        <v>437620738.54999995</v>
      </c>
      <c r="U85" s="122">
        <f t="shared" si="37"/>
        <v>0</v>
      </c>
      <c r="V85" s="122">
        <f t="shared" si="37"/>
        <v>0</v>
      </c>
      <c r="W85" s="122">
        <f t="shared" si="37"/>
        <v>0</v>
      </c>
      <c r="X85" s="122">
        <f t="shared" si="37"/>
        <v>103490950.37</v>
      </c>
      <c r="Y85" s="122">
        <f t="shared" si="37"/>
        <v>26263761.219999999</v>
      </c>
      <c r="Z85" s="122">
        <f t="shared" si="37"/>
        <v>77227189.150000006</v>
      </c>
      <c r="AA85" s="122">
        <f t="shared" si="37"/>
        <v>0</v>
      </c>
      <c r="AB85" s="122">
        <f t="shared" si="37"/>
        <v>646166733.72000015</v>
      </c>
      <c r="AC85" s="122">
        <f t="shared" si="37"/>
        <v>4717799.13</v>
      </c>
      <c r="AD85" s="122">
        <f t="shared" si="37"/>
        <v>650884532.85000014</v>
      </c>
      <c r="AE85" s="122"/>
      <c r="AF85" s="122"/>
      <c r="AG85" s="122">
        <f>SUM(AG80:AG84)</f>
        <v>103336267.02000001</v>
      </c>
      <c r="AH85" s="122">
        <f>SUM(AH80:AH84)</f>
        <v>0</v>
      </c>
      <c r="AI85" s="17"/>
    </row>
    <row r="86" spans="1:35" s="1" customFormat="1" ht="15.75" hidden="1" x14ac:dyDescent="0.25">
      <c r="A86" s="36"/>
      <c r="B86" s="54"/>
      <c r="C86" s="43">
        <f>COUNTIFS(E$7:E$79,$E86)</f>
        <v>3</v>
      </c>
      <c r="D86" s="12" t="s">
        <v>9</v>
      </c>
      <c r="E86" s="25" t="s">
        <v>192</v>
      </c>
      <c r="F86" s="47"/>
      <c r="G86" s="47"/>
      <c r="H86" s="47"/>
      <c r="I86" s="16"/>
      <c r="J86" s="10"/>
      <c r="K86" s="10"/>
      <c r="L86" s="11"/>
      <c r="M86" s="12"/>
      <c r="N86" s="12"/>
      <c r="O86" s="12"/>
      <c r="P86" s="26"/>
      <c r="Q86" s="12"/>
      <c r="R86" s="121">
        <f t="shared" ref="R86:AD88" si="38">SUMIFS(R$7:R$79,$E$7:$E$79,$E86)</f>
        <v>7024645.4199999999</v>
      </c>
      <c r="S86" s="121">
        <f t="shared" si="38"/>
        <v>1359880.92</v>
      </c>
      <c r="T86" s="121">
        <f t="shared" si="38"/>
        <v>5664764.5</v>
      </c>
      <c r="U86" s="121">
        <f t="shared" si="38"/>
        <v>0</v>
      </c>
      <c r="V86" s="121">
        <f t="shared" si="38"/>
        <v>0</v>
      </c>
      <c r="W86" s="121">
        <f t="shared" si="38"/>
        <v>0</v>
      </c>
      <c r="X86" s="121">
        <f t="shared" si="38"/>
        <v>1339634.54</v>
      </c>
      <c r="Y86" s="121">
        <f t="shared" si="38"/>
        <v>339970.23</v>
      </c>
      <c r="Z86" s="121">
        <f t="shared" si="38"/>
        <v>999664.31</v>
      </c>
      <c r="AA86" s="121">
        <f t="shared" si="38"/>
        <v>0</v>
      </c>
      <c r="AB86" s="121">
        <f t="shared" si="38"/>
        <v>8364279.96</v>
      </c>
      <c r="AC86" s="121">
        <f t="shared" si="38"/>
        <v>0</v>
      </c>
      <c r="AD86" s="121">
        <f t="shared" si="38"/>
        <v>8364279.96</v>
      </c>
      <c r="AE86" s="121"/>
      <c r="AF86" s="121"/>
      <c r="AG86" s="121">
        <f t="shared" ref="AG86:AH88" si="39">SUMIFS(AG$7:AG$79,$E$7:$E$79,$E86)</f>
        <v>1800048.76</v>
      </c>
      <c r="AH86" s="121">
        <f t="shared" si="39"/>
        <v>0</v>
      </c>
      <c r="AI86" s="17"/>
    </row>
    <row r="87" spans="1:35" s="1" customFormat="1" ht="15.75" hidden="1" x14ac:dyDescent="0.25">
      <c r="A87" s="24"/>
      <c r="B87" s="54"/>
      <c r="C87" s="43">
        <f>COUNTIFS(E$7:E$79,$E87)</f>
        <v>3</v>
      </c>
      <c r="D87" s="12" t="s">
        <v>224</v>
      </c>
      <c r="E87" s="25" t="s">
        <v>156</v>
      </c>
      <c r="F87" s="47"/>
      <c r="G87" s="47"/>
      <c r="H87" s="47"/>
      <c r="I87" s="16"/>
      <c r="J87" s="10"/>
      <c r="K87" s="10"/>
      <c r="L87" s="11"/>
      <c r="M87" s="12"/>
      <c r="N87" s="12"/>
      <c r="O87" s="12"/>
      <c r="P87" s="26"/>
      <c r="Q87" s="12"/>
      <c r="R87" s="121">
        <f t="shared" si="38"/>
        <v>16103848.25</v>
      </c>
      <c r="S87" s="121">
        <f t="shared" si="38"/>
        <v>3117497.69</v>
      </c>
      <c r="T87" s="121">
        <f t="shared" si="38"/>
        <v>12986350.560000001</v>
      </c>
      <c r="U87" s="121">
        <f t="shared" si="38"/>
        <v>0</v>
      </c>
      <c r="V87" s="121">
        <f t="shared" si="38"/>
        <v>0</v>
      </c>
      <c r="W87" s="121">
        <f t="shared" si="38"/>
        <v>0</v>
      </c>
      <c r="X87" s="121">
        <f t="shared" si="38"/>
        <v>3071083.34</v>
      </c>
      <c r="Y87" s="121">
        <f t="shared" si="38"/>
        <v>779374.42999999993</v>
      </c>
      <c r="Z87" s="121">
        <f t="shared" si="38"/>
        <v>2291708.91</v>
      </c>
      <c r="AA87" s="121">
        <f t="shared" si="38"/>
        <v>0</v>
      </c>
      <c r="AB87" s="121">
        <f t="shared" si="38"/>
        <v>19174931.59</v>
      </c>
      <c r="AC87" s="121">
        <f t="shared" si="38"/>
        <v>0</v>
      </c>
      <c r="AD87" s="121">
        <f t="shared" si="38"/>
        <v>19174931.59</v>
      </c>
      <c r="AE87" s="121"/>
      <c r="AF87" s="121"/>
      <c r="AG87" s="121">
        <f t="shared" si="39"/>
        <v>798754.84</v>
      </c>
      <c r="AH87" s="121">
        <f t="shared" si="39"/>
        <v>0</v>
      </c>
      <c r="AI87" s="17"/>
    </row>
    <row r="88" spans="1:35" s="1" customFormat="1" ht="15.75" hidden="1" x14ac:dyDescent="0.25">
      <c r="A88" s="24"/>
      <c r="B88" s="54"/>
      <c r="C88" s="43">
        <f>COUNTIFS(E$7:E$79,$E88)</f>
        <v>18</v>
      </c>
      <c r="D88" s="12" t="s">
        <v>224</v>
      </c>
      <c r="E88" s="25" t="s">
        <v>253</v>
      </c>
      <c r="F88" s="47"/>
      <c r="G88" s="47"/>
      <c r="H88" s="47"/>
      <c r="I88" s="16"/>
      <c r="J88" s="10"/>
      <c r="K88" s="10"/>
      <c r="L88" s="11"/>
      <c r="M88" s="12"/>
      <c r="N88" s="12"/>
      <c r="O88" s="12"/>
      <c r="P88" s="26"/>
      <c r="Q88" s="12"/>
      <c r="R88" s="121">
        <f t="shared" si="38"/>
        <v>6946577.5900000008</v>
      </c>
      <c r="S88" s="121">
        <f t="shared" si="38"/>
        <v>0</v>
      </c>
      <c r="T88" s="121">
        <f t="shared" si="38"/>
        <v>6946577.5900000008</v>
      </c>
      <c r="U88" s="121">
        <f t="shared" si="38"/>
        <v>1062360.53</v>
      </c>
      <c r="V88" s="121">
        <f t="shared" si="38"/>
        <v>0</v>
      </c>
      <c r="W88" s="121">
        <f t="shared" si="38"/>
        <v>1062360.53</v>
      </c>
      <c r="X88" s="121">
        <f t="shared" si="38"/>
        <v>163506.12</v>
      </c>
      <c r="Y88" s="121">
        <f t="shared" si="38"/>
        <v>0</v>
      </c>
      <c r="Z88" s="121">
        <f t="shared" si="38"/>
        <v>163506.12</v>
      </c>
      <c r="AA88" s="121">
        <f t="shared" si="38"/>
        <v>0</v>
      </c>
      <c r="AB88" s="121">
        <f t="shared" si="38"/>
        <v>8172444.2399999993</v>
      </c>
      <c r="AC88" s="121">
        <f t="shared" si="38"/>
        <v>66435.22</v>
      </c>
      <c r="AD88" s="121">
        <f t="shared" si="38"/>
        <v>8238879.459999999</v>
      </c>
      <c r="AE88" s="121"/>
      <c r="AF88" s="121"/>
      <c r="AG88" s="121">
        <f t="shared" si="39"/>
        <v>0</v>
      </c>
      <c r="AH88" s="121">
        <f t="shared" si="39"/>
        <v>0</v>
      </c>
      <c r="AI88" s="17"/>
    </row>
    <row r="89" spans="1:35" s="1" customFormat="1" ht="15.75" hidden="1" x14ac:dyDescent="0.25">
      <c r="A89" s="24"/>
      <c r="B89" s="56"/>
      <c r="C89" s="69">
        <f>SUM(C86:C88)</f>
        <v>24</v>
      </c>
      <c r="D89" s="15" t="s">
        <v>226</v>
      </c>
      <c r="E89" s="37"/>
      <c r="F89" s="48"/>
      <c r="G89" s="48"/>
      <c r="H89" s="48"/>
      <c r="I89" s="27"/>
      <c r="J89" s="13"/>
      <c r="K89" s="13"/>
      <c r="L89" s="14"/>
      <c r="M89" s="15"/>
      <c r="N89" s="15"/>
      <c r="O89" s="15"/>
      <c r="P89" s="38"/>
      <c r="Q89" s="15"/>
      <c r="R89" s="122">
        <f>SUM(R86:R88)</f>
        <v>30075071.260000002</v>
      </c>
      <c r="S89" s="122">
        <f t="shared" ref="S89:AD89" si="40">SUM(S86:S88)</f>
        <v>4477378.6099999994</v>
      </c>
      <c r="T89" s="122">
        <f t="shared" si="40"/>
        <v>25597692.650000002</v>
      </c>
      <c r="U89" s="122">
        <f t="shared" si="40"/>
        <v>1062360.53</v>
      </c>
      <c r="V89" s="122">
        <f t="shared" si="40"/>
        <v>0</v>
      </c>
      <c r="W89" s="122">
        <f t="shared" si="40"/>
        <v>1062360.53</v>
      </c>
      <c r="X89" s="122">
        <f t="shared" si="40"/>
        <v>4574224</v>
      </c>
      <c r="Y89" s="122">
        <f t="shared" si="40"/>
        <v>1119344.6599999999</v>
      </c>
      <c r="Z89" s="122">
        <f t="shared" si="40"/>
        <v>3454879.3400000003</v>
      </c>
      <c r="AA89" s="122">
        <f t="shared" si="40"/>
        <v>0</v>
      </c>
      <c r="AB89" s="122">
        <f t="shared" si="40"/>
        <v>35711655.789999999</v>
      </c>
      <c r="AC89" s="122">
        <f t="shared" si="40"/>
        <v>66435.22</v>
      </c>
      <c r="AD89" s="122">
        <f t="shared" si="40"/>
        <v>35778091.009999998</v>
      </c>
      <c r="AE89" s="122"/>
      <c r="AF89" s="122"/>
      <c r="AG89" s="122">
        <f>SUM(AG86:AG88)</f>
        <v>2598803.6</v>
      </c>
      <c r="AH89" s="122">
        <f>SUM(AH86:AH88)</f>
        <v>0</v>
      </c>
      <c r="AI89" s="17"/>
    </row>
    <row r="90" spans="1:35" s="1" customFormat="1" ht="15.75" hidden="1" x14ac:dyDescent="0.25">
      <c r="A90" s="36"/>
      <c r="B90" s="56"/>
      <c r="C90" s="15">
        <f>COUNT(B53:B55)</f>
        <v>3</v>
      </c>
      <c r="D90" s="15" t="s">
        <v>225</v>
      </c>
      <c r="E90" s="37" t="s">
        <v>27</v>
      </c>
      <c r="F90" s="48"/>
      <c r="G90" s="48"/>
      <c r="H90" s="48"/>
      <c r="I90" s="27"/>
      <c r="J90" s="13"/>
      <c r="K90" s="13"/>
      <c r="L90" s="14"/>
      <c r="M90" s="15"/>
      <c r="N90" s="15"/>
      <c r="O90" s="15"/>
      <c r="P90" s="38"/>
      <c r="Q90" s="15"/>
      <c r="R90" s="122">
        <f t="shared" ref="R90:AD90" si="41">SUMIFS(R$7:R$79,$E$7:$E$79,$E90)</f>
        <v>126957951.3</v>
      </c>
      <c r="S90" s="122">
        <f t="shared" si="41"/>
        <v>7312779.3899999997</v>
      </c>
      <c r="T90" s="122">
        <f t="shared" si="41"/>
        <v>119645171.91</v>
      </c>
      <c r="U90" s="122">
        <f t="shared" si="41"/>
        <v>0</v>
      </c>
      <c r="V90" s="122">
        <f t="shared" si="41"/>
        <v>0</v>
      </c>
      <c r="W90" s="122">
        <f t="shared" si="41"/>
        <v>0</v>
      </c>
      <c r="X90" s="122">
        <f t="shared" si="41"/>
        <v>22942048.700000003</v>
      </c>
      <c r="Y90" s="122">
        <f t="shared" si="41"/>
        <v>1828194.85</v>
      </c>
      <c r="Z90" s="122">
        <f t="shared" si="41"/>
        <v>21113853.850000001</v>
      </c>
      <c r="AA90" s="122">
        <f t="shared" si="41"/>
        <v>0</v>
      </c>
      <c r="AB90" s="122">
        <f t="shared" si="41"/>
        <v>149900000</v>
      </c>
      <c r="AC90" s="122">
        <f t="shared" si="41"/>
        <v>2736000</v>
      </c>
      <c r="AD90" s="122">
        <f t="shared" si="41"/>
        <v>152636000</v>
      </c>
      <c r="AE90" s="122"/>
      <c r="AF90" s="122"/>
      <c r="AG90" s="122">
        <f>SUMIFS(AG$7:AG$79,$E$7:$E$79,$E90)</f>
        <v>17018303.93</v>
      </c>
      <c r="AH90" s="122">
        <f>SUMIFS(AH$7:AH$79,$E$7:$E$79,$E90)</f>
        <v>0</v>
      </c>
      <c r="AI90" s="17"/>
    </row>
    <row r="91" spans="1:35" s="1" customFormat="1" ht="16.5" hidden="1" thickBot="1" x14ac:dyDescent="0.3">
      <c r="A91" s="36"/>
      <c r="B91" s="57"/>
      <c r="C91" s="70">
        <f>C90+C89+C85</f>
        <v>67</v>
      </c>
      <c r="D91" s="41" t="s">
        <v>9</v>
      </c>
      <c r="E91" s="41"/>
      <c r="F91" s="49"/>
      <c r="G91" s="49"/>
      <c r="H91" s="49"/>
      <c r="I91" s="40"/>
      <c r="J91" s="131"/>
      <c r="K91" s="131"/>
      <c r="L91" s="131"/>
      <c r="M91" s="131"/>
      <c r="N91" s="131"/>
      <c r="O91" s="131"/>
      <c r="P91" s="131"/>
      <c r="Q91" s="131"/>
      <c r="R91" s="123">
        <f t="shared" ref="R91:AH91" si="42">R85+R89+R90</f>
        <v>699708805.90999997</v>
      </c>
      <c r="S91" s="123">
        <f t="shared" si="42"/>
        <v>116845202.8</v>
      </c>
      <c r="T91" s="123">
        <f t="shared" si="42"/>
        <v>582863603.1099999</v>
      </c>
      <c r="U91" s="123">
        <f t="shared" si="42"/>
        <v>1062360.53</v>
      </c>
      <c r="V91" s="123">
        <f t="shared" si="42"/>
        <v>0</v>
      </c>
      <c r="W91" s="123">
        <f t="shared" si="42"/>
        <v>1062360.53</v>
      </c>
      <c r="X91" s="123">
        <f t="shared" si="42"/>
        <v>131007223.07000001</v>
      </c>
      <c r="Y91" s="123">
        <f t="shared" si="42"/>
        <v>29211300.73</v>
      </c>
      <c r="Z91" s="123">
        <f t="shared" si="42"/>
        <v>101795922.34</v>
      </c>
      <c r="AA91" s="123">
        <f t="shared" si="42"/>
        <v>0</v>
      </c>
      <c r="AB91" s="123">
        <f t="shared" si="42"/>
        <v>831778389.51000011</v>
      </c>
      <c r="AC91" s="123">
        <f t="shared" si="42"/>
        <v>7520234.3499999996</v>
      </c>
      <c r="AD91" s="123">
        <f t="shared" si="42"/>
        <v>839298623.86000013</v>
      </c>
      <c r="AE91" s="124">
        <f t="shared" si="42"/>
        <v>0</v>
      </c>
      <c r="AF91" s="124">
        <f t="shared" si="42"/>
        <v>0</v>
      </c>
      <c r="AG91" s="125">
        <f t="shared" si="42"/>
        <v>122953374.55000001</v>
      </c>
      <c r="AH91" s="125">
        <f t="shared" si="42"/>
        <v>0</v>
      </c>
      <c r="AI91" s="17"/>
    </row>
    <row r="92" spans="1:35" ht="16.5" hidden="1" thickBot="1" x14ac:dyDescent="0.3">
      <c r="A92" s="39"/>
    </row>
    <row r="93" spans="1:35" hidden="1" x14ac:dyDescent="0.25"/>
    <row r="94" spans="1:35" hidden="1" x14ac:dyDescent="0.25"/>
  </sheetData>
  <protectedRanges>
    <protectedRange sqref="I43:XFD43 A51:G51 A44:XFD50 A1:G3 A6:G43 A4:H4 H1:H2 I1:Q4 H6:Q42 R1:AA42 AB1:AH4 AI1:XFD42 AB6:AH42 A52:H58 I51:XFD58 A60:AA60 A77:XFD1048576 AC60:XFD60 AC62:XFD62 R62:AA62 AI63:XFD68 O67 N62:O66 N68:O76 AG69:XFD69 AE74:XFD76 AF70:XFD73 A62:M63 S69:T70 V69:W76 Y69:AA76 AC69:AC76 S72:T76 S71 A74:M76 B64:M73 A65:A66 A68:A69 A71:A72" name="maria" securityDescriptor="O:WDG:WDD:(A;;CC;;;S-1-5-21-3048853270-2157241324-869001692-3245)(A;;CC;;;S-1-5-21-3048853270-2157241324-869001692-1007)"/>
    <protectedRange sqref="I59:XFD59 A59:G59 AB60 AB62 P62:Q76" name="maria_1" securityDescriptor="O:WDG:WDD:(A;;CC;;;S-1-5-21-3048853270-2157241324-869001692-3245)(A;;CC;;;S-1-5-21-3048853270-2157241324-869001692-1007)"/>
    <protectedRange sqref="A61:G61 I61:XFD61 R63:AH68 AD69:AF69 AD70:AD76 AB69:AB76 X69:X76 U69:U76 R69:R76 AE70:AE73 T71 A64 A67 A70 A73" name="maria_1_1" securityDescriptor="O:WDG:WDD:(A;;CC;;;S-1-5-21-3048853270-2157241324-869001692-3245)(A;;CC;;;S-1-5-21-3048853270-2157241324-869001692-1007)"/>
  </protectedRanges>
  <autoFilter ref="A3:AI62"/>
  <sortState ref="A7:AH52">
    <sortCondition descending="1" ref="D7:D52"/>
    <sortCondition ref="B7:B52"/>
  </sortState>
  <customSheetViews>
    <customSheetView guid="{53ED3D47-B2C0-43A1-9A1E-F030D529F74C}" scale="70" showPageBreaks="1" fitToPage="1" printArea="1" showAutoFilter="1" topLeftCell="L1">
      <selection activeCell="AA1" sqref="R1:AA1"/>
      <pageMargins left="0.70866141732283472" right="0.70866141732283472" top="0.74803149606299213" bottom="0.74803149606299213" header="0.31496062992125984" footer="0.31496062992125984"/>
      <pageSetup paperSize="8" scale="26" fitToHeight="0" orientation="landscape" horizontalDpi="4294967294" verticalDpi="4294967294" r:id="rId1"/>
      <headerFooter>
        <oddHeader>&amp;CLISTA PROIECTELOR CONTRACTATE - PROGRAMUL OPERATIONAl CAPACITATE ADMINISTRATIVĂ</oddHeader>
        <oddFooter>Page &amp;P of &amp;N</oddFooter>
      </headerFooter>
      <autoFilter ref="A3:AI57"/>
    </customSheetView>
    <customSheetView guid="{7C1B4D6D-D666-48DD-AB17-E00791B6F0B6}" scale="70" showPageBreaks="1" fitToPage="1" printArea="1" showAutoFilter="1">
      <pane xSplit="7" ySplit="35" topLeftCell="U37" activePane="bottomRight" state="frozen"/>
      <selection pane="bottomRight" activeCell="AC69" sqref="AC69"/>
      <pageMargins left="0.70866141732283472" right="0.70866141732283472" top="0.74803149606299213" bottom="0.74803149606299213" header="0.31496062992125984" footer="0.31496062992125984"/>
      <pageSetup paperSize="8" scale="26" fitToHeight="0" orientation="landscape" horizontalDpi="4294967294" verticalDpi="4294967294" r:id="rId2"/>
      <headerFooter>
        <oddHeader>&amp;CLISTA PROIECTELOR CONTRACTATE - PROGRAMUL OPERATIONAl CAPACITATE ADMINISTRATIVĂ</oddHeader>
        <oddFooter>Page &amp;P of &amp;N</oddFooter>
      </headerFooter>
      <autoFilter ref="A4:AI68"/>
    </customSheetView>
    <customSheetView guid="{3AFE79CE-CE75-447D-8C73-1AE63A224CBA}" scale="70" fitToPage="1" filter="1" showAutoFilter="1">
      <pane xSplit="7" ySplit="36" topLeftCell="U38" activePane="bottomRight" state="frozen"/>
      <selection pane="bottomRight" activeCell="AJ44" sqref="AJ44"/>
      <pageMargins left="0.70866141732283472" right="0.70866141732283472" top="0.74803149606299213" bottom="0.74803149606299213" header="0.31496062992125984" footer="0.31496062992125984"/>
      <pageSetup paperSize="8" scale="26" fitToHeight="0" orientation="landscape" horizontalDpi="4294967294" verticalDpi="4294967294" r:id="rId3"/>
      <headerFooter>
        <oddHeader>&amp;CLISTA PROIECTELOR CONTRACTATE - PROGRAMUL OPERATIONAl CAPACITATE ADMINISTRATIVĂ</oddHeader>
        <oddFooter>Page &amp;P of &amp;N</oddFooter>
      </headerFooter>
      <autoFilter ref="A3:AI53">
        <filterColumn colId="1">
          <filters>
            <filter val="136"/>
          </filters>
        </filterColumn>
      </autoFilter>
    </customSheetView>
    <customSheetView guid="{EF10298D-3F59-43F1-9A86-8C1CCA3B5D93}" scale="70" fitToPage="1" showAutoFilter="1">
      <pane xSplit="7" ySplit="4" topLeftCell="Y23" activePane="bottomRight" state="frozen"/>
      <selection pane="bottomRight" activeCell="AF23" sqref="AF23"/>
      <pageMargins left="0.70866141732283472" right="0.70866141732283472" top="0.74803149606299213" bottom="0.74803149606299213" header="0.31496062992125984" footer="0.31496062992125984"/>
      <pageSetup paperSize="8" scale="26" fitToHeight="0" orientation="landscape" horizontalDpi="4294967294" verticalDpi="4294967294" r:id="rId4"/>
      <headerFooter>
        <oddHeader>&amp;CLISTA PROIECTELOR CONTRACTATE - PROGRAMUL OPERATIONAl CAPACITATE ADMINISTRATIVĂ</oddHeader>
        <oddFooter>Page &amp;P of &amp;N</oddFooter>
      </headerFooter>
      <autoFilter ref="A4:AI68"/>
    </customSheetView>
    <customSheetView guid="{A5B1481C-EF26-486A-984F-85CDDC2FD94F}" scale="90" fitToPage="1" showAutoFilter="1">
      <pane xSplit="7" ySplit="4" topLeftCell="Z46" activePane="bottomRight" state="frozen"/>
      <selection pane="bottomRight" activeCell="AF46" sqref="AF46"/>
      <pageMargins left="0.70866141732283472" right="0.70866141732283472" top="0.74803149606299213" bottom="0.74803149606299213" header="0.31496062992125984" footer="0.31496062992125984"/>
      <pageSetup paperSize="8" scale="27" fitToHeight="0" orientation="landscape" horizontalDpi="4294967294" verticalDpi="4294967294" r:id="rId5"/>
      <headerFooter>
        <oddHeader>&amp;CLISTA PROIECTELOR CONTRACTATE - PROGRAMUL OPERATIONAl CAPACITATE ADMINISTRATIVĂ</oddHeader>
        <oddFooter>Page &amp;P of &amp;N</oddFooter>
      </headerFooter>
      <autoFilter ref="A4:AH68"/>
    </customSheetView>
    <customSheetView guid="{C3502361-AD2C-4705-878B-D12169ED60B1}" scale="70" fitToPage="1" printArea="1" showAutoFilter="1">
      <pane xSplit="7" ySplit="4" topLeftCell="P52" activePane="bottomRight" state="frozen"/>
      <selection pane="bottomRight" activeCell="P75" sqref="P75"/>
      <pageMargins left="0.70866141732283472" right="0.70866141732283472" top="0.74803149606299213" bottom="0.74803149606299213" header="0.31496062992125984" footer="0.31496062992125984"/>
      <pageSetup paperSize="8" scale="49" fitToHeight="0" orientation="landscape" horizontalDpi="4294967294" verticalDpi="4294967294" r:id="rId6"/>
      <headerFooter>
        <oddHeader>&amp;CLISTA PROIECTELOR CONTRACTATE - PROGRAMUL OPERATIONAl CAPACITATE ADMINISTRATIVĂ</oddHeader>
        <oddFooter>Page &amp;P of &amp;N</oddFooter>
      </headerFooter>
      <autoFilter ref="A4:AH68"/>
    </customSheetView>
    <customSheetView guid="{A87F3E0E-3A8E-4B82-8170-33752259B7DB}" scale="70" showPageBreaks="1" fitToPage="1" printArea="1" showAutoFilter="1">
      <pane xSplit="7" ySplit="4" topLeftCell="W5" activePane="bottomRight" state="frozen"/>
      <selection pane="bottomRight" activeCell="AI4" sqref="AI4"/>
      <pageMargins left="0.70866141732283472" right="0.70866141732283472" top="0.74803149606299213" bottom="0.74803149606299213" header="0.31496062992125984" footer="0.31496062992125984"/>
      <pageSetup paperSize="8" scale="26" fitToHeight="0" orientation="landscape" horizontalDpi="4294967294" verticalDpi="4294967294" r:id="rId7"/>
      <headerFooter>
        <oddHeader>&amp;CLISTA PROIECTELOR CONTRACTATE - PROGRAMUL OPERATIONAl CAPACITATE ADMINISTRATIVĂ</oddHeader>
        <oddFooter>Page &amp;P of &amp;N</oddFooter>
      </headerFooter>
      <autoFilter ref="A4:AI68"/>
    </customSheetView>
    <customSheetView guid="{9980B309-0131-4577-BF29-212714399FDF}" scale="70" showPageBreaks="1" fitToPage="1" printArea="1" showAutoFilter="1">
      <pane xSplit="7" ySplit="4" topLeftCell="P52" activePane="bottomRight" state="frozen"/>
      <selection pane="bottomRight" activeCell="R56" sqref="R56"/>
      <pageMargins left="0.70866141732283472" right="0.70866141732283472" top="0.74803149606299213" bottom="0.74803149606299213" header="0.31496062992125984" footer="0.31496062992125984"/>
      <pageSetup paperSize="8" scale="26" fitToHeight="0" orientation="landscape" horizontalDpi="4294967294" verticalDpi="4294967294" r:id="rId8"/>
      <headerFooter>
        <oddHeader>&amp;CLISTA PROIECTELOR CONTRACTATE - PROGRAMUL OPERATIONAl CAPACITATE ADMINISTRATIVĂ</oddHeader>
        <oddFooter>Page &amp;P of &amp;N</oddFooter>
      </headerFooter>
      <autoFilter ref="A4:AI71"/>
    </customSheetView>
  </customSheetViews>
  <mergeCells count="55">
    <mergeCell ref="AE4:AE5"/>
    <mergeCell ref="AF4:AF5"/>
    <mergeCell ref="AG4:AG5"/>
    <mergeCell ref="AH4:AH5"/>
    <mergeCell ref="P4:P5"/>
    <mergeCell ref="Q4:Q5"/>
    <mergeCell ref="AB4:AB5"/>
    <mergeCell ref="AC4:AC5"/>
    <mergeCell ref="AD4:AD5"/>
    <mergeCell ref="R4:AA4"/>
    <mergeCell ref="A4:A5"/>
    <mergeCell ref="B4:B5"/>
    <mergeCell ref="C4:C5"/>
    <mergeCell ref="D4:D5"/>
    <mergeCell ref="E4:E5"/>
    <mergeCell ref="F4:F5"/>
    <mergeCell ref="G4:G5"/>
    <mergeCell ref="H4:H5"/>
    <mergeCell ref="I4:I5"/>
    <mergeCell ref="J4:J5"/>
    <mergeCell ref="K4:K5"/>
    <mergeCell ref="L4:L5"/>
    <mergeCell ref="M4:M5"/>
    <mergeCell ref="N4:N5"/>
    <mergeCell ref="O4:O5"/>
    <mergeCell ref="A1:A3"/>
    <mergeCell ref="F1:F3"/>
    <mergeCell ref="G1:G3"/>
    <mergeCell ref="M1:M3"/>
    <mergeCell ref="N1:N3"/>
    <mergeCell ref="B1:B3"/>
    <mergeCell ref="C1:C3"/>
    <mergeCell ref="E1:E3"/>
    <mergeCell ref="D1:D3"/>
    <mergeCell ref="I1:I3"/>
    <mergeCell ref="J1:J3"/>
    <mergeCell ref="K1:K3"/>
    <mergeCell ref="L1:L3"/>
    <mergeCell ref="H1:H3"/>
    <mergeCell ref="X2:X3"/>
    <mergeCell ref="O1:O3"/>
    <mergeCell ref="P1:P3"/>
    <mergeCell ref="Q1:Q3"/>
    <mergeCell ref="R1:AA1"/>
    <mergeCell ref="R2:W2"/>
    <mergeCell ref="AI1:AI2"/>
    <mergeCell ref="AG1:AH1"/>
    <mergeCell ref="AG2:AG3"/>
    <mergeCell ref="AH2:AH3"/>
    <mergeCell ref="AA2:AA3"/>
    <mergeCell ref="AD1:AD3"/>
    <mergeCell ref="AE1:AE3"/>
    <mergeCell ref="AF1:AF3"/>
    <mergeCell ref="AC2:AC3"/>
    <mergeCell ref="AB1:AB3"/>
  </mergeCells>
  <pageMargins left="0.70866141732283472" right="0.70866141732283472" top="0.74803149606299213" bottom="0.74803149606299213" header="0.31496062992125984" footer="0.31496062992125984"/>
  <pageSetup paperSize="8" scale="49" fitToHeight="0" orientation="landscape" horizontalDpi="4294967294" verticalDpi="4294967294" r:id="rId9"/>
  <headerFooter>
    <oddHeader>&amp;CLISTA PROIECTELOR CONTRACTATE - PROGRAMUL OPERATIONAl CAPACITATE ADMINISTRATIVĂ</oddHead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Viorela Coman</dc:creator>
  <cp:lastModifiedBy>mircea.pavel</cp:lastModifiedBy>
  <cp:lastPrinted>2018-02-02T09:20:55Z</cp:lastPrinted>
  <dcterms:created xsi:type="dcterms:W3CDTF">2016-07-18T10:59:34Z</dcterms:created>
  <dcterms:modified xsi:type="dcterms:W3CDTF">2018-02-19T08:17:35Z</dcterms:modified>
</cp:coreProperties>
</file>