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29"/>
  <workbookPr/>
  <mc:AlternateContent xmlns:mc="http://schemas.openxmlformats.org/markup-compatibility/2006">
    <mc:Choice Requires="x15">
      <x15ac:absPath xmlns:x15ac="http://schemas.microsoft.com/office/spreadsheetml/2010/11/ac" url="C:\Users\mircea.pavel\Desktop\"/>
    </mc:Choice>
  </mc:AlternateContent>
  <workbookProtection workbookPassword="CA39" lockStructure="1"/>
  <bookViews>
    <workbookView xWindow="0" yWindow="0" windowWidth="28800" windowHeight="12210"/>
  </bookViews>
  <sheets>
    <sheet name="Sheet1" sheetId="1" r:id="rId1"/>
  </sheets>
  <definedNames>
    <definedName name="_xlnm._FilterDatabase" localSheetId="0" hidden="1">Sheet1!$A$3:$AI$76</definedName>
    <definedName name="_xlnm.Print_Area" localSheetId="0">Sheet1!$A$1:$AI$76</definedName>
    <definedName name="Z_3AFE79CE_CE75_447D_8C73_1AE63A224CBA_.wvu.FilterData" localSheetId="0" hidden="1">Sheet1!$A$3:$AI$55</definedName>
    <definedName name="Z_3AFE79CE_CE75_447D_8C73_1AE63A224CBA_.wvu.PrintArea" localSheetId="0" hidden="1">Sheet1!$A$1:$AI$76</definedName>
    <definedName name="Z_53ED3D47_B2C0_43A1_9A1E_F030D529F74C_.wvu.FilterData" localSheetId="0" hidden="1">Sheet1!$A$3:$AI$58</definedName>
    <definedName name="Z_53ED3D47_B2C0_43A1_9A1E_F030D529F74C_.wvu.PrintArea" localSheetId="0" hidden="1">Sheet1!$A$1:$AI$76</definedName>
    <definedName name="Z_7C1B4D6D_D666_48DD_AB17_E00791B6F0B6_.wvu.FilterData" localSheetId="0" hidden="1">Sheet1!$A$6:$AI$76</definedName>
    <definedName name="Z_7C1B4D6D_D666_48DD_AB17_E00791B6F0B6_.wvu.PrintArea" localSheetId="0" hidden="1">Sheet1!$A$1:$AI$76</definedName>
    <definedName name="Z_9980B309_0131_4577_BF29_212714399FDF_.wvu.FilterData" localSheetId="0" hidden="1">Sheet1!$A$6:$AI$76</definedName>
    <definedName name="Z_9980B309_0131_4577_BF29_212714399FDF_.wvu.PrintArea" localSheetId="0" hidden="1">Sheet1!$A$1:$AI$76</definedName>
    <definedName name="Z_A5B1481C_EF26_486A_984F_85CDDC2FD94F_.wvu.FilterData" localSheetId="0" hidden="1">Sheet1!$A$6:$AI$76</definedName>
    <definedName name="Z_A5B1481C_EF26_486A_984F_85CDDC2FD94F_.wvu.PrintArea" localSheetId="0" hidden="1">Sheet1!$A$1:$AI$76</definedName>
    <definedName name="Z_A87F3E0E_3A8E_4B82_8170_33752259B7DB_.wvu.FilterData" localSheetId="0" hidden="1">Sheet1!$A$6:$AI$76</definedName>
    <definedName name="Z_A87F3E0E_3A8E_4B82_8170_33752259B7DB_.wvu.PrintArea" localSheetId="0" hidden="1">Sheet1!$A$1:$AI$76</definedName>
    <definedName name="Z_C3502361_AD2C_4705_878B_D12169ED60B1_.wvu.FilterData" localSheetId="0" hidden="1">Sheet1!$A$6:$AI$76</definedName>
    <definedName name="Z_C3502361_AD2C_4705_878B_D12169ED60B1_.wvu.PrintArea" localSheetId="0" hidden="1">Sheet1!$A$1:$AI$76</definedName>
    <definedName name="Z_EF10298D_3F59_43F1_9A86_8C1CCA3B5D93_.wvu.FilterData" localSheetId="0" hidden="1">Sheet1!$A$6:$AI$76</definedName>
    <definedName name="Z_EF10298D_3F59_43F1_9A86_8C1CCA3B5D93_.wvu.PrintArea" localSheetId="0" hidden="1">Sheet1!$A$1:$AI$76</definedName>
  </definedNames>
  <calcPr calcId="162913"/>
  <customWorkbookViews>
    <customWorkbookView name="ana.ionescu - Personal View" guid="{9980B309-0131-4577-BF29-212714399FDF}" mergeInterval="0" personalView="1" maximized="1" xWindow="-8" yWindow="-8" windowWidth="1936" windowHeight="1056" tabRatio="154" activeSheetId="1"/>
    <customWorkbookView name="luminita.jipa - Personal View" guid="{A87F3E0E-3A8E-4B82-8170-33752259B7DB}" mergeInterval="0" personalView="1" maximized="1" xWindow="-8" yWindow="-8" windowWidth="1936" windowHeight="1056" tabRatio="154" activeSheetId="1"/>
    <customWorkbookView name="aurelian.tarcatu - Personal View" guid="{C3502361-AD2C-4705-878B-D12169ED60B1}" mergeInterval="0" personalView="1" maximized="1" xWindow="-8" yWindow="-8" windowWidth="1936" windowHeight="1056" tabRatio="154" activeSheetId="1"/>
    <customWorkbookView name="cristian.airinei - Personal View" guid="{A5B1481C-EF26-486A-984F-85CDDC2FD94F}" mergeInterval="0" personalView="1" maximized="1" xWindow="-8" yWindow="-8" windowWidth="1936" windowHeight="1056" tabRatio="154" activeSheetId="1"/>
    <customWorkbookView name="mihaela.nicolae - Personal View" guid="{EF10298D-3F59-43F1-9A86-8C1CCA3B5D93}" mergeInterval="0" personalView="1" maximized="1" xWindow="-8" yWindow="-8" windowWidth="1616" windowHeight="876" tabRatio="154" activeSheetId="1" showComments="commIndAndComment"/>
    <customWorkbookView name="veronica.baciu - Personal View" guid="{3AFE79CE-CE75-447D-8C73-1AE63A224CBA}" mergeInterval="0" personalView="1" maximized="1" xWindow="-8" yWindow="-8" windowWidth="1936" windowHeight="1056" tabRatio="154" activeSheetId="1"/>
    <customWorkbookView name="maria.petre - Personal View" guid="{7C1B4D6D-D666-48DD-AB17-E00791B6F0B6}" mergeInterval="0" personalView="1" maximized="1" xWindow="-8" yWindow="-8" windowWidth="1936" windowHeight="1056" tabRatio="154" activeSheetId="1"/>
    <customWorkbookView name="roxana.barbu - Personal View" guid="{53ED3D47-B2C0-43A1-9A1E-F030D529F74C}" mergeInterval="0" personalView="1" maximized="1" xWindow="-8" yWindow="-8" windowWidth="1936" windowHeight="1056" activeSheetId="1"/>
  </customWorkbookViews>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50" i="1" l="1"/>
  <c r="R76" i="1" l="1"/>
  <c r="U76" i="1"/>
  <c r="X76" i="1"/>
  <c r="AB76" i="1" l="1"/>
  <c r="AD76" i="1" s="1"/>
  <c r="AD9" i="1"/>
  <c r="X74" i="1" l="1"/>
  <c r="X75" i="1"/>
  <c r="U74" i="1"/>
  <c r="U75" i="1"/>
  <c r="R74" i="1"/>
  <c r="R75" i="1"/>
  <c r="AB74" i="1" l="1"/>
  <c r="AD74" i="1" s="1"/>
  <c r="AB75" i="1"/>
  <c r="AD75" i="1" s="1"/>
  <c r="AG40" i="1"/>
  <c r="AG50" i="1"/>
  <c r="AG55" i="1"/>
  <c r="AG54" i="1"/>
  <c r="AG53" i="1"/>
  <c r="AG49" i="1"/>
  <c r="AG47" i="1"/>
  <c r="AG33" i="1"/>
  <c r="AG29" i="1"/>
  <c r="AG28" i="1"/>
  <c r="AG26" i="1"/>
  <c r="AG24" i="1"/>
  <c r="AG22" i="1"/>
  <c r="AG21" i="1"/>
  <c r="AG19" i="1"/>
  <c r="AG16" i="1"/>
  <c r="Z50" i="1" l="1"/>
  <c r="Y50" i="1"/>
  <c r="R70" i="1" l="1"/>
  <c r="R72" i="1"/>
  <c r="R73" i="1"/>
  <c r="U70" i="1"/>
  <c r="U71" i="1"/>
  <c r="U72" i="1"/>
  <c r="U73" i="1"/>
  <c r="X70" i="1"/>
  <c r="X71" i="1"/>
  <c r="X72" i="1"/>
  <c r="X73" i="1"/>
  <c r="X69" i="1"/>
  <c r="U69" i="1"/>
  <c r="R69" i="1"/>
  <c r="AB73" i="1" l="1"/>
  <c r="AD73" i="1" s="1"/>
  <c r="AB72" i="1"/>
  <c r="AD72" i="1" s="1"/>
  <c r="AB71" i="1"/>
  <c r="AD71" i="1" s="1"/>
  <c r="AB70" i="1"/>
  <c r="AD70" i="1" s="1"/>
  <c r="AB69" i="1"/>
  <c r="AD69" i="1" s="1"/>
  <c r="U63" i="1"/>
  <c r="R63" i="1"/>
  <c r="R64" i="1"/>
  <c r="R65" i="1"/>
  <c r="R66" i="1"/>
  <c r="R67" i="1"/>
  <c r="R68" i="1"/>
  <c r="U64" i="1"/>
  <c r="X64" i="1"/>
  <c r="U65" i="1"/>
  <c r="X65" i="1"/>
  <c r="U66" i="1"/>
  <c r="X66" i="1"/>
  <c r="U67" i="1"/>
  <c r="X67" i="1"/>
  <c r="U68" i="1"/>
  <c r="X68" i="1"/>
  <c r="X63" i="1"/>
  <c r="L73" i="1" l="1"/>
  <c r="AB68" i="1"/>
  <c r="AD68" i="1" s="1"/>
  <c r="L72" i="1"/>
  <c r="L71" i="1"/>
  <c r="L70" i="1"/>
  <c r="L69" i="1"/>
  <c r="AB67" i="1"/>
  <c r="AD67" i="1" s="1"/>
  <c r="AB66" i="1"/>
  <c r="AD66" i="1" s="1"/>
  <c r="AB65" i="1"/>
  <c r="AD65" i="1" s="1"/>
  <c r="AB64" i="1"/>
  <c r="AD64" i="1" s="1"/>
  <c r="AB63" i="1"/>
  <c r="AD63" i="1" s="1"/>
  <c r="X61" i="1"/>
  <c r="U61" i="1"/>
  <c r="R61" i="1"/>
  <c r="L68" i="1" l="1"/>
  <c r="L67" i="1"/>
  <c r="L66" i="1"/>
  <c r="L65" i="1"/>
  <c r="L64" i="1"/>
  <c r="L63" i="1"/>
  <c r="AB61" i="1"/>
  <c r="AD61" i="1" s="1"/>
  <c r="AB62" i="1"/>
  <c r="AD62" i="1" s="1"/>
  <c r="L61" i="1" l="1"/>
  <c r="X59" i="1"/>
  <c r="U59" i="1"/>
  <c r="R59" i="1"/>
  <c r="AB59" i="1" l="1"/>
  <c r="L59" i="1" l="1"/>
  <c r="AD59" i="1"/>
  <c r="AG27" i="1"/>
  <c r="AG20" i="1"/>
  <c r="R60" i="1" l="1"/>
  <c r="U60" i="1"/>
  <c r="X60" i="1"/>
  <c r="AB60" i="1" l="1"/>
  <c r="AD60" i="1" s="1"/>
  <c r="L60" i="1" l="1"/>
  <c r="R58" i="1" l="1"/>
  <c r="X57" i="1"/>
  <c r="X58" i="1"/>
  <c r="X56" i="1"/>
  <c r="U57" i="1"/>
  <c r="U58" i="1"/>
  <c r="U56" i="1"/>
  <c r="R56" i="1"/>
  <c r="R57" i="1"/>
  <c r="AB57" i="1" l="1"/>
  <c r="AD57" i="1" s="1"/>
  <c r="AB56" i="1"/>
  <c r="AD56" i="1" s="1"/>
  <c r="AB58" i="1"/>
  <c r="AD58" i="1" s="1"/>
  <c r="X40" i="1"/>
  <c r="L57" i="1" l="1"/>
  <c r="L58" i="1"/>
  <c r="L56" i="1"/>
  <c r="AG30" i="1"/>
  <c r="AG25" i="1"/>
  <c r="AG11" i="1"/>
  <c r="AG12" i="1" l="1"/>
  <c r="U37" i="1"/>
  <c r="X45" i="1"/>
  <c r="R45" i="1"/>
  <c r="R43" i="1"/>
  <c r="X43" i="1"/>
  <c r="X51" i="1"/>
  <c r="R51" i="1"/>
  <c r="X52" i="1"/>
  <c r="R52" i="1"/>
  <c r="X27" i="1"/>
  <c r="R27" i="1"/>
  <c r="X16" i="1"/>
  <c r="X54" i="1"/>
  <c r="X55" i="1"/>
  <c r="X53" i="1"/>
  <c r="R54" i="1"/>
  <c r="R55" i="1"/>
  <c r="R53" i="1"/>
  <c r="X50" i="1"/>
  <c r="X48" i="1"/>
  <c r="X49" i="1"/>
  <c r="X47" i="1"/>
  <c r="R48" i="1"/>
  <c r="R49" i="1"/>
  <c r="R47" i="1"/>
  <c r="R46" i="1"/>
  <c r="X46" i="1"/>
  <c r="X44" i="1"/>
  <c r="R44" i="1"/>
  <c r="X42" i="1"/>
  <c r="X41" i="1"/>
  <c r="R42" i="1"/>
  <c r="R41" i="1"/>
  <c r="R16" i="1"/>
  <c r="X29" i="1"/>
  <c r="X30" i="1"/>
  <c r="X31" i="1"/>
  <c r="X32" i="1"/>
  <c r="X33" i="1"/>
  <c r="X28" i="1"/>
  <c r="R29" i="1"/>
  <c r="R30" i="1"/>
  <c r="AD30" i="1" s="1"/>
  <c r="R31" i="1"/>
  <c r="R32" i="1"/>
  <c r="R33" i="1"/>
  <c r="R34" i="1"/>
  <c r="R35" i="1"/>
  <c r="R36" i="1"/>
  <c r="R37" i="1"/>
  <c r="R38" i="1"/>
  <c r="R7" i="1"/>
  <c r="R8" i="1"/>
  <c r="R10" i="1"/>
  <c r="R11" i="1"/>
  <c r="R12" i="1"/>
  <c r="R13" i="1"/>
  <c r="R14" i="1"/>
  <c r="R15" i="1"/>
  <c r="R17" i="1"/>
  <c r="R18" i="1"/>
  <c r="R19" i="1"/>
  <c r="R20" i="1"/>
  <c r="R21" i="1"/>
  <c r="R22" i="1"/>
  <c r="R23" i="1"/>
  <c r="R24" i="1"/>
  <c r="AD24" i="1" s="1"/>
  <c r="R25" i="1"/>
  <c r="R26" i="1"/>
  <c r="R28" i="1"/>
  <c r="R39" i="1"/>
  <c r="R40" i="1"/>
  <c r="X20" i="1"/>
  <c r="X21" i="1"/>
  <c r="X22" i="1"/>
  <c r="X23" i="1"/>
  <c r="X24" i="1"/>
  <c r="X25" i="1"/>
  <c r="X26" i="1"/>
  <c r="X19" i="1"/>
  <c r="X18" i="1"/>
  <c r="X17" i="1"/>
  <c r="X8" i="1"/>
  <c r="X10" i="1"/>
  <c r="X11" i="1"/>
  <c r="X12" i="1"/>
  <c r="X13" i="1"/>
  <c r="X14" i="1"/>
  <c r="X15" i="1"/>
  <c r="X7" i="1"/>
  <c r="X36" i="1"/>
  <c r="X38" i="1"/>
  <c r="X35" i="1"/>
  <c r="X37" i="1"/>
  <c r="X39" i="1"/>
  <c r="X34" i="1"/>
  <c r="AD55" i="1" l="1"/>
  <c r="AD20" i="1"/>
  <c r="AD15" i="1"/>
  <c r="AD11" i="1"/>
  <c r="AD49" i="1"/>
  <c r="AD54" i="1"/>
  <c r="AD43" i="1"/>
  <c r="AD25" i="1"/>
  <c r="AD21" i="1"/>
  <c r="AD17" i="1"/>
  <c r="AD12" i="1"/>
  <c r="AD7" i="1"/>
  <c r="AD35" i="1"/>
  <c r="AD31" i="1"/>
  <c r="AD48" i="1"/>
  <c r="AD51" i="1"/>
  <c r="AD45" i="1"/>
  <c r="AB40" i="1"/>
  <c r="AD40" i="1"/>
  <c r="AD38" i="1"/>
  <c r="AD34" i="1"/>
  <c r="AD26" i="1"/>
  <c r="AD22" i="1"/>
  <c r="AD18" i="1"/>
  <c r="AD13" i="1"/>
  <c r="AD8" i="1"/>
  <c r="AD36" i="1"/>
  <c r="AD32" i="1"/>
  <c r="AD42" i="1"/>
  <c r="AD52" i="1"/>
  <c r="AD39" i="1"/>
  <c r="AD16" i="1"/>
  <c r="AD46" i="1"/>
  <c r="AD28" i="1"/>
  <c r="AD23" i="1"/>
  <c r="AD19" i="1"/>
  <c r="AD14" i="1"/>
  <c r="AD10" i="1"/>
  <c r="AD37" i="1"/>
  <c r="AD33" i="1"/>
  <c r="AD29" i="1"/>
  <c r="AD41" i="1"/>
  <c r="AD44" i="1"/>
  <c r="AD47" i="1"/>
  <c r="AD53" i="1"/>
  <c r="AB16" i="1"/>
  <c r="L16" i="1" s="1"/>
  <c r="AB50" i="1"/>
  <c r="AD50" i="1" s="1"/>
  <c r="AB54" i="1"/>
  <c r="L54" i="1" s="1"/>
  <c r="AB52" i="1"/>
  <c r="L52" i="1" s="1"/>
  <c r="AB47" i="1"/>
  <c r="L47" i="1" s="1"/>
  <c r="AB34" i="1"/>
  <c r="L34" i="1" s="1"/>
  <c r="AB46" i="1"/>
  <c r="AB19" i="1"/>
  <c r="L19" i="1" s="1"/>
  <c r="AB13" i="1"/>
  <c r="L13" i="1" s="1"/>
  <c r="AB28" i="1"/>
  <c r="L28" i="1" s="1"/>
  <c r="AB42" i="1"/>
  <c r="L42" i="1" s="1"/>
  <c r="AB45" i="1"/>
  <c r="L45" i="1" s="1"/>
  <c r="AB10" i="1"/>
  <c r="L10" i="1" s="1"/>
  <c r="AB48" i="1"/>
  <c r="L48" i="1" s="1"/>
  <c r="AB14" i="1"/>
  <c r="L14" i="1" s="1"/>
  <c r="AB53" i="1"/>
  <c r="L53" i="1" s="1"/>
  <c r="AB18" i="1"/>
  <c r="L18" i="1" s="1"/>
  <c r="AB20" i="1"/>
  <c r="L20" i="1" s="1"/>
  <c r="AB33" i="1"/>
  <c r="L33" i="1" s="1"/>
  <c r="AB29" i="1"/>
  <c r="L29" i="1" s="1"/>
  <c r="AB31" i="1"/>
  <c r="L31" i="1" s="1"/>
  <c r="AB39" i="1"/>
  <c r="L39" i="1" s="1"/>
  <c r="AB55" i="1"/>
  <c r="L55" i="1" s="1"/>
  <c r="AB51" i="1"/>
  <c r="L51" i="1" s="1"/>
  <c r="AB37" i="1"/>
  <c r="L37" i="1" s="1"/>
  <c r="AB7" i="1"/>
  <c r="L7" i="1" s="1"/>
  <c r="AB12" i="1"/>
  <c r="L12" i="1" s="1"/>
  <c r="AB15" i="1"/>
  <c r="L15" i="1" s="1"/>
  <c r="AB23" i="1"/>
  <c r="L23" i="1" s="1"/>
  <c r="AB30" i="1"/>
  <c r="L30" i="1" s="1"/>
  <c r="AB27" i="1"/>
  <c r="AD27" i="1" s="1"/>
  <c r="L40" i="1"/>
  <c r="AB8" i="1"/>
  <c r="L8" i="1" s="1"/>
  <c r="AB17" i="1"/>
  <c r="L17" i="1" s="1"/>
  <c r="AB22" i="1"/>
  <c r="L22" i="1" s="1"/>
  <c r="AB43" i="1"/>
  <c r="L43" i="1" s="1"/>
  <c r="AB44" i="1"/>
  <c r="L44" i="1" s="1"/>
  <c r="AB38" i="1"/>
  <c r="L38" i="1" s="1"/>
  <c r="AB11" i="1"/>
  <c r="L11" i="1" s="1"/>
  <c r="AB26" i="1"/>
  <c r="L26" i="1" s="1"/>
  <c r="AB32" i="1"/>
  <c r="L32" i="1" s="1"/>
  <c r="AB36" i="1"/>
  <c r="L36" i="1" s="1"/>
  <c r="AB25" i="1"/>
  <c r="L25" i="1" s="1"/>
  <c r="AB35" i="1"/>
  <c r="AB49" i="1"/>
  <c r="L49" i="1" s="1"/>
  <c r="AB21" i="1"/>
  <c r="L21" i="1" s="1"/>
  <c r="L9" i="1"/>
  <c r="AB24" i="1"/>
  <c r="L24" i="1" s="1"/>
  <c r="AB41" i="1"/>
  <c r="L50" i="1" l="1"/>
  <c r="L46" i="1"/>
  <c r="L27" i="1"/>
  <c r="L41" i="1"/>
  <c r="L35" i="1"/>
</calcChain>
</file>

<file path=xl/sharedStrings.xml><?xml version="1.0" encoding="utf-8"?>
<sst xmlns="http://schemas.openxmlformats.org/spreadsheetml/2006/main" count="1030" uniqueCount="385">
  <si>
    <t>Nr. crt.</t>
  </si>
  <si>
    <t>Titlu proiect</t>
  </si>
  <si>
    <t xml:space="preserve">Regiune </t>
  </si>
  <si>
    <t>Localitate</t>
  </si>
  <si>
    <t>Tip beneficiar</t>
  </si>
  <si>
    <t>Total valoare proiect</t>
  </si>
  <si>
    <t>Act aditional NR.</t>
  </si>
  <si>
    <t>Cheltuieli neeligibile</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</si>
  <si>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</si>
  <si>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</si>
  <si>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</si>
  <si>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</si>
  <si>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</si>
  <si>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</si>
  <si>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</si>
  <si>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</si>
  <si>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</si>
  <si>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</si>
  <si>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</si>
  <si>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</si>
  <si>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</si>
  <si>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</si>
  <si>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</si>
  <si>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</si>
  <si>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</si>
  <si>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 xml:space="preserve">Ministerul Dezvoltării Regionale, Administrației Publice si Fondurilor Europene- DGPECA </t>
  </si>
  <si>
    <t>AT 1/2016</t>
  </si>
  <si>
    <t>123 - Informare și comunicare</t>
  </si>
  <si>
    <t>Sprijin pentru activitățile de publicitate, informare și comunicare ale AM POCA</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</si>
  <si>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</si>
  <si>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121 - Pregătire, punere în aplicare, monitorizare și inspectare
122 - Evaluare și studii
</t>
  </si>
  <si>
    <t>Sprijin pentru consolidarea capacității administrative a AM POCA</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</si>
  <si>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</si>
  <si>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121 - Pregătire, punere în aplicare, monitorizare și inspectare</t>
  </si>
  <si>
    <t>Sprijin pentru asigurarea cheltuielilor pentru salariile personalului AM POCA</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</si>
  <si>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</si>
  <si>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Autoritatea Națională Pentru Protecția Drepturilor Copilului și Adopție</t>
  </si>
  <si>
    <t>119 - Investiții în capacitatea instituțională și în eficiența administrațiilor și a serviciilor publice la nivel național, regional și local, în perspectiva realizării de reforme, a unei mai bune legiferări și a bunei guvernanțe</t>
  </si>
  <si>
    <t>Elaborarea planului de dezinstituționalizare a copiilor din instituții și asigurarea tranziției îngrijirii acestora în comunitate</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</si>
  <si>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</si>
  <si>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 xml:space="preserve">Ministerul Educației Naționale </t>
  </si>
  <si>
    <t>Dezvoltarea capacității Ministerului Educației Naționale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</si>
  <si>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</si>
  <si>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Ministerul Muncii și Justitiei Sociale</t>
  </si>
  <si>
    <t>Implementarea unui sistem de elaborare de politici publice în domeniul incluziunii sociale la nivelul MMJS</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</si>
  <si>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</si>
  <si>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 xml:space="preserve">Ministerul pentru Mediul de Afaceri, Comerț și Antreprenoriat </t>
  </si>
  <si>
    <t xml:space="preserve">Creșterea capacității administrative a Ministerului pentru Mediul de Afaceri, Comerț și Antreprenoriat de dezvoltare și implementare a sistemului de politici publice bazate pe dovezi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</si>
  <si>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</si>
  <si>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Ministerul Educației Naționale - Centrul Național de Dezvoltare a Învățământului Profesional și Tehnic</t>
  </si>
  <si>
    <t>Cadrul strategic pentru infrastructura educațională și sprijin în planificarea strategică a educației și formării profesionale - INFRAED</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</si>
  <si>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</si>
  <si>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Ministerul Economiei</t>
  </si>
  <si>
    <t>Dezvoltarea capacității instituționale a Ministerului Economiei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</si>
  <si>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</si>
  <si>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Ministerul Finanțelor Publice</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</si>
  <si>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</si>
  <si>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</si>
  <si>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Ministerul Dezvoltării Regionale, Administrației Publice si Fondurilor Europene</t>
  </si>
  <si>
    <t xml:space="preserve">Consolidarea cadrului pentru creșterea calității serviciilor publice și pentru sprijinirea dezvoltării la nivel local (SPC)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</si>
  <si>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</si>
  <si>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Dezvoltarea capacității de administrare a datoriei publice guvernamentale prin utilizarea instrumentelor financiare derivate</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</si>
  <si>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</si>
  <si>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Secretariatul General al Guvernului - Direcția pentru Strategii Guvernamentale</t>
  </si>
  <si>
    <t xml:space="preserve">Starea Națiunii. Construirea unui instrument inovator pentru fundamentarea politicilor publice </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</si>
  <si>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</si>
  <si>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Ministerul Sănătății</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</si>
  <si>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</si>
  <si>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</si>
  <si>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Ministerul Transporturilor</t>
  </si>
  <si>
    <t>Creșterea capacității Ministerului Transporturilor de a realiza planificări strategice și a administra Master Planul General de Transport al României</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</si>
  <si>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</si>
  <si>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Ministerul Educaţiei Nationale</t>
  </si>
  <si>
    <t>Monitorizarea și evaluarea strategiilor condiționalități ex-ante în educație și îmbunătățirea procesului decizional prin monitorizarea performanței instituționale la nivel central și local</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</si>
  <si>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MENCȘ de implementare a strategiilor educaționale condiționalitate ex-ante prin asigurarea dezvoltării și aplicării unui cadru metodologic de monitorizare și evaluare în vederea atingerii în 2020 a țintelor educaționale estimate
- creșterea capacității MENCȘ de formulare de politici publice sectoriale prin asigurarea unor decizii informate privind dezvoltarea forței de muncă, politicile privind profesorii și cele privind educația timpurie sprijinite prin studii comparative
</t>
  </si>
  <si>
    <t>Ministerul Comunicațiilor și Societatii Informaționale</t>
  </si>
  <si>
    <t>Imbunătățirea normelor, procedurilor și mecanismelor necesare Ministerului Comunicațiilor și Societatii Informaționale în vederea continuării dezvoltării sectorului de comerț electronic (ECOM)</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</si>
  <si>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</si>
  <si>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Ministerul Mediului</t>
  </si>
  <si>
    <t>Elaborarea ghidurilor necesare îmbunătățirii capacității administrative a autorităților pentru protecția mediului în scopul derulării unitare a procedurii de evaluare a impactului asupra mediului (EGEIA)</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</si>
  <si>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</si>
  <si>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Stabilirea cadrului de dezvoltare a instrumentelor de e-guvernare (EGOV)</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</si>
  <si>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</si>
  <si>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Dezvoltarea capacității administrative a Ministerului Mediului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</si>
  <si>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</si>
  <si>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Dezvoltarea capacității administrative a Ministerului Mediului de a implementa politica în domeniul biodiversității</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</si>
  <si>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</si>
  <si>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Secretariatul General al Guvernului </t>
  </si>
  <si>
    <t>Dezvoltarea capacității de management strategic prin operaționalizarea, la nivelul Centrului Guvernului, a unei structuri tip Strategy Unit (SU)</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</si>
  <si>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</si>
  <si>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Secretariatul General al Guvernului</t>
  </si>
  <si>
    <t>Îmbunătățirea capacității CNCISCAP de a coordona implementarea Strategiei pentru Consolidarea Administrației Publice 2014 - 2020</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</si>
  <si>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</si>
  <si>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Dezvoltarea capacității administrației publice centrale de a realiza studii de impact</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</si>
  <si>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</si>
  <si>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Operaționalizarea unui sistem de management pentru implementarea Planului Anual de Lucru al Guvernului (PALG)</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</si>
  <si>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</si>
  <si>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 xml:space="preserve">Ministerul Cercetării şi Inovării  </t>
  </si>
  <si>
    <t>Dezvoltarea capacității administrative a ANCSI de implementare a unor acțiuni stabilite în Strategia Națională de Cercetare, Dezvoltare tehnologică și Inovare 2014-2020</t>
  </si>
  <si>
    <t xml:space="preserve">Scopul proiectului: adaptarea structurilor, optimizarea proceselor și pregătirea resurselor umane din Autoritatea națională de Cercetare Științifică și Inovare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ANCSI, respectiv ale MECS, prin realizarea unei Platforme Informatice Integrate pentru Cercetare-Dezvoltare și Inovare (PII-CDI). Aceasta efectuează activități de culegere, agregare, prelucrare şi distribuire a informaţiilor. Utilizarea PII-CDI contribuie la aplicarea sistemului de politici bazate pe dovezi în autoritățile și instituțiile publice centrale.
B) Indeplinirea conditionalităților ex-ante pentru Obiectivul Tematic 1 (OT1) al FESI, prevăzute în cadrul Programului Operațional Competitivitate 2014-2020 prin realizarea mecanismului de orientare strategică, bazat pe descoperirerea antreprenorială și creșterea gradului de integrare a sistemului de CDI în economia națională ca răspuns la nevoia de a  îmbunătăți procesul de monitorizare și evaluare a SNCDI. Implementarea acestui mecanism de orientare strategică va crește capacitatea administrativă a Autorității de a efectua planificări strategice și bugetarea pe programe.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</si>
  <si>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</si>
  <si>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</si>
  <si>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</si>
  <si>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</si>
  <si>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</si>
  <si>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Inspectoratul General pentru Situații de Urgență (IGSU)</t>
  </si>
  <si>
    <t>Evaluarea riscurilor de dezastre la nivel național (RO-RISK)</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</si>
  <si>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</si>
  <si>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</si>
  <si>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</si>
  <si>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Ministerul Consultarii Publice și Dialogului Social</t>
  </si>
  <si>
    <t>Guvernare transparentă, deschisă și participativă – standartizare, armonizare, dialog îmbunătățit</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</si>
  <si>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</si>
  <si>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</si>
  <si>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</si>
  <si>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Ministerul Public - Parchetul de pe lângă Înalta Curte de Casație și Justiție</t>
  </si>
  <si>
    <t xml:space="preserve">Întărirea capacității Ministerului Public de punere în aplicare a noilor prevederi ale codurilor penale în domeniul audierilor  </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</si>
  <si>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</si>
  <si>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Întărirea capacității Ministerului Public de punere în executare a unor procedee probatorii vizând perchezițiile informatice</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</si>
  <si>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</si>
  <si>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Ministerul Justiției</t>
  </si>
  <si>
    <t>Dezvoltarea și implementarea unui sistem integrat de management strategic la nivelul sistemului judiciar - SIMS</t>
  </si>
  <si>
    <t xml:space="preserve">Obiectivul general al proiectului: eficientizarea justiției și de consolidare instituțională a sistemului judiciar prin dezvoltarea unui sistem integrat de management strategic la nivelul sistemului judiciar.
Obiectivele specifice ale proiectului:
A.Utilizarea eficientă și eficace a resurselor de care dispune sistemul judiciar, prin asigurarea cu personal instruit la nivel decizional și tehnic, atribuții instituționale clar definite în domeniul managementului și planificării strategice, structuri specializate în management organizațional, suport informatic pentru facilitarea procesului decizional, metodologii unitare.
B. Fundamentarea, la nivelul managementului strategic integrat al sistemului judiciar, a deciziei privind modalitatea de implementare a măsurii de adaptare și optimizare a sistemului electronic de management al cauzelor ECRIS, prin intermediul unui document de analiză la nivel macro, conținând elementele și caracteristicile tehnice, infrastructura hardware și costurile necesare pentru dezvoltarea noului sistem electronic de management al cauzelor ECRIS - instrument de management integrat, atât operațional, cât și strategic de care vor beneficia instituțiile sistemului judiciar și care va permite adoptarea de decizii cheie pentru administrarea sistemului.
</t>
  </si>
  <si>
    <t>Consolidarea capacității administrative a MJ prin dezvoltarea unei platforme de gestiune a proceselor de lucru (GPL) și a aplicațiilor aferente</t>
  </si>
  <si>
    <t>Obiectivul general: Consolidare a capacității instituționale a Ministerului Justiției prin modernizarea și eficientizarea proceselor de lucru și fluxurilor aferente atât la nivel intern cât și la nivel extern.                    
Obiectiv specific al proiectului: 
A. Dezvoltarea și implementarea la nivelul Ministerului Justiției a unei platforme moderne de gestiune a proceselor de lucru (GPL) și a aplicațiilor aferente.</t>
  </si>
  <si>
    <t>Agenția Națională pentru Achiziții Publice</t>
  </si>
  <si>
    <t xml:space="preserve">Creșterea capacității administrative a ANAP și a instituțiilor publice responsabile  pentru  implementarea Strategiei naționale în domeniul achiziții publice </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</si>
  <si>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</si>
  <si>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Ministerul Educației Naționale</t>
  </si>
  <si>
    <t>IP1/2015</t>
  </si>
  <si>
    <t>Îmbunătățirea politicilor publice în învățământul superior și creșterea calității reglementărilor prin actualizarea standardelor de calitate -QAFIN</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</si>
  <si>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</si>
  <si>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 xml:space="preserve">Ministerul Dezvoltării Regionale, Administrației Publice si Fondurilor Europene - Direcția Integritate, Bună Guvernare și Politici Publice </t>
  </si>
  <si>
    <t>IP3/2016</t>
  </si>
  <si>
    <t xml:space="preserve">Calitate, Standarde, Performanță - premisele unui management eficient la nivelul Ministerului Dezvoltării Regionale, Administrației Publice și Fondurilor Europene        </t>
  </si>
  <si>
    <t xml:space="preserve">Obiectiv general: Eficientizarea activității MDRAPFE și a instituțiilor din subordinea/sub autoritatea MDRAPFE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MDRAPFE și a instituțiilor din subordinea/ sub autoritatea MDRAPFE (Agenția Națională pentru Locuințe).
B. Perfecționarea personalului din MDRAPFE și din structurile din subordinea/ sub autoritatea MDRAPFE (Agenția Națională pentru Locuințe) prin cursuri de perfecționare în domeniul managementului calității în administrația publică.
</t>
  </si>
  <si>
    <t>Agentia Națională de Administrare Fiscală</t>
  </si>
  <si>
    <t>Creșterea performanței activității vamale pentru facilitarea comerțului legitim</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</si>
  <si>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</si>
  <si>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</si>
  <si>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</si>
  <si>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</si>
  <si>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</si>
  <si>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Ministerul Afacerilor Interne</t>
  </si>
  <si>
    <t xml:space="preserve">Management performant și unitar la nivelul Ministerului Afacerilor Interne pentru serviciile de urgență </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</si>
  <si>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</si>
  <si>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Implementarea și dezvoltarea de sisteme și standarde comune pentru optimizarea proceselor decizionale în domeniul mediului</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</si>
  <si>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</si>
  <si>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Agenția Națională de Administrare a Bunurilor Indisponibilizate</t>
  </si>
  <si>
    <t>IP4/2016</t>
  </si>
  <si>
    <t>Consolidarea și eficientizarea sistemului național de recuperare a creanțelor provenite din infracțiuni</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</si>
  <si>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</si>
  <si>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IP6/2016</t>
  </si>
  <si>
    <t>Dezvoltarea unui sistem de management unitar al resurselor umane din administrația publică</t>
  </si>
  <si>
    <t xml:space="preserve">Obiectivul general: Dezvoltarea sistemului de management strategic integrat al resurselor umane astfel încât acestea să poată asigura suportul necesar unei administrații publice moderne, performante, inclusive și inovative.
Obiectivele specifice ale proiectului:
A.Dezvoltarea unor soluții fundamentate și durabile a căror aplicare să contribuie la îmbunătățirea managementului resurselor umane din România;
B. Diminuarea discrepanțelor existente în aplicarea politicilor de resurse umane, atât între diferitele categorii ale acestora, cât și între instituții publice;
C. Dezvoltarea unor mecanisme moderne și inovative de management al resurselor umane care să sprijine procesul de elaborare, implementare și evaluare a politicilor publice în domeniu;
D. Dezvoltarea unui sistem de cadre de competență corelat cu un sistem obiectiv și incluziv de recrutare și de evaluare a performanțelor individuale în concordanță cu indicatorii de performanță și politicile de salarizare pentru administrația publică;
E. Contribuție la asigurarea unui management unitar al carierei în funcția publică prin extinderea Sistemului informatic integrat de management al funcțiilor publice și al funcționarilor publici;
F. Îmbunătățirea aplicării legislației în domeniul salarizării unitare a personalului din administrația publică;
G. Îmbunătățirea coordonării și comunicării între instituțiile publice care au atribuții în domeniul managementului resurselor umane din administrația publică.
</t>
  </si>
  <si>
    <t>IP7/2017</t>
  </si>
  <si>
    <t xml:space="preserve">Consolidarea sistemelor de integritate - cea mai 
bună strategie de prevenire a corupției în administrația publică
</t>
  </si>
  <si>
    <t xml:space="preserve">Scopul proiectului:Consolidarea integrității la nivelul MDRAPFE, al structurilor din subordinea/sub autoritatea sa precum și la nivelul autorităților administrației publice locale, prin dezvoltarea, promovarea și utilizarea de instrumente specifice prevenirii corupției.
Obiective specifice:
A. Creșterea capacității administrative a MDRAPFE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MDRAPFE,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MDRAPFE, al structurilor din subordinea / sub autoritatea ministerului și la nivelul autorităților administrației publice locale în ceea ce privește prevenirea corupției. 
</t>
  </si>
  <si>
    <t xml:space="preserve">Consolidarea capacității administrative a secretariatului tehnic al Strategiei Naționale Anticorupție 2016-2020 de a sprijini implementarea măsurilor anticorupție  </t>
  </si>
  <si>
    <t>Obiectivul general al proiectului îl reprezintă sprijinirea instituțiilor și autorităților din administrația publică, în realizarea celor trei obiective generale ale Strategiei Naționale Anticorupție: prevenire – combatere – educație.
Obiectivele specifice ale proiectului: 
A. Creșterea capacității administrative a instituţiilor publice de la nivel central de a preveni și a reduce corupția
B. Creșterea gradului de conștientizare a corupției în rândul cetățenilor și al personalului din instituțiile și autoritățile publice
C. Creșterea gradului de educaţie anticorupţie la nivelul personalului din autorităţile şi instituţiile publice de la nivel central.</t>
  </si>
  <si>
    <t>Agenția Națională a Funcționarilor Publici</t>
  </si>
  <si>
    <t>ETICA - Eficiență, Transparență și Interes pentru Conduita din Administrație</t>
  </si>
  <si>
    <t xml:space="preserve">Obiectivul general al proiectului:
Dezvoltarea capacității autorităților și instituțiilor publice de a promova valori precum cinste, probitate, onestitate, în special prin creşterea transparenţei, a gradului de cunoaştere şi înţelegere a standardelor etice, a eficienței aplicării instrumentelor specifice şi printr-o cultură a responsabilităţii
Obiectivele specifice ale proiectului:
A. Sprijin pentru fundamentarea deciziilor de actualizare a cadrului general pentru definirea, facilitarea aplicării și monitorizarea conformității cu normele de conduită
B. O mai bună valorificare a potențialului utilizării tehnologiilor IT în activitatea consilierilor de etică, inclusiv prin actualizarea instrumentelor existente
C. Elaborarea și inițierea implementării unei strategii de comunicare în legătură cu standardele etice și obligațiile privind conduita din administrație, pe o perioadă de 3-4 ani 
D. Un sistem coerent de abordare a cerințelor privind dezvoltarea de cunoștințe, competențe și abilități în legătură cu standardele etice și aplicarea lor ulterioară, în activitățile curente
</t>
  </si>
  <si>
    <t xml:space="preserve"> Proiect cu acoperire națională</t>
  </si>
  <si>
    <t>Bucuresti</t>
  </si>
  <si>
    <t>APC</t>
  </si>
  <si>
    <t>implementare</t>
  </si>
  <si>
    <t>Valoarea eligibilă a proiectului</t>
  </si>
  <si>
    <t>Cod SIPOCA</t>
  </si>
  <si>
    <t>OFP</t>
  </si>
  <si>
    <t>AP3/  /3.1</t>
  </si>
  <si>
    <t>AP3/  /3.2</t>
  </si>
  <si>
    <t>MP</t>
  </si>
  <si>
    <t>Cod apel</t>
  </si>
  <si>
    <t>AP1/11i /1.1</t>
  </si>
  <si>
    <t>AP1/11i /1.4</t>
  </si>
  <si>
    <t>AP 2/11i  /2.2</t>
  </si>
  <si>
    <t>DV</t>
  </si>
  <si>
    <t xml:space="preserve">AP1/11i /1.3 </t>
  </si>
  <si>
    <t>VB</t>
  </si>
  <si>
    <t>CA</t>
  </si>
  <si>
    <t>GD</t>
  </si>
  <si>
    <t>RG</t>
  </si>
  <si>
    <t>RB</t>
  </si>
  <si>
    <t>AI</t>
  </si>
  <si>
    <t>OD</t>
  </si>
  <si>
    <t>MN</t>
  </si>
  <si>
    <t>MM</t>
  </si>
  <si>
    <t xml:space="preserve">AP1/11i /1.2 </t>
  </si>
  <si>
    <t>**</t>
  </si>
  <si>
    <t>***</t>
  </si>
  <si>
    <t>IP2/2015</t>
  </si>
  <si>
    <t>IP5/2016</t>
  </si>
  <si>
    <t>regiune mai dezvoltată</t>
  </si>
  <si>
    <t>regiune mai puțin dezvoltată</t>
  </si>
  <si>
    <t>AA4/ 21.11.2017</t>
  </si>
  <si>
    <t>n.a</t>
  </si>
  <si>
    <t>Omdrapfe nr. 3042/18.05.17</t>
  </si>
  <si>
    <t>Omdrapfe nr. 3044/18.05.17</t>
  </si>
  <si>
    <t>AA3/ 13.04.2017</t>
  </si>
  <si>
    <t>AA2 / 28.06.2017</t>
  </si>
  <si>
    <t>AA1 / 09.06.2017</t>
  </si>
  <si>
    <t>AA5/ 22.08.2017</t>
  </si>
  <si>
    <t>Omdrapfe 636/09.10.2017</t>
  </si>
  <si>
    <t>AA5 /24.11.2017</t>
  </si>
  <si>
    <t>AA5/ 27.11.2017</t>
  </si>
  <si>
    <t>AA3/ 12.10.2017</t>
  </si>
  <si>
    <t>AA6/ 21.11.2017</t>
  </si>
  <si>
    <t>AA2 / 17.10.2017</t>
  </si>
  <si>
    <t>AA3/ 03.08.2017</t>
  </si>
  <si>
    <t>AA5/ 12.10.2017</t>
  </si>
  <si>
    <t>AA1/ 22.06.2017</t>
  </si>
  <si>
    <t>AA5 /16.08.2017</t>
  </si>
  <si>
    <t>AA6 /28.09.2017</t>
  </si>
  <si>
    <t>AA6 /03.11.2017</t>
  </si>
  <si>
    <t>AA2 /14.09.2017</t>
  </si>
  <si>
    <t>AA4 /03.04.2017</t>
  </si>
  <si>
    <t>AA3 /23.08.2017</t>
  </si>
  <si>
    <t>AA1 /26.04.2017</t>
  </si>
  <si>
    <t>Data
Raportare</t>
  </si>
  <si>
    <t>AA3/ 18.12.2017</t>
  </si>
  <si>
    <t>Denumire parteneri</t>
  </si>
  <si>
    <t xml:space="preserve">1. Curtea de Apel București
2. Tribunalul București
3. Consiliul Superior al Magistraturii
4. Parchetul de pe lângă Înalta Curte de Casație și Justiție (Ministerul Public)
5. Direcția Națională Anticorupție
6. Direcția de Investigare a Infracțiunilor de Criminalitate Organizată și Terorism
7. Inspecția Judiciară
8.  Direcția Națională de Probațiune
</t>
  </si>
  <si>
    <t>1. MDRAPFE</t>
  </si>
  <si>
    <t>1. I.N.C.E.</t>
  </si>
  <si>
    <t>1. ASE</t>
  </si>
  <si>
    <t xml:space="preserve">1. Ministerul Mediului Apelor și Pădurilor 
2. Institutul Naţional de Cercetare-Dezvoltare pentru Pedologie, Agrochimie și Protecţia Mediului – ICPA Bucureşti 
3. Institutul Naţional de Cercetare-Dezvoltare în Silvicultură “Marin Drăcea” 
4. Universitatea Tehnica de Constructii Bucuresti 
5. Institutul Naţional de Cercetare - Dezvoltare în Construcţii, Urbanism și Dezvoltare Teritorială Durabilă „URBAN-INCERC” 
6. Institutul Naţional de Cercetare-Dezvoltare pentru Fizica Pământului 
7. Institutul de Geografie 
8. Universitatea Babeş-Bolyai 
9. Agenţia Nucleară și pentru Deşeuri Radioactive 
10. Institutul Naţional de Sănătate Publică 
11. Autoritatea Naţională Sanitară Veterinară și pentru Siguranţa Alimentelor 
12. Institutul de Sociologie 
13. Institutul de Prognoză Economică
</t>
  </si>
  <si>
    <t>1. INCE</t>
  </si>
  <si>
    <t>1. Academia Română</t>
  </si>
  <si>
    <t>1. UEFISCDI
2. INCSMPS</t>
  </si>
  <si>
    <t>1.Asociația pentru Democrației</t>
  </si>
  <si>
    <t>1. Ministerul Muncii și Justiției Sociale
2. Agenția Națională a Funcționarilor Publici</t>
  </si>
  <si>
    <t>1. Scoala Națională de Studii Politice</t>
  </si>
  <si>
    <t>1. Curtea de conturi
2. Academia Română</t>
  </si>
  <si>
    <t>2. Agenția Română de Asigurare a Calității in Învățământul Superior</t>
  </si>
  <si>
    <t>1. Ministerul Public - Parchetul de pe lângă Înalta Curte de Casație și Justiție</t>
  </si>
  <si>
    <t>1. Secretariatul General al Guvernului</t>
  </si>
  <si>
    <t>1. Agenția Națională a Funcționarilor Publici</t>
  </si>
  <si>
    <t>1. Ministerul Finanțelor Publice</t>
  </si>
  <si>
    <t>1. Ministerul Afacerilor Interne
2. Secretariatul General al Guvernului</t>
  </si>
  <si>
    <t xml:space="preserve">1. Ministerul Afacerilor Interne
Direcţia Generală Anticorupţie
</t>
  </si>
  <si>
    <t>AA6/ 04.01.2018</t>
  </si>
  <si>
    <t>AA3 /18.01.2018</t>
  </si>
  <si>
    <t>AA1/22.01.18</t>
  </si>
  <si>
    <t>AA7/25.01.2018</t>
  </si>
  <si>
    <t>Omdrapfe nr. 222/23.01.18</t>
  </si>
  <si>
    <t>CP4/2017</t>
  </si>
  <si>
    <t>APL</t>
  </si>
  <si>
    <t>Calitate și performanță în administrația publică - Primăria municipiului Tecuci</t>
  </si>
  <si>
    <t>Consolidarea capacității instituționale a Primăriei Municipiului Turda prin implementarea sistemului de management al calității</t>
  </si>
  <si>
    <t>Calitate și performanță: strategie de management la Consiliul Județean Vaslui</t>
  </si>
  <si>
    <t>Primăria Municipiului Tecuci</t>
  </si>
  <si>
    <t>Primăria Municipiului Turda</t>
  </si>
  <si>
    <t>Consiliul Județean Vaslui</t>
  </si>
  <si>
    <t xml:space="preserve">Scopul proiectului: Consolidarea capacitătii administrative a (UAT) a Municipiul Tecuci, judetul Galati, din regiunea mai putin dezvoltată Sud-Est, pentru sustinerea unui management calitativ si performant prin implementarea si utilizarea a doua sisteme unitare de managenent al calitătii CAF si ISO, aplicabile administratiei locale, în concordantă cu ”Planul de actiuni pentru implementarea etapizată a managementului calitătii în autorităti si institutii publice 2016-2020”.
Obiective specifice:
OS 1. Implementarea si utilizarea instrumentului de auto-evaluare de tip CAF (Cadrul comun de autoevaluare a modului de functionare a institutiilor publice) la nivelul UAT Municipiul Tecuci pentru sustinerea schimbării in vederea obtinerii de performantă, de îmbunătăţire a modului de realizare a activităţilor şi de prestare a serviciilor publice.
OS 2. Implementarea si certificarea sistemului de management al calitătii ISO 9001 în UAT Municipiul Tecuci pentru o administratie publică locală consolidată si eficientă si îmbunătătirea serviciilor publice furnizate. Pentru a-si îmbunătăti procesul de management al calitatii la nivelul întregii organizatii, institutia va implementa noul standard de management al calitătii ISO 9001.
OS 3. Dezvoltarea/cresterea abilitătilor si certificarea unui număr de 120 de persoane din toate nivelurile ierarhice din cadrul unitătii adminsitrativ teritoriale, UAT Municipiul Tecuci.
Formarea/instruirea specifică in vederea implementarii sistemului/instrumentului de management al calitătii se va realiza ca parte a procesului de implementare al celor două sisteme.
</t>
  </si>
  <si>
    <t xml:space="preserve">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ale proiectului: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
</t>
  </si>
  <si>
    <t>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t>
  </si>
  <si>
    <t>Cluj</t>
  </si>
  <si>
    <t>Turda</t>
  </si>
  <si>
    <t>Tecuci</t>
  </si>
  <si>
    <t>Vaslui</t>
  </si>
  <si>
    <t>Galați</t>
  </si>
  <si>
    <t>29.03.2019</t>
  </si>
  <si>
    <t>26.09.2018</t>
  </si>
  <si>
    <t>29.05.2019</t>
  </si>
  <si>
    <t>AP 2/11i  /2.1</t>
  </si>
  <si>
    <t>Crt. No.</t>
  </si>
  <si>
    <t>Priority Axis/Investment priority</t>
  </si>
  <si>
    <t>Call no.</t>
  </si>
  <si>
    <t>Project title</t>
  </si>
  <si>
    <t>SIPOCA Code</t>
  </si>
  <si>
    <t>POF</t>
  </si>
  <si>
    <t>Benficiary Name</t>
  </si>
  <si>
    <t>Partner Name</t>
  </si>
  <si>
    <t>Project summary</t>
  </si>
  <si>
    <t>Start date</t>
  </si>
  <si>
    <t>End date</t>
  </si>
  <si>
    <t>Region</t>
  </si>
  <si>
    <t>County</t>
  </si>
  <si>
    <t>Locality</t>
  </si>
  <si>
    <t>Union co-financing rate</t>
  </si>
  <si>
    <t>Beneficiary type</t>
  </si>
  <si>
    <t>Area of intervention</t>
  </si>
  <si>
    <t>Eligible value of the project (LEI)</t>
  </si>
  <si>
    <t>EU Funds</t>
  </si>
  <si>
    <t>More developed regions</t>
  </si>
  <si>
    <t>Less developed regions</t>
  </si>
  <si>
    <t>National Budget</t>
  </si>
  <si>
    <t>Beneficiary private contribution</t>
  </si>
  <si>
    <t>private contribution</t>
  </si>
  <si>
    <t>Eligible value of the project</t>
  </si>
  <si>
    <t>Non eligible expenditure</t>
  </si>
  <si>
    <t>Total value of the project</t>
  </si>
  <si>
    <t>Project status</t>
  </si>
  <si>
    <t>Aditional Act  no.</t>
  </si>
  <si>
    <t>National contribution</t>
  </si>
  <si>
    <t>Report Date</t>
  </si>
  <si>
    <t>AA3/ 18.01.2018</t>
  </si>
  <si>
    <t>AA3/ 16.01.2018</t>
  </si>
  <si>
    <t>AA4/ 30.01.2018</t>
  </si>
  <si>
    <t>APT_SMC – Administrație Publică eficienTă prin Sistem de Management al Calității</t>
  </si>
  <si>
    <t>Judeţul Dâmbovița</t>
  </si>
  <si>
    <t xml:space="preserve">Obiectivul general al proiectului îl constituie implementarea unor sisteme integrate de management al calități și performanței în vederea optimizării proceselor decizionale și de sprijin a cetăţenilor, susținut de o dezvoltare a abilităților personalului de la nivelul solicitantului.
Se urmărește implementarea unui Sistem de Management al Calității certificat conform Standardului Internațional ISO 9001:2015 (SMC) și a instrumentului de management al performanței Balance Scorecard (BSC).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beneficiarului astfel încât să se mențină la un standard european calitatea serviciilor acordate. 
OS.4 Dezvoltarea de noi abilități ale personalului în vederea optimizării proceselor decizionale </t>
  </si>
  <si>
    <t>Dâmbovița</t>
  </si>
  <si>
    <t>ISO 9001:2015  - Dovada calității în activitatea Consiliului Județean Mureș</t>
  </si>
  <si>
    <t>Judeţul Mureş</t>
  </si>
  <si>
    <t xml:space="preserve">Obiectiv general: este eficientizarea activităţii Consiliului Judeţean Mureş prin implementarea în activitatea curentă a unui instrument de management al calităţii recunoscut internaţional pentru furnizarea de servicii publice, care să vină în aşteptarea beneficiarilor.
Obiectivele specifice ale proiectului sunt:
1. Introducerea  la nivelul Consiliului Judeţean Mureş a sistemului de management al calităţii ISO 9001:2015 
2. Dezvoltarea abilităţilor şi cunoştinţelor  personalului de conducere şi execuţie din aparatul de specialitate al Consiliului Judeţean Mureş, pentru înţelegerea, aplicarea, dezvoltarea şi menţinerea sistemului de management, conform cerinţelor standardului.
3. Dezvoltarea unui sistem informatic care să eficientizeze legătura între responsabilii cu managementul calităţii din cadrul fiecărei structuri organizatorice a Consiliului Judeţean Mureş
</t>
  </si>
  <si>
    <t>Târgu Mureș</t>
  </si>
  <si>
    <t>Mureș</t>
  </si>
  <si>
    <t>AA2/ 13.12.2017</t>
  </si>
  <si>
    <t>Municipiul Râmnicu Sărat</t>
  </si>
  <si>
    <t>Servicii publice de calitate oferite de administrația publică locală a Municipiului Râmnicu Sărat</t>
  </si>
  <si>
    <t>Performanță în serviciile de administrație publică locală ale Municipiului Pitești</t>
  </si>
  <si>
    <t xml:space="preserve">Obiectivul general al proiectului îl constituie consolidarea capacității administrative a Unității administrativ teritoriale (UAT) Municipiul Râmnicu Sărat, județul Buzău, din regiunea mai puțin dezvoltată Sud-Est, pentru susținerea unui management performant și calitativ prin implementarea și utilizarea a două sisteme unitare de managenent al calității CAF și ISO, aplicabile administrației locale, în concordanță cu ”Planul de acțiuni pentru implementarea etapizată a managementului calității în autorități și instituții publice 2016-2020”.
OS 1. Implementarea și utilizarea instrumentului de auto-evaluare de tip CAF la nivelul UAT Municipiul Râmnicu Sărat pentru sprijinirea schimbării pentru performanță, îmbunătăţirea modului de realizare a activităţilor şi de prestare a serviciilor publice.
OS 2. Implementarea și recertificarea sistemului de management al calității ISO 9001 în UAT Municipiul Râmnicu Sărat pentru o administrație publică locală consolidată și eficientă și îmbunătățirea serviciilor publice furnizate.
OS 3. Dezvoltarea/creșterea abilităților și certificarea unui număr de 80 de persoane din toate nivelurile ierarhice din cadrul aparatului propriu de specialitate al primarului municipiului Râmnicu Sărat pe teme specifice în scopul implementării unui management al calității și performanței și utilizarea managementului calității.
</t>
  </si>
  <si>
    <t>Argeș</t>
  </si>
  <si>
    <t>Târgoviste</t>
  </si>
  <si>
    <t>Pitești</t>
  </si>
  <si>
    <t>Primăria Municipiului Pitești</t>
  </si>
  <si>
    <t xml:space="preserve">Obiectiv general: introducerea de sisteme si standarde comune în Primăria Muncipiului Pitești ce optimizează procesele orientate către beneficiari în concordanță cu SCAP, în vederea îmbunătățirii managementului performanței și a calității serviciilor oferite.
Obiectivele specifice ale proiectului sunt:
1. Creșterea capacității Primăriei Municipiului Pitești prin implementarea unui sistem de management al performanței și calității corelat cu Planul de acțiune pentru prioritizarea și etapizarea implementării managementului calității. 
2. Imbunătățirea    competențelor personalului de conducere si execuție din Primăria Municipiului Pitești
</t>
  </si>
  <si>
    <t>Optimizarea proceselor orientate către cetăţeni prin implementarea Instrumentului CAF la nivelul Primăriei Municipiului Bistriţa</t>
  </si>
  <si>
    <t>Municipiul Bistriţa</t>
  </si>
  <si>
    <t xml:space="preserve">Obiectivul general: Modernizarea şi eficientizarea sistemului de management al Primăriei municipiului Bistriţa, în vederea îmbunătăţirii calităţii serviciilor orientate către cetăţeni.                                                                                                                                                                                                                       OS1. Implementarea Cadrului comun de autoevaluare a modului de funcţionare a instituţiilor publice la nivelul Primăriei municipiului Bistriţa în primele 15 luni de implementare a proiectului;
OS2.  Îmbunătăţirea abilităţilor în domeniul CAF pentru 60 de persoane – aleşi locali şi personal de conducere şi de execuţie din cadrul Primăriei municipiului Bistriţa, în vederea optimizării proceselor orientate către cetăţeni, în primele 13 luni de implementare a proiectului.
</t>
  </si>
  <si>
    <t>Bistrița</t>
  </si>
  <si>
    <t>Consolidarea capacității administrative a Municipiului Băilești</t>
  </si>
  <si>
    <t>Municipiul Băilești</t>
  </si>
  <si>
    <t>Obiectivul general: Dezvoltarea capacității administrative a Unității administrativ teritoriale (UAT) Municipiul Băilești, județul Dolj prin susținerea unui management public performant bazat pe utilizarea sistemelor ISO și intrumentului CAF în cadrul administrației locale și pe perfecționarea personalului angajat și a aleșilor în domeniu managementului calității, în concordanță cu Strategia pentru consolidarea administrației publice 2014-2020 și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Băilești pentru consolidarea serviciilor oferite beneficiarilor.  
OS2. Implementarea și certificarea sistemului de management al calității ISO 9001 în UAT Municipiul Băilești pentru o administrație publică eficientă, transparentă și adaptată nevoilor comunității locale.
OS3. Dezvoltarea cunoștiințelor și abilităților unui număr de 120 de persoane de la nivelul UAT Municipiul Băilești în vederea sprijinirii măsurilor vizate de un management al calității și performanței dezvoltate.</t>
  </si>
  <si>
    <t>Bailești</t>
  </si>
  <si>
    <t>Management performant în administrația publică din municipiul Vulcan</t>
  </si>
  <si>
    <t>Municipiul Vulcan</t>
  </si>
  <si>
    <t>Îmbunătățirea managementului calității în Municipiul Sebeș</t>
  </si>
  <si>
    <t>Municipiul Sebeș</t>
  </si>
  <si>
    <t xml:space="preserve">Obiectivul general: Consolidarea capacității administrative a Unității administrativ teritoriale (UAT) Municipiul Vulcan, județul Hunedoara pentru susținerea unui management performant prin introducerea  și utilizarea sistemelor ISO și intrumentului CAF aplicabile administrației locale, în concordanță cu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Vulcan pentru creșterea performanței în administrația publică locală și îmbunătățirea serviciilor publice pentru comunitate.
OS2. Implementarea și certificarea sistemului de management al calității ISO 9001 în UAT Municipiul Vulcan pentru o administrație publică eficientă, transparent și adaptată nevoilor comunității locale.
OS3. Dezvoltarea cunoștiințelor și abilităților unui număr de 120 de persoane de la nivelul UAT Municipiul Vulcan în vederea utilizării unui management al calității și performaței la nivelul autorității publice locale.
</t>
  </si>
  <si>
    <t>Vulcan</t>
  </si>
  <si>
    <t>Obiectivul general: Implementarea / consolidarea si susþinerea unui management performant la nivelul Primariei Municipiului Sebes si al instituþiilor
subordonate, realizate prin aplicarea CAF ca instrument de îmbunataþire a performanþelor Sistemului de Management al Calitaþii al
Primariei Sebes, pentru crearea unei administraþii publice moderne, capabila sa faciliteze dezvoltarea socio-economica prin intermediul
unor servicii publice competitive.                                                                                                                                                                                                                                    OS 1 – Implementarea de sisteme unitare de management al calitaþii aplicabile administraþiei publice, prin utilizarea instrumentului
CAF, inclusiv formarea/ instruirea specifica a personalului Primariei Municipiului Sebes pentru implementarea instrumentului CAF
2. OS 2 – Consolidarea SMC prin acþiuni de îmbunataþire rezultate în urma evaluarii pe baza criteriilor modelului CAF
3. OS 3 – Dezvoltarea abilitaþilor personalului din cadrul Primariei Municipiului Sdebes si al instituþiilor subordonate Primariei Sebes
prin:
• asigurarea formarii profesionale a 10 persoane din cadrul primariei Municpiului Sebes pentru efectuarea autoevaluarii
SMC utilizând modelul CAF;
• asigurarea formarii profesionale a 46 persoane din grupul þinta, pentru implementarea Sistemului de Mangement al
Calitaþii, integrarea SMC cu SCIM si monitorizarea acestuia cu ajutorul instrumentului CAF.
• dezvoltarea unui Ghid de buna practica privind integrarea SMC cu SCIM în cadrul UAT si evaluarea performanþelor SMC
pe baza Modelului CAF
4. OS 4 – Asigurarea unui instrument suport pentru SMC prin proiectarea si implementarea unui sistem informatic.
5. OS 5 – Promovarea standardelor si instrumentelor managementului calitaþii prin oOrganizarea si derularea unei conferinþe de
informare/ constientizare privind principiile si instrumentele managementului calitaþii</t>
  </si>
  <si>
    <t>Sebeș</t>
  </si>
  <si>
    <t>Planificare strategica si managementul performanþei la nivelul Primariei Municipiului
Gheorgheni prin instrumentul Balanced Scorecard</t>
  </si>
  <si>
    <t>Gheorgheni</t>
  </si>
  <si>
    <t>Municipiului
Gheorgheni</t>
  </si>
  <si>
    <t>Obiectivul general: Optimizarea proceselor de managementul performanþei la nivel strategic prin introducerea instrumentului de Balanced Scorecard în cadrul Primariei Municipiului Gheorgheni.                                                                                                                                                                                                                          OS1. Elaborarea unui studiu privind situaþia actuala a managementului performanþei la nivel strategic în cadrul Primariei Municipiului Gheorgheni.
OS2. Introducerea unui instrument de management strategic de tip Balanced Scorecard la nivelul instituþiei.
OS3. Dezvoltarea cunostinþelor si abilitaþilor pentru 32 de persoane în cadrul Primariei Municipiului Gheorgheni în domeniul
managementului performanþei.</t>
  </si>
  <si>
    <t>Bistrița-Năsăud</t>
  </si>
  <si>
    <t xml:space="preserve">Dolj </t>
  </si>
  <si>
    <t xml:space="preserve">Hunedoara </t>
  </si>
  <si>
    <t xml:space="preserve">Alba </t>
  </si>
  <si>
    <t>Harghita</t>
  </si>
  <si>
    <t>Performanța în administrația publică din Municipiul Săcele - P.A.P.S.</t>
  </si>
  <si>
    <t>Municipiul Săcele</t>
  </si>
  <si>
    <t>Obiectivul general al proiectului il constituie implementarea si certificarea sistemului unitar de management al calitatii ISO 9001:2015,
aplicabil administratiei publice locale, inclusiv formarea specifica a personalului contractual si a functionarilor publici din cadrul Unitatii
Administrativ-Teritoriale Municipiul Sacele, in vederea cresterii performantei actului administrativ.                                                                                                  OS1. Implementarea si certificarea sistemului de management al calitatii ISO 9001:2015 la nivelul Unitatii Administrativ-Teritoriale
Municipiul Sacele in vederea optimizarii proceselor orientate catre beneficiari. Acest obiectiv specific se va realiza pornind de la:
- analiza modului de functionare a organizatiei publice, de la procese/activitati la rezultatele obtinute,
- definirea masurilor concrete de imbunatatire,
- revizuirea operatiilor, proceselor si activitatilor, elaborarea procedurilor de sistem in concordanta cu cerintele Ordinului nr.
400/2015
- implementarea de masuri corective si actiuni inovative care vor asigura cresterea calitatii actului administrativ si a satisfactiei
cetatenilor si mediului exterior (ONG-uri, agenti economici, institutii publice si alte organizatii).
OS2. Promovarea performantei in administratia publica locala, prin perfectionarea unui numar de 100 de angajati contractuali si
functionari publici din cadrul Unitatii Administrativ-Teritoriale Municipiul Sacele in 7 domenii si anume: Managementul calitatii si al
performantei in administratia publica, Control managerial intern, Management si planificare strategica, Comunicare institutionala,
Instruirea responsabililor de procese pentru cunoasterea cerintelor standardului ISO 9001:2015, Auditor intern pentru sistemul de
management al calitatii si Politici publice locale (fundamentare, elaborare, implementare, monitorizare si evaluare a deciziilor la
nivelul administratiei publice locale).
OS3. Imbunatatirea cunostintelor si abilitatilor profesionale ale personalului din aparatul de specialitate al Unitatii Administrativ-
Teritoriale Municipiul Sacele prin participarea la 10 sesiuni de formare personalizate si anume: Managementul calitatii si al
performantei in administratia publica - 1 sesiune/37 participanti, Control managerial intern - 1 sesiune/12 participanti, Management si
planificare strategica - 1 sesiune/17 participanti, Comunicare institutionala - 3 sesiuni/61 participanti, Instruirea responsabililor de
procese pentru cunoasterea cerintelor standardului ISO 9001:2015 - 2 sesiuni/41 participanti, Auditor intern pentru sistemul de
management al calitatii - 1 sesiune/4 participanti si Politici publice locale (fundamentare, elaborare, implementare, monitorizare si
evaluare a deciziilor la nivelul administratiei publice locale) - 1 sesiune/27 participanti.</t>
  </si>
  <si>
    <t>Brașov</t>
  </si>
  <si>
    <t>Săcele</t>
  </si>
  <si>
    <t>Planificare strategică și management al performanței la nivelul Municipiului Arad prin instrumentul Balanced Scorecard – Tablou de Bord Echilibrat</t>
  </si>
  <si>
    <t>Municipiul Arad</t>
  </si>
  <si>
    <t xml:space="preserve">Proiectul are ca obiectiv general:Crearea şi dezvoltarea unui cadru unitar pentru realizarea unui management performant la nivelul Primariei Mangalia, prin introducerea de sisteme și standarde comune ce optimizează procesele orientate catre beneficiari in concordanta cu SCAP.
OS 1 - Performanta organizationala crescuta prin implementarea Instrumentului de auto-evaluare a modului de funcţionare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
</t>
  </si>
  <si>
    <t>Arad</t>
  </si>
  <si>
    <t>Gorj</t>
  </si>
  <si>
    <t>Tg. Jiu</t>
  </si>
  <si>
    <t>Judetul Gorj</t>
  </si>
  <si>
    <t>OPTIMIZAREA PERFORMANȚEI SISTEMELOR INTERNE MANAGERIALE</t>
  </si>
  <si>
    <t xml:space="preserve">Optimizarea și eficientizarea proceselor orientate către cetățeni, în concordanță cu Strategia pentru Consolidarea Administrației Publice, prin introducerea sistemelor comune de calitate și performanță, în cadrul Consiliului Județean Gorj și a 4 instituții subordonate.
Obiectiv specific 1 Implementarea unui sistem unitar de management al calității și performanței (în  conformitate cu Planul de acțiune pentru prioritizarea și etapizarea implementării managementului calității) la nivelul Consiliului Județean Gorj și a 4 instituții subordonate;
Obiectiv specific 2 Dezvoltarea abilităților unui număr de 55 participanți din cadrul Consiliului Județean Gorj și 4 instituții publice subordonate în domeniile: implementării sistemelor de management al calității (CAF, ISO), control managerial intern.
</t>
  </si>
  <si>
    <t>Implementarea cadrului comun de auto-evaluare - garanția unei administrații eficiente în slujba cetățeanului</t>
  </si>
  <si>
    <t>Implementarea unui sistem de management al performanței și calității în Primăria municipiului Huși, județul Vaslui</t>
  </si>
  <si>
    <t>Sistem de management al performanței și calității în cadrul Primăriei Municipiului Vaslui SMC-BSC</t>
  </si>
  <si>
    <t>Consiliul Județean Ialomița</t>
  </si>
  <si>
    <t>Primăria Municipiului Huși</t>
  </si>
  <si>
    <t>Primăria Municipiului Vaslui</t>
  </si>
  <si>
    <t>Obiectivul general al proiectului îl reprezintă optimizarea proceselor orientate către beneficiari în concordanță cu SCAP prin introducerea sistemului C.A.F. si instruirea personalului la nivelul Consiliului Judetean Ialomita în scopul implementarii unitare a managementului calităţii şi performantei în administraţia publică locală.
Obiectiv specific 1: Îmbunătăţirea managementului calităţii în Consiliul Judeţan Ialomiţa prin introducerea standardului CAF într-un interval de 16 luni. 
Obiectiv specific 2: Creşterea capacităţii personalului din Consiliului Judeţean Ialomiţa de a implementa sistemul C.A.F., prin realizarea instruirilor pentru minim 20 persoane, a schimbului de experienţă pentru 15 persoane şi a campaniilor de promovare la scară largă cu privire la beneficiile intoducerii sistemului C.A.F.
Obiectiv specific 3: Dezvoltarea şi perfecţionarea cunoştinţelor şi a abilităţilor în domeniul dezvoltării durabile şi a egalităţii de şanse pentru minim  30 persoane din Consiliului Judeţean Ialomiţa iîntr-un interval de 2 luni, cu scopul aplicării acestor concepte în organizaţie pentru un management al calităţii mai bun.</t>
  </si>
  <si>
    <t>Ialomița</t>
  </si>
  <si>
    <t>Slobozia</t>
  </si>
  <si>
    <t>Huși</t>
  </si>
  <si>
    <t>Obiectivul general al proiectului este reprezentat de implementarea unor sisteme integrate de management al calitătii și performanței în vederea optimizării proceselor decizionale și de sprijin a cetătenilor, susținut de o dezvoltare a abilitătilor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Municipiului Huşi astfel încât să se mențină la standarde europene calitatea serviciilor acordate. 
OS.4 Dezvoltarea de noi abilități ale personalului în vederea optimizării proceselor decizionale orientate către cetățeni.</t>
  </si>
  <si>
    <t>Obiectivul general al proiectului constă în implementarea unor sisteme integrate de management al calități și performanței pentru optimizarea proceselor decizionale și de sprijin a cetăţenilor, și dezvoltarea abilităților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 Card.
OS.3 Dezvoltarea abilităților specifice ale personalului public în domeniul managementului calității în vederea elaborării, implementării și menținerii unor sisteme de management al calității și performanței la nivelul Municipiului Vaslui astfel încât să se mențină la standarde europene calitatea serviciilor acordate. 
OS.4 Dezvoltarea de noi abilități ale personalului în vederea optimizării proceselor decizionale orientate către cetățeni.</t>
  </si>
  <si>
    <t>Imbunătățirea procesului de management în cadrul UAT Municipiul Drobeta Turnu Severin</t>
  </si>
  <si>
    <t>UAT Municipiul Drobeta Turnu Severin</t>
  </si>
  <si>
    <t>Drobeta Turnu Severin</t>
  </si>
  <si>
    <t>Mehedinți</t>
  </si>
  <si>
    <t>MUNICIPIUL TG - JIU</t>
  </si>
  <si>
    <t>JUDEȚUL GORJ</t>
  </si>
  <si>
    <t>Obiectivul general al proiectului
Optimizarea proceselor orientate catre cetaþenii municipiului Târgu Jiu prin introducerea de sisteme si standarde comune în administrația
publica locala.
Obiectivele specifice ale proiectului
 Îmbunataþirea calitaþii si eficienþei serviciilor pentru cetaþeni prin :
a. introducerea în instituþiile administraþiei publice locale a municipiului Târgu Jiu a sistemelor de management al performanþei si
calitaþii (ISO 9001: 2015 si CAF), corelate cu Planul de acþiune în etape implementat în administraþia publica locala;
b. dobândirea de cunostinþe si abilitaþi de catre personalul din instituþiile administraþiei publice locale a municipiului Târgu Jiu.</t>
  </si>
  <si>
    <t>CALITATE = EFICIENTA = PERFORMANTA</t>
  </si>
  <si>
    <t>Asigurarea managementului performantei si calitatii in Municipiul Ploiesti</t>
  </si>
  <si>
    <t>Municipiul PLOIEȘTI</t>
  </si>
  <si>
    <t xml:space="preserve">Asociatia "PartNET – Parteneriat pentru Dezvoltare Durabila" </t>
  </si>
  <si>
    <t xml:space="preserve">Obiectivul general al proiectului il constituie introducerea/extinderea de sisteme, instrumente si procese de managementul calitatii si performantei, precum ISO 9001:2015 si CAF, la nivelul Municipiului Ploiesti, a serviciilor descentralizate si subordonate, prin imbunatatirea durabila a eficacitatii managementului la nivel local, prin furnizarea unor inalte standarde de cunostinte si expertiza pentru functionarii publici din cadrul Primariei. 
Obiectivele specifice ale proiectului:
OS 1: Extinderea sistemului de management al calitatii ISO 9001:2015 la nivelul Municipiului Ploiesti, serviciilor descentralizate si subordonate
OS 2: Introducerea si implementarea unui sistem de management al calitatii si performantei CAF la nivelul Municipiului Ploiesti, serviciilor descentralizate si subordonate
OS 3: Dezvoltarea abilitatilor si cunostintelor a 50 de persoane din personalul Municipiului Ploiesti, serviciilor descentralizate si subordonate, pentru asigurarea managementului calitatii si performantei la nivel local
</t>
  </si>
  <si>
    <t>Prahova</t>
  </si>
  <si>
    <t>Ploiesti</t>
  </si>
  <si>
    <t xml:space="preserve">Omdrapfe nr.  2261/27.02.2018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</si>
</sst>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l_e_i_-;\-* #,##0.00\ _l_e_i_-;_-* &quot;-&quot;??\ _l_e_i_-;_-@_-"/>
    <numFmt numFmtId="164" formatCode="0.000000000"/>
    <numFmt numFmtId="165" formatCode="#,##0.00_ ;\-#,##0.00\ "/>
  </numFmts>
  <fonts count="18" x14ac:knownFonts="1">
    <font>
      <sz val="11"/>
      <color theme="1"/>
      <name val="Calibri"/>
      <family val="2"/>
      <charset val="238"/>
      <scheme val="minor"/>
    </font>
    <font>
      <sz val="11"/>
      <color theme="1"/>
      <name val="Calibri"/>
      <family val="2"/>
      <scheme val="minor"/>
    </font>
    <font>
      <b/>
      <sz val="12"/>
      <name val="Calibri"/>
      <family val="2"/>
      <charset val="238"/>
      <scheme val="minor"/>
    </font>
    <font>
      <sz val="11"/>
      <color theme="0"/>
      <name val="Calibri"/>
      <family val="2"/>
      <charset val="238"/>
      <scheme val="minor"/>
    </font>
    <font>
      <sz val="11"/>
      <color theme="1"/>
      <name val="Calibri"/>
      <family val="2"/>
      <charset val="238"/>
      <scheme val="minor"/>
    </font>
    <font>
      <sz val="12"/>
      <name val="Calibri"/>
      <family val="2"/>
      <charset val="238"/>
      <scheme val="minor"/>
    </font>
    <font>
      <sz val="12"/>
      <color theme="1"/>
      <name val="Calibri"/>
      <family val="2"/>
      <charset val="238"/>
      <scheme val="minor"/>
    </font>
    <font>
      <sz val="12"/>
      <name val="Calibri"/>
      <family val="2"/>
      <scheme val="minor"/>
    </font>
    <font>
      <sz val="12"/>
      <color theme="1"/>
      <name val="Trebuchet MS"/>
      <family val="2"/>
      <charset val="238"/>
    </font>
    <font>
      <sz val="12"/>
      <color theme="1"/>
      <name val="Calibri"/>
      <family val="2"/>
      <scheme val="minor"/>
    </font>
    <font>
      <sz val="12"/>
      <color theme="1"/>
      <name val="Trebuchet MS"/>
      <family val="2"/>
    </font>
    <font>
      <sz val="12"/>
      <color theme="0"/>
      <name val="Calibri"/>
      <family val="2"/>
      <charset val="238"/>
      <scheme val="minor"/>
    </font>
    <font>
      <b/>
      <sz val="12"/>
      <name val="Calibri"/>
      <family val="2"/>
      <scheme val="minor"/>
    </font>
    <font>
      <b/>
      <sz val="11"/>
      <color theme="1"/>
      <name val="Calibri"/>
      <family val="2"/>
      <scheme val="minor"/>
    </font>
    <font>
      <sz val="10"/>
      <name val="Calibri"/>
      <family val="2"/>
    </font>
    <font>
      <sz val="10"/>
      <color theme="1"/>
      <name val="Calibri"/>
      <family val="2"/>
      <scheme val="minor"/>
    </font>
    <font>
      <b/>
      <sz val="10"/>
      <color theme="1"/>
      <name val="Trebuchet MS"/>
      <family val="2"/>
    </font>
    <font>
      <sz val="11"/>
      <color theme="1"/>
      <name val="Trebuchet MS"/>
      <family val="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CFF"/>
        <bgColor indexed="64"/>
      </patternFill>
    </fill>
    <fill>
      <patternFill patternType="solid">
        <fgColor theme="9" tint="0.79998168889431442"/>
        <bgColor indexed="64"/>
      </patternFill>
    </fill>
  </fills>
  <borders count="22">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auto="1"/>
      </left>
      <right style="thin">
        <color auto="1"/>
      </right>
      <top style="medium">
        <color auto="1"/>
      </top>
      <bottom style="thin">
        <color auto="1"/>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ck">
        <color indexed="64"/>
      </left>
      <right style="thick">
        <color indexed="64"/>
      </right>
      <top style="thick">
        <color indexed="64"/>
      </top>
      <bottom/>
      <diagonal/>
    </border>
    <border>
      <left/>
      <right style="thick">
        <color indexed="64"/>
      </right>
      <top style="thick">
        <color indexed="64"/>
      </top>
      <bottom/>
      <diagonal/>
    </border>
  </borders>
  <cellStyleXfs count="3">
    <xf numFmtId="0" fontId="0" fillId="0" borderId="0"/>
    <xf numFmtId="43" fontId="4" fillId="0" borderId="0" applyFont="0" applyFill="0" applyBorder="0" applyAlignment="0" applyProtection="0"/>
    <xf numFmtId="43" fontId="4" fillId="0" borderId="0" applyFont="0" applyFill="0" applyBorder="0" applyAlignment="0" applyProtection="0"/>
  </cellStyleXfs>
  <cellXfs count="159">
    <xf numFmtId="0" fontId="0" fillId="0" borderId="0" xfId="0"/>
    <xf numFmtId="0" fontId="0" fillId="0" borderId="0" xfId="0" applyFont="1"/>
    <xf numFmtId="0" fontId="3" fillId="0" borderId="0" xfId="0" applyFont="1"/>
    <xf numFmtId="0" fontId="0" fillId="0" borderId="0" xfId="0" applyFont="1" applyFill="1"/>
    <xf numFmtId="0" fontId="5" fillId="0" borderId="3" xfId="0" applyNumberFormat="1" applyFont="1" applyFill="1" applyBorder="1" applyAlignment="1">
      <alignment horizontal="center" vertical="center" wrapText="1"/>
    </xf>
    <xf numFmtId="0" fontId="5" fillId="0" borderId="3" xfId="0" applyNumberFormat="1" applyFont="1" applyFill="1" applyBorder="1" applyAlignment="1">
      <alignment horizontal="justify" vertical="center" wrapText="1"/>
    </xf>
    <xf numFmtId="14" fontId="5" fillId="0" borderId="3" xfId="0" applyNumberFormat="1" applyFont="1" applyFill="1" applyBorder="1" applyAlignment="1">
      <alignment horizontal="center" vertical="center" wrapText="1"/>
    </xf>
    <xf numFmtId="164" fontId="5" fillId="0" borderId="3" xfId="0" applyNumberFormat="1" applyFont="1" applyFill="1" applyBorder="1" applyAlignment="1">
      <alignment horizontal="center" vertical="center" wrapText="1"/>
    </xf>
    <xf numFmtId="0" fontId="2" fillId="3" borderId="3"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164" fontId="5" fillId="2" borderId="3" xfId="0" applyNumberFormat="1" applyFont="1" applyFill="1" applyBorder="1" applyAlignment="1">
      <alignment horizontal="center" vertical="center" wrapText="1"/>
    </xf>
    <xf numFmtId="0" fontId="5" fillId="2" borderId="3" xfId="0" applyNumberFormat="1" applyFont="1" applyFill="1" applyBorder="1" applyAlignment="1">
      <alignment horizontal="center" vertical="center" wrapText="1"/>
    </xf>
    <xf numFmtId="0" fontId="0" fillId="0" borderId="0" xfId="0" applyFont="1" applyAlignment="1">
      <alignment wrapText="1"/>
    </xf>
    <xf numFmtId="0" fontId="6" fillId="0" borderId="0" xfId="0" applyFont="1" applyBorder="1"/>
    <xf numFmtId="0" fontId="5" fillId="0" borderId="2" xfId="0" applyNumberFormat="1" applyFont="1" applyFill="1" applyBorder="1" applyAlignment="1">
      <alignment horizontal="center" vertical="center" wrapText="1"/>
    </xf>
    <xf numFmtId="0" fontId="7" fillId="2" borderId="3" xfId="0" applyNumberFormat="1" applyFont="1" applyFill="1" applyBorder="1" applyAlignment="1">
      <alignment horizontal="center" vertical="center" wrapText="1"/>
    </xf>
    <xf numFmtId="0" fontId="6" fillId="2" borderId="3" xfId="0" applyFont="1" applyFill="1" applyBorder="1" applyAlignment="1">
      <alignment vertical="center"/>
    </xf>
    <xf numFmtId="0" fontId="6" fillId="2"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1" fillId="0" borderId="0" xfId="0" applyFont="1" applyBorder="1"/>
    <xf numFmtId="0" fontId="5" fillId="2" borderId="3" xfId="0" applyFont="1" applyFill="1" applyBorder="1" applyAlignment="1">
      <alignment horizontal="center" vertical="center" wrapText="1"/>
    </xf>
    <xf numFmtId="0" fontId="2" fillId="0" borderId="3" xfId="0" applyNumberFormat="1" applyFont="1" applyFill="1" applyBorder="1" applyAlignment="1">
      <alignment horizontal="left" vertical="center" wrapText="1"/>
    </xf>
    <xf numFmtId="0" fontId="5" fillId="0" borderId="3" xfId="0" applyNumberFormat="1" applyFont="1" applyFill="1" applyBorder="1" applyAlignment="1">
      <alignment horizontal="left" vertical="center" wrapText="1"/>
    </xf>
    <xf numFmtId="0" fontId="0" fillId="0" borderId="0" xfId="0" applyFont="1" applyAlignment="1">
      <alignment horizontal="left"/>
    </xf>
    <xf numFmtId="0" fontId="12" fillId="3" borderId="3" xfId="0" applyNumberFormat="1"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0" fontId="13" fillId="0" borderId="0" xfId="0" applyFont="1"/>
    <xf numFmtId="0" fontId="2" fillId="0" borderId="3" xfId="0" applyNumberFormat="1" applyFont="1" applyFill="1" applyBorder="1" applyAlignment="1">
      <alignment horizontal="left" vertical="center" wrapText="1"/>
    </xf>
    <xf numFmtId="0" fontId="14" fillId="0" borderId="3" xfId="0" applyFont="1" applyFill="1" applyBorder="1" applyAlignment="1">
      <alignment horizontal="center" vertical="center" wrapText="1"/>
    </xf>
    <xf numFmtId="0" fontId="15" fillId="0" borderId="3" xfId="0" applyFont="1" applyFill="1" applyBorder="1" applyAlignment="1">
      <alignment horizontal="left" vertical="center" wrapText="1"/>
    </xf>
    <xf numFmtId="14" fontId="2" fillId="4" borderId="0" xfId="0" applyNumberFormat="1" applyFont="1" applyFill="1" applyBorder="1" applyAlignment="1">
      <alignment vertical="center" wrapText="1"/>
    </xf>
    <xf numFmtId="0" fontId="0" fillId="5" borderId="0" xfId="0" applyFont="1" applyFill="1"/>
    <xf numFmtId="14" fontId="2" fillId="4" borderId="3" xfId="0" applyNumberFormat="1" applyFont="1" applyFill="1" applyBorder="1" applyAlignment="1">
      <alignment vertical="center" wrapText="1"/>
    </xf>
    <xf numFmtId="14" fontId="2" fillId="5" borderId="3" xfId="0" applyNumberFormat="1" applyFont="1" applyFill="1" applyBorder="1" applyAlignment="1">
      <alignment vertical="center" wrapText="1"/>
    </xf>
    <xf numFmtId="0" fontId="6" fillId="0" borderId="3" xfId="0" applyFont="1" applyBorder="1"/>
    <xf numFmtId="0" fontId="2" fillId="0" borderId="3" xfId="0" applyNumberFormat="1" applyFont="1" applyFill="1" applyBorder="1" applyAlignment="1">
      <alignment horizontal="center" vertical="center" wrapText="1"/>
    </xf>
    <xf numFmtId="0" fontId="7" fillId="0" borderId="3" xfId="0" applyNumberFormat="1" applyFont="1" applyFill="1" applyBorder="1" applyAlignment="1">
      <alignment horizontal="left" vertical="center" wrapText="1"/>
    </xf>
    <xf numFmtId="14" fontId="7" fillId="0" borderId="3" xfId="0" applyNumberFormat="1" applyFont="1" applyFill="1" applyBorder="1" applyAlignment="1">
      <alignment horizontal="center" vertical="center" wrapText="1"/>
    </xf>
    <xf numFmtId="165" fontId="7" fillId="0" borderId="3" xfId="1" applyNumberFormat="1" applyFont="1" applyFill="1" applyBorder="1" applyAlignment="1">
      <alignment vertical="center" wrapText="1"/>
    </xf>
    <xf numFmtId="3" fontId="7" fillId="0" borderId="3" xfId="0" applyNumberFormat="1" applyFont="1" applyFill="1" applyBorder="1" applyAlignment="1">
      <alignment vertical="center" wrapText="1"/>
    </xf>
    <xf numFmtId="14" fontId="9" fillId="0" borderId="3" xfId="0" applyNumberFormat="1" applyFont="1" applyFill="1" applyBorder="1" applyAlignment="1">
      <alignment vertical="center" wrapText="1"/>
    </xf>
    <xf numFmtId="4" fontId="7" fillId="0" borderId="3" xfId="0" applyNumberFormat="1" applyFont="1" applyFill="1" applyBorder="1" applyAlignment="1">
      <alignment vertical="center" wrapText="1"/>
    </xf>
    <xf numFmtId="0" fontId="12" fillId="0" borderId="3" xfId="0" applyNumberFormat="1" applyFont="1" applyFill="1" applyBorder="1" applyAlignment="1">
      <alignment horizontal="left" vertical="center" wrapText="1"/>
    </xf>
    <xf numFmtId="0" fontId="7" fillId="2" borderId="3" xfId="0" applyNumberFormat="1" applyFont="1" applyFill="1" applyBorder="1" applyAlignment="1">
      <alignment horizontal="left" vertical="center" wrapText="1"/>
    </xf>
    <xf numFmtId="0" fontId="9" fillId="0" borderId="3" xfId="0" applyFont="1" applyBorder="1" applyAlignment="1">
      <alignment horizontal="left" vertical="center" wrapText="1"/>
    </xf>
    <xf numFmtId="0" fontId="9" fillId="0" borderId="0" xfId="0" applyFont="1" applyBorder="1" applyAlignment="1">
      <alignment horizontal="left" vertical="center"/>
    </xf>
    <xf numFmtId="0" fontId="9" fillId="0" borderId="0" xfId="0" applyFont="1" applyAlignment="1">
      <alignment horizontal="left" vertical="center"/>
    </xf>
    <xf numFmtId="4" fontId="2" fillId="0" borderId="1" xfId="0" applyNumberFormat="1" applyFont="1" applyFill="1" applyBorder="1" applyAlignment="1">
      <alignment vertical="center" wrapText="1"/>
    </xf>
    <xf numFmtId="4" fontId="2" fillId="0" borderId="3" xfId="0" applyNumberFormat="1" applyFont="1" applyFill="1" applyBorder="1" applyAlignment="1">
      <alignment vertical="center" wrapText="1"/>
    </xf>
    <xf numFmtId="4" fontId="2" fillId="3" borderId="3" xfId="0" applyNumberFormat="1" applyFont="1" applyFill="1" applyBorder="1" applyAlignment="1">
      <alignment vertical="center" wrapText="1"/>
    </xf>
    <xf numFmtId="4" fontId="2" fillId="5" borderId="3" xfId="0" applyNumberFormat="1" applyFont="1" applyFill="1" applyBorder="1" applyAlignment="1">
      <alignment vertical="center" wrapText="1"/>
    </xf>
    <xf numFmtId="0" fontId="16" fillId="5" borderId="3" xfId="0" applyFont="1" applyFill="1" applyBorder="1" applyAlignment="1">
      <alignment vertical="center" wrapText="1"/>
    </xf>
    <xf numFmtId="0" fontId="2" fillId="0" borderId="3" xfId="0" applyNumberFormat="1" applyFont="1" applyFill="1" applyBorder="1" applyAlignment="1">
      <alignment vertical="center" wrapText="1"/>
    </xf>
    <xf numFmtId="3" fontId="2" fillId="0" borderId="3" xfId="0" applyNumberFormat="1" applyFont="1" applyFill="1" applyBorder="1" applyAlignment="1">
      <alignment vertical="center" wrapText="1"/>
    </xf>
    <xf numFmtId="165" fontId="5" fillId="0" borderId="3" xfId="1" applyNumberFormat="1" applyFont="1" applyFill="1" applyBorder="1" applyAlignment="1">
      <alignment vertical="center" wrapText="1"/>
    </xf>
    <xf numFmtId="3" fontId="5" fillId="0" borderId="3" xfId="0" applyNumberFormat="1" applyFont="1" applyFill="1" applyBorder="1" applyAlignment="1">
      <alignment vertical="center" wrapText="1"/>
    </xf>
    <xf numFmtId="14" fontId="8" fillId="0" borderId="3" xfId="0" applyNumberFormat="1" applyFont="1" applyFill="1" applyBorder="1" applyAlignment="1">
      <alignment vertical="center" wrapText="1"/>
    </xf>
    <xf numFmtId="4" fontId="5" fillId="0" borderId="5" xfId="0" applyNumberFormat="1" applyFont="1" applyFill="1" applyBorder="1" applyAlignment="1">
      <alignment vertical="center" wrapText="1"/>
    </xf>
    <xf numFmtId="4" fontId="5" fillId="0" borderId="3" xfId="0" applyNumberFormat="1" applyFont="1" applyFill="1" applyBorder="1" applyAlignment="1">
      <alignment vertical="center" wrapText="1"/>
    </xf>
    <xf numFmtId="4" fontId="5" fillId="0" borderId="7" xfId="0" applyNumberFormat="1" applyFont="1" applyFill="1" applyBorder="1" applyAlignment="1">
      <alignment vertical="center" wrapText="1"/>
    </xf>
    <xf numFmtId="14" fontId="8" fillId="0" borderId="3" xfId="0" applyNumberFormat="1" applyFont="1" applyFill="1" applyBorder="1" applyAlignment="1">
      <alignment vertical="center"/>
    </xf>
    <xf numFmtId="165" fontId="5" fillId="2" borderId="3" xfId="1" applyNumberFormat="1" applyFont="1" applyFill="1" applyBorder="1" applyAlignment="1">
      <alignment vertical="center" wrapText="1"/>
    </xf>
    <xf numFmtId="49" fontId="8" fillId="0" borderId="3" xfId="0" applyNumberFormat="1" applyFont="1" applyFill="1" applyBorder="1" applyAlignment="1">
      <alignment vertical="center" wrapText="1"/>
    </xf>
    <xf numFmtId="3" fontId="5" fillId="2" borderId="3" xfId="0" applyNumberFormat="1" applyFont="1" applyFill="1" applyBorder="1" applyAlignment="1">
      <alignment vertical="center" wrapText="1"/>
    </xf>
    <xf numFmtId="14" fontId="10" fillId="0" borderId="3" xfId="0" applyNumberFormat="1" applyFont="1" applyFill="1" applyBorder="1" applyAlignment="1">
      <alignment vertical="center" wrapText="1"/>
    </xf>
    <xf numFmtId="4" fontId="5" fillId="0" borderId="12" xfId="0" applyNumberFormat="1" applyFont="1" applyFill="1" applyBorder="1" applyAlignment="1">
      <alignment vertical="center" wrapText="1"/>
    </xf>
    <xf numFmtId="0" fontId="8" fillId="0" borderId="3" xfId="0" applyNumberFormat="1" applyFont="1" applyFill="1" applyBorder="1" applyAlignment="1">
      <alignment vertical="center" wrapText="1"/>
    </xf>
    <xf numFmtId="4" fontId="5" fillId="0" borderId="6" xfId="0" applyNumberFormat="1" applyFont="1" applyFill="1" applyBorder="1" applyAlignment="1">
      <alignment vertical="center" wrapText="1"/>
    </xf>
    <xf numFmtId="4" fontId="5" fillId="0" borderId="11" xfId="0" applyNumberFormat="1" applyFont="1" applyFill="1" applyBorder="1" applyAlignment="1">
      <alignment vertical="center" wrapText="1"/>
    </xf>
    <xf numFmtId="4" fontId="9" fillId="0" borderId="3" xfId="0" applyNumberFormat="1" applyFont="1" applyBorder="1" applyAlignment="1">
      <alignment vertical="center" wrapText="1"/>
    </xf>
    <xf numFmtId="0" fontId="0" fillId="0" borderId="0" xfId="0" applyFont="1" applyAlignment="1"/>
    <xf numFmtId="0" fontId="0" fillId="0" borderId="0" xfId="0" applyFont="1" applyFill="1" applyAlignment="1"/>
    <xf numFmtId="0" fontId="2" fillId="3" borderId="3" xfId="0" applyNumberFormat="1" applyFont="1" applyFill="1" applyBorder="1" applyAlignment="1">
      <alignment vertical="center" wrapText="1"/>
    </xf>
    <xf numFmtId="0" fontId="0" fillId="0" borderId="0" xfId="0" applyFont="1" applyAlignment="1">
      <alignment horizontal="center"/>
    </xf>
    <xf numFmtId="0" fontId="0" fillId="0" borderId="0" xfId="0" applyFont="1" applyFill="1" applyAlignment="1">
      <alignment horizontal="center"/>
    </xf>
    <xf numFmtId="0" fontId="6" fillId="2" borderId="3" xfId="0" applyFont="1" applyFill="1" applyBorder="1" applyAlignment="1">
      <alignment vertical="center" wrapText="1"/>
    </xf>
    <xf numFmtId="0" fontId="9" fillId="2" borderId="3" xfId="0" applyFont="1" applyFill="1" applyBorder="1" applyAlignment="1">
      <alignment horizontal="left" vertical="center" wrapText="1"/>
    </xf>
    <xf numFmtId="0" fontId="5" fillId="0" borderId="3" xfId="0" applyNumberFormat="1" applyFont="1" applyFill="1" applyBorder="1" applyAlignment="1">
      <alignment horizontal="justify" vertical="top" wrapText="1"/>
    </xf>
    <xf numFmtId="165" fontId="5" fillId="0" borderId="3" xfId="1" applyNumberFormat="1" applyFont="1" applyFill="1" applyBorder="1" applyAlignment="1">
      <alignment horizontal="center" vertical="center" wrapText="1"/>
    </xf>
    <xf numFmtId="0" fontId="12" fillId="2" borderId="3" xfId="0" applyNumberFormat="1" applyFont="1" applyFill="1" applyBorder="1" applyAlignment="1">
      <alignment horizontal="center" vertical="center" wrapText="1"/>
    </xf>
    <xf numFmtId="0" fontId="5" fillId="2" borderId="3" xfId="0" applyNumberFormat="1" applyFont="1" applyFill="1" applyBorder="1" applyAlignment="1">
      <alignment horizontal="left" vertical="center" wrapText="1"/>
    </xf>
    <xf numFmtId="0" fontId="7" fillId="0" borderId="3" xfId="0" applyNumberFormat="1"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14" fontId="8" fillId="0" borderId="3" xfId="0" applyNumberFormat="1" applyFont="1" applyFill="1" applyBorder="1" applyAlignment="1">
      <alignment horizontal="center" vertical="center" wrapText="1"/>
    </xf>
    <xf numFmtId="0" fontId="0" fillId="0" borderId="0" xfId="0" applyFont="1" applyAlignment="1">
      <alignment horizontal="center" vertical="center"/>
    </xf>
    <xf numFmtId="14" fontId="7" fillId="0" borderId="3" xfId="0" applyNumberFormat="1" applyFont="1" applyFill="1" applyBorder="1" applyAlignment="1">
      <alignment horizontal="left" vertical="center" wrapText="1"/>
    </xf>
    <xf numFmtId="164" fontId="7" fillId="0" borderId="3" xfId="0" applyNumberFormat="1" applyFont="1" applyFill="1" applyBorder="1" applyAlignment="1">
      <alignment horizontal="left" vertical="center" wrapText="1"/>
    </xf>
    <xf numFmtId="0" fontId="9" fillId="0" borderId="0" xfId="0" applyFont="1" applyAlignment="1">
      <alignment horizontal="left" vertical="center" wrapText="1"/>
    </xf>
    <xf numFmtId="165" fontId="7" fillId="0" borderId="3" xfId="1" applyNumberFormat="1" applyFont="1" applyFill="1" applyBorder="1" applyAlignment="1">
      <alignment horizontal="center" vertical="center" wrapText="1"/>
    </xf>
    <xf numFmtId="0" fontId="9" fillId="0" borderId="0" xfId="0" applyFont="1" applyAlignment="1">
      <alignment horizontal="center" vertical="center" wrapText="1"/>
    </xf>
    <xf numFmtId="3" fontId="7" fillId="0" borderId="3" xfId="0" applyNumberFormat="1" applyFont="1" applyFill="1" applyBorder="1" applyAlignment="1">
      <alignment horizontal="center" vertical="center" wrapText="1"/>
    </xf>
    <xf numFmtId="14" fontId="9" fillId="0" borderId="3" xfId="0" applyNumberFormat="1" applyFont="1" applyFill="1" applyBorder="1" applyAlignment="1">
      <alignment horizontal="center" vertical="center" wrapText="1"/>
    </xf>
    <xf numFmtId="0" fontId="17" fillId="0" borderId="0" xfId="0" applyFont="1" applyAlignment="1">
      <alignment vertical="center" wrapText="1"/>
    </xf>
    <xf numFmtId="0" fontId="7" fillId="0" borderId="3" xfId="0" applyNumberFormat="1" applyFont="1" applyFill="1" applyBorder="1" applyAlignment="1">
      <alignment horizontal="justify" vertical="top" wrapText="1"/>
    </xf>
    <xf numFmtId="164" fontId="7" fillId="0" borderId="3" xfId="0" applyNumberFormat="1" applyFont="1" applyFill="1" applyBorder="1" applyAlignment="1">
      <alignment horizontal="center" vertical="center" wrapText="1"/>
    </xf>
    <xf numFmtId="0" fontId="9" fillId="0" borderId="0" xfId="0" applyFont="1" applyBorder="1"/>
    <xf numFmtId="0" fontId="9" fillId="0" borderId="0" xfId="0" applyFont="1"/>
    <xf numFmtId="4" fontId="7" fillId="0" borderId="3" xfId="1" applyNumberFormat="1" applyFont="1" applyFill="1" applyBorder="1" applyAlignment="1">
      <alignment horizontal="center" vertical="center" wrapText="1"/>
    </xf>
    <xf numFmtId="4" fontId="9" fillId="0" borderId="0" xfId="0" applyNumberFormat="1" applyFont="1" applyAlignment="1">
      <alignment horizontal="center" vertical="center" wrapText="1"/>
    </xf>
    <xf numFmtId="4" fontId="9" fillId="0" borderId="20" xfId="0" applyNumberFormat="1" applyFont="1" applyBorder="1" applyAlignment="1">
      <alignment horizontal="center" vertical="center" wrapText="1"/>
    </xf>
    <xf numFmtId="0" fontId="9" fillId="0" borderId="3" xfId="0" applyFont="1" applyBorder="1" applyAlignment="1">
      <alignment vertical="center" wrapText="1"/>
    </xf>
    <xf numFmtId="4" fontId="9" fillId="0" borderId="21" xfId="0" applyNumberFormat="1" applyFont="1" applyBorder="1" applyAlignment="1">
      <alignment horizontal="center" vertical="center" wrapText="1"/>
    </xf>
    <xf numFmtId="165" fontId="7" fillId="0" borderId="6" xfId="1" applyNumberFormat="1" applyFont="1" applyFill="1" applyBorder="1" applyAlignment="1">
      <alignment horizontal="center" vertical="center" wrapText="1"/>
    </xf>
    <xf numFmtId="4" fontId="7" fillId="0" borderId="6" xfId="1" applyNumberFormat="1" applyFont="1" applyFill="1" applyBorder="1" applyAlignment="1">
      <alignment horizontal="center" vertical="center" wrapText="1"/>
    </xf>
    <xf numFmtId="0" fontId="9" fillId="0" borderId="3" xfId="0" applyFont="1" applyBorder="1" applyAlignment="1">
      <alignment horizontal="center" vertical="center" wrapText="1"/>
    </xf>
    <xf numFmtId="4" fontId="9" fillId="0" borderId="3" xfId="0" applyNumberFormat="1" applyFont="1" applyBorder="1" applyAlignment="1">
      <alignment horizontal="center" vertical="center" wrapText="1"/>
    </xf>
    <xf numFmtId="0" fontId="5" fillId="0" borderId="3" xfId="0" applyNumberFormat="1" applyFont="1" applyFill="1" applyBorder="1" applyAlignment="1">
      <alignment horizontal="left" vertical="top" wrapText="1"/>
    </xf>
    <xf numFmtId="0" fontId="6" fillId="0" borderId="3" xfId="0" applyFont="1" applyFill="1" applyBorder="1" applyAlignment="1">
      <alignment horizontal="center" vertical="center" wrapText="1"/>
    </xf>
    <xf numFmtId="0" fontId="6" fillId="0" borderId="3" xfId="0" applyFont="1" applyFill="1" applyBorder="1" applyAlignment="1">
      <alignment vertical="center"/>
    </xf>
    <xf numFmtId="0" fontId="6" fillId="0" borderId="0" xfId="0" applyFont="1" applyFill="1" applyBorder="1"/>
    <xf numFmtId="0" fontId="5" fillId="0" borderId="16" xfId="0" applyNumberFormat="1" applyFont="1" applyFill="1" applyBorder="1" applyAlignment="1">
      <alignment horizontal="center" vertical="center" wrapText="1"/>
    </xf>
    <xf numFmtId="0" fontId="1" fillId="0" borderId="0" xfId="0" applyFont="1" applyAlignment="1">
      <alignment vertical="center" wrapText="1"/>
    </xf>
    <xf numFmtId="0" fontId="10" fillId="0" borderId="0" xfId="0" applyFont="1" applyAlignment="1">
      <alignment horizontal="center" vertical="center" wrapText="1"/>
    </xf>
    <xf numFmtId="4" fontId="10" fillId="0" borderId="0" xfId="0" applyNumberFormat="1" applyFont="1" applyAlignment="1">
      <alignment horizontal="center" vertical="center" wrapText="1"/>
    </xf>
    <xf numFmtId="0" fontId="16" fillId="5" borderId="6" xfId="0" applyFont="1" applyFill="1" applyBorder="1" applyAlignment="1">
      <alignment vertical="center" wrapText="1"/>
    </xf>
    <xf numFmtId="0" fontId="16" fillId="5" borderId="5" xfId="0" applyFont="1" applyFill="1" applyBorder="1" applyAlignment="1">
      <alignment vertical="center" wrapText="1"/>
    </xf>
    <xf numFmtId="3" fontId="2" fillId="5" borderId="6" xfId="0" applyNumberFormat="1" applyFont="1" applyFill="1" applyBorder="1" applyAlignment="1">
      <alignment vertical="center" wrapText="1"/>
    </xf>
    <xf numFmtId="3" fontId="2" fillId="5" borderId="5" xfId="0" applyNumberFormat="1" applyFont="1" applyFill="1" applyBorder="1" applyAlignment="1">
      <alignment vertical="center" wrapText="1"/>
    </xf>
    <xf numFmtId="4" fontId="2" fillId="5" borderId="6" xfId="0" applyNumberFormat="1" applyFont="1" applyFill="1" applyBorder="1" applyAlignment="1">
      <alignment vertical="center" wrapText="1"/>
    </xf>
    <xf numFmtId="4" fontId="2" fillId="5" borderId="5" xfId="0" applyNumberFormat="1" applyFont="1" applyFill="1" applyBorder="1" applyAlignment="1">
      <alignment vertical="center" wrapText="1"/>
    </xf>
    <xf numFmtId="0" fontId="2" fillId="5" borderId="6" xfId="0" applyNumberFormat="1" applyFont="1" applyFill="1" applyBorder="1" applyAlignment="1">
      <alignment horizontal="center" vertical="center" wrapText="1"/>
    </xf>
    <xf numFmtId="0" fontId="2" fillId="5" borderId="5" xfId="0" applyNumberFormat="1" applyFont="1" applyFill="1" applyBorder="1" applyAlignment="1">
      <alignment horizontal="center" vertical="center" wrapText="1"/>
    </xf>
    <xf numFmtId="4" fontId="2" fillId="3" borderId="6" xfId="0" applyNumberFormat="1" applyFont="1" applyFill="1" applyBorder="1" applyAlignment="1">
      <alignment vertical="center" wrapText="1"/>
    </xf>
    <xf numFmtId="4" fontId="2" fillId="3" borderId="5" xfId="0" applyNumberFormat="1" applyFont="1" applyFill="1" applyBorder="1" applyAlignment="1">
      <alignment vertical="center" wrapText="1"/>
    </xf>
    <xf numFmtId="4" fontId="2" fillId="5" borderId="8" xfId="0" applyNumberFormat="1" applyFont="1" applyFill="1" applyBorder="1" applyAlignment="1">
      <alignment horizontal="center" vertical="center" wrapText="1"/>
    </xf>
    <xf numFmtId="4" fontId="2" fillId="5" borderId="13" xfId="0" applyNumberFormat="1" applyFont="1" applyFill="1" applyBorder="1" applyAlignment="1">
      <alignment horizontal="center" vertical="center" wrapText="1"/>
    </xf>
    <xf numFmtId="0" fontId="0" fillId="5" borderId="13" xfId="0" applyFill="1" applyBorder="1" applyAlignment="1">
      <alignment horizontal="center" vertical="center" wrapText="1"/>
    </xf>
    <xf numFmtId="0" fontId="0" fillId="5" borderId="14" xfId="0" applyFill="1" applyBorder="1" applyAlignment="1">
      <alignment horizontal="center" vertical="center" wrapText="1"/>
    </xf>
    <xf numFmtId="0" fontId="2" fillId="5" borderId="17" xfId="0" applyNumberFormat="1" applyFont="1" applyFill="1" applyBorder="1" applyAlignment="1">
      <alignment horizontal="center" vertical="center" wrapText="1"/>
    </xf>
    <xf numFmtId="0" fontId="2" fillId="5" borderId="18" xfId="0" applyNumberFormat="1" applyFont="1" applyFill="1" applyBorder="1" applyAlignment="1">
      <alignment horizontal="center" vertical="center" wrapText="1"/>
    </xf>
    <xf numFmtId="0" fontId="2" fillId="3" borderId="1" xfId="0" applyNumberFormat="1" applyFont="1" applyFill="1" applyBorder="1" applyAlignment="1">
      <alignment horizontal="center" vertical="center" wrapText="1"/>
    </xf>
    <xf numFmtId="0" fontId="2" fillId="3" borderId="3"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2" fillId="0" borderId="3"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12" fillId="3" borderId="1" xfId="0" applyNumberFormat="1" applyFont="1" applyFill="1" applyBorder="1" applyAlignment="1">
      <alignment horizontal="center" vertical="center" wrapText="1"/>
    </xf>
    <xf numFmtId="0" fontId="12" fillId="3" borderId="3" xfId="0" applyNumberFormat="1" applyFont="1" applyFill="1" applyBorder="1" applyAlignment="1">
      <alignment horizontal="center" vertical="center" wrapText="1"/>
    </xf>
    <xf numFmtId="0" fontId="2" fillId="3" borderId="19" xfId="0" applyNumberFormat="1" applyFont="1" applyFill="1" applyBorder="1" applyAlignment="1">
      <alignment horizontal="center" vertical="center" wrapText="1"/>
    </xf>
    <xf numFmtId="0" fontId="2" fillId="3" borderId="4" xfId="0" applyNumberFormat="1" applyFont="1" applyFill="1" applyBorder="1" applyAlignment="1">
      <alignment horizontal="center" vertical="center" wrapText="1"/>
    </xf>
    <xf numFmtId="0" fontId="2" fillId="3" borderId="5" xfId="0" applyNumberFormat="1" applyFont="1" applyFill="1" applyBorder="1" applyAlignment="1">
      <alignment horizontal="center" vertical="center" wrapText="1"/>
    </xf>
    <xf numFmtId="4" fontId="2" fillId="0" borderId="3" xfId="0" applyNumberFormat="1" applyFont="1" applyFill="1" applyBorder="1" applyAlignment="1">
      <alignment vertical="center" wrapText="1"/>
    </xf>
    <xf numFmtId="4" fontId="2" fillId="0" borderId="8" xfId="0" applyNumberFormat="1" applyFont="1" applyFill="1" applyBorder="1" applyAlignment="1">
      <alignment horizontal="center" vertical="center" wrapText="1"/>
    </xf>
    <xf numFmtId="4" fontId="2" fillId="0" borderId="13" xfId="0" applyNumberFormat="1" applyFont="1" applyFill="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4" fontId="2" fillId="0" borderId="9" xfId="0" applyNumberFormat="1" applyFont="1" applyFill="1" applyBorder="1" applyAlignment="1">
      <alignment horizontal="center" vertical="center" wrapText="1"/>
    </xf>
    <xf numFmtId="4" fontId="2" fillId="0" borderId="15" xfId="0" applyNumberFormat="1" applyFont="1" applyFill="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4" fontId="2" fillId="0" borderId="1" xfId="0" applyNumberFormat="1" applyFont="1" applyFill="1" applyBorder="1" applyAlignment="1">
      <alignment vertical="center" wrapText="1"/>
    </xf>
    <xf numFmtId="4" fontId="2" fillId="0" borderId="8" xfId="0" applyNumberFormat="1" applyFont="1" applyFill="1" applyBorder="1" applyAlignment="1">
      <alignment vertical="center" wrapText="1"/>
    </xf>
    <xf numFmtId="3" fontId="2" fillId="0" borderId="1" xfId="0" applyNumberFormat="1" applyFont="1" applyFill="1" applyBorder="1" applyAlignment="1">
      <alignment vertical="center" wrapText="1"/>
    </xf>
    <xf numFmtId="3" fontId="2" fillId="0" borderId="3" xfId="0" applyNumberFormat="1" applyFont="1" applyFill="1" applyBorder="1" applyAlignment="1">
      <alignment vertical="center" wrapText="1"/>
    </xf>
    <xf numFmtId="4" fontId="2" fillId="3" borderId="1" xfId="0" applyNumberFormat="1" applyFont="1" applyFill="1" applyBorder="1" applyAlignment="1">
      <alignment vertical="center" wrapText="1"/>
    </xf>
    <xf numFmtId="4" fontId="2" fillId="3" borderId="3" xfId="0" applyNumberFormat="1" applyFont="1" applyFill="1" applyBorder="1" applyAlignment="1">
      <alignment vertical="center" wrapText="1"/>
    </xf>
  </cellXfs>
  <cellStyles count="3">
    <cellStyle name="Comma" xfId="1" builtinId="3"/>
    <cellStyle name="Comma 2" xfId="2"/>
    <cellStyle name="Normal"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D76"/>
  <sheetViews>
    <sheetView tabSelected="1" zoomScale="70" zoomScaleNormal="70" workbookViewId="0">
      <pane xSplit="7" ySplit="6" topLeftCell="U7" activePane="bottomRight" state="frozen"/>
      <selection pane="topRight" activeCell="H1" sqref="H1"/>
      <selection pane="bottomLeft" activeCell="A7" sqref="A7"/>
      <selection pane="bottomRight" sqref="A1:A3"/>
    </sheetView>
  </sheetViews>
  <sheetFormatPr defaultColWidth="9.140625" defaultRowHeight="15" x14ac:dyDescent="0.25"/>
  <cols>
    <col min="1" max="1" width="7.42578125" style="1" customWidth="1"/>
    <col min="2" max="2" width="8.140625" style="27" customWidth="1"/>
    <col min="3" max="3" width="7.28515625" style="1" customWidth="1"/>
    <col min="4" max="4" width="14.28515625" style="1" customWidth="1"/>
    <col min="5" max="5" width="10.140625" style="1" customWidth="1"/>
    <col min="6" max="6" width="36.5703125" style="24" bestFit="1" customWidth="1"/>
    <col min="7" max="7" width="18.42578125" style="24" customWidth="1"/>
    <col min="8" max="8" width="72.7109375" style="24" customWidth="1"/>
    <col min="9" max="9" width="141.85546875" style="1" customWidth="1"/>
    <col min="10" max="11" width="14.5703125" style="74" customWidth="1"/>
    <col min="12" max="12" width="16.140625" style="74" customWidth="1"/>
    <col min="13" max="13" width="9" style="74" customWidth="1"/>
    <col min="14" max="14" width="10.5703125" style="74" customWidth="1"/>
    <col min="15" max="15" width="12.28515625" style="74" customWidth="1"/>
    <col min="16" max="16" width="11.42578125" style="75" customWidth="1"/>
    <col min="17" max="17" width="33" style="75" customWidth="1"/>
    <col min="18" max="20" width="21.85546875" style="71" customWidth="1"/>
    <col min="21" max="21" width="15.5703125" style="71" customWidth="1"/>
    <col min="22" max="22" width="13.42578125" style="71" customWidth="1"/>
    <col min="23" max="23" width="17" style="71" customWidth="1"/>
    <col min="24" max="24" width="19.42578125" style="71" customWidth="1"/>
    <col min="25" max="25" width="19.85546875" style="71" customWidth="1"/>
    <col min="26" max="26" width="19.42578125" style="71" customWidth="1"/>
    <col min="27" max="27" width="13.42578125" style="71" customWidth="1"/>
    <col min="28" max="28" width="18.85546875" style="71" customWidth="1"/>
    <col min="29" max="29" width="16" style="71" customWidth="1"/>
    <col min="30" max="30" width="21.85546875" style="71" customWidth="1"/>
    <col min="31" max="31" width="27.7109375" style="71" bestFit="1" customWidth="1"/>
    <col min="32" max="32" width="25" style="13" customWidth="1"/>
    <col min="33" max="33" width="18.28515625" style="72" bestFit="1" customWidth="1"/>
    <col min="34" max="34" width="22.42578125" style="72" bestFit="1" customWidth="1"/>
    <col min="35" max="35" width="15.140625" style="1" customWidth="1"/>
    <col min="36" max="16384" width="9.140625" style="1"/>
  </cols>
  <sheetData>
    <row r="1" spans="1:108" ht="15.75" x14ac:dyDescent="0.25">
      <c r="A1" s="133" t="s">
        <v>0</v>
      </c>
      <c r="B1" s="139" t="s">
        <v>168</v>
      </c>
      <c r="C1" s="131" t="s">
        <v>169</v>
      </c>
      <c r="D1" s="137" t="s">
        <v>9</v>
      </c>
      <c r="E1" s="131" t="s">
        <v>173</v>
      </c>
      <c r="F1" s="135" t="s">
        <v>1</v>
      </c>
      <c r="G1" s="135" t="s">
        <v>15</v>
      </c>
      <c r="H1" s="141" t="s">
        <v>221</v>
      </c>
      <c r="I1" s="137" t="s">
        <v>17</v>
      </c>
      <c r="J1" s="137" t="s">
        <v>16</v>
      </c>
      <c r="K1" s="137" t="s">
        <v>18</v>
      </c>
      <c r="L1" s="137" t="s">
        <v>19</v>
      </c>
      <c r="M1" s="137" t="s">
        <v>2</v>
      </c>
      <c r="N1" s="137" t="s">
        <v>20</v>
      </c>
      <c r="O1" s="137" t="s">
        <v>3</v>
      </c>
      <c r="P1" s="137" t="s">
        <v>4</v>
      </c>
      <c r="Q1" s="137" t="s">
        <v>21</v>
      </c>
      <c r="R1" s="145" t="s">
        <v>10</v>
      </c>
      <c r="S1" s="146"/>
      <c r="T1" s="146"/>
      <c r="U1" s="146"/>
      <c r="V1" s="146"/>
      <c r="W1" s="146"/>
      <c r="X1" s="146"/>
      <c r="Y1" s="147"/>
      <c r="Z1" s="147"/>
      <c r="AA1" s="148"/>
      <c r="AB1" s="157" t="s">
        <v>167</v>
      </c>
      <c r="AC1" s="48"/>
      <c r="AD1" s="153" t="s">
        <v>5</v>
      </c>
      <c r="AE1" s="155" t="s">
        <v>14</v>
      </c>
      <c r="AF1" s="155" t="s">
        <v>6</v>
      </c>
      <c r="AG1" s="153" t="s">
        <v>23</v>
      </c>
      <c r="AH1" s="154"/>
      <c r="AI1" s="138" t="s">
        <v>219</v>
      </c>
    </row>
    <row r="2" spans="1:108" ht="15.75" x14ac:dyDescent="0.25">
      <c r="A2" s="134"/>
      <c r="B2" s="140"/>
      <c r="C2" s="132"/>
      <c r="D2" s="138"/>
      <c r="E2" s="132"/>
      <c r="F2" s="136"/>
      <c r="G2" s="136"/>
      <c r="H2" s="142"/>
      <c r="I2" s="138"/>
      <c r="J2" s="138"/>
      <c r="K2" s="138"/>
      <c r="L2" s="138"/>
      <c r="M2" s="138"/>
      <c r="N2" s="138"/>
      <c r="O2" s="138"/>
      <c r="P2" s="138"/>
      <c r="Q2" s="138"/>
      <c r="R2" s="149" t="s">
        <v>11</v>
      </c>
      <c r="S2" s="150"/>
      <c r="T2" s="150"/>
      <c r="U2" s="150"/>
      <c r="V2" s="151"/>
      <c r="W2" s="152"/>
      <c r="X2" s="144" t="s">
        <v>13</v>
      </c>
      <c r="Y2" s="49"/>
      <c r="Z2" s="49"/>
      <c r="AA2" s="144" t="s">
        <v>22</v>
      </c>
      <c r="AB2" s="158"/>
      <c r="AC2" s="144" t="s">
        <v>7</v>
      </c>
      <c r="AD2" s="144"/>
      <c r="AE2" s="156"/>
      <c r="AF2" s="156"/>
      <c r="AG2" s="144" t="s">
        <v>8</v>
      </c>
      <c r="AH2" s="144" t="s">
        <v>24</v>
      </c>
      <c r="AI2" s="138"/>
    </row>
    <row r="3" spans="1:108" ht="66" customHeight="1" thickBot="1" x14ac:dyDescent="0.3">
      <c r="A3" s="134"/>
      <c r="B3" s="140"/>
      <c r="C3" s="132"/>
      <c r="D3" s="138"/>
      <c r="E3" s="132"/>
      <c r="F3" s="136"/>
      <c r="G3" s="136"/>
      <c r="H3" s="143"/>
      <c r="I3" s="138"/>
      <c r="J3" s="138"/>
      <c r="K3" s="138"/>
      <c r="L3" s="138"/>
      <c r="M3" s="138"/>
      <c r="N3" s="138"/>
      <c r="O3" s="138"/>
      <c r="P3" s="138"/>
      <c r="Q3" s="138"/>
      <c r="R3" s="49" t="s">
        <v>8</v>
      </c>
      <c r="S3" s="50" t="s">
        <v>193</v>
      </c>
      <c r="T3" s="50" t="s">
        <v>194</v>
      </c>
      <c r="U3" s="49" t="s">
        <v>12</v>
      </c>
      <c r="V3" s="50" t="s">
        <v>193</v>
      </c>
      <c r="W3" s="50" t="s">
        <v>194</v>
      </c>
      <c r="X3" s="144"/>
      <c r="Y3" s="50" t="s">
        <v>193</v>
      </c>
      <c r="Z3" s="50" t="s">
        <v>194</v>
      </c>
      <c r="AA3" s="144"/>
      <c r="AB3" s="158"/>
      <c r="AC3" s="144"/>
      <c r="AD3" s="144"/>
      <c r="AE3" s="156"/>
      <c r="AF3" s="156"/>
      <c r="AG3" s="144"/>
      <c r="AH3" s="144"/>
      <c r="AI3" s="33">
        <v>43166</v>
      </c>
    </row>
    <row r="4" spans="1:108" ht="15.75" customHeight="1" x14ac:dyDescent="0.25">
      <c r="A4" s="129" t="s">
        <v>266</v>
      </c>
      <c r="B4" s="131" t="s">
        <v>270</v>
      </c>
      <c r="C4" s="131" t="s">
        <v>271</v>
      </c>
      <c r="D4" s="121" t="s">
        <v>267</v>
      </c>
      <c r="E4" s="131" t="s">
        <v>268</v>
      </c>
      <c r="F4" s="121" t="s">
        <v>269</v>
      </c>
      <c r="G4" s="121" t="s">
        <v>272</v>
      </c>
      <c r="H4" s="121" t="s">
        <v>273</v>
      </c>
      <c r="I4" s="121" t="s">
        <v>274</v>
      </c>
      <c r="J4" s="121" t="s">
        <v>275</v>
      </c>
      <c r="K4" s="121" t="s">
        <v>276</v>
      </c>
      <c r="L4" s="121" t="s">
        <v>280</v>
      </c>
      <c r="M4" s="121" t="s">
        <v>277</v>
      </c>
      <c r="N4" s="121" t="s">
        <v>278</v>
      </c>
      <c r="O4" s="121" t="s">
        <v>279</v>
      </c>
      <c r="P4" s="121" t="s">
        <v>281</v>
      </c>
      <c r="Q4" s="121" t="s">
        <v>282</v>
      </c>
      <c r="R4" s="125" t="s">
        <v>283</v>
      </c>
      <c r="S4" s="126"/>
      <c r="T4" s="126"/>
      <c r="U4" s="126"/>
      <c r="V4" s="126"/>
      <c r="W4" s="126"/>
      <c r="X4" s="126"/>
      <c r="Y4" s="127"/>
      <c r="Z4" s="127"/>
      <c r="AA4" s="128"/>
      <c r="AB4" s="123" t="s">
        <v>290</v>
      </c>
      <c r="AC4" s="119" t="s">
        <v>291</v>
      </c>
      <c r="AD4" s="119" t="s">
        <v>292</v>
      </c>
      <c r="AE4" s="115" t="s">
        <v>293</v>
      </c>
      <c r="AF4" s="117" t="s">
        <v>294</v>
      </c>
      <c r="AG4" s="119" t="s">
        <v>284</v>
      </c>
      <c r="AH4" s="119" t="s">
        <v>295</v>
      </c>
      <c r="AI4" s="31"/>
    </row>
    <row r="5" spans="1:108" s="32" customFormat="1" ht="47.25" x14ac:dyDescent="0.25">
      <c r="A5" s="130"/>
      <c r="B5" s="132"/>
      <c r="C5" s="132"/>
      <c r="D5" s="122"/>
      <c r="E5" s="132"/>
      <c r="F5" s="122"/>
      <c r="G5" s="122"/>
      <c r="H5" s="122"/>
      <c r="I5" s="122"/>
      <c r="J5" s="122"/>
      <c r="K5" s="122"/>
      <c r="L5" s="122"/>
      <c r="M5" s="122"/>
      <c r="N5" s="122"/>
      <c r="O5" s="122"/>
      <c r="P5" s="122"/>
      <c r="Q5" s="122"/>
      <c r="R5" s="51" t="s">
        <v>284</v>
      </c>
      <c r="S5" s="50" t="s">
        <v>285</v>
      </c>
      <c r="T5" s="50" t="s">
        <v>286</v>
      </c>
      <c r="U5" s="51" t="s">
        <v>287</v>
      </c>
      <c r="V5" s="50" t="s">
        <v>285</v>
      </c>
      <c r="W5" s="50" t="s">
        <v>286</v>
      </c>
      <c r="X5" s="52" t="s">
        <v>288</v>
      </c>
      <c r="Y5" s="50" t="s">
        <v>285</v>
      </c>
      <c r="Z5" s="50" t="s">
        <v>286</v>
      </c>
      <c r="AA5" s="51" t="s">
        <v>289</v>
      </c>
      <c r="AB5" s="124"/>
      <c r="AC5" s="120"/>
      <c r="AD5" s="120"/>
      <c r="AE5" s="116"/>
      <c r="AF5" s="118"/>
      <c r="AG5" s="120"/>
      <c r="AH5" s="120"/>
      <c r="AI5" s="34" t="s">
        <v>296</v>
      </c>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row>
    <row r="6" spans="1:108" ht="15.75" x14ac:dyDescent="0.25">
      <c r="A6" s="9">
        <v>0</v>
      </c>
      <c r="B6" s="25">
        <v>1</v>
      </c>
      <c r="C6" s="8" t="s">
        <v>189</v>
      </c>
      <c r="D6" s="10">
        <v>2</v>
      </c>
      <c r="E6" s="8">
        <v>3</v>
      </c>
      <c r="F6" s="22">
        <v>4</v>
      </c>
      <c r="G6" s="22">
        <v>5</v>
      </c>
      <c r="H6" s="28">
        <v>6</v>
      </c>
      <c r="I6" s="10">
        <v>7</v>
      </c>
      <c r="J6" s="36">
        <v>8</v>
      </c>
      <c r="K6" s="36">
        <v>9</v>
      </c>
      <c r="L6" s="36">
        <v>10</v>
      </c>
      <c r="M6" s="36">
        <v>11</v>
      </c>
      <c r="N6" s="36">
        <v>12</v>
      </c>
      <c r="O6" s="36">
        <v>13</v>
      </c>
      <c r="P6" s="36">
        <v>14</v>
      </c>
      <c r="Q6" s="36">
        <v>15</v>
      </c>
      <c r="R6" s="53">
        <v>16</v>
      </c>
      <c r="S6" s="73"/>
      <c r="T6" s="73"/>
      <c r="U6" s="53">
        <v>17</v>
      </c>
      <c r="V6" s="53"/>
      <c r="W6" s="53"/>
      <c r="X6" s="53">
        <v>18</v>
      </c>
      <c r="Y6" s="50"/>
      <c r="Z6" s="50"/>
      <c r="AA6" s="53">
        <v>19</v>
      </c>
      <c r="AB6" s="50" t="s">
        <v>190</v>
      </c>
      <c r="AC6" s="54">
        <v>20</v>
      </c>
      <c r="AD6" s="54">
        <v>21</v>
      </c>
      <c r="AE6" s="54">
        <v>22</v>
      </c>
      <c r="AF6" s="54">
        <v>23</v>
      </c>
      <c r="AG6" s="54">
        <v>24</v>
      </c>
      <c r="AH6" s="54">
        <v>25</v>
      </c>
      <c r="AI6" s="35"/>
    </row>
    <row r="7" spans="1:108" ht="236.25" x14ac:dyDescent="0.25">
      <c r="A7" s="15">
        <v>1</v>
      </c>
      <c r="B7" s="26">
        <v>2</v>
      </c>
      <c r="C7" s="4" t="s">
        <v>182</v>
      </c>
      <c r="D7" s="16" t="s">
        <v>174</v>
      </c>
      <c r="E7" s="17" t="s">
        <v>129</v>
      </c>
      <c r="F7" s="23" t="s">
        <v>38</v>
      </c>
      <c r="G7" s="23" t="s">
        <v>36</v>
      </c>
      <c r="H7" s="28" t="s">
        <v>196</v>
      </c>
      <c r="I7" s="5" t="s">
        <v>39</v>
      </c>
      <c r="J7" s="6">
        <v>42459</v>
      </c>
      <c r="K7" s="6">
        <v>43189</v>
      </c>
      <c r="L7" s="7">
        <f t="shared" ref="L7:L33" si="0">R7/AB7*100</f>
        <v>83.983862816086358</v>
      </c>
      <c r="M7" s="12" t="s">
        <v>163</v>
      </c>
      <c r="N7" s="12" t="s">
        <v>164</v>
      </c>
      <c r="O7" s="12" t="s">
        <v>164</v>
      </c>
      <c r="P7" s="18" t="s">
        <v>165</v>
      </c>
      <c r="Q7" s="4" t="s">
        <v>37</v>
      </c>
      <c r="R7" s="55">
        <f>S7+T7</f>
        <v>11141147.18</v>
      </c>
      <c r="S7" s="55">
        <v>2156782.65</v>
      </c>
      <c r="T7" s="55">
        <v>8984364.5299999993</v>
      </c>
      <c r="U7" s="55">
        <v>0</v>
      </c>
      <c r="V7" s="55">
        <v>0</v>
      </c>
      <c r="W7" s="55">
        <v>0</v>
      </c>
      <c r="X7" s="55">
        <f>Y7+Z7</f>
        <v>2124671.7600000002</v>
      </c>
      <c r="Y7" s="55">
        <v>539195.67000000004</v>
      </c>
      <c r="Z7" s="55">
        <v>1585476.09</v>
      </c>
      <c r="AA7" s="55"/>
      <c r="AB7" s="55">
        <f t="shared" ref="AB7:AB33" si="1">R7+X7+U7+AA7</f>
        <v>13265818.939999999</v>
      </c>
      <c r="AC7" s="55">
        <v>0</v>
      </c>
      <c r="AD7" s="55">
        <f t="shared" ref="AD7:AD33" si="2">R7+X7+AC7</f>
        <v>13265818.939999999</v>
      </c>
      <c r="AE7" s="56" t="s">
        <v>166</v>
      </c>
      <c r="AF7" s="57" t="s">
        <v>216</v>
      </c>
      <c r="AG7" s="58">
        <v>5849501.2200000007</v>
      </c>
      <c r="AH7" s="59">
        <v>0</v>
      </c>
      <c r="AI7" s="14"/>
    </row>
    <row r="8" spans="1:108" ht="204.75" x14ac:dyDescent="0.25">
      <c r="A8" s="15">
        <v>2</v>
      </c>
      <c r="B8" s="26">
        <v>3</v>
      </c>
      <c r="C8" s="4" t="s">
        <v>182</v>
      </c>
      <c r="D8" s="16" t="s">
        <v>174</v>
      </c>
      <c r="E8" s="17" t="s">
        <v>129</v>
      </c>
      <c r="F8" s="23" t="s">
        <v>41</v>
      </c>
      <c r="G8" s="23" t="s">
        <v>40</v>
      </c>
      <c r="H8" s="23" t="s">
        <v>228</v>
      </c>
      <c r="I8" s="5" t="s">
        <v>42</v>
      </c>
      <c r="J8" s="6">
        <v>42534</v>
      </c>
      <c r="K8" s="6">
        <v>43325</v>
      </c>
      <c r="L8" s="7">
        <f t="shared" si="0"/>
        <v>83.983862847828021</v>
      </c>
      <c r="M8" s="12" t="s">
        <v>163</v>
      </c>
      <c r="N8" s="12" t="s">
        <v>164</v>
      </c>
      <c r="O8" s="12" t="s">
        <v>164</v>
      </c>
      <c r="P8" s="18" t="s">
        <v>165</v>
      </c>
      <c r="Q8" s="4" t="s">
        <v>37</v>
      </c>
      <c r="R8" s="55">
        <f t="shared" ref="R8:R14" si="3">S8+T8</f>
        <v>16024248.879999999</v>
      </c>
      <c r="S8" s="55">
        <v>3102088.27</v>
      </c>
      <c r="T8" s="55">
        <v>12922160.609999999</v>
      </c>
      <c r="U8" s="55">
        <v>0</v>
      </c>
      <c r="V8" s="55">
        <v>0</v>
      </c>
      <c r="W8" s="55">
        <v>0</v>
      </c>
      <c r="X8" s="55">
        <f t="shared" ref="X8:X15" si="4">Y8+Z8</f>
        <v>3055903.3499999996</v>
      </c>
      <c r="Y8" s="55">
        <v>775522.07</v>
      </c>
      <c r="Z8" s="55">
        <v>2280381.2799999998</v>
      </c>
      <c r="AA8" s="55"/>
      <c r="AB8" s="55">
        <f t="shared" si="1"/>
        <v>19080152.229999997</v>
      </c>
      <c r="AC8" s="55">
        <v>0</v>
      </c>
      <c r="AD8" s="55">
        <f t="shared" si="2"/>
        <v>19080152.229999997</v>
      </c>
      <c r="AE8" s="56" t="s">
        <v>166</v>
      </c>
      <c r="AF8" s="57" t="s">
        <v>217</v>
      </c>
      <c r="AG8" s="59">
        <v>4579914.75</v>
      </c>
      <c r="AH8" s="60">
        <v>0</v>
      </c>
      <c r="AI8" s="14"/>
    </row>
    <row r="9" spans="1:108" ht="189" x14ac:dyDescent="0.25">
      <c r="A9" s="15">
        <v>3</v>
      </c>
      <c r="B9" s="26">
        <v>4</v>
      </c>
      <c r="C9" s="4" t="s">
        <v>183</v>
      </c>
      <c r="D9" s="16" t="s">
        <v>174</v>
      </c>
      <c r="E9" s="17" t="s">
        <v>129</v>
      </c>
      <c r="F9" s="23" t="s">
        <v>44</v>
      </c>
      <c r="G9" s="23" t="s">
        <v>43</v>
      </c>
      <c r="H9" s="23" t="s">
        <v>227</v>
      </c>
      <c r="I9" s="5" t="s">
        <v>45</v>
      </c>
      <c r="J9" s="6">
        <v>42459</v>
      </c>
      <c r="K9" s="6">
        <v>43220</v>
      </c>
      <c r="L9" s="7">
        <f t="shared" si="0"/>
        <v>83.983862772799696</v>
      </c>
      <c r="M9" s="12" t="s">
        <v>163</v>
      </c>
      <c r="N9" s="12" t="s">
        <v>164</v>
      </c>
      <c r="O9" s="12" t="s">
        <v>164</v>
      </c>
      <c r="P9" s="18" t="s">
        <v>165</v>
      </c>
      <c r="Q9" s="4" t="s">
        <v>37</v>
      </c>
      <c r="R9" s="55">
        <v>9512414.3200000003</v>
      </c>
      <c r="S9" s="55">
        <v>1841480.94</v>
      </c>
      <c r="T9" s="55">
        <v>7670933.3799999999</v>
      </c>
      <c r="U9" s="55">
        <v>0</v>
      </c>
      <c r="V9" s="55">
        <v>0</v>
      </c>
      <c r="W9" s="55">
        <v>0</v>
      </c>
      <c r="X9" s="55">
        <v>1814064.37</v>
      </c>
      <c r="Y9" s="55">
        <v>460370.24</v>
      </c>
      <c r="Z9" s="55">
        <v>1353694.13</v>
      </c>
      <c r="AA9" s="55"/>
      <c r="AB9" s="55">
        <v>11326478.689999999</v>
      </c>
      <c r="AC9" s="55">
        <v>0</v>
      </c>
      <c r="AD9" s="55">
        <f t="shared" si="2"/>
        <v>11326478.690000001</v>
      </c>
      <c r="AE9" s="56" t="s">
        <v>166</v>
      </c>
      <c r="AF9" s="57" t="s">
        <v>244</v>
      </c>
      <c r="AG9" s="59">
        <v>7182085.2199999997</v>
      </c>
      <c r="AH9" s="60">
        <v>0</v>
      </c>
      <c r="AI9" s="14"/>
    </row>
    <row r="10" spans="1:108" ht="126" x14ac:dyDescent="0.25">
      <c r="A10" s="15">
        <v>4</v>
      </c>
      <c r="B10" s="26">
        <v>5</v>
      </c>
      <c r="C10" s="4" t="s">
        <v>187</v>
      </c>
      <c r="D10" s="16" t="s">
        <v>174</v>
      </c>
      <c r="E10" s="17" t="s">
        <v>129</v>
      </c>
      <c r="F10" s="23" t="s">
        <v>47</v>
      </c>
      <c r="G10" s="23" t="s">
        <v>46</v>
      </c>
      <c r="H10" s="23" t="s">
        <v>228</v>
      </c>
      <c r="I10" s="5" t="s">
        <v>48</v>
      </c>
      <c r="J10" s="6">
        <v>42900</v>
      </c>
      <c r="K10" s="6">
        <v>43722</v>
      </c>
      <c r="L10" s="7">
        <f t="shared" si="0"/>
        <v>83.983862721834797</v>
      </c>
      <c r="M10" s="12" t="s">
        <v>163</v>
      </c>
      <c r="N10" s="12" t="s">
        <v>164</v>
      </c>
      <c r="O10" s="12" t="s">
        <v>164</v>
      </c>
      <c r="P10" s="18" t="s">
        <v>165</v>
      </c>
      <c r="Q10" s="4" t="s">
        <v>37</v>
      </c>
      <c r="R10" s="55">
        <f t="shared" si="3"/>
        <v>4555318.1900000004</v>
      </c>
      <c r="S10" s="55">
        <v>881850.95</v>
      </c>
      <c r="T10" s="55">
        <v>3673467.24</v>
      </c>
      <c r="U10" s="55">
        <v>0</v>
      </c>
      <c r="V10" s="55">
        <v>0</v>
      </c>
      <c r="W10" s="55">
        <v>0</v>
      </c>
      <c r="X10" s="55">
        <f t="shared" si="4"/>
        <v>868721.67</v>
      </c>
      <c r="Y10" s="55">
        <v>220462.74</v>
      </c>
      <c r="Z10" s="55">
        <v>648258.93000000005</v>
      </c>
      <c r="AA10" s="55"/>
      <c r="AB10" s="55">
        <f t="shared" si="1"/>
        <v>5424039.8600000003</v>
      </c>
      <c r="AC10" s="55">
        <v>0</v>
      </c>
      <c r="AD10" s="55">
        <f t="shared" si="2"/>
        <v>5424039.8600000003</v>
      </c>
      <c r="AE10" s="56" t="s">
        <v>166</v>
      </c>
      <c r="AF10" s="61" t="s">
        <v>196</v>
      </c>
      <c r="AG10" s="59">
        <v>109765.23</v>
      </c>
      <c r="AH10" s="60">
        <v>0</v>
      </c>
      <c r="AI10" s="14"/>
    </row>
    <row r="11" spans="1:108" ht="141.75" x14ac:dyDescent="0.25">
      <c r="A11" s="15">
        <v>5</v>
      </c>
      <c r="B11" s="26">
        <v>6</v>
      </c>
      <c r="C11" s="4" t="s">
        <v>182</v>
      </c>
      <c r="D11" s="16" t="s">
        <v>174</v>
      </c>
      <c r="E11" s="17" t="s">
        <v>129</v>
      </c>
      <c r="F11" s="23" t="s">
        <v>50</v>
      </c>
      <c r="G11" s="23" t="s">
        <v>49</v>
      </c>
      <c r="H11" s="23" t="s">
        <v>196</v>
      </c>
      <c r="I11" s="5" t="s">
        <v>51</v>
      </c>
      <c r="J11" s="6">
        <v>42458</v>
      </c>
      <c r="K11" s="6">
        <v>43553</v>
      </c>
      <c r="L11" s="7">
        <f t="shared" si="0"/>
        <v>83.983862836271243</v>
      </c>
      <c r="M11" s="12" t="s">
        <v>163</v>
      </c>
      <c r="N11" s="12" t="s">
        <v>164</v>
      </c>
      <c r="O11" s="12" t="s">
        <v>164</v>
      </c>
      <c r="P11" s="18" t="s">
        <v>165</v>
      </c>
      <c r="Q11" s="4" t="s">
        <v>37</v>
      </c>
      <c r="R11" s="55">
        <f t="shared" si="3"/>
        <v>15492558.379999999</v>
      </c>
      <c r="S11" s="55">
        <v>2999159.84</v>
      </c>
      <c r="T11" s="55">
        <v>12493398.539999999</v>
      </c>
      <c r="U11" s="55">
        <v>0</v>
      </c>
      <c r="V11" s="55">
        <v>0</v>
      </c>
      <c r="W11" s="55">
        <v>0</v>
      </c>
      <c r="X11" s="55">
        <f t="shared" si="4"/>
        <v>2954507.35</v>
      </c>
      <c r="Y11" s="55">
        <v>749789.96</v>
      </c>
      <c r="Z11" s="55">
        <v>2204717.39</v>
      </c>
      <c r="AA11" s="55"/>
      <c r="AB11" s="55">
        <f t="shared" si="1"/>
        <v>18447065.73</v>
      </c>
      <c r="AC11" s="55">
        <v>0</v>
      </c>
      <c r="AD11" s="55">
        <f t="shared" si="2"/>
        <v>18447065.73</v>
      </c>
      <c r="AE11" s="56" t="s">
        <v>166</v>
      </c>
      <c r="AF11" s="57" t="s">
        <v>218</v>
      </c>
      <c r="AG11" s="59">
        <f>5122201.83+287389.42</f>
        <v>5409591.25</v>
      </c>
      <c r="AH11" s="60">
        <v>0</v>
      </c>
      <c r="AI11" s="14"/>
    </row>
    <row r="12" spans="1:108" ht="110.25" x14ac:dyDescent="0.25">
      <c r="A12" s="15">
        <v>6</v>
      </c>
      <c r="B12" s="26">
        <v>7</v>
      </c>
      <c r="C12" s="4" t="s">
        <v>184</v>
      </c>
      <c r="D12" s="16" t="s">
        <v>174</v>
      </c>
      <c r="E12" s="17" t="s">
        <v>129</v>
      </c>
      <c r="F12" s="23" t="s">
        <v>53</v>
      </c>
      <c r="G12" s="23" t="s">
        <v>52</v>
      </c>
      <c r="H12" s="23" t="s">
        <v>196</v>
      </c>
      <c r="I12" s="5" t="s">
        <v>54</v>
      </c>
      <c r="J12" s="6">
        <v>42592</v>
      </c>
      <c r="K12" s="6">
        <v>43322</v>
      </c>
      <c r="L12" s="7">
        <f t="shared" si="0"/>
        <v>83.983862823517285</v>
      </c>
      <c r="M12" s="12" t="s">
        <v>163</v>
      </c>
      <c r="N12" s="12" t="s">
        <v>164</v>
      </c>
      <c r="O12" s="12" t="s">
        <v>164</v>
      </c>
      <c r="P12" s="18" t="s">
        <v>165</v>
      </c>
      <c r="Q12" s="4" t="s">
        <v>37</v>
      </c>
      <c r="R12" s="55">
        <f t="shared" si="3"/>
        <v>8244072.25</v>
      </c>
      <c r="S12" s="55">
        <v>1595946.25</v>
      </c>
      <c r="T12" s="55">
        <v>6648126</v>
      </c>
      <c r="U12" s="55">
        <v>0</v>
      </c>
      <c r="V12" s="55">
        <v>0</v>
      </c>
      <c r="W12" s="55">
        <v>0</v>
      </c>
      <c r="X12" s="55">
        <f t="shared" si="4"/>
        <v>1572185.27</v>
      </c>
      <c r="Y12" s="55">
        <v>398986.56</v>
      </c>
      <c r="Z12" s="55">
        <v>1173198.71</v>
      </c>
      <c r="AA12" s="55"/>
      <c r="AB12" s="55">
        <f t="shared" si="1"/>
        <v>9816257.5199999996</v>
      </c>
      <c r="AC12" s="55">
        <v>0</v>
      </c>
      <c r="AD12" s="55">
        <f t="shared" si="2"/>
        <v>9816257.5199999996</v>
      </c>
      <c r="AE12" s="56" t="s">
        <v>166</v>
      </c>
      <c r="AF12" s="57" t="s">
        <v>200</v>
      </c>
      <c r="AG12" s="59">
        <f>802226.59+368793.09</f>
        <v>1171019.68</v>
      </c>
      <c r="AH12" s="60">
        <v>0</v>
      </c>
      <c r="AI12" s="14"/>
    </row>
    <row r="13" spans="1:108" ht="236.25" x14ac:dyDescent="0.25">
      <c r="A13" s="15">
        <v>7</v>
      </c>
      <c r="B13" s="26">
        <v>8</v>
      </c>
      <c r="C13" s="4" t="s">
        <v>185</v>
      </c>
      <c r="D13" s="16" t="s">
        <v>174</v>
      </c>
      <c r="E13" s="17" t="s">
        <v>129</v>
      </c>
      <c r="F13" s="23" t="s">
        <v>56</v>
      </c>
      <c r="G13" s="23" t="s">
        <v>55</v>
      </c>
      <c r="H13" s="23" t="s">
        <v>196</v>
      </c>
      <c r="I13" s="5" t="s">
        <v>57</v>
      </c>
      <c r="J13" s="6">
        <v>42661</v>
      </c>
      <c r="K13" s="6">
        <v>43391</v>
      </c>
      <c r="L13" s="7">
        <f t="shared" si="0"/>
        <v>83.983862943976007</v>
      </c>
      <c r="M13" s="12" t="s">
        <v>163</v>
      </c>
      <c r="N13" s="12" t="s">
        <v>164</v>
      </c>
      <c r="O13" s="12" t="s">
        <v>164</v>
      </c>
      <c r="P13" s="18" t="s">
        <v>165</v>
      </c>
      <c r="Q13" s="4" t="s">
        <v>37</v>
      </c>
      <c r="R13" s="55">
        <f t="shared" si="3"/>
        <v>1681184.87</v>
      </c>
      <c r="S13" s="55">
        <v>325455.75</v>
      </c>
      <c r="T13" s="55">
        <v>1355729.12</v>
      </c>
      <c r="U13" s="55">
        <v>0</v>
      </c>
      <c r="V13" s="55">
        <v>0</v>
      </c>
      <c r="W13" s="55">
        <v>0</v>
      </c>
      <c r="X13" s="55">
        <f t="shared" si="4"/>
        <v>320610.25</v>
      </c>
      <c r="Y13" s="55">
        <v>81363.94</v>
      </c>
      <c r="Z13" s="55">
        <v>239246.31</v>
      </c>
      <c r="AA13" s="55"/>
      <c r="AB13" s="55">
        <f t="shared" si="1"/>
        <v>2001795.12</v>
      </c>
      <c r="AC13" s="55">
        <v>0</v>
      </c>
      <c r="AD13" s="55">
        <f t="shared" si="2"/>
        <v>2001795.12</v>
      </c>
      <c r="AE13" s="56" t="s">
        <v>166</v>
      </c>
      <c r="AF13" s="57" t="s">
        <v>211</v>
      </c>
      <c r="AG13" s="59">
        <v>2531.67</v>
      </c>
      <c r="AH13" s="60">
        <v>0</v>
      </c>
      <c r="AI13" s="14"/>
    </row>
    <row r="14" spans="1:108" ht="141.75" x14ac:dyDescent="0.25">
      <c r="A14" s="15">
        <v>8</v>
      </c>
      <c r="B14" s="26">
        <v>9</v>
      </c>
      <c r="C14" s="4" t="s">
        <v>179</v>
      </c>
      <c r="D14" s="16" t="s">
        <v>174</v>
      </c>
      <c r="E14" s="17" t="s">
        <v>129</v>
      </c>
      <c r="F14" s="23" t="s">
        <v>59</v>
      </c>
      <c r="G14" s="23" t="s">
        <v>58</v>
      </c>
      <c r="H14" s="23" t="s">
        <v>232</v>
      </c>
      <c r="I14" s="5" t="s">
        <v>60</v>
      </c>
      <c r="J14" s="6">
        <v>42446</v>
      </c>
      <c r="K14" s="6">
        <v>43541</v>
      </c>
      <c r="L14" s="7">
        <f t="shared" si="0"/>
        <v>83.983862848864618</v>
      </c>
      <c r="M14" s="12" t="s">
        <v>163</v>
      </c>
      <c r="N14" s="12" t="s">
        <v>164</v>
      </c>
      <c r="O14" s="12" t="s">
        <v>164</v>
      </c>
      <c r="P14" s="18" t="s">
        <v>165</v>
      </c>
      <c r="Q14" s="4" t="s">
        <v>37</v>
      </c>
      <c r="R14" s="55">
        <f t="shared" si="3"/>
        <v>30189820.119999997</v>
      </c>
      <c r="S14" s="55">
        <v>5844360.4900000002</v>
      </c>
      <c r="T14" s="55">
        <v>24345459.629999999</v>
      </c>
      <c r="U14" s="55">
        <v>0</v>
      </c>
      <c r="V14" s="55">
        <v>0</v>
      </c>
      <c r="W14" s="55">
        <v>0</v>
      </c>
      <c r="X14" s="55">
        <f t="shared" si="4"/>
        <v>5757347.7000000002</v>
      </c>
      <c r="Y14" s="55">
        <v>1461090.12</v>
      </c>
      <c r="Z14" s="55">
        <v>4296257.58</v>
      </c>
      <c r="AA14" s="55"/>
      <c r="AB14" s="55">
        <f t="shared" si="1"/>
        <v>35947167.82</v>
      </c>
      <c r="AC14" s="55">
        <v>0</v>
      </c>
      <c r="AD14" s="55">
        <f t="shared" si="2"/>
        <v>35947167.82</v>
      </c>
      <c r="AE14" s="56" t="s">
        <v>166</v>
      </c>
      <c r="AF14" s="57" t="s">
        <v>203</v>
      </c>
      <c r="AG14" s="59">
        <v>13729924.189999999</v>
      </c>
      <c r="AH14" s="60">
        <v>0</v>
      </c>
      <c r="AI14" s="14"/>
    </row>
    <row r="15" spans="1:108" ht="330.75" x14ac:dyDescent="0.25">
      <c r="A15" s="15">
        <v>9</v>
      </c>
      <c r="B15" s="26">
        <v>10</v>
      </c>
      <c r="C15" s="4" t="s">
        <v>185</v>
      </c>
      <c r="D15" s="16" t="s">
        <v>174</v>
      </c>
      <c r="E15" s="17" t="s">
        <v>129</v>
      </c>
      <c r="F15" s="23" t="s">
        <v>61</v>
      </c>
      <c r="G15" s="23" t="s">
        <v>55</v>
      </c>
      <c r="H15" s="23" t="s">
        <v>196</v>
      </c>
      <c r="I15" s="5" t="s">
        <v>62</v>
      </c>
      <c r="J15" s="6">
        <v>42538</v>
      </c>
      <c r="K15" s="6">
        <v>43298</v>
      </c>
      <c r="L15" s="7">
        <f t="shared" si="0"/>
        <v>83.983862739322618</v>
      </c>
      <c r="M15" s="12" t="s">
        <v>163</v>
      </c>
      <c r="N15" s="12" t="s">
        <v>164</v>
      </c>
      <c r="O15" s="12" t="s">
        <v>164</v>
      </c>
      <c r="P15" s="18" t="s">
        <v>165</v>
      </c>
      <c r="Q15" s="4" t="s">
        <v>37</v>
      </c>
      <c r="R15" s="55">
        <f t="shared" ref="R15:R21" si="5">S15+T15</f>
        <v>2777962.48</v>
      </c>
      <c r="S15" s="55">
        <v>537777.77</v>
      </c>
      <c r="T15" s="55">
        <v>2240184.71</v>
      </c>
      <c r="U15" s="55">
        <v>0</v>
      </c>
      <c r="V15" s="55">
        <v>0</v>
      </c>
      <c r="W15" s="55">
        <v>0</v>
      </c>
      <c r="X15" s="55">
        <f t="shared" si="4"/>
        <v>529771.16</v>
      </c>
      <c r="Y15" s="55">
        <v>134444.44</v>
      </c>
      <c r="Z15" s="55">
        <v>395326.72000000003</v>
      </c>
      <c r="AA15" s="55"/>
      <c r="AB15" s="55">
        <f t="shared" si="1"/>
        <v>3307733.64</v>
      </c>
      <c r="AC15" s="55">
        <v>192499.20000000001</v>
      </c>
      <c r="AD15" s="55">
        <f t="shared" si="2"/>
        <v>3500232.8400000003</v>
      </c>
      <c r="AE15" s="56" t="s">
        <v>166</v>
      </c>
      <c r="AF15" s="57" t="s">
        <v>309</v>
      </c>
      <c r="AG15" s="59">
        <v>0</v>
      </c>
      <c r="AH15" s="60">
        <v>0</v>
      </c>
      <c r="AI15" s="14"/>
    </row>
    <row r="16" spans="1:108" ht="236.25" x14ac:dyDescent="0.25">
      <c r="A16" s="15">
        <v>10</v>
      </c>
      <c r="B16" s="26">
        <v>11</v>
      </c>
      <c r="C16" s="4" t="s">
        <v>179</v>
      </c>
      <c r="D16" s="16" t="s">
        <v>174</v>
      </c>
      <c r="E16" s="17" t="s">
        <v>129</v>
      </c>
      <c r="F16" s="23" t="s">
        <v>64</v>
      </c>
      <c r="G16" s="23" t="s">
        <v>63</v>
      </c>
      <c r="H16" s="23" t="s">
        <v>232</v>
      </c>
      <c r="I16" s="5" t="s">
        <v>65</v>
      </c>
      <c r="J16" s="6">
        <v>42467</v>
      </c>
      <c r="K16" s="6">
        <v>43562</v>
      </c>
      <c r="L16" s="7">
        <f t="shared" si="0"/>
        <v>83.98386285205288</v>
      </c>
      <c r="M16" s="12" t="s">
        <v>163</v>
      </c>
      <c r="N16" s="12" t="s">
        <v>164</v>
      </c>
      <c r="O16" s="12" t="s">
        <v>164</v>
      </c>
      <c r="P16" s="18" t="s">
        <v>165</v>
      </c>
      <c r="Q16" s="4" t="s">
        <v>37</v>
      </c>
      <c r="R16" s="62">
        <f t="shared" si="5"/>
        <v>13566298.970000001</v>
      </c>
      <c r="S16" s="62">
        <v>2626260.8199999998</v>
      </c>
      <c r="T16" s="62">
        <v>10940038.15</v>
      </c>
      <c r="U16" s="62">
        <v>0</v>
      </c>
      <c r="V16" s="62">
        <v>0</v>
      </c>
      <c r="W16" s="62">
        <v>0</v>
      </c>
      <c r="X16" s="62">
        <f>Y16+Z16</f>
        <v>2587160.17</v>
      </c>
      <c r="Y16" s="62">
        <v>656565.19999999995</v>
      </c>
      <c r="Z16" s="62">
        <v>1930594.97</v>
      </c>
      <c r="AA16" s="55"/>
      <c r="AB16" s="62">
        <f t="shared" si="1"/>
        <v>16153459.140000001</v>
      </c>
      <c r="AC16" s="55">
        <v>0</v>
      </c>
      <c r="AD16" s="55">
        <f t="shared" si="2"/>
        <v>16153459.140000001</v>
      </c>
      <c r="AE16" s="56" t="s">
        <v>166</v>
      </c>
      <c r="AF16" s="57" t="s">
        <v>204</v>
      </c>
      <c r="AG16" s="59">
        <f>5896096.43+397925.62+484093.06</f>
        <v>6778115.1099999994</v>
      </c>
      <c r="AH16" s="60">
        <v>0</v>
      </c>
      <c r="AI16" s="14"/>
    </row>
    <row r="17" spans="1:35" ht="157.5" x14ac:dyDescent="0.25">
      <c r="A17" s="15">
        <v>11</v>
      </c>
      <c r="B17" s="26">
        <v>13</v>
      </c>
      <c r="C17" s="4" t="s">
        <v>183</v>
      </c>
      <c r="D17" s="16" t="s">
        <v>174</v>
      </c>
      <c r="E17" s="17" t="s">
        <v>129</v>
      </c>
      <c r="F17" s="23" t="s">
        <v>67</v>
      </c>
      <c r="G17" s="23" t="s">
        <v>66</v>
      </c>
      <c r="H17" s="23" t="s">
        <v>228</v>
      </c>
      <c r="I17" s="5" t="s">
        <v>68</v>
      </c>
      <c r="J17" s="6">
        <v>42668</v>
      </c>
      <c r="K17" s="6">
        <v>43763</v>
      </c>
      <c r="L17" s="7">
        <f t="shared" si="0"/>
        <v>83.983862845432327</v>
      </c>
      <c r="M17" s="12" t="s">
        <v>163</v>
      </c>
      <c r="N17" s="12" t="s">
        <v>164</v>
      </c>
      <c r="O17" s="12" t="s">
        <v>164</v>
      </c>
      <c r="P17" s="18" t="s">
        <v>165</v>
      </c>
      <c r="Q17" s="4" t="s">
        <v>37</v>
      </c>
      <c r="R17" s="55">
        <f t="shared" si="5"/>
        <v>9782795.4699999988</v>
      </c>
      <c r="S17" s="55">
        <v>1893823.25</v>
      </c>
      <c r="T17" s="55">
        <v>7888972.2199999997</v>
      </c>
      <c r="U17" s="55">
        <v>0</v>
      </c>
      <c r="V17" s="55">
        <v>0</v>
      </c>
      <c r="W17" s="55">
        <v>0</v>
      </c>
      <c r="X17" s="55">
        <f>Y17+Z17</f>
        <v>1865627.3800000001</v>
      </c>
      <c r="Y17" s="55">
        <v>473455.81</v>
      </c>
      <c r="Z17" s="55">
        <v>1392171.57</v>
      </c>
      <c r="AA17" s="55"/>
      <c r="AB17" s="55">
        <f t="shared" si="1"/>
        <v>11648422.85</v>
      </c>
      <c r="AC17" s="55">
        <v>0</v>
      </c>
      <c r="AD17" s="55">
        <f t="shared" si="2"/>
        <v>11648422.85</v>
      </c>
      <c r="AE17" s="56" t="s">
        <v>166</v>
      </c>
      <c r="AF17" s="57" t="s">
        <v>208</v>
      </c>
      <c r="AG17" s="59">
        <v>251602.2</v>
      </c>
      <c r="AH17" s="60">
        <v>0</v>
      </c>
      <c r="AI17" s="14"/>
    </row>
    <row r="18" spans="1:35" ht="110.25" x14ac:dyDescent="0.25">
      <c r="A18" s="15">
        <v>12</v>
      </c>
      <c r="B18" s="26">
        <v>15</v>
      </c>
      <c r="C18" s="4" t="s">
        <v>184</v>
      </c>
      <c r="D18" s="16" t="s">
        <v>174</v>
      </c>
      <c r="E18" s="17" t="s">
        <v>129</v>
      </c>
      <c r="F18" s="23" t="s">
        <v>70</v>
      </c>
      <c r="G18" s="23" t="s">
        <v>69</v>
      </c>
      <c r="H18" s="23" t="s">
        <v>196</v>
      </c>
      <c r="I18" s="5" t="s">
        <v>71</v>
      </c>
      <c r="J18" s="6">
        <v>42717</v>
      </c>
      <c r="K18" s="6">
        <v>43386</v>
      </c>
      <c r="L18" s="7">
        <f t="shared" si="0"/>
        <v>83.983863051796376</v>
      </c>
      <c r="M18" s="12" t="s">
        <v>163</v>
      </c>
      <c r="N18" s="12" t="s">
        <v>164</v>
      </c>
      <c r="O18" s="12" t="s">
        <v>164</v>
      </c>
      <c r="P18" s="18" t="s">
        <v>165</v>
      </c>
      <c r="Q18" s="4" t="s">
        <v>37</v>
      </c>
      <c r="R18" s="55">
        <f t="shared" si="5"/>
        <v>2106832.29</v>
      </c>
      <c r="S18" s="55">
        <v>407855.61</v>
      </c>
      <c r="T18" s="55">
        <v>1698976.68</v>
      </c>
      <c r="U18" s="55">
        <v>0</v>
      </c>
      <c r="V18" s="55">
        <v>0</v>
      </c>
      <c r="W18" s="55">
        <v>0</v>
      </c>
      <c r="X18" s="55">
        <f>Y18+Z18</f>
        <v>401783.30999999994</v>
      </c>
      <c r="Y18" s="55">
        <v>101963.9</v>
      </c>
      <c r="Z18" s="55">
        <v>299819.40999999997</v>
      </c>
      <c r="AA18" s="55"/>
      <c r="AB18" s="55">
        <f t="shared" si="1"/>
        <v>2508615.6</v>
      </c>
      <c r="AC18" s="55">
        <v>154711.20000000001</v>
      </c>
      <c r="AD18" s="55">
        <f t="shared" si="2"/>
        <v>2663326.8000000003</v>
      </c>
      <c r="AE18" s="56" t="s">
        <v>166</v>
      </c>
      <c r="AF18" s="57" t="s">
        <v>201</v>
      </c>
      <c r="AG18" s="59">
        <v>5817.56</v>
      </c>
      <c r="AH18" s="60">
        <v>0</v>
      </c>
      <c r="AI18" s="14"/>
    </row>
    <row r="19" spans="1:35" ht="204.75" x14ac:dyDescent="0.25">
      <c r="A19" s="15">
        <v>13</v>
      </c>
      <c r="B19" s="26">
        <v>16</v>
      </c>
      <c r="C19" s="19" t="s">
        <v>182</v>
      </c>
      <c r="D19" s="16" t="s">
        <v>174</v>
      </c>
      <c r="E19" s="17" t="s">
        <v>129</v>
      </c>
      <c r="F19" s="23" t="s">
        <v>130</v>
      </c>
      <c r="G19" s="23" t="s">
        <v>128</v>
      </c>
      <c r="H19" s="23" t="s">
        <v>234</v>
      </c>
      <c r="I19" s="5" t="s">
        <v>131</v>
      </c>
      <c r="J19" s="6">
        <v>42884</v>
      </c>
      <c r="K19" s="6">
        <v>43980</v>
      </c>
      <c r="L19" s="7">
        <f t="shared" si="0"/>
        <v>83.983862865206149</v>
      </c>
      <c r="M19" s="12" t="s">
        <v>163</v>
      </c>
      <c r="N19" s="12" t="s">
        <v>164</v>
      </c>
      <c r="O19" s="12" t="s">
        <v>164</v>
      </c>
      <c r="P19" s="18" t="s">
        <v>165</v>
      </c>
      <c r="Q19" s="4" t="s">
        <v>37</v>
      </c>
      <c r="R19" s="62">
        <f t="shared" si="5"/>
        <v>14884782.690000001</v>
      </c>
      <c r="S19" s="55">
        <v>2881502.29</v>
      </c>
      <c r="T19" s="55">
        <v>12003280.4</v>
      </c>
      <c r="U19" s="55">
        <v>0</v>
      </c>
      <c r="V19" s="55">
        <v>0</v>
      </c>
      <c r="W19" s="55">
        <v>0</v>
      </c>
      <c r="X19" s="55">
        <f>Y19+Z19</f>
        <v>2838601.52</v>
      </c>
      <c r="Y19" s="55">
        <v>720375.57</v>
      </c>
      <c r="Z19" s="55">
        <v>2118225.9500000002</v>
      </c>
      <c r="AA19" s="55"/>
      <c r="AB19" s="55">
        <f t="shared" si="1"/>
        <v>17723384.210000001</v>
      </c>
      <c r="AC19" s="55">
        <v>0</v>
      </c>
      <c r="AD19" s="55">
        <f t="shared" si="2"/>
        <v>17723384.210000001</v>
      </c>
      <c r="AE19" s="56" t="s">
        <v>166</v>
      </c>
      <c r="AF19" s="61" t="s">
        <v>196</v>
      </c>
      <c r="AG19" s="59">
        <f>13188.18+122031.66</f>
        <v>135219.84</v>
      </c>
      <c r="AH19" s="60">
        <v>0</v>
      </c>
      <c r="AI19" s="14"/>
    </row>
    <row r="20" spans="1:35" ht="141.75" x14ac:dyDescent="0.25">
      <c r="A20" s="15">
        <v>14</v>
      </c>
      <c r="B20" s="26">
        <v>17</v>
      </c>
      <c r="C20" s="4" t="s">
        <v>183</v>
      </c>
      <c r="D20" s="16" t="s">
        <v>174</v>
      </c>
      <c r="E20" s="17" t="s">
        <v>129</v>
      </c>
      <c r="F20" s="23" t="s">
        <v>73</v>
      </c>
      <c r="G20" s="23" t="s">
        <v>72</v>
      </c>
      <c r="H20" s="23" t="s">
        <v>196</v>
      </c>
      <c r="I20" s="5" t="s">
        <v>74</v>
      </c>
      <c r="J20" s="6">
        <v>42482</v>
      </c>
      <c r="K20" s="6">
        <v>43577</v>
      </c>
      <c r="L20" s="7">
        <f t="shared" si="0"/>
        <v>83.983862808926887</v>
      </c>
      <c r="M20" s="12" t="s">
        <v>163</v>
      </c>
      <c r="N20" s="12" t="s">
        <v>164</v>
      </c>
      <c r="O20" s="12" t="s">
        <v>164</v>
      </c>
      <c r="P20" s="18" t="s">
        <v>165</v>
      </c>
      <c r="Q20" s="4" t="s">
        <v>37</v>
      </c>
      <c r="R20" s="62">
        <f t="shared" si="5"/>
        <v>10152529.029999999</v>
      </c>
      <c r="S20" s="55">
        <v>1965398.91</v>
      </c>
      <c r="T20" s="55">
        <v>8187130.1200000001</v>
      </c>
      <c r="U20" s="55">
        <v>0</v>
      </c>
      <c r="V20" s="55">
        <v>0</v>
      </c>
      <c r="W20" s="55">
        <v>0</v>
      </c>
      <c r="X20" s="55">
        <f t="shared" ref="X20:X26" si="6">Y20+Z20</f>
        <v>1936137.4</v>
      </c>
      <c r="Y20" s="55">
        <v>491349.73</v>
      </c>
      <c r="Z20" s="55">
        <v>1444787.67</v>
      </c>
      <c r="AA20" s="55"/>
      <c r="AB20" s="55">
        <f t="shared" si="1"/>
        <v>12088666.43</v>
      </c>
      <c r="AC20" s="55">
        <v>0</v>
      </c>
      <c r="AD20" s="55">
        <f t="shared" si="2"/>
        <v>12088666.43</v>
      </c>
      <c r="AE20" s="56" t="s">
        <v>166</v>
      </c>
      <c r="AF20" s="57" t="s">
        <v>209</v>
      </c>
      <c r="AG20" s="59">
        <f>2506289.69+116657.24</f>
        <v>2622946.9300000002</v>
      </c>
      <c r="AH20" s="60">
        <v>0</v>
      </c>
      <c r="AI20" s="14"/>
    </row>
    <row r="21" spans="1:35" ht="141.75" x14ac:dyDescent="0.25">
      <c r="A21" s="15">
        <v>15</v>
      </c>
      <c r="B21" s="26">
        <v>18</v>
      </c>
      <c r="C21" s="4" t="s">
        <v>180</v>
      </c>
      <c r="D21" s="16" t="s">
        <v>174</v>
      </c>
      <c r="E21" s="17" t="s">
        <v>129</v>
      </c>
      <c r="F21" s="23" t="s">
        <v>76</v>
      </c>
      <c r="G21" s="23" t="s">
        <v>75</v>
      </c>
      <c r="H21" s="23" t="s">
        <v>196</v>
      </c>
      <c r="I21" s="5" t="s">
        <v>77</v>
      </c>
      <c r="J21" s="6">
        <v>42464</v>
      </c>
      <c r="K21" s="6">
        <v>43500</v>
      </c>
      <c r="L21" s="7">
        <f t="shared" si="0"/>
        <v>83.983862838046434</v>
      </c>
      <c r="M21" s="12" t="s">
        <v>163</v>
      </c>
      <c r="N21" s="12" t="s">
        <v>164</v>
      </c>
      <c r="O21" s="12" t="s">
        <v>164</v>
      </c>
      <c r="P21" s="18" t="s">
        <v>165</v>
      </c>
      <c r="Q21" s="4" t="s">
        <v>37</v>
      </c>
      <c r="R21" s="62">
        <f t="shared" si="5"/>
        <v>3639337.0599999996</v>
      </c>
      <c r="S21" s="55">
        <v>704528.8</v>
      </c>
      <c r="T21" s="55">
        <v>2934808.26</v>
      </c>
      <c r="U21" s="55">
        <v>0</v>
      </c>
      <c r="V21" s="55">
        <v>0</v>
      </c>
      <c r="W21" s="55">
        <v>0</v>
      </c>
      <c r="X21" s="55">
        <f t="shared" si="6"/>
        <v>694039.54</v>
      </c>
      <c r="Y21" s="55">
        <v>176132.2</v>
      </c>
      <c r="Z21" s="55">
        <v>517907.34</v>
      </c>
      <c r="AA21" s="55"/>
      <c r="AB21" s="55">
        <f t="shared" si="1"/>
        <v>4333376.5999999996</v>
      </c>
      <c r="AC21" s="55">
        <v>0</v>
      </c>
      <c r="AD21" s="55">
        <f t="shared" si="2"/>
        <v>4333376.5999999996</v>
      </c>
      <c r="AE21" s="56" t="s">
        <v>166</v>
      </c>
      <c r="AF21" s="57" t="s">
        <v>298</v>
      </c>
      <c r="AG21" s="59">
        <f>379822.56+72691.39</f>
        <v>452513.95</v>
      </c>
      <c r="AH21" s="60">
        <v>0</v>
      </c>
      <c r="AI21" s="14"/>
    </row>
    <row r="22" spans="1:35" ht="173.25" x14ac:dyDescent="0.25">
      <c r="A22" s="15">
        <v>16</v>
      </c>
      <c r="B22" s="26">
        <v>19</v>
      </c>
      <c r="C22" s="4" t="s">
        <v>186</v>
      </c>
      <c r="D22" s="16" t="s">
        <v>174</v>
      </c>
      <c r="E22" s="17" t="s">
        <v>129</v>
      </c>
      <c r="F22" s="23" t="s">
        <v>79</v>
      </c>
      <c r="G22" s="23" t="s">
        <v>78</v>
      </c>
      <c r="H22" s="23" t="s">
        <v>196</v>
      </c>
      <c r="I22" s="5" t="s">
        <v>80</v>
      </c>
      <c r="J22" s="6">
        <v>42446</v>
      </c>
      <c r="K22" s="6">
        <v>43360</v>
      </c>
      <c r="L22" s="7">
        <f t="shared" si="0"/>
        <v>83.983862865891041</v>
      </c>
      <c r="M22" s="12" t="s">
        <v>163</v>
      </c>
      <c r="N22" s="12" t="s">
        <v>164</v>
      </c>
      <c r="O22" s="12" t="s">
        <v>164</v>
      </c>
      <c r="P22" s="18" t="s">
        <v>165</v>
      </c>
      <c r="Q22" s="4" t="s">
        <v>37</v>
      </c>
      <c r="R22" s="62">
        <f t="shared" ref="R22:R26" si="7">S22+T22</f>
        <v>3627735.48</v>
      </c>
      <c r="S22" s="55">
        <v>702282.88</v>
      </c>
      <c r="T22" s="55">
        <v>2925452.6</v>
      </c>
      <c r="U22" s="55">
        <v>0</v>
      </c>
      <c r="V22" s="55">
        <v>0</v>
      </c>
      <c r="W22" s="55">
        <v>0</v>
      </c>
      <c r="X22" s="55">
        <f t="shared" si="6"/>
        <v>691827.06</v>
      </c>
      <c r="Y22" s="55">
        <v>175570.72</v>
      </c>
      <c r="Z22" s="55">
        <v>516256.34</v>
      </c>
      <c r="AA22" s="55"/>
      <c r="AB22" s="55">
        <f t="shared" si="1"/>
        <v>4319562.54</v>
      </c>
      <c r="AC22" s="55">
        <v>0</v>
      </c>
      <c r="AD22" s="55">
        <f t="shared" si="2"/>
        <v>4319562.54</v>
      </c>
      <c r="AE22" s="56" t="s">
        <v>166</v>
      </c>
      <c r="AF22" s="57" t="s">
        <v>299</v>
      </c>
      <c r="AG22" s="59">
        <f>417114.04+40396.08</f>
        <v>457510.12</v>
      </c>
      <c r="AH22" s="60">
        <v>0</v>
      </c>
      <c r="AI22" s="14"/>
    </row>
    <row r="23" spans="1:35" ht="110.25" x14ac:dyDescent="0.25">
      <c r="A23" s="15">
        <v>17</v>
      </c>
      <c r="B23" s="26">
        <v>20</v>
      </c>
      <c r="C23" s="4" t="s">
        <v>180</v>
      </c>
      <c r="D23" s="16" t="s">
        <v>174</v>
      </c>
      <c r="E23" s="17" t="s">
        <v>129</v>
      </c>
      <c r="F23" s="23" t="s">
        <v>81</v>
      </c>
      <c r="G23" s="23" t="s">
        <v>75</v>
      </c>
      <c r="H23" s="23" t="s">
        <v>236</v>
      </c>
      <c r="I23" s="5" t="s">
        <v>82</v>
      </c>
      <c r="J23" s="6">
        <v>42464</v>
      </c>
      <c r="K23" s="6">
        <v>43925</v>
      </c>
      <c r="L23" s="7">
        <f t="shared" si="0"/>
        <v>83.98386284004664</v>
      </c>
      <c r="M23" s="12" t="s">
        <v>163</v>
      </c>
      <c r="N23" s="12" t="s">
        <v>164</v>
      </c>
      <c r="O23" s="12" t="s">
        <v>164</v>
      </c>
      <c r="P23" s="18" t="s">
        <v>165</v>
      </c>
      <c r="Q23" s="4" t="s">
        <v>37</v>
      </c>
      <c r="R23" s="62">
        <f t="shared" si="7"/>
        <v>16139137.140000001</v>
      </c>
      <c r="S23" s="55">
        <v>3124329.16</v>
      </c>
      <c r="T23" s="55">
        <v>13014807.98</v>
      </c>
      <c r="U23" s="55">
        <v>0</v>
      </c>
      <c r="V23" s="55">
        <v>0</v>
      </c>
      <c r="W23" s="55">
        <v>0</v>
      </c>
      <c r="X23" s="55">
        <f t="shared" si="6"/>
        <v>3077813.11</v>
      </c>
      <c r="Y23" s="55">
        <v>781082.29</v>
      </c>
      <c r="Z23" s="55">
        <v>2296730.8199999998</v>
      </c>
      <c r="AA23" s="55"/>
      <c r="AB23" s="55">
        <f t="shared" si="1"/>
        <v>19216950.25</v>
      </c>
      <c r="AC23" s="55">
        <v>0</v>
      </c>
      <c r="AD23" s="55">
        <f t="shared" si="2"/>
        <v>19216950.25</v>
      </c>
      <c r="AE23" s="56" t="s">
        <v>166</v>
      </c>
      <c r="AF23" s="57" t="s">
        <v>297</v>
      </c>
      <c r="AG23" s="59">
        <v>508938.6</v>
      </c>
      <c r="AH23" s="60">
        <v>0</v>
      </c>
      <c r="AI23" s="14"/>
    </row>
    <row r="24" spans="1:35" ht="409.5" x14ac:dyDescent="0.25">
      <c r="A24" s="15">
        <v>18</v>
      </c>
      <c r="B24" s="26">
        <v>21</v>
      </c>
      <c r="C24" s="4" t="s">
        <v>186</v>
      </c>
      <c r="D24" s="16" t="s">
        <v>174</v>
      </c>
      <c r="E24" s="17" t="s">
        <v>129</v>
      </c>
      <c r="F24" s="23" t="s">
        <v>83</v>
      </c>
      <c r="G24" s="23" t="s">
        <v>78</v>
      </c>
      <c r="H24" s="23" t="s">
        <v>223</v>
      </c>
      <c r="I24" s="5" t="s">
        <v>84</v>
      </c>
      <c r="J24" s="6">
        <v>42516</v>
      </c>
      <c r="K24" s="6">
        <v>43430</v>
      </c>
      <c r="L24" s="7">
        <f t="shared" si="0"/>
        <v>83.983862825693933</v>
      </c>
      <c r="M24" s="12" t="s">
        <v>163</v>
      </c>
      <c r="N24" s="12" t="s">
        <v>164</v>
      </c>
      <c r="O24" s="12" t="s">
        <v>164</v>
      </c>
      <c r="P24" s="18" t="s">
        <v>165</v>
      </c>
      <c r="Q24" s="4" t="s">
        <v>37</v>
      </c>
      <c r="R24" s="62">
        <f t="shared" si="7"/>
        <v>13418100</v>
      </c>
      <c r="S24" s="55">
        <v>2597571.4</v>
      </c>
      <c r="T24" s="55">
        <v>10820528.6</v>
      </c>
      <c r="U24" s="55">
        <v>0</v>
      </c>
      <c r="V24" s="55">
        <v>0</v>
      </c>
      <c r="W24" s="55">
        <v>0</v>
      </c>
      <c r="X24" s="55">
        <f t="shared" si="6"/>
        <v>2558897.9</v>
      </c>
      <c r="Y24" s="55">
        <v>649392.85</v>
      </c>
      <c r="Z24" s="55">
        <v>1909505.05</v>
      </c>
      <c r="AA24" s="55"/>
      <c r="AB24" s="55">
        <f t="shared" si="1"/>
        <v>15976997.9</v>
      </c>
      <c r="AC24" s="55">
        <v>16493.400000000001</v>
      </c>
      <c r="AD24" s="55">
        <f t="shared" si="2"/>
        <v>15993491.300000001</v>
      </c>
      <c r="AE24" s="56" t="s">
        <v>166</v>
      </c>
      <c r="AF24" s="57" t="s">
        <v>199</v>
      </c>
      <c r="AG24" s="59">
        <f>1449390.25+405531.52</f>
        <v>1854921.77</v>
      </c>
      <c r="AH24" s="60">
        <v>0</v>
      </c>
      <c r="AI24" s="14"/>
    </row>
    <row r="25" spans="1:35" ht="204.75" x14ac:dyDescent="0.25">
      <c r="A25" s="15">
        <v>19</v>
      </c>
      <c r="B25" s="26">
        <v>22</v>
      </c>
      <c r="C25" s="4" t="s">
        <v>186</v>
      </c>
      <c r="D25" s="16" t="s">
        <v>174</v>
      </c>
      <c r="E25" s="17" t="s">
        <v>129</v>
      </c>
      <c r="F25" s="23" t="s">
        <v>85</v>
      </c>
      <c r="G25" s="23" t="s">
        <v>78</v>
      </c>
      <c r="H25" s="23" t="s">
        <v>224</v>
      </c>
      <c r="I25" s="5" t="s">
        <v>86</v>
      </c>
      <c r="J25" s="6">
        <v>42446</v>
      </c>
      <c r="K25" s="6">
        <v>43176</v>
      </c>
      <c r="L25" s="7">
        <f t="shared" si="0"/>
        <v>83.983862881462997</v>
      </c>
      <c r="M25" s="12" t="s">
        <v>163</v>
      </c>
      <c r="N25" s="12" t="s">
        <v>164</v>
      </c>
      <c r="O25" s="12" t="s">
        <v>164</v>
      </c>
      <c r="P25" s="18" t="s">
        <v>165</v>
      </c>
      <c r="Q25" s="4" t="s">
        <v>37</v>
      </c>
      <c r="R25" s="62">
        <f t="shared" si="7"/>
        <v>13490539.449999999</v>
      </c>
      <c r="S25" s="55">
        <v>2611594.75</v>
      </c>
      <c r="T25" s="55">
        <v>10878944.699999999</v>
      </c>
      <c r="U25" s="55">
        <v>0</v>
      </c>
      <c r="V25" s="55">
        <v>0</v>
      </c>
      <c r="W25" s="55">
        <v>0</v>
      </c>
      <c r="X25" s="55">
        <f t="shared" si="6"/>
        <v>2572712.4500000002</v>
      </c>
      <c r="Y25" s="55">
        <v>652898.68999999994</v>
      </c>
      <c r="Z25" s="55">
        <v>1919813.76</v>
      </c>
      <c r="AA25" s="55"/>
      <c r="AB25" s="55">
        <f t="shared" si="1"/>
        <v>16063251.899999999</v>
      </c>
      <c r="AC25" s="55">
        <v>0</v>
      </c>
      <c r="AD25" s="55">
        <f t="shared" si="2"/>
        <v>16063251.899999999</v>
      </c>
      <c r="AE25" s="56" t="s">
        <v>166</v>
      </c>
      <c r="AF25" s="57" t="s">
        <v>241</v>
      </c>
      <c r="AG25" s="59">
        <f>8294984.39+1799916.34</f>
        <v>10094900.73</v>
      </c>
      <c r="AH25" s="60">
        <v>0</v>
      </c>
      <c r="AI25" s="14"/>
    </row>
    <row r="26" spans="1:35" ht="267.75" x14ac:dyDescent="0.25">
      <c r="A26" s="15">
        <v>20</v>
      </c>
      <c r="B26" s="26">
        <v>23</v>
      </c>
      <c r="C26" s="4" t="s">
        <v>181</v>
      </c>
      <c r="D26" s="16" t="s">
        <v>174</v>
      </c>
      <c r="E26" s="17" t="s">
        <v>129</v>
      </c>
      <c r="F26" s="23" t="s">
        <v>88</v>
      </c>
      <c r="G26" s="23" t="s">
        <v>87</v>
      </c>
      <c r="H26" s="23" t="s">
        <v>196</v>
      </c>
      <c r="I26" s="5" t="s">
        <v>89</v>
      </c>
      <c r="J26" s="6">
        <v>42459</v>
      </c>
      <c r="K26" s="6">
        <v>43281</v>
      </c>
      <c r="L26" s="7">
        <f t="shared" si="0"/>
        <v>83.983862871845758</v>
      </c>
      <c r="M26" s="12" t="s">
        <v>163</v>
      </c>
      <c r="N26" s="12" t="s">
        <v>164</v>
      </c>
      <c r="O26" s="12" t="s">
        <v>164</v>
      </c>
      <c r="P26" s="18" t="s">
        <v>165</v>
      </c>
      <c r="Q26" s="4" t="s">
        <v>37</v>
      </c>
      <c r="R26" s="62">
        <f t="shared" si="7"/>
        <v>6252507.04</v>
      </c>
      <c r="S26" s="55">
        <v>1210404.8600000001</v>
      </c>
      <c r="T26" s="55">
        <v>5042102.18</v>
      </c>
      <c r="U26" s="55">
        <v>0</v>
      </c>
      <c r="V26" s="55">
        <v>0</v>
      </c>
      <c r="W26" s="55">
        <v>0</v>
      </c>
      <c r="X26" s="55">
        <f t="shared" si="6"/>
        <v>1192383.95</v>
      </c>
      <c r="Y26" s="55">
        <v>302601.21999999997</v>
      </c>
      <c r="Z26" s="55">
        <v>889782.73</v>
      </c>
      <c r="AA26" s="55"/>
      <c r="AB26" s="55">
        <f t="shared" si="1"/>
        <v>7444890.9900000002</v>
      </c>
      <c r="AC26" s="55">
        <v>0</v>
      </c>
      <c r="AD26" s="55">
        <f t="shared" si="2"/>
        <v>7444890.9900000002</v>
      </c>
      <c r="AE26" s="56" t="s">
        <v>166</v>
      </c>
      <c r="AF26" s="63" t="s">
        <v>213</v>
      </c>
      <c r="AG26" s="59">
        <f>2598364.04+101725.61</f>
        <v>2700089.65</v>
      </c>
      <c r="AH26" s="60">
        <v>0</v>
      </c>
      <c r="AI26" s="14"/>
    </row>
    <row r="27" spans="1:35" ht="126" x14ac:dyDescent="0.25">
      <c r="A27" s="15">
        <v>21</v>
      </c>
      <c r="B27" s="26">
        <v>24</v>
      </c>
      <c r="C27" s="4" t="s">
        <v>179</v>
      </c>
      <c r="D27" s="16" t="s">
        <v>174</v>
      </c>
      <c r="E27" s="17" t="s">
        <v>129</v>
      </c>
      <c r="F27" s="23" t="s">
        <v>91</v>
      </c>
      <c r="G27" s="23" t="s">
        <v>90</v>
      </c>
      <c r="H27" s="23" t="s">
        <v>196</v>
      </c>
      <c r="I27" s="5" t="s">
        <v>92</v>
      </c>
      <c r="J27" s="6">
        <v>42454</v>
      </c>
      <c r="K27" s="6">
        <v>43490</v>
      </c>
      <c r="L27" s="7">
        <f>R27/AB27*100</f>
        <v>83.983862869823341</v>
      </c>
      <c r="M27" s="12" t="s">
        <v>163</v>
      </c>
      <c r="N27" s="12" t="s">
        <v>164</v>
      </c>
      <c r="O27" s="12" t="s">
        <v>164</v>
      </c>
      <c r="P27" s="18" t="s">
        <v>165</v>
      </c>
      <c r="Q27" s="4" t="s">
        <v>37</v>
      </c>
      <c r="R27" s="62">
        <f>S27+T27</f>
        <v>2984368.02</v>
      </c>
      <c r="S27" s="62">
        <v>577735.23</v>
      </c>
      <c r="T27" s="62">
        <v>2406632.79</v>
      </c>
      <c r="U27" s="62">
        <v>0</v>
      </c>
      <c r="V27" s="62">
        <v>0</v>
      </c>
      <c r="W27" s="62">
        <v>0</v>
      </c>
      <c r="X27" s="62">
        <f>Y27+Z27</f>
        <v>569133.71</v>
      </c>
      <c r="Y27" s="62">
        <v>144433.81</v>
      </c>
      <c r="Z27" s="62">
        <v>424699.9</v>
      </c>
      <c r="AA27" s="62"/>
      <c r="AB27" s="62">
        <f>R27+X27+U27+AA27</f>
        <v>3553501.73</v>
      </c>
      <c r="AC27" s="62"/>
      <c r="AD27" s="62">
        <f>AB27+AC27</f>
        <v>3553501.73</v>
      </c>
      <c r="AE27" s="64" t="s">
        <v>166</v>
      </c>
      <c r="AF27" s="65" t="s">
        <v>195</v>
      </c>
      <c r="AG27" s="59">
        <f>21244.44+1375.64</f>
        <v>22620.079999999998</v>
      </c>
      <c r="AH27" s="60">
        <v>0</v>
      </c>
      <c r="AI27" s="14"/>
    </row>
    <row r="28" spans="1:35" ht="157.5" x14ac:dyDescent="0.25">
      <c r="A28" s="15">
        <v>22</v>
      </c>
      <c r="B28" s="26">
        <v>25</v>
      </c>
      <c r="C28" s="4" t="s">
        <v>181</v>
      </c>
      <c r="D28" s="16" t="s">
        <v>174</v>
      </c>
      <c r="E28" s="17" t="s">
        <v>129</v>
      </c>
      <c r="F28" s="23" t="s">
        <v>93</v>
      </c>
      <c r="G28" s="23" t="s">
        <v>87</v>
      </c>
      <c r="H28" s="23" t="s">
        <v>237</v>
      </c>
      <c r="I28" s="5" t="s">
        <v>94</v>
      </c>
      <c r="J28" s="6">
        <v>42459</v>
      </c>
      <c r="K28" s="6">
        <v>43250</v>
      </c>
      <c r="L28" s="7">
        <f t="shared" si="0"/>
        <v>83.983862877433253</v>
      </c>
      <c r="M28" s="12" t="s">
        <v>163</v>
      </c>
      <c r="N28" s="12" t="s">
        <v>164</v>
      </c>
      <c r="O28" s="12" t="s">
        <v>164</v>
      </c>
      <c r="P28" s="18" t="s">
        <v>165</v>
      </c>
      <c r="Q28" s="4" t="s">
        <v>37</v>
      </c>
      <c r="R28" s="55">
        <f>S28+T28</f>
        <v>11174376.890000001</v>
      </c>
      <c r="S28" s="55">
        <v>2163215.5</v>
      </c>
      <c r="T28" s="55">
        <v>9011161.3900000006</v>
      </c>
      <c r="U28" s="55">
        <v>0</v>
      </c>
      <c r="V28" s="55">
        <v>0</v>
      </c>
      <c r="W28" s="55">
        <v>0</v>
      </c>
      <c r="X28" s="55">
        <f>Y28+Z28</f>
        <v>2131008.8199999998</v>
      </c>
      <c r="Y28" s="55">
        <v>540803.87</v>
      </c>
      <c r="Z28" s="55">
        <v>1590204.95</v>
      </c>
      <c r="AA28" s="55"/>
      <c r="AB28" s="55">
        <f t="shared" si="1"/>
        <v>13305385.710000001</v>
      </c>
      <c r="AC28" s="55">
        <v>0</v>
      </c>
      <c r="AD28" s="55">
        <f t="shared" si="2"/>
        <v>13305385.710000001</v>
      </c>
      <c r="AE28" s="56" t="s">
        <v>166</v>
      </c>
      <c r="AF28" s="63" t="s">
        <v>214</v>
      </c>
      <c r="AG28" s="59">
        <f>4773330.8+41095.03</f>
        <v>4814425.83</v>
      </c>
      <c r="AH28" s="60">
        <v>0</v>
      </c>
      <c r="AI28" s="14"/>
    </row>
    <row r="29" spans="1:35" ht="173.25" x14ac:dyDescent="0.25">
      <c r="A29" s="15">
        <v>23</v>
      </c>
      <c r="B29" s="26">
        <v>26</v>
      </c>
      <c r="C29" s="4" t="s">
        <v>179</v>
      </c>
      <c r="D29" s="16" t="s">
        <v>174</v>
      </c>
      <c r="E29" s="17" t="s">
        <v>129</v>
      </c>
      <c r="F29" s="23" t="s">
        <v>95</v>
      </c>
      <c r="G29" s="23" t="s">
        <v>87</v>
      </c>
      <c r="H29" s="23" t="s">
        <v>196</v>
      </c>
      <c r="I29" s="5" t="s">
        <v>96</v>
      </c>
      <c r="J29" s="6">
        <v>42458</v>
      </c>
      <c r="K29" s="6">
        <v>43249</v>
      </c>
      <c r="L29" s="7">
        <f t="shared" si="0"/>
        <v>83.983862783018438</v>
      </c>
      <c r="M29" s="12" t="s">
        <v>163</v>
      </c>
      <c r="N29" s="12" t="s">
        <v>164</v>
      </c>
      <c r="O29" s="12" t="s">
        <v>164</v>
      </c>
      <c r="P29" s="18" t="s">
        <v>165</v>
      </c>
      <c r="Q29" s="4" t="s">
        <v>37</v>
      </c>
      <c r="R29" s="55">
        <f t="shared" ref="R29:R40" si="8">S29+T29</f>
        <v>3637178.37</v>
      </c>
      <c r="S29" s="55">
        <v>704110.9</v>
      </c>
      <c r="T29" s="55">
        <v>2933067.47</v>
      </c>
      <c r="U29" s="55">
        <v>0</v>
      </c>
      <c r="V29" s="55">
        <v>0</v>
      </c>
      <c r="W29" s="55">
        <v>0</v>
      </c>
      <c r="X29" s="55">
        <f t="shared" ref="X29:X39" si="9">Y29+Z29</f>
        <v>693627.87</v>
      </c>
      <c r="Y29" s="55">
        <v>176027.73</v>
      </c>
      <c r="Z29" s="55">
        <v>517600.14</v>
      </c>
      <c r="AA29" s="55"/>
      <c r="AB29" s="55">
        <f t="shared" si="1"/>
        <v>4330806.24</v>
      </c>
      <c r="AC29" s="55">
        <v>0</v>
      </c>
      <c r="AD29" s="55">
        <f t="shared" si="2"/>
        <v>4330806.24</v>
      </c>
      <c r="AE29" s="56" t="s">
        <v>166</v>
      </c>
      <c r="AF29" s="65" t="s">
        <v>205</v>
      </c>
      <c r="AG29" s="59">
        <f>76007.78+61682.94</f>
        <v>137690.72</v>
      </c>
      <c r="AH29" s="60">
        <v>0</v>
      </c>
      <c r="AI29" s="14"/>
    </row>
    <row r="30" spans="1:35" ht="267.75" x14ac:dyDescent="0.25">
      <c r="A30" s="15">
        <v>24</v>
      </c>
      <c r="B30" s="26">
        <v>27</v>
      </c>
      <c r="C30" s="4" t="s">
        <v>183</v>
      </c>
      <c r="D30" s="16" t="s">
        <v>174</v>
      </c>
      <c r="E30" s="17" t="s">
        <v>129</v>
      </c>
      <c r="F30" s="23" t="s">
        <v>98</v>
      </c>
      <c r="G30" s="23" t="s">
        <v>97</v>
      </c>
      <c r="H30" s="23" t="s">
        <v>229</v>
      </c>
      <c r="I30" s="5" t="s">
        <v>99</v>
      </c>
      <c r="J30" s="6">
        <v>42585</v>
      </c>
      <c r="K30" s="6">
        <v>43680</v>
      </c>
      <c r="L30" s="7">
        <f t="shared" si="0"/>
        <v>83.983862832504514</v>
      </c>
      <c r="M30" s="12" t="s">
        <v>163</v>
      </c>
      <c r="N30" s="12" t="s">
        <v>164</v>
      </c>
      <c r="O30" s="12" t="s">
        <v>164</v>
      </c>
      <c r="P30" s="18" t="s">
        <v>165</v>
      </c>
      <c r="Q30" s="4" t="s">
        <v>37</v>
      </c>
      <c r="R30" s="55">
        <f t="shared" si="8"/>
        <v>17579267.449999999</v>
      </c>
      <c r="S30" s="55">
        <v>3403119.85</v>
      </c>
      <c r="T30" s="55">
        <v>14176147.6</v>
      </c>
      <c r="U30" s="55">
        <v>0</v>
      </c>
      <c r="V30" s="55">
        <v>0</v>
      </c>
      <c r="W30" s="55">
        <v>0</v>
      </c>
      <c r="X30" s="55">
        <f t="shared" si="9"/>
        <v>3352453.07</v>
      </c>
      <c r="Y30" s="55">
        <v>850779.96</v>
      </c>
      <c r="Z30" s="55">
        <v>2501673.11</v>
      </c>
      <c r="AA30" s="55"/>
      <c r="AB30" s="55">
        <f t="shared" si="1"/>
        <v>20931720.52</v>
      </c>
      <c r="AC30" s="55">
        <v>0</v>
      </c>
      <c r="AD30" s="55">
        <f t="shared" si="2"/>
        <v>20931720.52</v>
      </c>
      <c r="AE30" s="56" t="s">
        <v>166</v>
      </c>
      <c r="AF30" s="57" t="s">
        <v>210</v>
      </c>
      <c r="AG30" s="59">
        <f>7378913.05+528553.93</f>
        <v>7907466.9799999995</v>
      </c>
      <c r="AH30" s="60">
        <v>0</v>
      </c>
      <c r="AI30" s="14"/>
    </row>
    <row r="31" spans="1:35" ht="204.75" x14ac:dyDescent="0.25">
      <c r="A31" s="15">
        <v>25</v>
      </c>
      <c r="B31" s="26">
        <v>28</v>
      </c>
      <c r="C31" s="4" t="s">
        <v>185</v>
      </c>
      <c r="D31" s="16" t="s">
        <v>174</v>
      </c>
      <c r="E31" s="17" t="s">
        <v>129</v>
      </c>
      <c r="F31" s="23" t="s">
        <v>100</v>
      </c>
      <c r="G31" s="23" t="s">
        <v>87</v>
      </c>
      <c r="H31" s="23" t="s">
        <v>233</v>
      </c>
      <c r="I31" s="5" t="s">
        <v>101</v>
      </c>
      <c r="J31" s="6">
        <v>42515</v>
      </c>
      <c r="K31" s="6">
        <v>43613</v>
      </c>
      <c r="L31" s="7">
        <f t="shared" si="0"/>
        <v>83.983862839308514</v>
      </c>
      <c r="M31" s="12" t="s">
        <v>163</v>
      </c>
      <c r="N31" s="12" t="s">
        <v>164</v>
      </c>
      <c r="O31" s="12" t="s">
        <v>164</v>
      </c>
      <c r="P31" s="18" t="s">
        <v>165</v>
      </c>
      <c r="Q31" s="4" t="s">
        <v>37</v>
      </c>
      <c r="R31" s="55">
        <f t="shared" si="8"/>
        <v>36908560.939999998</v>
      </c>
      <c r="S31" s="55">
        <v>7145022.21</v>
      </c>
      <c r="T31" s="55">
        <v>29763538.73</v>
      </c>
      <c r="U31" s="55">
        <v>0</v>
      </c>
      <c r="V31" s="55">
        <v>0</v>
      </c>
      <c r="W31" s="55">
        <v>0</v>
      </c>
      <c r="X31" s="55">
        <f t="shared" si="9"/>
        <v>7038644.7400000002</v>
      </c>
      <c r="Y31" s="55">
        <v>1786255.55</v>
      </c>
      <c r="Z31" s="55">
        <v>5252389.1900000004</v>
      </c>
      <c r="AA31" s="55"/>
      <c r="AB31" s="55">
        <f t="shared" si="1"/>
        <v>43947205.68</v>
      </c>
      <c r="AC31" s="55">
        <v>0</v>
      </c>
      <c r="AD31" s="55">
        <f t="shared" si="2"/>
        <v>43947205.68</v>
      </c>
      <c r="AE31" s="56" t="s">
        <v>166</v>
      </c>
      <c r="AF31" s="57" t="s">
        <v>212</v>
      </c>
      <c r="AG31" s="59">
        <v>9909676.2300000004</v>
      </c>
      <c r="AH31" s="60">
        <v>0</v>
      </c>
      <c r="AI31" s="14"/>
    </row>
    <row r="32" spans="1:35" ht="236.25" x14ac:dyDescent="0.25">
      <c r="A32" s="15">
        <v>26</v>
      </c>
      <c r="B32" s="26">
        <v>29</v>
      </c>
      <c r="C32" s="4" t="s">
        <v>181</v>
      </c>
      <c r="D32" s="16" t="s">
        <v>174</v>
      </c>
      <c r="E32" s="17" t="s">
        <v>129</v>
      </c>
      <c r="F32" s="23" t="s">
        <v>103</v>
      </c>
      <c r="G32" s="23" t="s">
        <v>102</v>
      </c>
      <c r="H32" s="23" t="s">
        <v>238</v>
      </c>
      <c r="I32" s="5" t="s">
        <v>104</v>
      </c>
      <c r="J32" s="6">
        <v>42569</v>
      </c>
      <c r="K32" s="6">
        <v>44030</v>
      </c>
      <c r="L32" s="7">
        <f t="shared" si="0"/>
        <v>83.98386282616714</v>
      </c>
      <c r="M32" s="12" t="s">
        <v>163</v>
      </c>
      <c r="N32" s="12" t="s">
        <v>164</v>
      </c>
      <c r="O32" s="12" t="s">
        <v>164</v>
      </c>
      <c r="P32" s="18" t="s">
        <v>165</v>
      </c>
      <c r="Q32" s="4" t="s">
        <v>37</v>
      </c>
      <c r="R32" s="55">
        <f t="shared" si="8"/>
        <v>35912411.909999996</v>
      </c>
      <c r="S32" s="55">
        <v>6952180.5800000001</v>
      </c>
      <c r="T32" s="55">
        <v>28960231.329999998</v>
      </c>
      <c r="U32" s="55">
        <v>0</v>
      </c>
      <c r="V32" s="55">
        <v>0</v>
      </c>
      <c r="W32" s="55">
        <v>0</v>
      </c>
      <c r="X32" s="55">
        <f t="shared" si="9"/>
        <v>6848674.209999999</v>
      </c>
      <c r="Y32" s="55">
        <v>1738045.15</v>
      </c>
      <c r="Z32" s="55">
        <v>5110629.0599999996</v>
      </c>
      <c r="AA32" s="55"/>
      <c r="AB32" s="55">
        <f t="shared" si="1"/>
        <v>42761086.119999997</v>
      </c>
      <c r="AC32" s="55">
        <v>0</v>
      </c>
      <c r="AD32" s="55">
        <f t="shared" si="2"/>
        <v>42761086.119999997</v>
      </c>
      <c r="AE32" s="56" t="s">
        <v>166</v>
      </c>
      <c r="AF32" s="63" t="s">
        <v>215</v>
      </c>
      <c r="AG32" s="59">
        <v>0</v>
      </c>
      <c r="AH32" s="60">
        <v>0</v>
      </c>
      <c r="AI32" s="14"/>
    </row>
    <row r="33" spans="1:35" ht="283.5" x14ac:dyDescent="0.25">
      <c r="A33" s="15">
        <v>27</v>
      </c>
      <c r="B33" s="26">
        <v>30</v>
      </c>
      <c r="C33" s="4" t="s">
        <v>184</v>
      </c>
      <c r="D33" s="16" t="s">
        <v>174</v>
      </c>
      <c r="E33" s="17" t="s">
        <v>129</v>
      </c>
      <c r="F33" s="23" t="s">
        <v>106</v>
      </c>
      <c r="G33" s="23" t="s">
        <v>105</v>
      </c>
      <c r="H33" s="23" t="s">
        <v>226</v>
      </c>
      <c r="I33" s="5" t="s">
        <v>107</v>
      </c>
      <c r="J33" s="6">
        <v>42446</v>
      </c>
      <c r="K33" s="6">
        <v>43176</v>
      </c>
      <c r="L33" s="7">
        <f t="shared" si="0"/>
        <v>83.983862855154641</v>
      </c>
      <c r="M33" s="12" t="s">
        <v>163</v>
      </c>
      <c r="N33" s="12" t="s">
        <v>164</v>
      </c>
      <c r="O33" s="12" t="s">
        <v>164</v>
      </c>
      <c r="P33" s="18" t="s">
        <v>165</v>
      </c>
      <c r="Q33" s="4" t="s">
        <v>37</v>
      </c>
      <c r="R33" s="55">
        <f t="shared" si="8"/>
        <v>24219050.75</v>
      </c>
      <c r="S33" s="55">
        <v>4688496.41</v>
      </c>
      <c r="T33" s="55">
        <v>19530554.34</v>
      </c>
      <c r="U33" s="55">
        <v>0</v>
      </c>
      <c r="V33" s="55">
        <v>0</v>
      </c>
      <c r="W33" s="55">
        <v>0</v>
      </c>
      <c r="X33" s="55">
        <f t="shared" si="9"/>
        <v>4618692.51</v>
      </c>
      <c r="Y33" s="55">
        <v>1172124.1000000001</v>
      </c>
      <c r="Z33" s="55">
        <v>3446568.41</v>
      </c>
      <c r="AA33" s="55"/>
      <c r="AB33" s="55">
        <f t="shared" si="1"/>
        <v>28837743.259999998</v>
      </c>
      <c r="AC33" s="55">
        <v>54548.57</v>
      </c>
      <c r="AD33" s="55">
        <f t="shared" si="2"/>
        <v>28892291.829999998</v>
      </c>
      <c r="AE33" s="56" t="s">
        <v>166</v>
      </c>
      <c r="AF33" s="57" t="s">
        <v>202</v>
      </c>
      <c r="AG33" s="59">
        <f>13560079.66+4753547.42+891613.11</f>
        <v>19205240.189999998</v>
      </c>
      <c r="AH33" s="60">
        <v>0</v>
      </c>
      <c r="AI33" s="14"/>
    </row>
    <row r="34" spans="1:35" ht="173.25" x14ac:dyDescent="0.25">
      <c r="A34" s="15">
        <v>28</v>
      </c>
      <c r="B34" s="26">
        <v>47</v>
      </c>
      <c r="C34" s="4" t="s">
        <v>183</v>
      </c>
      <c r="D34" s="16" t="s">
        <v>174</v>
      </c>
      <c r="E34" s="17" t="s">
        <v>133</v>
      </c>
      <c r="F34" s="23" t="s">
        <v>134</v>
      </c>
      <c r="G34" s="23" t="s">
        <v>132</v>
      </c>
      <c r="H34" s="23" t="s">
        <v>196</v>
      </c>
      <c r="I34" s="5" t="s">
        <v>135</v>
      </c>
      <c r="J34" s="6">
        <v>42914</v>
      </c>
      <c r="K34" s="6">
        <v>43827</v>
      </c>
      <c r="L34" s="7">
        <f t="shared" ref="L34:L39" si="10">R34/AB34*100</f>
        <v>83.983862839866035</v>
      </c>
      <c r="M34" s="12" t="s">
        <v>163</v>
      </c>
      <c r="N34" s="12" t="s">
        <v>164</v>
      </c>
      <c r="O34" s="12" t="s">
        <v>164</v>
      </c>
      <c r="P34" s="18" t="s">
        <v>165</v>
      </c>
      <c r="Q34" s="4" t="s">
        <v>37</v>
      </c>
      <c r="R34" s="55">
        <f t="shared" si="8"/>
        <v>6085613.1800000006</v>
      </c>
      <c r="S34" s="55">
        <v>1178096.3600000001</v>
      </c>
      <c r="T34" s="55">
        <v>4907516.82</v>
      </c>
      <c r="U34" s="55">
        <v>0</v>
      </c>
      <c r="V34" s="55">
        <v>0</v>
      </c>
      <c r="W34" s="55">
        <v>0</v>
      </c>
      <c r="X34" s="55">
        <f t="shared" si="9"/>
        <v>1160556.47</v>
      </c>
      <c r="Y34" s="55">
        <v>294524.09000000003</v>
      </c>
      <c r="Z34" s="55">
        <v>866032.38</v>
      </c>
      <c r="AA34" s="55"/>
      <c r="AB34" s="55">
        <f t="shared" ref="AB34:AB39" si="11">R34+X34+U34+AA34</f>
        <v>7246169.6500000004</v>
      </c>
      <c r="AC34" s="55">
        <v>0</v>
      </c>
      <c r="AD34" s="55">
        <f t="shared" ref="AD34:AD39" si="12">R34+X34+AC34</f>
        <v>7246169.6500000004</v>
      </c>
      <c r="AE34" s="56" t="s">
        <v>166</v>
      </c>
      <c r="AF34" s="61" t="s">
        <v>196</v>
      </c>
      <c r="AG34" s="59">
        <v>69590.710000000006</v>
      </c>
      <c r="AH34" s="60">
        <v>0</v>
      </c>
      <c r="AI34" s="14"/>
    </row>
    <row r="35" spans="1:35" ht="173.25" x14ac:dyDescent="0.25">
      <c r="A35" s="15">
        <v>29</v>
      </c>
      <c r="B35" s="26">
        <v>48</v>
      </c>
      <c r="C35" s="4" t="s">
        <v>181</v>
      </c>
      <c r="D35" s="16" t="s">
        <v>174</v>
      </c>
      <c r="E35" s="17" t="s">
        <v>133</v>
      </c>
      <c r="F35" s="23" t="s">
        <v>137</v>
      </c>
      <c r="G35" s="23" t="s">
        <v>136</v>
      </c>
      <c r="H35" s="23" t="s">
        <v>196</v>
      </c>
      <c r="I35" s="5" t="s">
        <v>138</v>
      </c>
      <c r="J35" s="6">
        <v>43004</v>
      </c>
      <c r="K35" s="6">
        <v>43916</v>
      </c>
      <c r="L35" s="7">
        <f t="shared" si="10"/>
        <v>83.9838628091575</v>
      </c>
      <c r="M35" s="12" t="s">
        <v>163</v>
      </c>
      <c r="N35" s="12" t="s">
        <v>164</v>
      </c>
      <c r="O35" s="12" t="s">
        <v>164</v>
      </c>
      <c r="P35" s="18" t="s">
        <v>165</v>
      </c>
      <c r="Q35" s="4" t="s">
        <v>37</v>
      </c>
      <c r="R35" s="55">
        <f t="shared" si="8"/>
        <v>12597407.540000001</v>
      </c>
      <c r="S35" s="55">
        <v>2438695.91</v>
      </c>
      <c r="T35" s="55">
        <v>10158711.630000001</v>
      </c>
      <c r="U35" s="55">
        <v>0</v>
      </c>
      <c r="V35" s="55">
        <v>0</v>
      </c>
      <c r="W35" s="55">
        <v>0</v>
      </c>
      <c r="X35" s="55">
        <f t="shared" si="9"/>
        <v>2402387.7999999998</v>
      </c>
      <c r="Y35" s="55">
        <v>609673.98</v>
      </c>
      <c r="Z35" s="55">
        <v>1792713.82</v>
      </c>
      <c r="AA35" s="55"/>
      <c r="AB35" s="55">
        <f t="shared" si="11"/>
        <v>14999795.34</v>
      </c>
      <c r="AC35" s="55">
        <v>2999990</v>
      </c>
      <c r="AD35" s="55">
        <f t="shared" si="12"/>
        <v>17999785.34</v>
      </c>
      <c r="AE35" s="56" t="s">
        <v>166</v>
      </c>
      <c r="AF35" s="61" t="s">
        <v>196</v>
      </c>
      <c r="AG35" s="59">
        <v>0</v>
      </c>
      <c r="AH35" s="66">
        <v>0</v>
      </c>
      <c r="AI35" s="14"/>
    </row>
    <row r="36" spans="1:35" s="2" customFormat="1" ht="252" x14ac:dyDescent="0.25">
      <c r="A36" s="15">
        <v>30</v>
      </c>
      <c r="B36" s="26">
        <v>49</v>
      </c>
      <c r="C36" s="4" t="s">
        <v>181</v>
      </c>
      <c r="D36" s="16" t="s">
        <v>174</v>
      </c>
      <c r="E36" s="17" t="s">
        <v>133</v>
      </c>
      <c r="F36" s="23" t="s">
        <v>139</v>
      </c>
      <c r="G36" s="23" t="s">
        <v>136</v>
      </c>
      <c r="H36" s="23" t="s">
        <v>196</v>
      </c>
      <c r="I36" s="5" t="s">
        <v>140</v>
      </c>
      <c r="J36" s="6">
        <v>43004</v>
      </c>
      <c r="K36" s="6">
        <v>43916</v>
      </c>
      <c r="L36" s="7">
        <f t="shared" si="10"/>
        <v>83.98386278575461</v>
      </c>
      <c r="M36" s="12" t="s">
        <v>163</v>
      </c>
      <c r="N36" s="12" t="s">
        <v>164</v>
      </c>
      <c r="O36" s="12" t="s">
        <v>164</v>
      </c>
      <c r="P36" s="18" t="s">
        <v>165</v>
      </c>
      <c r="Q36" s="4" t="s">
        <v>37</v>
      </c>
      <c r="R36" s="55">
        <f t="shared" si="8"/>
        <v>11755282.280000001</v>
      </c>
      <c r="S36" s="55">
        <v>2275671.2999999998</v>
      </c>
      <c r="T36" s="55">
        <v>9479610.9800000004</v>
      </c>
      <c r="U36" s="55">
        <v>0</v>
      </c>
      <c r="V36" s="55">
        <v>0</v>
      </c>
      <c r="W36" s="55">
        <v>0</v>
      </c>
      <c r="X36" s="55">
        <f t="shared" si="9"/>
        <v>2241790.36</v>
      </c>
      <c r="Y36" s="55">
        <v>568917.82999999996</v>
      </c>
      <c r="Z36" s="55">
        <v>1672872.53</v>
      </c>
      <c r="AA36" s="55"/>
      <c r="AB36" s="55">
        <f t="shared" si="11"/>
        <v>13997072.640000001</v>
      </c>
      <c r="AC36" s="55">
        <v>0</v>
      </c>
      <c r="AD36" s="55">
        <f t="shared" si="12"/>
        <v>13997072.640000001</v>
      </c>
      <c r="AE36" s="56" t="s">
        <v>166</v>
      </c>
      <c r="AF36" s="61" t="s">
        <v>196</v>
      </c>
      <c r="AG36" s="59">
        <v>0</v>
      </c>
      <c r="AH36" s="66">
        <v>0</v>
      </c>
      <c r="AI36" s="20"/>
    </row>
    <row r="37" spans="1:35" s="2" customFormat="1" ht="173.25" x14ac:dyDescent="0.25">
      <c r="A37" s="15">
        <v>31</v>
      </c>
      <c r="B37" s="26">
        <v>51</v>
      </c>
      <c r="C37" s="4" t="s">
        <v>183</v>
      </c>
      <c r="D37" s="16" t="s">
        <v>174</v>
      </c>
      <c r="E37" s="17" t="s">
        <v>133</v>
      </c>
      <c r="F37" s="23" t="s">
        <v>141</v>
      </c>
      <c r="G37" s="23" t="s">
        <v>66</v>
      </c>
      <c r="H37" s="23" t="s">
        <v>196</v>
      </c>
      <c r="I37" s="5" t="s">
        <v>142</v>
      </c>
      <c r="J37" s="6">
        <v>42956</v>
      </c>
      <c r="K37" s="6">
        <v>43870</v>
      </c>
      <c r="L37" s="7">
        <f t="shared" si="10"/>
        <v>83.983862780427785</v>
      </c>
      <c r="M37" s="12" t="s">
        <v>163</v>
      </c>
      <c r="N37" s="12" t="s">
        <v>164</v>
      </c>
      <c r="O37" s="12" t="s">
        <v>164</v>
      </c>
      <c r="P37" s="18" t="s">
        <v>165</v>
      </c>
      <c r="Q37" s="4" t="s">
        <v>37</v>
      </c>
      <c r="R37" s="55">
        <f t="shared" si="8"/>
        <v>10449475.91</v>
      </c>
      <c r="S37" s="55">
        <v>2022884</v>
      </c>
      <c r="T37" s="55">
        <v>8426591.9100000001</v>
      </c>
      <c r="U37" s="55">
        <f>V37+W37</f>
        <v>0</v>
      </c>
      <c r="V37" s="55">
        <v>0</v>
      </c>
      <c r="W37" s="55">
        <v>0</v>
      </c>
      <c r="X37" s="55">
        <f t="shared" si="9"/>
        <v>1992766.64</v>
      </c>
      <c r="Y37" s="55">
        <v>505721</v>
      </c>
      <c r="Z37" s="55">
        <v>1487045.64</v>
      </c>
      <c r="AA37" s="55"/>
      <c r="AB37" s="55">
        <f t="shared" si="11"/>
        <v>12442242.550000001</v>
      </c>
      <c r="AC37" s="55">
        <v>0</v>
      </c>
      <c r="AD37" s="55">
        <f t="shared" si="12"/>
        <v>12442242.550000001</v>
      </c>
      <c r="AE37" s="56" t="s">
        <v>166</v>
      </c>
      <c r="AF37" s="61" t="s">
        <v>196</v>
      </c>
      <c r="AG37" s="59">
        <v>69562.990000000005</v>
      </c>
      <c r="AH37" s="66">
        <v>0</v>
      </c>
      <c r="AI37" s="20"/>
    </row>
    <row r="38" spans="1:35" s="2" customFormat="1" ht="173.25" x14ac:dyDescent="0.25">
      <c r="A38" s="15">
        <v>32</v>
      </c>
      <c r="B38" s="26">
        <v>52</v>
      </c>
      <c r="C38" s="4" t="s">
        <v>184</v>
      </c>
      <c r="D38" s="16" t="s">
        <v>174</v>
      </c>
      <c r="E38" s="17" t="s">
        <v>133</v>
      </c>
      <c r="F38" s="23" t="s">
        <v>144</v>
      </c>
      <c r="G38" s="23" t="s">
        <v>143</v>
      </c>
      <c r="H38" s="23" t="s">
        <v>196</v>
      </c>
      <c r="I38" s="5" t="s">
        <v>145</v>
      </c>
      <c r="J38" s="6">
        <v>42963</v>
      </c>
      <c r="K38" s="6">
        <v>43877</v>
      </c>
      <c r="L38" s="7">
        <f t="shared" si="10"/>
        <v>83.983862831024851</v>
      </c>
      <c r="M38" s="12" t="s">
        <v>163</v>
      </c>
      <c r="N38" s="12" t="s">
        <v>164</v>
      </c>
      <c r="O38" s="12" t="s">
        <v>164</v>
      </c>
      <c r="P38" s="18" t="s">
        <v>165</v>
      </c>
      <c r="Q38" s="4" t="s">
        <v>37</v>
      </c>
      <c r="R38" s="55">
        <f t="shared" si="8"/>
        <v>12243037.969999999</v>
      </c>
      <c r="S38" s="55">
        <v>2370094.52</v>
      </c>
      <c r="T38" s="55">
        <v>9872943.4499999993</v>
      </c>
      <c r="U38" s="55">
        <v>0</v>
      </c>
      <c r="V38" s="55">
        <v>0</v>
      </c>
      <c r="W38" s="55">
        <v>0</v>
      </c>
      <c r="X38" s="55">
        <f t="shared" si="9"/>
        <v>2334807.77</v>
      </c>
      <c r="Y38" s="55">
        <v>592523.63</v>
      </c>
      <c r="Z38" s="55">
        <v>1742284.14</v>
      </c>
      <c r="AA38" s="55"/>
      <c r="AB38" s="55">
        <f t="shared" si="11"/>
        <v>14577845.739999998</v>
      </c>
      <c r="AC38" s="55">
        <v>0</v>
      </c>
      <c r="AD38" s="55">
        <f t="shared" si="12"/>
        <v>14577845.739999998</v>
      </c>
      <c r="AE38" s="56" t="s">
        <v>166</v>
      </c>
      <c r="AF38" s="61" t="s">
        <v>196</v>
      </c>
      <c r="AG38" s="59">
        <v>0</v>
      </c>
      <c r="AH38" s="66">
        <v>0</v>
      </c>
      <c r="AI38" s="20"/>
    </row>
    <row r="39" spans="1:35" s="2" customFormat="1" ht="267.75" x14ac:dyDescent="0.25">
      <c r="A39" s="15">
        <v>33</v>
      </c>
      <c r="B39" s="26">
        <v>58</v>
      </c>
      <c r="C39" s="4" t="s">
        <v>186</v>
      </c>
      <c r="D39" s="16" t="s">
        <v>174</v>
      </c>
      <c r="E39" s="17" t="s">
        <v>133</v>
      </c>
      <c r="F39" s="23" t="s">
        <v>146</v>
      </c>
      <c r="G39" s="23" t="s">
        <v>78</v>
      </c>
      <c r="H39" s="23" t="s">
        <v>225</v>
      </c>
      <c r="I39" s="5" t="s">
        <v>147</v>
      </c>
      <c r="J39" s="6">
        <v>42963</v>
      </c>
      <c r="K39" s="6">
        <v>43693</v>
      </c>
      <c r="L39" s="7">
        <f t="shared" si="10"/>
        <v>83.983862872994763</v>
      </c>
      <c r="M39" s="12" t="s">
        <v>163</v>
      </c>
      <c r="N39" s="12" t="s">
        <v>164</v>
      </c>
      <c r="O39" s="12" t="s">
        <v>164</v>
      </c>
      <c r="P39" s="18" t="s">
        <v>165</v>
      </c>
      <c r="Q39" s="4" t="s">
        <v>37</v>
      </c>
      <c r="R39" s="55">
        <f t="shared" si="8"/>
        <v>8062160.4699999997</v>
      </c>
      <c r="S39" s="55">
        <v>1560730.47</v>
      </c>
      <c r="T39" s="55">
        <v>6501430</v>
      </c>
      <c r="U39" s="55">
        <v>0</v>
      </c>
      <c r="V39" s="55">
        <v>0</v>
      </c>
      <c r="W39" s="55">
        <v>0</v>
      </c>
      <c r="X39" s="55">
        <f t="shared" si="9"/>
        <v>1537493.79</v>
      </c>
      <c r="Y39" s="55">
        <v>390182.62</v>
      </c>
      <c r="Z39" s="55">
        <v>1147311.17</v>
      </c>
      <c r="AA39" s="55"/>
      <c r="AB39" s="55">
        <f t="shared" si="11"/>
        <v>9599654.2599999998</v>
      </c>
      <c r="AC39" s="55">
        <v>655333</v>
      </c>
      <c r="AD39" s="55">
        <f t="shared" si="12"/>
        <v>10254987.26</v>
      </c>
      <c r="AE39" s="56" t="s">
        <v>166</v>
      </c>
      <c r="AF39" s="61" t="s">
        <v>196</v>
      </c>
      <c r="AG39" s="59">
        <v>0</v>
      </c>
      <c r="AH39" s="66">
        <v>0</v>
      </c>
      <c r="AI39" s="20"/>
    </row>
    <row r="40" spans="1:35" ht="141.75" x14ac:dyDescent="0.25">
      <c r="A40" s="15">
        <v>34</v>
      </c>
      <c r="B40" s="26">
        <v>45</v>
      </c>
      <c r="C40" s="4" t="s">
        <v>172</v>
      </c>
      <c r="D40" s="16" t="s">
        <v>175</v>
      </c>
      <c r="E40" s="17" t="s">
        <v>192</v>
      </c>
      <c r="F40" s="23" t="s">
        <v>126</v>
      </c>
      <c r="G40" s="23" t="s">
        <v>125</v>
      </c>
      <c r="H40" s="23" t="s">
        <v>196</v>
      </c>
      <c r="I40" s="5" t="s">
        <v>127</v>
      </c>
      <c r="J40" s="6">
        <v>42793</v>
      </c>
      <c r="K40" s="6">
        <v>43765</v>
      </c>
      <c r="L40" s="7">
        <f t="shared" ref="L40:L73" si="13">R40/AB40*100</f>
        <v>83.983862835522956</v>
      </c>
      <c r="M40" s="12" t="s">
        <v>163</v>
      </c>
      <c r="N40" s="12" t="s">
        <v>164</v>
      </c>
      <c r="O40" s="12" t="s">
        <v>164</v>
      </c>
      <c r="P40" s="18" t="s">
        <v>165</v>
      </c>
      <c r="Q40" s="4" t="s">
        <v>37</v>
      </c>
      <c r="R40" s="55">
        <f t="shared" si="8"/>
        <v>37233996.450000003</v>
      </c>
      <c r="S40" s="55">
        <v>7208022.3300000001</v>
      </c>
      <c r="T40" s="55">
        <v>30025974.120000001</v>
      </c>
      <c r="U40" s="55">
        <v>0</v>
      </c>
      <c r="V40" s="55">
        <v>0</v>
      </c>
      <c r="W40" s="55">
        <v>0</v>
      </c>
      <c r="X40" s="55">
        <f>Y40+Z40</f>
        <v>7100706.9000000004</v>
      </c>
      <c r="Y40" s="55">
        <v>1802005.58</v>
      </c>
      <c r="Z40" s="55">
        <v>5298701.32</v>
      </c>
      <c r="AA40" s="55"/>
      <c r="AB40" s="55">
        <f t="shared" ref="AB40:AB55" si="14">R40+X40+U40+AA40</f>
        <v>44334703.350000001</v>
      </c>
      <c r="AC40" s="55">
        <v>427346.26</v>
      </c>
      <c r="AD40" s="55">
        <f t="shared" ref="AD40:AD55" si="15">R40+X40+AC40</f>
        <v>44762049.609999999</v>
      </c>
      <c r="AE40" s="56" t="s">
        <v>166</v>
      </c>
      <c r="AF40" s="67" t="s">
        <v>242</v>
      </c>
      <c r="AG40" s="59">
        <f>3227441.09+1695736.32</f>
        <v>4923177.41</v>
      </c>
      <c r="AH40" s="66">
        <v>0</v>
      </c>
      <c r="AI40" s="14"/>
    </row>
    <row r="41" spans="1:35" ht="110.25" x14ac:dyDescent="0.25">
      <c r="A41" s="15">
        <v>35</v>
      </c>
      <c r="B41" s="26">
        <v>53</v>
      </c>
      <c r="C41" s="4" t="s">
        <v>172</v>
      </c>
      <c r="D41" s="16" t="s">
        <v>178</v>
      </c>
      <c r="E41" s="17" t="s">
        <v>149</v>
      </c>
      <c r="F41" s="23" t="s">
        <v>116</v>
      </c>
      <c r="G41" s="23" t="s">
        <v>115</v>
      </c>
      <c r="H41" s="23" t="s">
        <v>196</v>
      </c>
      <c r="I41" s="5" t="s">
        <v>117</v>
      </c>
      <c r="J41" s="6">
        <v>42943</v>
      </c>
      <c r="K41" s="6">
        <v>44039</v>
      </c>
      <c r="L41" s="7">
        <f t="shared" si="13"/>
        <v>83.983862843305559</v>
      </c>
      <c r="M41" s="12" t="s">
        <v>163</v>
      </c>
      <c r="N41" s="12" t="s">
        <v>164</v>
      </c>
      <c r="O41" s="12" t="s">
        <v>164</v>
      </c>
      <c r="P41" s="18" t="s">
        <v>165</v>
      </c>
      <c r="Q41" s="4" t="s">
        <v>37</v>
      </c>
      <c r="R41" s="55">
        <f t="shared" ref="R41:R47" si="16">S41+T41</f>
        <v>46010993.850000001</v>
      </c>
      <c r="S41" s="55">
        <v>8907136.0299999993</v>
      </c>
      <c r="T41" s="55">
        <v>37103857.82</v>
      </c>
      <c r="U41" s="55">
        <v>0</v>
      </c>
      <c r="V41" s="55">
        <v>0</v>
      </c>
      <c r="W41" s="55">
        <v>0</v>
      </c>
      <c r="X41" s="55">
        <f t="shared" ref="X41:X47" si="17">Y41+Z41</f>
        <v>8774523.620000001</v>
      </c>
      <c r="Y41" s="55">
        <v>2226784.0099999998</v>
      </c>
      <c r="Z41" s="55">
        <v>6547739.6100000003</v>
      </c>
      <c r="AA41" s="55"/>
      <c r="AB41" s="55">
        <f t="shared" si="14"/>
        <v>54785517.469999999</v>
      </c>
      <c r="AC41" s="55">
        <v>0</v>
      </c>
      <c r="AD41" s="55">
        <f t="shared" si="15"/>
        <v>54785517.469999999</v>
      </c>
      <c r="AE41" s="56" t="s">
        <v>166</v>
      </c>
      <c r="AF41" s="57" t="s">
        <v>196</v>
      </c>
      <c r="AG41" s="59">
        <v>77859.98</v>
      </c>
      <c r="AH41" s="60">
        <v>0</v>
      </c>
      <c r="AI41" s="14"/>
    </row>
    <row r="42" spans="1:35" ht="141.75" x14ac:dyDescent="0.25">
      <c r="A42" s="15">
        <v>36</v>
      </c>
      <c r="B42" s="26">
        <v>54</v>
      </c>
      <c r="C42" s="4" t="s">
        <v>172</v>
      </c>
      <c r="D42" s="16" t="s">
        <v>178</v>
      </c>
      <c r="E42" s="17" t="s">
        <v>149</v>
      </c>
      <c r="F42" s="23" t="s">
        <v>118</v>
      </c>
      <c r="G42" s="23" t="s">
        <v>115</v>
      </c>
      <c r="H42" s="23" t="s">
        <v>196</v>
      </c>
      <c r="I42" s="5" t="s">
        <v>119</v>
      </c>
      <c r="J42" s="6">
        <v>42943</v>
      </c>
      <c r="K42" s="6">
        <v>44039</v>
      </c>
      <c r="L42" s="7">
        <f t="shared" si="13"/>
        <v>83.983862856059488</v>
      </c>
      <c r="M42" s="12" t="s">
        <v>163</v>
      </c>
      <c r="N42" s="12" t="s">
        <v>164</v>
      </c>
      <c r="O42" s="12" t="s">
        <v>164</v>
      </c>
      <c r="P42" s="18" t="s">
        <v>165</v>
      </c>
      <c r="Q42" s="4" t="s">
        <v>37</v>
      </c>
      <c r="R42" s="55">
        <f t="shared" si="16"/>
        <v>11805482.93</v>
      </c>
      <c r="S42" s="55">
        <v>2285389.5</v>
      </c>
      <c r="T42" s="55">
        <v>9520093.4299999997</v>
      </c>
      <c r="U42" s="55">
        <v>0</v>
      </c>
      <c r="V42" s="55">
        <v>0</v>
      </c>
      <c r="W42" s="55">
        <v>0</v>
      </c>
      <c r="X42" s="55">
        <f t="shared" si="17"/>
        <v>2251363.86</v>
      </c>
      <c r="Y42" s="55">
        <v>571347.37</v>
      </c>
      <c r="Z42" s="55">
        <v>1680016.49</v>
      </c>
      <c r="AA42" s="55"/>
      <c r="AB42" s="55">
        <f t="shared" si="14"/>
        <v>14056846.789999999</v>
      </c>
      <c r="AC42" s="55">
        <v>216877.5</v>
      </c>
      <c r="AD42" s="55">
        <f t="shared" si="15"/>
        <v>14273724.289999999</v>
      </c>
      <c r="AE42" s="56" t="s">
        <v>166</v>
      </c>
      <c r="AF42" s="57" t="s">
        <v>196</v>
      </c>
      <c r="AG42" s="59">
        <v>55896.17</v>
      </c>
      <c r="AH42" s="60">
        <v>0</v>
      </c>
      <c r="AI42" s="14"/>
    </row>
    <row r="43" spans="1:35" ht="189" x14ac:dyDescent="0.25">
      <c r="A43" s="15">
        <v>37</v>
      </c>
      <c r="B43" s="26">
        <v>55</v>
      </c>
      <c r="C43" s="4" t="s">
        <v>172</v>
      </c>
      <c r="D43" s="16" t="s">
        <v>178</v>
      </c>
      <c r="E43" s="17" t="s">
        <v>149</v>
      </c>
      <c r="F43" s="23" t="s">
        <v>121</v>
      </c>
      <c r="G43" s="23" t="s">
        <v>120</v>
      </c>
      <c r="H43" s="29" t="s">
        <v>222</v>
      </c>
      <c r="I43" s="5" t="s">
        <v>122</v>
      </c>
      <c r="J43" s="6">
        <v>43060</v>
      </c>
      <c r="K43" s="6">
        <v>43606</v>
      </c>
      <c r="L43" s="11">
        <f t="shared" si="13"/>
        <v>83.983862867470734</v>
      </c>
      <c r="M43" s="12" t="s">
        <v>163</v>
      </c>
      <c r="N43" s="12" t="s">
        <v>164</v>
      </c>
      <c r="O43" s="12" t="s">
        <v>164</v>
      </c>
      <c r="P43" s="21" t="s">
        <v>165</v>
      </c>
      <c r="Q43" s="12" t="s">
        <v>37</v>
      </c>
      <c r="R43" s="62">
        <f t="shared" si="16"/>
        <v>8678209.1799999997</v>
      </c>
      <c r="S43" s="62">
        <v>1679989.57</v>
      </c>
      <c r="T43" s="62">
        <v>6998219.6100000003</v>
      </c>
      <c r="U43" s="62">
        <v>0</v>
      </c>
      <c r="V43" s="62">
        <v>0</v>
      </c>
      <c r="W43" s="62">
        <v>0</v>
      </c>
      <c r="X43" s="62">
        <f t="shared" si="17"/>
        <v>1654977.3199999998</v>
      </c>
      <c r="Y43" s="62">
        <v>419997.39</v>
      </c>
      <c r="Z43" s="62">
        <v>1234979.93</v>
      </c>
      <c r="AA43" s="55"/>
      <c r="AB43" s="55">
        <f t="shared" si="14"/>
        <v>10333186.5</v>
      </c>
      <c r="AC43" s="55">
        <v>0</v>
      </c>
      <c r="AD43" s="55">
        <f t="shared" si="15"/>
        <v>10333186.5</v>
      </c>
      <c r="AE43" s="56" t="s">
        <v>166</v>
      </c>
      <c r="AF43" s="57" t="s">
        <v>196</v>
      </c>
      <c r="AG43" s="59">
        <v>0</v>
      </c>
      <c r="AH43" s="60">
        <v>0</v>
      </c>
      <c r="AI43" s="14"/>
    </row>
    <row r="44" spans="1:35" ht="110.25" x14ac:dyDescent="0.25">
      <c r="A44" s="15">
        <v>38</v>
      </c>
      <c r="B44" s="26">
        <v>56</v>
      </c>
      <c r="C44" s="4" t="s">
        <v>177</v>
      </c>
      <c r="D44" s="16" t="s">
        <v>178</v>
      </c>
      <c r="E44" s="17" t="s">
        <v>149</v>
      </c>
      <c r="F44" s="23" t="s">
        <v>150</v>
      </c>
      <c r="G44" s="23" t="s">
        <v>148</v>
      </c>
      <c r="H44" s="23" t="s">
        <v>235</v>
      </c>
      <c r="I44" s="5" t="s">
        <v>151</v>
      </c>
      <c r="J44" s="6">
        <v>43006</v>
      </c>
      <c r="K44" s="6">
        <v>44102</v>
      </c>
      <c r="L44" s="7">
        <f t="shared" si="13"/>
        <v>83.98386279749451</v>
      </c>
      <c r="M44" s="12" t="s">
        <v>163</v>
      </c>
      <c r="N44" s="12" t="s">
        <v>164</v>
      </c>
      <c r="O44" s="12" t="s">
        <v>164</v>
      </c>
      <c r="P44" s="18" t="s">
        <v>165</v>
      </c>
      <c r="Q44" s="4" t="s">
        <v>37</v>
      </c>
      <c r="R44" s="55">
        <f t="shared" si="16"/>
        <v>5145385.2700000005</v>
      </c>
      <c r="S44" s="55">
        <v>996080.34</v>
      </c>
      <c r="T44" s="55">
        <v>4149304.93</v>
      </c>
      <c r="U44" s="55">
        <v>0</v>
      </c>
      <c r="V44" s="55">
        <v>0</v>
      </c>
      <c r="W44" s="55">
        <v>0</v>
      </c>
      <c r="X44" s="55">
        <f t="shared" si="17"/>
        <v>981250.37</v>
      </c>
      <c r="Y44" s="55">
        <v>249020.09</v>
      </c>
      <c r="Z44" s="55">
        <v>732230.28</v>
      </c>
      <c r="AA44" s="55"/>
      <c r="AB44" s="55">
        <f t="shared" si="14"/>
        <v>6126635.6400000006</v>
      </c>
      <c r="AC44" s="55">
        <v>0</v>
      </c>
      <c r="AD44" s="55">
        <f t="shared" si="15"/>
        <v>6126635.6400000006</v>
      </c>
      <c r="AE44" s="56" t="s">
        <v>166</v>
      </c>
      <c r="AF44" s="61" t="s">
        <v>196</v>
      </c>
      <c r="AG44" s="59">
        <v>0</v>
      </c>
      <c r="AH44" s="60">
        <v>0</v>
      </c>
      <c r="AI44" s="14"/>
    </row>
    <row r="45" spans="1:35" ht="110.25" x14ac:dyDescent="0.25">
      <c r="A45" s="15">
        <v>39</v>
      </c>
      <c r="B45" s="26">
        <v>57</v>
      </c>
      <c r="C45" s="4" t="s">
        <v>177</v>
      </c>
      <c r="D45" s="16" t="s">
        <v>178</v>
      </c>
      <c r="E45" s="17" t="s">
        <v>149</v>
      </c>
      <c r="F45" s="23" t="s">
        <v>123</v>
      </c>
      <c r="G45" s="23" t="s">
        <v>120</v>
      </c>
      <c r="H45" s="23" t="s">
        <v>196</v>
      </c>
      <c r="I45" s="5" t="s">
        <v>124</v>
      </c>
      <c r="J45" s="6">
        <v>43060</v>
      </c>
      <c r="K45" s="6">
        <v>43789</v>
      </c>
      <c r="L45" s="11">
        <f t="shared" si="13"/>
        <v>83.98386273060467</v>
      </c>
      <c r="M45" s="12" t="s">
        <v>163</v>
      </c>
      <c r="N45" s="12" t="s">
        <v>164</v>
      </c>
      <c r="O45" s="12" t="s">
        <v>164</v>
      </c>
      <c r="P45" s="18" t="s">
        <v>165</v>
      </c>
      <c r="Q45" s="4" t="s">
        <v>37</v>
      </c>
      <c r="R45" s="55">
        <f t="shared" si="16"/>
        <v>2709276.16</v>
      </c>
      <c r="S45" s="62">
        <v>524480.98</v>
      </c>
      <c r="T45" s="62">
        <v>2184795.1800000002</v>
      </c>
      <c r="U45" s="55">
        <v>0</v>
      </c>
      <c r="V45" s="55">
        <v>0</v>
      </c>
      <c r="W45" s="55">
        <v>0</v>
      </c>
      <c r="X45" s="55">
        <f t="shared" si="17"/>
        <v>516672.34</v>
      </c>
      <c r="Y45" s="62">
        <v>131120.25</v>
      </c>
      <c r="Z45" s="62">
        <v>385552.09</v>
      </c>
      <c r="AA45" s="55"/>
      <c r="AB45" s="55">
        <f t="shared" si="14"/>
        <v>3225948.5</v>
      </c>
      <c r="AC45" s="55">
        <v>0</v>
      </c>
      <c r="AD45" s="55">
        <f t="shared" si="15"/>
        <v>3225948.5</v>
      </c>
      <c r="AE45" s="56" t="s">
        <v>166</v>
      </c>
      <c r="AF45" s="61" t="s">
        <v>196</v>
      </c>
      <c r="AG45" s="59">
        <v>0</v>
      </c>
      <c r="AH45" s="60">
        <v>0</v>
      </c>
      <c r="AI45" s="14"/>
    </row>
    <row r="46" spans="1:35" ht="267.75" x14ac:dyDescent="0.25">
      <c r="A46" s="15">
        <v>40</v>
      </c>
      <c r="B46" s="26">
        <v>136</v>
      </c>
      <c r="C46" s="4" t="s">
        <v>179</v>
      </c>
      <c r="D46" s="16" t="s">
        <v>188</v>
      </c>
      <c r="E46" s="17" t="s">
        <v>152</v>
      </c>
      <c r="F46" s="23" t="s">
        <v>153</v>
      </c>
      <c r="G46" s="23" t="s">
        <v>90</v>
      </c>
      <c r="H46" s="23" t="s">
        <v>231</v>
      </c>
      <c r="I46" s="5" t="s">
        <v>154</v>
      </c>
      <c r="J46" s="6">
        <v>43047</v>
      </c>
      <c r="K46" s="6">
        <v>43838</v>
      </c>
      <c r="L46" s="7">
        <f t="shared" si="13"/>
        <v>83.983862849270778</v>
      </c>
      <c r="M46" s="12" t="s">
        <v>163</v>
      </c>
      <c r="N46" s="12" t="s">
        <v>164</v>
      </c>
      <c r="O46" s="12" t="s">
        <v>164</v>
      </c>
      <c r="P46" s="18" t="s">
        <v>165</v>
      </c>
      <c r="Q46" s="4" t="s">
        <v>37</v>
      </c>
      <c r="R46" s="55">
        <f t="shared" si="16"/>
        <v>30804926.539999999</v>
      </c>
      <c r="S46" s="55">
        <v>5963437.1699999999</v>
      </c>
      <c r="T46" s="55">
        <v>24841489.370000001</v>
      </c>
      <c r="U46" s="55">
        <v>0</v>
      </c>
      <c r="V46" s="55">
        <v>0</v>
      </c>
      <c r="W46" s="55">
        <v>0</v>
      </c>
      <c r="X46" s="55">
        <f t="shared" si="17"/>
        <v>5874651.5300000003</v>
      </c>
      <c r="Y46" s="55">
        <v>1490859.29</v>
      </c>
      <c r="Z46" s="55">
        <v>4383792.24</v>
      </c>
      <c r="AA46" s="55"/>
      <c r="AB46" s="55">
        <f t="shared" si="14"/>
        <v>36679578.07</v>
      </c>
      <c r="AC46" s="55">
        <v>0</v>
      </c>
      <c r="AD46" s="55">
        <f t="shared" si="15"/>
        <v>36679578.07</v>
      </c>
      <c r="AE46" s="56" t="s">
        <v>166</v>
      </c>
      <c r="AF46" s="61" t="s">
        <v>243</v>
      </c>
      <c r="AG46" s="59">
        <v>0</v>
      </c>
      <c r="AH46" s="60">
        <v>0</v>
      </c>
      <c r="AI46" s="14"/>
    </row>
    <row r="47" spans="1:35" s="2" customFormat="1" ht="204.75" x14ac:dyDescent="0.25">
      <c r="A47" s="15">
        <v>41</v>
      </c>
      <c r="B47" s="26">
        <v>34</v>
      </c>
      <c r="C47" s="4" t="s">
        <v>179</v>
      </c>
      <c r="D47" s="16" t="s">
        <v>176</v>
      </c>
      <c r="E47" s="17" t="s">
        <v>191</v>
      </c>
      <c r="F47" s="23" t="s">
        <v>108</v>
      </c>
      <c r="G47" s="23" t="s">
        <v>90</v>
      </c>
      <c r="H47" s="23" t="s">
        <v>223</v>
      </c>
      <c r="I47" s="5" t="s">
        <v>109</v>
      </c>
      <c r="J47" s="6">
        <v>42629</v>
      </c>
      <c r="K47" s="6">
        <v>43540</v>
      </c>
      <c r="L47" s="7">
        <f t="shared" si="13"/>
        <v>83.983862803496507</v>
      </c>
      <c r="M47" s="12" t="s">
        <v>163</v>
      </c>
      <c r="N47" s="12" t="s">
        <v>164</v>
      </c>
      <c r="O47" s="12" t="s">
        <v>164</v>
      </c>
      <c r="P47" s="18" t="s">
        <v>165</v>
      </c>
      <c r="Q47" s="4" t="s">
        <v>37</v>
      </c>
      <c r="R47" s="55">
        <f t="shared" si="16"/>
        <v>4117071.25</v>
      </c>
      <c r="S47" s="55">
        <v>797011.99</v>
      </c>
      <c r="T47" s="55">
        <v>3320059.26</v>
      </c>
      <c r="U47" s="55">
        <v>0</v>
      </c>
      <c r="V47" s="55">
        <v>0</v>
      </c>
      <c r="W47" s="55">
        <v>0</v>
      </c>
      <c r="X47" s="55">
        <f t="shared" si="17"/>
        <v>785145.81</v>
      </c>
      <c r="Y47" s="55">
        <v>199253</v>
      </c>
      <c r="Z47" s="55">
        <v>585892.81000000006</v>
      </c>
      <c r="AA47" s="55"/>
      <c r="AB47" s="55">
        <f t="shared" si="14"/>
        <v>4902217.0600000005</v>
      </c>
      <c r="AC47" s="55">
        <v>0</v>
      </c>
      <c r="AD47" s="55">
        <f t="shared" si="15"/>
        <v>4902217.0600000005</v>
      </c>
      <c r="AE47" s="56" t="s">
        <v>166</v>
      </c>
      <c r="AF47" s="57" t="s">
        <v>206</v>
      </c>
      <c r="AG47" s="59">
        <f>1223423.31+237318.52</f>
        <v>1460741.83</v>
      </c>
      <c r="AH47" s="60">
        <v>0</v>
      </c>
      <c r="AI47" s="20"/>
    </row>
    <row r="48" spans="1:35" s="2" customFormat="1" ht="110.25" x14ac:dyDescent="0.25">
      <c r="A48" s="15">
        <v>42</v>
      </c>
      <c r="B48" s="26">
        <v>35</v>
      </c>
      <c r="C48" s="4" t="s">
        <v>180</v>
      </c>
      <c r="D48" s="16" t="s">
        <v>176</v>
      </c>
      <c r="E48" s="17" t="s">
        <v>191</v>
      </c>
      <c r="F48" s="23" t="s">
        <v>111</v>
      </c>
      <c r="G48" s="23" t="s">
        <v>110</v>
      </c>
      <c r="H48" s="23" t="s">
        <v>239</v>
      </c>
      <c r="I48" s="5" t="s">
        <v>112</v>
      </c>
      <c r="J48" s="6">
        <v>42670</v>
      </c>
      <c r="K48" s="6">
        <v>43308</v>
      </c>
      <c r="L48" s="7">
        <f t="shared" si="13"/>
        <v>83.983863323195678</v>
      </c>
      <c r="M48" s="12" t="s">
        <v>163</v>
      </c>
      <c r="N48" s="12" t="s">
        <v>164</v>
      </c>
      <c r="O48" s="12" t="s">
        <v>164</v>
      </c>
      <c r="P48" s="18" t="s">
        <v>165</v>
      </c>
      <c r="Q48" s="4" t="s">
        <v>37</v>
      </c>
      <c r="R48" s="55">
        <f t="shared" ref="R48:R49" si="18">S48+T48</f>
        <v>1279634.31</v>
      </c>
      <c r="S48" s="55">
        <v>247720.73</v>
      </c>
      <c r="T48" s="55">
        <v>1031913.58</v>
      </c>
      <c r="U48" s="55">
        <v>0</v>
      </c>
      <c r="V48" s="55">
        <v>0</v>
      </c>
      <c r="W48" s="55">
        <v>0</v>
      </c>
      <c r="X48" s="55">
        <f t="shared" ref="X48:X49" si="19">Y48+Z48</f>
        <v>244032.57</v>
      </c>
      <c r="Y48" s="55">
        <v>61930.18</v>
      </c>
      <c r="Z48" s="55">
        <v>182102.39</v>
      </c>
      <c r="AA48" s="55"/>
      <c r="AB48" s="55">
        <f t="shared" si="14"/>
        <v>1523666.8800000001</v>
      </c>
      <c r="AC48" s="55">
        <v>0</v>
      </c>
      <c r="AD48" s="55">
        <f t="shared" si="15"/>
        <v>1523666.8800000001</v>
      </c>
      <c r="AE48" s="56" t="s">
        <v>166</v>
      </c>
      <c r="AF48" s="57" t="s">
        <v>220</v>
      </c>
      <c r="AG48" s="59">
        <v>122689.41</v>
      </c>
      <c r="AH48" s="60">
        <v>0</v>
      </c>
      <c r="AI48" s="20"/>
    </row>
    <row r="49" spans="1:35" s="2" customFormat="1" ht="141.75" x14ac:dyDescent="0.25">
      <c r="A49" s="15">
        <v>43</v>
      </c>
      <c r="B49" s="26">
        <v>36</v>
      </c>
      <c r="C49" s="4" t="s">
        <v>179</v>
      </c>
      <c r="D49" s="16" t="s">
        <v>176</v>
      </c>
      <c r="E49" s="17" t="s">
        <v>191</v>
      </c>
      <c r="F49" s="23" t="s">
        <v>113</v>
      </c>
      <c r="G49" s="23" t="s">
        <v>87</v>
      </c>
      <c r="H49" s="23" t="s">
        <v>196</v>
      </c>
      <c r="I49" s="5" t="s">
        <v>114</v>
      </c>
      <c r="J49" s="6">
        <v>42579</v>
      </c>
      <c r="K49" s="6">
        <v>43128</v>
      </c>
      <c r="L49" s="7">
        <f t="shared" si="13"/>
        <v>83.983863111728837</v>
      </c>
      <c r="M49" s="12" t="s">
        <v>163</v>
      </c>
      <c r="N49" s="12" t="s">
        <v>164</v>
      </c>
      <c r="O49" s="12" t="s">
        <v>164</v>
      </c>
      <c r="P49" s="18" t="s">
        <v>165</v>
      </c>
      <c r="Q49" s="4" t="s">
        <v>37</v>
      </c>
      <c r="R49" s="55">
        <f t="shared" si="18"/>
        <v>1627939.8599999999</v>
      </c>
      <c r="S49" s="55">
        <v>315148.2</v>
      </c>
      <c r="T49" s="55">
        <v>1312791.6599999999</v>
      </c>
      <c r="U49" s="55">
        <v>0</v>
      </c>
      <c r="V49" s="55">
        <v>0</v>
      </c>
      <c r="W49" s="55">
        <v>0</v>
      </c>
      <c r="X49" s="55">
        <f t="shared" si="19"/>
        <v>310456.15999999997</v>
      </c>
      <c r="Y49" s="55">
        <v>78787.05</v>
      </c>
      <c r="Z49" s="55">
        <v>231669.11</v>
      </c>
      <c r="AA49" s="55"/>
      <c r="AB49" s="55">
        <f t="shared" si="14"/>
        <v>1938396.0199999998</v>
      </c>
      <c r="AC49" s="55">
        <v>0</v>
      </c>
      <c r="AD49" s="55">
        <f t="shared" si="15"/>
        <v>1938396.0199999998</v>
      </c>
      <c r="AE49" s="56" t="s">
        <v>166</v>
      </c>
      <c r="AF49" s="57" t="s">
        <v>207</v>
      </c>
      <c r="AG49" s="59">
        <f>453936.04+105668.02</f>
        <v>559604.05999999994</v>
      </c>
      <c r="AH49" s="60">
        <v>0</v>
      </c>
      <c r="AI49" s="20"/>
    </row>
    <row r="50" spans="1:35" s="2" customFormat="1" ht="173.25" x14ac:dyDescent="0.25">
      <c r="A50" s="15">
        <v>44</v>
      </c>
      <c r="B50" s="26">
        <v>61</v>
      </c>
      <c r="C50" s="4" t="s">
        <v>183</v>
      </c>
      <c r="D50" s="16" t="s">
        <v>176</v>
      </c>
      <c r="E50" s="17" t="s">
        <v>155</v>
      </c>
      <c r="F50" s="23" t="s">
        <v>156</v>
      </c>
      <c r="G50" s="23" t="s">
        <v>132</v>
      </c>
      <c r="H50" s="23" t="s">
        <v>230</v>
      </c>
      <c r="I50" s="5" t="s">
        <v>157</v>
      </c>
      <c r="J50" s="6">
        <v>42893</v>
      </c>
      <c r="K50" s="6">
        <v>43562</v>
      </c>
      <c r="L50" s="7">
        <f t="shared" si="13"/>
        <v>83.395347070002643</v>
      </c>
      <c r="M50" s="12" t="s">
        <v>163</v>
      </c>
      <c r="N50" s="12" t="s">
        <v>164</v>
      </c>
      <c r="O50" s="12" t="s">
        <v>164</v>
      </c>
      <c r="P50" s="18" t="s">
        <v>165</v>
      </c>
      <c r="Q50" s="4" t="s">
        <v>37</v>
      </c>
      <c r="R50" s="55">
        <v>9816719.1999999993</v>
      </c>
      <c r="S50" s="55">
        <v>1900390.44</v>
      </c>
      <c r="T50" s="55">
        <v>7916328.7599999998</v>
      </c>
      <c r="U50" s="55">
        <f>V50+W50</f>
        <v>647352.26</v>
      </c>
      <c r="V50" s="55">
        <v>164283.98000000001</v>
      </c>
      <c r="W50" s="55">
        <v>483068.28</v>
      </c>
      <c r="X50" s="55">
        <f>Y50+Z50</f>
        <v>1307231.79</v>
      </c>
      <c r="Y50" s="55">
        <f>16763.67+299003.61+11810</f>
        <v>327577.27999999997</v>
      </c>
      <c r="Z50" s="55">
        <f>65723.57+879204.26+34726.68</f>
        <v>979654.51000000013</v>
      </c>
      <c r="AA50" s="55"/>
      <c r="AB50" s="55">
        <f t="shared" si="14"/>
        <v>11771303.249999998</v>
      </c>
      <c r="AC50" s="55">
        <v>0</v>
      </c>
      <c r="AD50" s="55">
        <f>AB50+AC50</f>
        <v>11771303.249999998</v>
      </c>
      <c r="AE50" s="56" t="s">
        <v>166</v>
      </c>
      <c r="AF50" s="57" t="s">
        <v>384</v>
      </c>
      <c r="AG50" s="59">
        <f>252799.16+441492.35+104463.33+541500.9</f>
        <v>1340255.74</v>
      </c>
      <c r="AH50" s="59">
        <v>69261.08</v>
      </c>
      <c r="AI50" s="20"/>
    </row>
    <row r="51" spans="1:35" ht="110.25" x14ac:dyDescent="0.25">
      <c r="A51" s="15">
        <v>45</v>
      </c>
      <c r="B51" s="26">
        <v>62</v>
      </c>
      <c r="C51" s="4" t="s">
        <v>172</v>
      </c>
      <c r="D51" s="16" t="s">
        <v>176</v>
      </c>
      <c r="E51" s="17" t="s">
        <v>155</v>
      </c>
      <c r="F51" s="23" t="s">
        <v>158</v>
      </c>
      <c r="G51" s="23" t="s">
        <v>120</v>
      </c>
      <c r="H51" s="30" t="s">
        <v>240</v>
      </c>
      <c r="I51" s="5" t="s">
        <v>159</v>
      </c>
      <c r="J51" s="6">
        <v>43060</v>
      </c>
      <c r="K51" s="6">
        <v>43729</v>
      </c>
      <c r="L51" s="11">
        <f t="shared" si="13"/>
        <v>83.983862836233868</v>
      </c>
      <c r="M51" s="12" t="s">
        <v>163</v>
      </c>
      <c r="N51" s="12" t="s">
        <v>164</v>
      </c>
      <c r="O51" s="12" t="s">
        <v>164</v>
      </c>
      <c r="P51" s="18" t="s">
        <v>165</v>
      </c>
      <c r="Q51" s="12" t="s">
        <v>37</v>
      </c>
      <c r="R51" s="62">
        <f>S51+T51</f>
        <v>3950537.5</v>
      </c>
      <c r="S51" s="62">
        <v>764773.2</v>
      </c>
      <c r="T51" s="62">
        <v>3185764.3</v>
      </c>
      <c r="U51" s="62">
        <v>0</v>
      </c>
      <c r="V51" s="62">
        <v>0</v>
      </c>
      <c r="W51" s="62">
        <v>0</v>
      </c>
      <c r="X51" s="62">
        <f>Y51+Z51</f>
        <v>753387</v>
      </c>
      <c r="Y51" s="62">
        <v>191193.3</v>
      </c>
      <c r="Z51" s="62">
        <v>562193.69999999995</v>
      </c>
      <c r="AA51" s="55"/>
      <c r="AB51" s="55">
        <f t="shared" si="14"/>
        <v>4703924.5</v>
      </c>
      <c r="AC51" s="55"/>
      <c r="AD51" s="55">
        <f t="shared" si="15"/>
        <v>4703924.5</v>
      </c>
      <c r="AE51" s="56" t="s">
        <v>166</v>
      </c>
      <c r="AF51" s="57" t="s">
        <v>196</v>
      </c>
      <c r="AG51" s="59">
        <v>0</v>
      </c>
      <c r="AH51" s="59">
        <v>0</v>
      </c>
      <c r="AI51" s="14"/>
    </row>
    <row r="52" spans="1:35" ht="220.5" x14ac:dyDescent="0.25">
      <c r="A52" s="15">
        <v>46</v>
      </c>
      <c r="B52" s="26">
        <v>63</v>
      </c>
      <c r="C52" s="4" t="s">
        <v>186</v>
      </c>
      <c r="D52" s="16" t="s">
        <v>176</v>
      </c>
      <c r="E52" s="17" t="s">
        <v>155</v>
      </c>
      <c r="F52" s="23" t="s">
        <v>161</v>
      </c>
      <c r="G52" s="23" t="s">
        <v>160</v>
      </c>
      <c r="H52" s="23" t="s">
        <v>196</v>
      </c>
      <c r="I52" s="5" t="s">
        <v>162</v>
      </c>
      <c r="J52" s="6">
        <v>43063</v>
      </c>
      <c r="K52" s="6">
        <v>43609</v>
      </c>
      <c r="L52" s="11">
        <f t="shared" si="13"/>
        <v>83.983862837339956</v>
      </c>
      <c r="M52" s="12" t="s">
        <v>163</v>
      </c>
      <c r="N52" s="12" t="s">
        <v>164</v>
      </c>
      <c r="O52" s="12" t="s">
        <v>164</v>
      </c>
      <c r="P52" s="18" t="s">
        <v>165</v>
      </c>
      <c r="Q52" s="12" t="s">
        <v>37</v>
      </c>
      <c r="R52" s="62">
        <f>S52+T52</f>
        <v>2267315.5699999998</v>
      </c>
      <c r="S52" s="62">
        <v>438923.1</v>
      </c>
      <c r="T52" s="62">
        <v>1828392.47</v>
      </c>
      <c r="U52" s="62">
        <v>0</v>
      </c>
      <c r="V52" s="62">
        <v>0</v>
      </c>
      <c r="W52" s="62">
        <v>0</v>
      </c>
      <c r="X52" s="62">
        <f>Y52+Z52</f>
        <v>432388.27</v>
      </c>
      <c r="Y52" s="62">
        <v>109730.78</v>
      </c>
      <c r="Z52" s="62">
        <v>322657.49</v>
      </c>
      <c r="AA52" s="55"/>
      <c r="AB52" s="55">
        <f t="shared" si="14"/>
        <v>2699703.84</v>
      </c>
      <c r="AC52" s="55">
        <v>0</v>
      </c>
      <c r="AD52" s="55">
        <f t="shared" si="15"/>
        <v>2699703.84</v>
      </c>
      <c r="AE52" s="56" t="s">
        <v>166</v>
      </c>
      <c r="AF52" s="61" t="s">
        <v>196</v>
      </c>
      <c r="AG52" s="59">
        <v>0</v>
      </c>
      <c r="AH52" s="59">
        <v>0</v>
      </c>
      <c r="AI52" s="14"/>
    </row>
    <row r="53" spans="1:35" ht="126" x14ac:dyDescent="0.25">
      <c r="A53" s="15">
        <v>47</v>
      </c>
      <c r="B53" s="26">
        <v>38</v>
      </c>
      <c r="C53" s="4" t="s">
        <v>172</v>
      </c>
      <c r="D53" s="17" t="s">
        <v>171</v>
      </c>
      <c r="E53" s="17" t="s">
        <v>26</v>
      </c>
      <c r="F53" s="23" t="s">
        <v>28</v>
      </c>
      <c r="G53" s="23" t="s">
        <v>25</v>
      </c>
      <c r="H53" s="23" t="s">
        <v>196</v>
      </c>
      <c r="I53" s="5" t="s">
        <v>29</v>
      </c>
      <c r="J53" s="6">
        <v>42488</v>
      </c>
      <c r="K53" s="6">
        <v>44314</v>
      </c>
      <c r="L53" s="7">
        <f t="shared" si="13"/>
        <v>84.695097599999997</v>
      </c>
      <c r="M53" s="12" t="s">
        <v>163</v>
      </c>
      <c r="N53" s="12" t="s">
        <v>164</v>
      </c>
      <c r="O53" s="12" t="s">
        <v>164</v>
      </c>
      <c r="P53" s="18" t="s">
        <v>165</v>
      </c>
      <c r="Q53" s="4" t="s">
        <v>27</v>
      </c>
      <c r="R53" s="55">
        <f>S53+T53</f>
        <v>16939019.52</v>
      </c>
      <c r="S53" s="55">
        <v>975687.71</v>
      </c>
      <c r="T53" s="55">
        <v>15963331.810000001</v>
      </c>
      <c r="U53" s="55">
        <v>0</v>
      </c>
      <c r="V53" s="55">
        <v>0</v>
      </c>
      <c r="W53" s="55">
        <v>0</v>
      </c>
      <c r="X53" s="55">
        <f>Y53+Z53</f>
        <v>3060980.48</v>
      </c>
      <c r="Y53" s="55">
        <v>243921.93</v>
      </c>
      <c r="Z53" s="55">
        <v>2817058.55</v>
      </c>
      <c r="AA53" s="55"/>
      <c r="AB53" s="55">
        <f t="shared" si="14"/>
        <v>20000000</v>
      </c>
      <c r="AC53" s="55">
        <v>200000</v>
      </c>
      <c r="AD53" s="55">
        <f t="shared" si="15"/>
        <v>20200000</v>
      </c>
      <c r="AE53" s="56" t="s">
        <v>166</v>
      </c>
      <c r="AF53" s="57" t="s">
        <v>197</v>
      </c>
      <c r="AG53" s="68">
        <f>208371.82+158714.7</f>
        <v>367086.52</v>
      </c>
      <c r="AH53" s="69">
        <v>0</v>
      </c>
      <c r="AI53" s="14"/>
    </row>
    <row r="54" spans="1:35" ht="126" x14ac:dyDescent="0.25">
      <c r="A54" s="15">
        <v>48</v>
      </c>
      <c r="B54" s="26">
        <v>39</v>
      </c>
      <c r="C54" s="4" t="s">
        <v>172</v>
      </c>
      <c r="D54" s="17" t="s">
        <v>170</v>
      </c>
      <c r="E54" s="17" t="s">
        <v>26</v>
      </c>
      <c r="F54" s="23" t="s">
        <v>31</v>
      </c>
      <c r="G54" s="23" t="s">
        <v>25</v>
      </c>
      <c r="H54" s="23" t="s">
        <v>196</v>
      </c>
      <c r="I54" s="5" t="s">
        <v>32</v>
      </c>
      <c r="J54" s="6">
        <v>42488</v>
      </c>
      <c r="K54" s="6">
        <v>44314</v>
      </c>
      <c r="L54" s="7">
        <f t="shared" si="13"/>
        <v>84.695097596566526</v>
      </c>
      <c r="M54" s="12" t="s">
        <v>163</v>
      </c>
      <c r="N54" s="12" t="s">
        <v>164</v>
      </c>
      <c r="O54" s="12" t="s">
        <v>164</v>
      </c>
      <c r="P54" s="18" t="s">
        <v>165</v>
      </c>
      <c r="Q54" s="4" t="s">
        <v>30</v>
      </c>
      <c r="R54" s="55">
        <f t="shared" ref="R54:R61" si="20">S54+T54</f>
        <v>59201873.219999999</v>
      </c>
      <c r="S54" s="55">
        <v>3410028.55</v>
      </c>
      <c r="T54" s="55">
        <v>55791844.670000002</v>
      </c>
      <c r="U54" s="55">
        <v>0</v>
      </c>
      <c r="V54" s="55">
        <v>0</v>
      </c>
      <c r="W54" s="55">
        <v>0</v>
      </c>
      <c r="X54" s="55">
        <f t="shared" ref="X54:X55" si="21">Y54+Z54</f>
        <v>10698126.780000001</v>
      </c>
      <c r="Y54" s="55">
        <v>852507.14</v>
      </c>
      <c r="Z54" s="55">
        <v>9845619.6400000006</v>
      </c>
      <c r="AA54" s="55"/>
      <c r="AB54" s="55">
        <f t="shared" si="14"/>
        <v>69900000</v>
      </c>
      <c r="AC54" s="55">
        <v>600000</v>
      </c>
      <c r="AD54" s="55">
        <f t="shared" si="15"/>
        <v>70500000</v>
      </c>
      <c r="AE54" s="56" t="s">
        <v>166</v>
      </c>
      <c r="AF54" s="57" t="s">
        <v>198</v>
      </c>
      <c r="AG54" s="59">
        <f>977061.48+381714.61+256182</f>
        <v>1614958.0899999999</v>
      </c>
      <c r="AH54" s="60">
        <v>0</v>
      </c>
      <c r="AI54" s="14"/>
    </row>
    <row r="55" spans="1:35" ht="126" x14ac:dyDescent="0.25">
      <c r="A55" s="15">
        <v>49</v>
      </c>
      <c r="B55" s="26">
        <v>40</v>
      </c>
      <c r="C55" s="4" t="s">
        <v>172</v>
      </c>
      <c r="D55" s="17" t="s">
        <v>170</v>
      </c>
      <c r="E55" s="17" t="s">
        <v>26</v>
      </c>
      <c r="F55" s="23" t="s">
        <v>34</v>
      </c>
      <c r="G55" s="23" t="s">
        <v>25</v>
      </c>
      <c r="H55" s="23" t="s">
        <v>196</v>
      </c>
      <c r="I55" s="5" t="s">
        <v>35</v>
      </c>
      <c r="J55" s="6">
        <v>42488</v>
      </c>
      <c r="K55" s="6">
        <v>44314</v>
      </c>
      <c r="L55" s="7">
        <f t="shared" si="13"/>
        <v>84.695097599999997</v>
      </c>
      <c r="M55" s="12" t="s">
        <v>163</v>
      </c>
      <c r="N55" s="12" t="s">
        <v>164</v>
      </c>
      <c r="O55" s="12" t="s">
        <v>164</v>
      </c>
      <c r="P55" s="18" t="s">
        <v>165</v>
      </c>
      <c r="Q55" s="4" t="s">
        <v>33</v>
      </c>
      <c r="R55" s="55">
        <f t="shared" si="20"/>
        <v>50817058.560000002</v>
      </c>
      <c r="S55" s="55">
        <v>2927063.13</v>
      </c>
      <c r="T55" s="55">
        <v>47889995.43</v>
      </c>
      <c r="U55" s="55">
        <v>0</v>
      </c>
      <c r="V55" s="55">
        <v>0</v>
      </c>
      <c r="W55" s="55">
        <v>0</v>
      </c>
      <c r="X55" s="55">
        <f t="shared" si="21"/>
        <v>9182941.4399999995</v>
      </c>
      <c r="Y55" s="55">
        <v>731765.78</v>
      </c>
      <c r="Z55" s="55">
        <v>8451175.6600000001</v>
      </c>
      <c r="AA55" s="55"/>
      <c r="AB55" s="55">
        <f t="shared" si="14"/>
        <v>60000000</v>
      </c>
      <c r="AC55" s="55">
        <v>1936000</v>
      </c>
      <c r="AD55" s="55">
        <f t="shared" si="15"/>
        <v>61936000</v>
      </c>
      <c r="AE55" s="56" t="s">
        <v>166</v>
      </c>
      <c r="AF55" s="57" t="s">
        <v>245</v>
      </c>
      <c r="AG55" s="59">
        <f>15451156.02+2576911.86</f>
        <v>18028067.879999999</v>
      </c>
      <c r="AH55" s="60">
        <v>0</v>
      </c>
      <c r="AI55" s="14"/>
    </row>
    <row r="56" spans="1:35" ht="252" x14ac:dyDescent="0.25">
      <c r="A56" s="15">
        <v>50</v>
      </c>
      <c r="B56" s="26">
        <v>69</v>
      </c>
      <c r="C56" s="4" t="s">
        <v>184</v>
      </c>
      <c r="D56" s="16" t="s">
        <v>265</v>
      </c>
      <c r="E56" s="17" t="s">
        <v>246</v>
      </c>
      <c r="F56" s="23" t="s">
        <v>248</v>
      </c>
      <c r="G56" s="23" t="s">
        <v>251</v>
      </c>
      <c r="H56" s="23" t="s">
        <v>196</v>
      </c>
      <c r="I56" s="5" t="s">
        <v>254</v>
      </c>
      <c r="J56" s="6">
        <v>43129</v>
      </c>
      <c r="K56" s="6" t="s">
        <v>262</v>
      </c>
      <c r="L56" s="7">
        <f t="shared" si="13"/>
        <v>85</v>
      </c>
      <c r="M56" s="12">
        <v>2</v>
      </c>
      <c r="N56" s="12" t="s">
        <v>261</v>
      </c>
      <c r="O56" s="12" t="s">
        <v>259</v>
      </c>
      <c r="P56" s="18" t="s">
        <v>247</v>
      </c>
      <c r="Q56" s="12" t="s">
        <v>37</v>
      </c>
      <c r="R56" s="55">
        <f t="shared" si="20"/>
        <v>312939.57</v>
      </c>
      <c r="S56" s="55">
        <v>0</v>
      </c>
      <c r="T56" s="55">
        <v>312939.57</v>
      </c>
      <c r="U56" s="55">
        <f>V56+W56</f>
        <v>47861.35</v>
      </c>
      <c r="V56" s="55">
        <v>0</v>
      </c>
      <c r="W56" s="55">
        <v>47861.35</v>
      </c>
      <c r="X56" s="55">
        <f>Y56+Z56</f>
        <v>7363.28</v>
      </c>
      <c r="Y56" s="55">
        <v>0</v>
      </c>
      <c r="Z56" s="55">
        <v>7363.28</v>
      </c>
      <c r="AA56" s="55">
        <v>0</v>
      </c>
      <c r="AB56" s="55">
        <f>R56+U56+X56</f>
        <v>368164.2</v>
      </c>
      <c r="AC56" s="55">
        <v>0</v>
      </c>
      <c r="AD56" s="55">
        <f>AB56+AC56</f>
        <v>368164.2</v>
      </c>
      <c r="AE56" s="56" t="s">
        <v>166</v>
      </c>
      <c r="AF56" s="57" t="s">
        <v>196</v>
      </c>
      <c r="AG56" s="59">
        <v>0</v>
      </c>
      <c r="AH56" s="60">
        <v>0</v>
      </c>
      <c r="AI56" s="14"/>
    </row>
    <row r="57" spans="1:35" ht="204.75" x14ac:dyDescent="0.25">
      <c r="A57" s="15">
        <v>51</v>
      </c>
      <c r="B57" s="26">
        <v>77</v>
      </c>
      <c r="C57" s="4" t="s">
        <v>184</v>
      </c>
      <c r="D57" s="16" t="s">
        <v>265</v>
      </c>
      <c r="E57" s="17" t="s">
        <v>246</v>
      </c>
      <c r="F57" s="23" t="s">
        <v>249</v>
      </c>
      <c r="G57" s="23" t="s">
        <v>252</v>
      </c>
      <c r="H57" s="23" t="s">
        <v>196</v>
      </c>
      <c r="I57" s="5" t="s">
        <v>255</v>
      </c>
      <c r="J57" s="6">
        <v>43126</v>
      </c>
      <c r="K57" s="6" t="s">
        <v>263</v>
      </c>
      <c r="L57" s="7">
        <f t="shared" si="13"/>
        <v>84.999999763641128</v>
      </c>
      <c r="M57" s="12">
        <v>6</v>
      </c>
      <c r="N57" s="12" t="s">
        <v>257</v>
      </c>
      <c r="O57" s="12" t="s">
        <v>258</v>
      </c>
      <c r="P57" s="18" t="s">
        <v>247</v>
      </c>
      <c r="Q57" s="12" t="s">
        <v>37</v>
      </c>
      <c r="R57" s="55">
        <f t="shared" si="20"/>
        <v>359622.64</v>
      </c>
      <c r="S57" s="55">
        <v>0</v>
      </c>
      <c r="T57" s="55">
        <v>359622.64</v>
      </c>
      <c r="U57" s="55">
        <f t="shared" ref="U57:U61" si="22">V57+W57</f>
        <v>55001.11</v>
      </c>
      <c r="V57" s="55">
        <v>0</v>
      </c>
      <c r="W57" s="55">
        <v>55001.11</v>
      </c>
      <c r="X57" s="55">
        <f t="shared" ref="X57:X61" si="23">Y57+Z57</f>
        <v>8461.7099999999991</v>
      </c>
      <c r="Y57" s="55">
        <v>0</v>
      </c>
      <c r="Z57" s="55">
        <v>8461.7099999999991</v>
      </c>
      <c r="AA57" s="55">
        <v>0</v>
      </c>
      <c r="AB57" s="55">
        <f t="shared" ref="AB57:AB61" si="24">R57+U57+X57</f>
        <v>423085.46</v>
      </c>
      <c r="AC57" s="55">
        <v>0</v>
      </c>
      <c r="AD57" s="55">
        <f t="shared" ref="AD57:AD61" si="25">AB57+AC57</f>
        <v>423085.46</v>
      </c>
      <c r="AE57" s="56" t="s">
        <v>166</v>
      </c>
      <c r="AF57" s="57" t="s">
        <v>196</v>
      </c>
      <c r="AG57" s="59">
        <v>0</v>
      </c>
      <c r="AH57" s="60">
        <v>0</v>
      </c>
      <c r="AI57" s="14"/>
    </row>
    <row r="58" spans="1:35" ht="211.5" customHeight="1" x14ac:dyDescent="0.25">
      <c r="A58" s="15">
        <v>52</v>
      </c>
      <c r="B58" s="26">
        <v>109</v>
      </c>
      <c r="C58" s="4" t="s">
        <v>184</v>
      </c>
      <c r="D58" s="16" t="s">
        <v>265</v>
      </c>
      <c r="E58" s="76" t="s">
        <v>246</v>
      </c>
      <c r="F58" s="23" t="s">
        <v>250</v>
      </c>
      <c r="G58" s="23" t="s">
        <v>253</v>
      </c>
      <c r="H58" s="23" t="s">
        <v>196</v>
      </c>
      <c r="I58" s="5" t="s">
        <v>256</v>
      </c>
      <c r="J58" s="6">
        <v>43129</v>
      </c>
      <c r="K58" s="6" t="s">
        <v>264</v>
      </c>
      <c r="L58" s="7">
        <f t="shared" si="13"/>
        <v>85.000000819683009</v>
      </c>
      <c r="M58" s="12">
        <v>1</v>
      </c>
      <c r="N58" s="12" t="s">
        <v>260</v>
      </c>
      <c r="O58" s="12" t="s">
        <v>260</v>
      </c>
      <c r="P58" s="18" t="s">
        <v>247</v>
      </c>
      <c r="Q58" s="12" t="s">
        <v>37</v>
      </c>
      <c r="R58" s="55">
        <f t="shared" si="20"/>
        <v>518493.12</v>
      </c>
      <c r="S58" s="55">
        <v>0</v>
      </c>
      <c r="T58" s="55">
        <v>518493.12</v>
      </c>
      <c r="U58" s="55">
        <f t="shared" si="22"/>
        <v>79298.94</v>
      </c>
      <c r="V58" s="55">
        <v>0</v>
      </c>
      <c r="W58" s="55">
        <v>79298.94</v>
      </c>
      <c r="X58" s="55">
        <f t="shared" si="23"/>
        <v>12199.84</v>
      </c>
      <c r="Y58" s="55">
        <v>0</v>
      </c>
      <c r="Z58" s="55">
        <v>12199.84</v>
      </c>
      <c r="AA58" s="55">
        <v>0</v>
      </c>
      <c r="AB58" s="55">
        <f t="shared" si="24"/>
        <v>609991.9</v>
      </c>
      <c r="AC58" s="55">
        <v>0</v>
      </c>
      <c r="AD58" s="55">
        <f t="shared" si="25"/>
        <v>609991.9</v>
      </c>
      <c r="AE58" s="56" t="s">
        <v>166</v>
      </c>
      <c r="AF58" s="57" t="s">
        <v>196</v>
      </c>
      <c r="AG58" s="59">
        <v>0</v>
      </c>
      <c r="AH58" s="60">
        <v>0</v>
      </c>
      <c r="AI58" s="14"/>
    </row>
    <row r="59" spans="1:35" s="47" customFormat="1" ht="121.5" customHeight="1" x14ac:dyDescent="0.25">
      <c r="A59" s="15">
        <v>53</v>
      </c>
      <c r="B59" s="43">
        <v>76</v>
      </c>
      <c r="C59" s="37" t="s">
        <v>187</v>
      </c>
      <c r="D59" s="44" t="s">
        <v>265</v>
      </c>
      <c r="E59" s="77" t="s">
        <v>246</v>
      </c>
      <c r="F59" s="45" t="s">
        <v>304</v>
      </c>
      <c r="G59" s="45" t="s">
        <v>305</v>
      </c>
      <c r="H59" s="37" t="s">
        <v>196</v>
      </c>
      <c r="I59" s="37" t="s">
        <v>306</v>
      </c>
      <c r="J59" s="38">
        <v>43129</v>
      </c>
      <c r="K59" s="38">
        <v>43614</v>
      </c>
      <c r="L59" s="7">
        <f t="shared" si="13"/>
        <v>85.000000405063261</v>
      </c>
      <c r="M59" s="16">
        <v>3</v>
      </c>
      <c r="N59" s="16" t="s">
        <v>307</v>
      </c>
      <c r="O59" s="16" t="s">
        <v>308</v>
      </c>
      <c r="P59" s="19" t="s">
        <v>247</v>
      </c>
      <c r="Q59" s="16" t="s">
        <v>37</v>
      </c>
      <c r="R59" s="55">
        <f t="shared" si="20"/>
        <v>524609.42000000004</v>
      </c>
      <c r="S59" s="39">
        <v>0</v>
      </c>
      <c r="T59" s="70">
        <v>524609.42000000004</v>
      </c>
      <c r="U59" s="55">
        <f t="shared" si="22"/>
        <v>80234.38</v>
      </c>
      <c r="V59" s="39">
        <v>0</v>
      </c>
      <c r="W59" s="70">
        <v>80234.38</v>
      </c>
      <c r="X59" s="55">
        <f t="shared" si="23"/>
        <v>12343.75</v>
      </c>
      <c r="Y59" s="39">
        <v>0</v>
      </c>
      <c r="Z59" s="70">
        <v>12343.75</v>
      </c>
      <c r="AA59" s="39">
        <v>0</v>
      </c>
      <c r="AB59" s="55">
        <f t="shared" si="24"/>
        <v>617187.55000000005</v>
      </c>
      <c r="AC59" s="39">
        <v>0</v>
      </c>
      <c r="AD59" s="55">
        <f t="shared" si="25"/>
        <v>617187.55000000005</v>
      </c>
      <c r="AE59" s="40" t="s">
        <v>166</v>
      </c>
      <c r="AF59" s="41" t="s">
        <v>196</v>
      </c>
      <c r="AG59" s="42"/>
      <c r="AH59" s="42"/>
      <c r="AI59" s="46"/>
    </row>
    <row r="60" spans="1:35" s="47" customFormat="1" ht="171" customHeight="1" x14ac:dyDescent="0.25">
      <c r="A60" s="15">
        <v>54</v>
      </c>
      <c r="B60" s="43">
        <v>81</v>
      </c>
      <c r="C60" s="37" t="s">
        <v>186</v>
      </c>
      <c r="D60" s="44" t="s">
        <v>265</v>
      </c>
      <c r="E60" s="77" t="s">
        <v>246</v>
      </c>
      <c r="F60" s="45" t="s">
        <v>300</v>
      </c>
      <c r="G60" s="45" t="s">
        <v>301</v>
      </c>
      <c r="H60" s="37" t="s">
        <v>196</v>
      </c>
      <c r="I60" s="37" t="s">
        <v>302</v>
      </c>
      <c r="J60" s="38">
        <v>43129</v>
      </c>
      <c r="K60" s="38">
        <v>43614</v>
      </c>
      <c r="L60" s="7">
        <f t="shared" si="13"/>
        <v>84.999999195969949</v>
      </c>
      <c r="M60" s="16">
        <v>3</v>
      </c>
      <c r="N60" s="16" t="s">
        <v>303</v>
      </c>
      <c r="O60" s="16" t="s">
        <v>315</v>
      </c>
      <c r="P60" s="19" t="s">
        <v>247</v>
      </c>
      <c r="Q60" s="16" t="s">
        <v>37</v>
      </c>
      <c r="R60" s="55">
        <f t="shared" si="20"/>
        <v>528587.19999999995</v>
      </c>
      <c r="S60" s="39">
        <v>0</v>
      </c>
      <c r="T60" s="70">
        <v>528587.19999999995</v>
      </c>
      <c r="U60" s="55">
        <f t="shared" si="22"/>
        <v>80842.75</v>
      </c>
      <c r="V60" s="39">
        <v>0</v>
      </c>
      <c r="W60" s="70">
        <v>80842.75</v>
      </c>
      <c r="X60" s="55">
        <f t="shared" si="23"/>
        <v>12437.35</v>
      </c>
      <c r="Y60" s="39">
        <v>0</v>
      </c>
      <c r="Z60" s="70">
        <v>12437.35</v>
      </c>
      <c r="AA60" s="39">
        <v>0</v>
      </c>
      <c r="AB60" s="55">
        <f t="shared" si="24"/>
        <v>621867.29999999993</v>
      </c>
      <c r="AC60" s="39">
        <v>0</v>
      </c>
      <c r="AD60" s="55">
        <f t="shared" si="25"/>
        <v>621867.29999999993</v>
      </c>
      <c r="AE60" s="40" t="s">
        <v>166</v>
      </c>
      <c r="AF60" s="41" t="s">
        <v>196</v>
      </c>
      <c r="AG60" s="42">
        <v>0</v>
      </c>
      <c r="AH60" s="60">
        <v>0</v>
      </c>
      <c r="AI60" s="46"/>
    </row>
    <row r="61" spans="1:35" ht="123" customHeight="1" x14ac:dyDescent="0.25">
      <c r="A61" s="15">
        <v>55</v>
      </c>
      <c r="B61" s="80">
        <v>91</v>
      </c>
      <c r="C61" s="12" t="s">
        <v>183</v>
      </c>
      <c r="D61" s="16" t="s">
        <v>265</v>
      </c>
      <c r="E61" s="76" t="s">
        <v>246</v>
      </c>
      <c r="F61" s="81" t="s">
        <v>312</v>
      </c>
      <c r="G61" s="81" t="s">
        <v>317</v>
      </c>
      <c r="H61" s="23" t="s">
        <v>196</v>
      </c>
      <c r="I61" s="5" t="s">
        <v>318</v>
      </c>
      <c r="J61" s="6">
        <v>43130</v>
      </c>
      <c r="K61" s="6">
        <v>43495</v>
      </c>
      <c r="L61" s="7">
        <f t="shared" si="13"/>
        <v>84.999998102206973</v>
      </c>
      <c r="M61" s="4">
        <v>3</v>
      </c>
      <c r="N61" s="4" t="s">
        <v>314</v>
      </c>
      <c r="O61" s="4" t="s">
        <v>316</v>
      </c>
      <c r="P61" s="108" t="s">
        <v>247</v>
      </c>
      <c r="Q61" s="4" t="s">
        <v>37</v>
      </c>
      <c r="R61" s="55">
        <f t="shared" si="20"/>
        <v>358310.93</v>
      </c>
      <c r="S61" s="55">
        <v>0</v>
      </c>
      <c r="T61" s="55">
        <v>358310.93</v>
      </c>
      <c r="U61" s="55">
        <f t="shared" si="22"/>
        <v>54800.5</v>
      </c>
      <c r="V61" s="55">
        <v>0</v>
      </c>
      <c r="W61" s="55">
        <v>54800.5</v>
      </c>
      <c r="X61" s="55">
        <f t="shared" si="23"/>
        <v>8430.85</v>
      </c>
      <c r="Y61" s="55">
        <v>0</v>
      </c>
      <c r="Z61" s="55">
        <v>8430.85</v>
      </c>
      <c r="AA61" s="55">
        <v>0</v>
      </c>
      <c r="AB61" s="55">
        <f t="shared" si="24"/>
        <v>421542.27999999997</v>
      </c>
      <c r="AC61" s="55">
        <v>0</v>
      </c>
      <c r="AD61" s="55">
        <f t="shared" si="25"/>
        <v>421542.27999999997</v>
      </c>
      <c r="AE61" s="56" t="s">
        <v>166</v>
      </c>
      <c r="AF61" s="57" t="s">
        <v>196</v>
      </c>
      <c r="AG61" s="59">
        <v>0</v>
      </c>
      <c r="AH61" s="60">
        <v>0</v>
      </c>
      <c r="AI61" s="14"/>
    </row>
    <row r="62" spans="1:35" ht="183.75" customHeight="1" x14ac:dyDescent="0.25">
      <c r="A62" s="15">
        <v>56</v>
      </c>
      <c r="B62" s="26">
        <v>92</v>
      </c>
      <c r="C62" s="4" t="s">
        <v>183</v>
      </c>
      <c r="D62" s="44" t="s">
        <v>265</v>
      </c>
      <c r="E62" s="77" t="s">
        <v>246</v>
      </c>
      <c r="F62" s="23" t="s">
        <v>311</v>
      </c>
      <c r="G62" s="23" t="s">
        <v>310</v>
      </c>
      <c r="H62" s="37" t="s">
        <v>196</v>
      </c>
      <c r="I62" s="78" t="s">
        <v>313</v>
      </c>
      <c r="J62" s="6">
        <v>43145</v>
      </c>
      <c r="K62" s="6">
        <v>43691</v>
      </c>
      <c r="L62" s="7"/>
      <c r="M62" s="12">
        <v>3</v>
      </c>
      <c r="N62" s="12" t="s">
        <v>314</v>
      </c>
      <c r="O62" s="12" t="s">
        <v>316</v>
      </c>
      <c r="P62" s="19" t="s">
        <v>247</v>
      </c>
      <c r="Q62" s="16" t="s">
        <v>37</v>
      </c>
      <c r="R62" s="55">
        <v>359088.29</v>
      </c>
      <c r="S62" s="79">
        <v>0</v>
      </c>
      <c r="T62" s="79">
        <v>359088.29</v>
      </c>
      <c r="U62" s="79">
        <v>54919.39</v>
      </c>
      <c r="V62" s="79">
        <v>0</v>
      </c>
      <c r="W62" s="79">
        <v>54919.39</v>
      </c>
      <c r="X62" s="79">
        <v>8449.1299999999992</v>
      </c>
      <c r="Y62" s="79">
        <v>0</v>
      </c>
      <c r="Z62" s="79">
        <v>8449.1299999999992</v>
      </c>
      <c r="AA62" s="55">
        <v>0</v>
      </c>
      <c r="AB62" s="55">
        <f>R62+W62+Z62</f>
        <v>422456.81</v>
      </c>
      <c r="AC62" s="55">
        <v>66435.22</v>
      </c>
      <c r="AD62" s="55">
        <f>AB62+AC62</f>
        <v>488892.03</v>
      </c>
      <c r="AE62" s="56" t="s">
        <v>166</v>
      </c>
      <c r="AF62" s="57" t="s">
        <v>196</v>
      </c>
      <c r="AG62" s="59">
        <v>0</v>
      </c>
      <c r="AH62" s="59">
        <v>0</v>
      </c>
      <c r="AI62" s="14"/>
    </row>
    <row r="63" spans="1:35" s="47" customFormat="1" ht="111" thickBot="1" x14ac:dyDescent="0.3">
      <c r="A63" s="15">
        <v>57</v>
      </c>
      <c r="B63" s="43">
        <v>75</v>
      </c>
      <c r="C63" s="37" t="s">
        <v>187</v>
      </c>
      <c r="D63" s="44" t="s">
        <v>265</v>
      </c>
      <c r="E63" s="77" t="s">
        <v>246</v>
      </c>
      <c r="F63" s="45" t="s">
        <v>319</v>
      </c>
      <c r="G63" s="37" t="s">
        <v>320</v>
      </c>
      <c r="H63" s="37" t="s">
        <v>196</v>
      </c>
      <c r="I63" s="88" t="s">
        <v>321</v>
      </c>
      <c r="J63" s="86">
        <v>43145</v>
      </c>
      <c r="K63" s="86">
        <v>43691</v>
      </c>
      <c r="L63" s="87">
        <f t="shared" si="13"/>
        <v>84.999998786570643</v>
      </c>
      <c r="M63" s="16">
        <v>6</v>
      </c>
      <c r="N63" s="44" t="s">
        <v>339</v>
      </c>
      <c r="O63" s="44" t="s">
        <v>322</v>
      </c>
      <c r="P63" s="77" t="s">
        <v>247</v>
      </c>
      <c r="Q63" s="44" t="s">
        <v>37</v>
      </c>
      <c r="R63" s="89">
        <f t="shared" ref="R63:R76" si="26">S63+T63</f>
        <v>350247</v>
      </c>
      <c r="S63" s="89">
        <v>0</v>
      </c>
      <c r="T63" s="90">
        <v>350247</v>
      </c>
      <c r="U63" s="103">
        <f t="shared" ref="U63" si="27">V63+W63</f>
        <v>53567.19</v>
      </c>
      <c r="V63" s="103">
        <v>0</v>
      </c>
      <c r="W63" s="99">
        <v>53567.19</v>
      </c>
      <c r="X63" s="104">
        <f t="shared" ref="X63" si="28">Y63+Z63</f>
        <v>8241.11</v>
      </c>
      <c r="Y63" s="104">
        <v>0</v>
      </c>
      <c r="Z63" s="99">
        <v>8241.11</v>
      </c>
      <c r="AA63" s="89">
        <v>0</v>
      </c>
      <c r="AB63" s="89">
        <f t="shared" ref="AB63" si="29">R63+U63+X63</f>
        <v>412055.3</v>
      </c>
      <c r="AC63" s="89">
        <v>0</v>
      </c>
      <c r="AD63" s="89">
        <f t="shared" ref="AD63" si="30">AB63+AC63</f>
        <v>412055.3</v>
      </c>
      <c r="AE63" s="91" t="s">
        <v>166</v>
      </c>
      <c r="AF63" s="92" t="s">
        <v>196</v>
      </c>
      <c r="AG63" s="59">
        <v>0</v>
      </c>
      <c r="AH63" s="59">
        <v>0</v>
      </c>
      <c r="AI63" s="46"/>
    </row>
    <row r="64" spans="1:35" s="97" customFormat="1" ht="158.25" thickTop="1" x14ac:dyDescent="0.25">
      <c r="A64" s="15">
        <v>58</v>
      </c>
      <c r="B64" s="26">
        <v>114</v>
      </c>
      <c r="C64" s="82" t="s">
        <v>187</v>
      </c>
      <c r="D64" s="44" t="s">
        <v>265</v>
      </c>
      <c r="E64" s="77" t="s">
        <v>246</v>
      </c>
      <c r="F64" s="101" t="s">
        <v>323</v>
      </c>
      <c r="G64" s="37" t="s">
        <v>324</v>
      </c>
      <c r="H64" s="37" t="s">
        <v>196</v>
      </c>
      <c r="I64" s="94" t="s">
        <v>325</v>
      </c>
      <c r="J64" s="38">
        <v>43145</v>
      </c>
      <c r="K64" s="38">
        <v>43691</v>
      </c>
      <c r="L64" s="95">
        <f t="shared" si="13"/>
        <v>85.000000594539443</v>
      </c>
      <c r="M64" s="16">
        <v>4</v>
      </c>
      <c r="N64" s="16" t="s">
        <v>340</v>
      </c>
      <c r="O64" s="16" t="s">
        <v>326</v>
      </c>
      <c r="P64" s="19" t="s">
        <v>247</v>
      </c>
      <c r="Q64" s="16" t="s">
        <v>37</v>
      </c>
      <c r="R64" s="89">
        <f t="shared" si="26"/>
        <v>357419.52000000002</v>
      </c>
      <c r="S64" s="89">
        <v>0</v>
      </c>
      <c r="T64" s="105">
        <v>357419.52000000002</v>
      </c>
      <c r="U64" s="89">
        <f t="shared" ref="U64:U76" si="31">V64+W64</f>
        <v>54664.160000000003</v>
      </c>
      <c r="V64" s="89">
        <v>0</v>
      </c>
      <c r="W64" s="106">
        <v>54664.160000000003</v>
      </c>
      <c r="X64" s="98">
        <f t="shared" ref="X64:X76" si="32">Y64+Z64</f>
        <v>8409.8700000000008</v>
      </c>
      <c r="Y64" s="98">
        <v>0</v>
      </c>
      <c r="Z64" s="102">
        <v>8409.8700000000008</v>
      </c>
      <c r="AA64" s="89">
        <v>0</v>
      </c>
      <c r="AB64" s="89">
        <f t="shared" ref="AB64:AB76" si="33">R64+U64+X64</f>
        <v>420493.55000000005</v>
      </c>
      <c r="AC64" s="89">
        <v>0</v>
      </c>
      <c r="AD64" s="89">
        <f t="shared" ref="AD64:AD76" si="34">AB64+AC64</f>
        <v>420493.55000000005</v>
      </c>
      <c r="AE64" s="91" t="s">
        <v>166</v>
      </c>
      <c r="AF64" s="92" t="s">
        <v>196</v>
      </c>
      <c r="AG64" s="59">
        <v>0</v>
      </c>
      <c r="AH64" s="59">
        <v>0</v>
      </c>
      <c r="AI64" s="96"/>
    </row>
    <row r="65" spans="1:35" ht="173.25" x14ac:dyDescent="0.25">
      <c r="A65" s="15">
        <v>59</v>
      </c>
      <c r="B65" s="26">
        <v>79</v>
      </c>
      <c r="C65" s="4" t="s">
        <v>187</v>
      </c>
      <c r="D65" s="44" t="s">
        <v>265</v>
      </c>
      <c r="E65" s="77" t="s">
        <v>246</v>
      </c>
      <c r="F65" s="93" t="s">
        <v>327</v>
      </c>
      <c r="G65" s="23" t="s">
        <v>328</v>
      </c>
      <c r="H65" s="37" t="s">
        <v>196</v>
      </c>
      <c r="I65" s="78" t="s">
        <v>331</v>
      </c>
      <c r="J65" s="6">
        <v>43145</v>
      </c>
      <c r="K65" s="6">
        <v>43691</v>
      </c>
      <c r="L65" s="7">
        <f t="shared" si="13"/>
        <v>84.999999644441075</v>
      </c>
      <c r="M65" s="12">
        <v>5</v>
      </c>
      <c r="N65" s="12" t="s">
        <v>341</v>
      </c>
      <c r="O65" s="12" t="s">
        <v>332</v>
      </c>
      <c r="P65" s="19" t="s">
        <v>247</v>
      </c>
      <c r="Q65" s="16" t="s">
        <v>37</v>
      </c>
      <c r="R65" s="79">
        <f t="shared" si="26"/>
        <v>358590.34</v>
      </c>
      <c r="S65" s="79">
        <v>0</v>
      </c>
      <c r="T65" s="99">
        <v>358590.34</v>
      </c>
      <c r="U65" s="98">
        <f t="shared" si="31"/>
        <v>54843.23</v>
      </c>
      <c r="V65" s="98">
        <v>0</v>
      </c>
      <c r="W65" s="99">
        <v>54843.23</v>
      </c>
      <c r="X65" s="98">
        <f t="shared" si="32"/>
        <v>8437.42</v>
      </c>
      <c r="Y65" s="98">
        <v>0</v>
      </c>
      <c r="Z65" s="99">
        <v>8437.42</v>
      </c>
      <c r="AA65" s="79">
        <v>0</v>
      </c>
      <c r="AB65" s="79">
        <f t="shared" si="33"/>
        <v>421870.99</v>
      </c>
      <c r="AC65" s="79">
        <v>0</v>
      </c>
      <c r="AD65" s="79">
        <f t="shared" si="34"/>
        <v>421870.99</v>
      </c>
      <c r="AE65" s="83" t="s">
        <v>166</v>
      </c>
      <c r="AF65" s="84" t="s">
        <v>196</v>
      </c>
      <c r="AG65" s="59">
        <v>0</v>
      </c>
      <c r="AH65" s="59">
        <v>0</v>
      </c>
      <c r="AI65" s="14"/>
    </row>
    <row r="66" spans="1:35" ht="186.75" customHeight="1" thickBot="1" x14ac:dyDescent="0.3">
      <c r="A66" s="15">
        <v>60</v>
      </c>
      <c r="B66" s="26">
        <v>121</v>
      </c>
      <c r="C66" s="4" t="s">
        <v>187</v>
      </c>
      <c r="D66" s="44" t="s">
        <v>265</v>
      </c>
      <c r="E66" s="77" t="s">
        <v>246</v>
      </c>
      <c r="F66" s="23" t="s">
        <v>329</v>
      </c>
      <c r="G66" s="23" t="s">
        <v>330</v>
      </c>
      <c r="H66" s="37" t="s">
        <v>196</v>
      </c>
      <c r="I66" s="78" t="s">
        <v>333</v>
      </c>
      <c r="J66" s="6">
        <v>43145</v>
      </c>
      <c r="K66" s="6">
        <v>43691</v>
      </c>
      <c r="L66" s="7">
        <f t="shared" si="13"/>
        <v>84.999999517641427</v>
      </c>
      <c r="M66" s="12">
        <v>7</v>
      </c>
      <c r="N66" s="12" t="s">
        <v>342</v>
      </c>
      <c r="O66" s="12" t="s">
        <v>334</v>
      </c>
      <c r="P66" s="19" t="s">
        <v>247</v>
      </c>
      <c r="Q66" s="16" t="s">
        <v>37</v>
      </c>
      <c r="R66" s="79">
        <f t="shared" si="26"/>
        <v>352434.92</v>
      </c>
      <c r="S66" s="79">
        <v>0</v>
      </c>
      <c r="T66" s="99">
        <v>352434.92</v>
      </c>
      <c r="U66" s="98">
        <f t="shared" si="31"/>
        <v>53844.59</v>
      </c>
      <c r="V66" s="98">
        <v>0</v>
      </c>
      <c r="W66" s="99">
        <v>53844.59</v>
      </c>
      <c r="X66" s="98">
        <f t="shared" si="32"/>
        <v>8349.81</v>
      </c>
      <c r="Y66" s="98">
        <v>0</v>
      </c>
      <c r="Z66" s="99">
        <v>8349.81</v>
      </c>
      <c r="AA66" s="89">
        <v>0</v>
      </c>
      <c r="AB66" s="89">
        <f t="shared" si="33"/>
        <v>414629.32</v>
      </c>
      <c r="AC66" s="89">
        <v>0</v>
      </c>
      <c r="AD66" s="89">
        <f t="shared" si="34"/>
        <v>414629.32</v>
      </c>
      <c r="AE66" s="91" t="s">
        <v>166</v>
      </c>
      <c r="AF66" s="84" t="s">
        <v>196</v>
      </c>
      <c r="AG66" s="59">
        <v>0</v>
      </c>
      <c r="AH66" s="59">
        <v>0</v>
      </c>
      <c r="AI66" s="14"/>
    </row>
    <row r="67" spans="1:35" ht="111" thickTop="1" x14ac:dyDescent="0.25">
      <c r="A67" s="15">
        <v>61</v>
      </c>
      <c r="B67" s="26">
        <v>124</v>
      </c>
      <c r="C67" s="4" t="s">
        <v>187</v>
      </c>
      <c r="D67" s="44" t="s">
        <v>265</v>
      </c>
      <c r="E67" s="77" t="s">
        <v>246</v>
      </c>
      <c r="F67" s="23" t="s">
        <v>335</v>
      </c>
      <c r="G67" s="23" t="s">
        <v>337</v>
      </c>
      <c r="H67" s="37" t="s">
        <v>196</v>
      </c>
      <c r="I67" s="78" t="s">
        <v>338</v>
      </c>
      <c r="J67" s="6">
        <v>43145</v>
      </c>
      <c r="K67" s="6">
        <v>43691</v>
      </c>
      <c r="L67" s="7">
        <f t="shared" si="13"/>
        <v>85.000000000000014</v>
      </c>
      <c r="M67" s="12">
        <v>7</v>
      </c>
      <c r="N67" s="85" t="s">
        <v>343</v>
      </c>
      <c r="O67" s="12" t="s">
        <v>336</v>
      </c>
      <c r="P67" s="19" t="s">
        <v>247</v>
      </c>
      <c r="Q67" s="16" t="s">
        <v>37</v>
      </c>
      <c r="R67" s="79">
        <f t="shared" si="26"/>
        <v>306686.8</v>
      </c>
      <c r="S67" s="79">
        <v>0</v>
      </c>
      <c r="T67" s="100">
        <v>306686.8</v>
      </c>
      <c r="U67" s="79">
        <f t="shared" si="31"/>
        <v>46905.04</v>
      </c>
      <c r="V67" s="79">
        <v>0</v>
      </c>
      <c r="W67" s="79">
        <v>46905.04</v>
      </c>
      <c r="X67" s="79">
        <f t="shared" si="32"/>
        <v>7216.16</v>
      </c>
      <c r="Y67" s="55">
        <v>0</v>
      </c>
      <c r="Z67" s="79">
        <v>7216.16</v>
      </c>
      <c r="AA67" s="79">
        <v>0</v>
      </c>
      <c r="AB67" s="79">
        <f t="shared" si="33"/>
        <v>360807.99999999994</v>
      </c>
      <c r="AC67" s="79">
        <v>0</v>
      </c>
      <c r="AD67" s="79">
        <f t="shared" si="34"/>
        <v>360807.99999999994</v>
      </c>
      <c r="AE67" s="83" t="s">
        <v>166</v>
      </c>
      <c r="AF67" s="84" t="s">
        <v>196</v>
      </c>
      <c r="AG67" s="59">
        <v>0</v>
      </c>
      <c r="AH67" s="59">
        <v>0</v>
      </c>
      <c r="AI67" s="14"/>
    </row>
    <row r="68" spans="1:35" ht="256.5" customHeight="1" x14ac:dyDescent="0.25">
      <c r="A68" s="15">
        <v>62</v>
      </c>
      <c r="B68" s="26">
        <v>123</v>
      </c>
      <c r="C68" s="4" t="s">
        <v>187</v>
      </c>
      <c r="D68" s="44" t="s">
        <v>265</v>
      </c>
      <c r="E68" s="77" t="s">
        <v>246</v>
      </c>
      <c r="F68" s="23" t="s">
        <v>344</v>
      </c>
      <c r="G68" s="23" t="s">
        <v>345</v>
      </c>
      <c r="H68" s="37" t="s">
        <v>196</v>
      </c>
      <c r="I68" s="107" t="s">
        <v>346</v>
      </c>
      <c r="J68" s="6">
        <v>43145</v>
      </c>
      <c r="K68" s="6">
        <v>43691</v>
      </c>
      <c r="L68" s="7">
        <f t="shared" si="13"/>
        <v>84.999999881712782</v>
      </c>
      <c r="M68" s="12">
        <v>7</v>
      </c>
      <c r="N68" s="12" t="s">
        <v>347</v>
      </c>
      <c r="O68" s="12" t="s">
        <v>348</v>
      </c>
      <c r="P68" s="19" t="s">
        <v>247</v>
      </c>
      <c r="Q68" s="16" t="s">
        <v>37</v>
      </c>
      <c r="R68" s="98">
        <f t="shared" si="26"/>
        <v>359294.94</v>
      </c>
      <c r="S68" s="98">
        <v>0</v>
      </c>
      <c r="T68" s="99">
        <v>359294.94</v>
      </c>
      <c r="U68" s="98">
        <f t="shared" si="31"/>
        <v>54950.99</v>
      </c>
      <c r="V68" s="98">
        <v>0</v>
      </c>
      <c r="W68" s="99">
        <v>54950.99</v>
      </c>
      <c r="X68" s="98">
        <f t="shared" si="32"/>
        <v>8454</v>
      </c>
      <c r="Y68" s="55">
        <v>0</v>
      </c>
      <c r="Z68" s="79">
        <v>8454</v>
      </c>
      <c r="AA68" s="79">
        <v>0</v>
      </c>
      <c r="AB68" s="79">
        <f t="shared" si="33"/>
        <v>422699.93</v>
      </c>
      <c r="AC68" s="79">
        <v>0</v>
      </c>
      <c r="AD68" s="79">
        <f t="shared" si="34"/>
        <v>422699.93</v>
      </c>
      <c r="AE68" s="83" t="s">
        <v>166</v>
      </c>
      <c r="AF68" s="84" t="s">
        <v>196</v>
      </c>
      <c r="AG68" s="59">
        <v>0</v>
      </c>
      <c r="AH68" s="59">
        <v>0</v>
      </c>
      <c r="AI68" s="14"/>
    </row>
    <row r="69" spans="1:35" ht="157.5" x14ac:dyDescent="0.25">
      <c r="A69" s="15">
        <v>63</v>
      </c>
      <c r="B69" s="26">
        <v>86</v>
      </c>
      <c r="C69" s="4" t="s">
        <v>186</v>
      </c>
      <c r="D69" s="16" t="s">
        <v>265</v>
      </c>
      <c r="E69" s="17" t="s">
        <v>246</v>
      </c>
      <c r="F69" s="23" t="s">
        <v>349</v>
      </c>
      <c r="G69" s="23" t="s">
        <v>350</v>
      </c>
      <c r="H69" s="23" t="s">
        <v>196</v>
      </c>
      <c r="I69" s="5" t="s">
        <v>351</v>
      </c>
      <c r="J69" s="6">
        <v>43145</v>
      </c>
      <c r="K69" s="6">
        <v>43630</v>
      </c>
      <c r="L69" s="7">
        <f t="shared" si="13"/>
        <v>85.000001183738732</v>
      </c>
      <c r="M69" s="12">
        <v>5</v>
      </c>
      <c r="N69" s="12" t="s">
        <v>352</v>
      </c>
      <c r="O69" s="12" t="s">
        <v>352</v>
      </c>
      <c r="P69" s="18" t="s">
        <v>247</v>
      </c>
      <c r="Q69" s="12" t="s">
        <v>37</v>
      </c>
      <c r="R69" s="55">
        <f t="shared" si="26"/>
        <v>359031.93</v>
      </c>
      <c r="S69" s="55">
        <v>0</v>
      </c>
      <c r="T69" s="55">
        <v>359031.93</v>
      </c>
      <c r="U69" s="55">
        <f t="shared" si="31"/>
        <v>54910.76</v>
      </c>
      <c r="V69" s="55">
        <v>0</v>
      </c>
      <c r="W69" s="55">
        <v>54910.76</v>
      </c>
      <c r="X69" s="55">
        <f t="shared" si="32"/>
        <v>8447.81</v>
      </c>
      <c r="Y69" s="55">
        <v>0</v>
      </c>
      <c r="Z69" s="55">
        <v>8447.81</v>
      </c>
      <c r="AA69" s="55">
        <v>0</v>
      </c>
      <c r="AB69" s="55">
        <f t="shared" si="33"/>
        <v>422390.5</v>
      </c>
      <c r="AC69" s="55">
        <v>0</v>
      </c>
      <c r="AD69" s="55">
        <f t="shared" si="34"/>
        <v>422390.5</v>
      </c>
      <c r="AE69" s="56" t="s">
        <v>166</v>
      </c>
      <c r="AF69" s="57" t="s">
        <v>196</v>
      </c>
      <c r="AG69" s="59">
        <v>0</v>
      </c>
      <c r="AH69" s="59">
        <v>0</v>
      </c>
      <c r="AI69" s="14"/>
    </row>
    <row r="70" spans="1:35" ht="110.25" x14ac:dyDescent="0.25">
      <c r="A70" s="15">
        <v>64</v>
      </c>
      <c r="B70" s="26">
        <v>97</v>
      </c>
      <c r="C70" s="4" t="s">
        <v>186</v>
      </c>
      <c r="D70" s="16" t="s">
        <v>265</v>
      </c>
      <c r="E70" s="17" t="s">
        <v>246</v>
      </c>
      <c r="F70" s="23" t="s">
        <v>356</v>
      </c>
      <c r="G70" s="23" t="s">
        <v>355</v>
      </c>
      <c r="H70" s="23" t="s">
        <v>196</v>
      </c>
      <c r="I70" s="5" t="s">
        <v>357</v>
      </c>
      <c r="J70" s="6">
        <v>43145</v>
      </c>
      <c r="K70" s="6">
        <v>43630</v>
      </c>
      <c r="L70" s="7">
        <f t="shared" si="13"/>
        <v>84.999998641808133</v>
      </c>
      <c r="M70" s="12">
        <v>4</v>
      </c>
      <c r="N70" s="12" t="s">
        <v>353</v>
      </c>
      <c r="O70" s="12" t="s">
        <v>354</v>
      </c>
      <c r="P70" s="18" t="s">
        <v>247</v>
      </c>
      <c r="Q70" s="12" t="s">
        <v>37</v>
      </c>
      <c r="R70" s="55">
        <f t="shared" si="26"/>
        <v>312916.02</v>
      </c>
      <c r="S70" s="55">
        <v>0</v>
      </c>
      <c r="T70" s="55">
        <v>312916.02</v>
      </c>
      <c r="U70" s="55">
        <f t="shared" si="31"/>
        <v>47857.75</v>
      </c>
      <c r="V70" s="55">
        <v>0</v>
      </c>
      <c r="W70" s="55">
        <v>47857.75</v>
      </c>
      <c r="X70" s="55">
        <f t="shared" si="32"/>
        <v>7362.73</v>
      </c>
      <c r="Y70" s="55">
        <v>0</v>
      </c>
      <c r="Z70" s="55">
        <v>7362.73</v>
      </c>
      <c r="AA70" s="55">
        <v>0</v>
      </c>
      <c r="AB70" s="55">
        <f t="shared" si="33"/>
        <v>368136.5</v>
      </c>
      <c r="AC70" s="55">
        <v>0</v>
      </c>
      <c r="AD70" s="55">
        <f t="shared" si="34"/>
        <v>368136.5</v>
      </c>
      <c r="AE70" s="56" t="s">
        <v>166</v>
      </c>
      <c r="AF70" s="57"/>
      <c r="AG70" s="59">
        <v>0</v>
      </c>
      <c r="AH70" s="59">
        <v>0</v>
      </c>
      <c r="AI70" s="14"/>
    </row>
    <row r="71" spans="1:35" ht="173.25" x14ac:dyDescent="0.25">
      <c r="A71" s="15">
        <v>65</v>
      </c>
      <c r="B71" s="26">
        <v>68</v>
      </c>
      <c r="C71" s="4" t="s">
        <v>184</v>
      </c>
      <c r="D71" s="16" t="s">
        <v>265</v>
      </c>
      <c r="E71" s="17" t="s">
        <v>246</v>
      </c>
      <c r="F71" s="23" t="s">
        <v>358</v>
      </c>
      <c r="G71" s="23" t="s">
        <v>361</v>
      </c>
      <c r="H71" s="23" t="s">
        <v>196</v>
      </c>
      <c r="I71" s="5" t="s">
        <v>364</v>
      </c>
      <c r="J71" s="6">
        <v>43145</v>
      </c>
      <c r="K71" s="6">
        <v>43630</v>
      </c>
      <c r="L71" s="7">
        <f t="shared" si="13"/>
        <v>84.999999174149096</v>
      </c>
      <c r="M71" s="12">
        <v>3</v>
      </c>
      <c r="N71" s="12" t="s">
        <v>365</v>
      </c>
      <c r="O71" s="12" t="s">
        <v>366</v>
      </c>
      <c r="P71" s="18" t="s">
        <v>247</v>
      </c>
      <c r="Q71" s="12" t="s">
        <v>37</v>
      </c>
      <c r="R71" s="55">
        <v>360234.51</v>
      </c>
      <c r="S71" s="55">
        <v>0</v>
      </c>
      <c r="T71" s="55">
        <v>360234.51</v>
      </c>
      <c r="U71" s="55">
        <f t="shared" si="31"/>
        <v>55094.69</v>
      </c>
      <c r="V71" s="55">
        <v>0</v>
      </c>
      <c r="W71" s="55">
        <v>55094.69</v>
      </c>
      <c r="X71" s="55">
        <f t="shared" si="32"/>
        <v>8476.11</v>
      </c>
      <c r="Y71" s="55">
        <v>0</v>
      </c>
      <c r="Z71" s="55">
        <v>8476.11</v>
      </c>
      <c r="AA71" s="55">
        <v>0</v>
      </c>
      <c r="AB71" s="55">
        <f t="shared" si="33"/>
        <v>423805.31</v>
      </c>
      <c r="AC71" s="55">
        <v>0</v>
      </c>
      <c r="AD71" s="55">
        <f t="shared" si="34"/>
        <v>423805.31</v>
      </c>
      <c r="AE71" s="56" t="s">
        <v>166</v>
      </c>
      <c r="AF71" s="57"/>
      <c r="AG71" s="59">
        <v>0</v>
      </c>
      <c r="AH71" s="59">
        <v>0</v>
      </c>
      <c r="AI71" s="14"/>
    </row>
    <row r="72" spans="1:35" s="3" customFormat="1" ht="173.25" customHeight="1" x14ac:dyDescent="0.25">
      <c r="A72" s="15">
        <v>66</v>
      </c>
      <c r="B72" s="26">
        <v>101</v>
      </c>
      <c r="C72" s="4" t="s">
        <v>184</v>
      </c>
      <c r="D72" s="82" t="s">
        <v>265</v>
      </c>
      <c r="E72" s="109" t="s">
        <v>246</v>
      </c>
      <c r="F72" s="23" t="s">
        <v>359</v>
      </c>
      <c r="G72" s="23" t="s">
        <v>362</v>
      </c>
      <c r="H72" s="23" t="s">
        <v>196</v>
      </c>
      <c r="I72" s="78" t="s">
        <v>368</v>
      </c>
      <c r="J72" s="6">
        <v>43145</v>
      </c>
      <c r="K72" s="6">
        <v>43630</v>
      </c>
      <c r="L72" s="7">
        <f t="shared" si="13"/>
        <v>85.000000236289679</v>
      </c>
      <c r="M72" s="4">
        <v>1</v>
      </c>
      <c r="N72" s="4" t="s">
        <v>260</v>
      </c>
      <c r="O72" s="4" t="s">
        <v>367</v>
      </c>
      <c r="P72" s="108" t="s">
        <v>247</v>
      </c>
      <c r="Q72" s="12" t="s">
        <v>37</v>
      </c>
      <c r="R72" s="98">
        <f t="shared" si="26"/>
        <v>359727.94</v>
      </c>
      <c r="S72" s="55">
        <v>0</v>
      </c>
      <c r="T72" s="79">
        <v>359727.94</v>
      </c>
      <c r="U72" s="98">
        <f t="shared" si="31"/>
        <v>55017.21</v>
      </c>
      <c r="V72" s="55">
        <v>0</v>
      </c>
      <c r="W72" s="79">
        <v>55017.21</v>
      </c>
      <c r="X72" s="98">
        <f t="shared" si="32"/>
        <v>8464.19</v>
      </c>
      <c r="Y72" s="55">
        <v>0</v>
      </c>
      <c r="Z72" s="79">
        <v>8464.19</v>
      </c>
      <c r="AA72" s="55">
        <v>0</v>
      </c>
      <c r="AB72" s="79">
        <f t="shared" si="33"/>
        <v>423209.34</v>
      </c>
      <c r="AC72" s="55">
        <v>0</v>
      </c>
      <c r="AD72" s="55">
        <f t="shared" si="34"/>
        <v>423209.34</v>
      </c>
      <c r="AE72" s="56" t="s">
        <v>166</v>
      </c>
      <c r="AF72" s="57"/>
      <c r="AG72" s="59">
        <v>0</v>
      </c>
      <c r="AH72" s="59">
        <v>0</v>
      </c>
      <c r="AI72" s="110"/>
    </row>
    <row r="73" spans="1:35" s="3" customFormat="1" ht="173.25" customHeight="1" x14ac:dyDescent="0.25">
      <c r="A73" s="15">
        <v>67</v>
      </c>
      <c r="B73" s="26">
        <v>106</v>
      </c>
      <c r="C73" s="4" t="s">
        <v>184</v>
      </c>
      <c r="D73" s="82" t="s">
        <v>265</v>
      </c>
      <c r="E73" s="109" t="s">
        <v>246</v>
      </c>
      <c r="F73" s="23" t="s">
        <v>360</v>
      </c>
      <c r="G73" s="23" t="s">
        <v>363</v>
      </c>
      <c r="H73" s="23" t="s">
        <v>196</v>
      </c>
      <c r="I73" s="78" t="s">
        <v>369</v>
      </c>
      <c r="J73" s="6">
        <v>43145</v>
      </c>
      <c r="K73" s="6">
        <v>43630</v>
      </c>
      <c r="L73" s="7">
        <f t="shared" si="13"/>
        <v>85</v>
      </c>
      <c r="M73" s="4">
        <v>1</v>
      </c>
      <c r="N73" s="4" t="s">
        <v>260</v>
      </c>
      <c r="O73" s="4" t="s">
        <v>260</v>
      </c>
      <c r="P73" s="108" t="s">
        <v>247</v>
      </c>
      <c r="Q73" s="12" t="s">
        <v>37</v>
      </c>
      <c r="R73" s="98">
        <f t="shared" si="26"/>
        <v>508342.5</v>
      </c>
      <c r="S73" s="55">
        <v>0</v>
      </c>
      <c r="T73" s="79">
        <v>508342.5</v>
      </c>
      <c r="U73" s="98">
        <f t="shared" si="31"/>
        <v>77746.5</v>
      </c>
      <c r="V73" s="55">
        <v>0</v>
      </c>
      <c r="W73" s="79">
        <v>77746.5</v>
      </c>
      <c r="X73" s="98">
        <f t="shared" si="32"/>
        <v>11961</v>
      </c>
      <c r="Y73" s="55">
        <v>0</v>
      </c>
      <c r="Z73" s="79">
        <v>11961</v>
      </c>
      <c r="AA73" s="55">
        <v>0</v>
      </c>
      <c r="AB73" s="79">
        <f t="shared" si="33"/>
        <v>598050</v>
      </c>
      <c r="AC73" s="55">
        <v>0</v>
      </c>
      <c r="AD73" s="55">
        <f t="shared" si="34"/>
        <v>598050</v>
      </c>
      <c r="AE73" s="56" t="s">
        <v>166</v>
      </c>
      <c r="AF73" s="57"/>
      <c r="AG73" s="59">
        <v>0</v>
      </c>
      <c r="AH73" s="59">
        <v>0</v>
      </c>
      <c r="AI73" s="110"/>
    </row>
    <row r="74" spans="1:35" s="3" customFormat="1" ht="173.25" customHeight="1" x14ac:dyDescent="0.25">
      <c r="A74" s="111">
        <v>68</v>
      </c>
      <c r="B74" s="26">
        <v>120</v>
      </c>
      <c r="C74" s="4" t="s">
        <v>187</v>
      </c>
      <c r="D74" s="82" t="s">
        <v>265</v>
      </c>
      <c r="E74" s="109" t="s">
        <v>246</v>
      </c>
      <c r="F74" s="112" t="s">
        <v>370</v>
      </c>
      <c r="G74" s="23" t="s">
        <v>371</v>
      </c>
      <c r="H74" s="23" t="s">
        <v>196</v>
      </c>
      <c r="I74" s="78"/>
      <c r="J74" s="6">
        <v>43166</v>
      </c>
      <c r="K74" s="6"/>
      <c r="L74" s="7"/>
      <c r="M74" s="4">
        <v>4</v>
      </c>
      <c r="N74" s="4" t="s">
        <v>373</v>
      </c>
      <c r="O74" s="4" t="s">
        <v>372</v>
      </c>
      <c r="P74" s="108" t="s">
        <v>247</v>
      </c>
      <c r="Q74" s="12" t="s">
        <v>37</v>
      </c>
      <c r="R74" s="98">
        <f t="shared" si="26"/>
        <v>361091.85</v>
      </c>
      <c r="S74" s="55">
        <v>0</v>
      </c>
      <c r="T74" s="114">
        <v>361091.85</v>
      </c>
      <c r="U74" s="98">
        <f t="shared" si="31"/>
        <v>55225.82</v>
      </c>
      <c r="V74" s="55">
        <v>0</v>
      </c>
      <c r="W74" s="114">
        <v>55225.82</v>
      </c>
      <c r="X74" s="98">
        <f t="shared" si="32"/>
        <v>8496.27</v>
      </c>
      <c r="Y74" s="55">
        <v>0</v>
      </c>
      <c r="Z74" s="113">
        <v>8496.27</v>
      </c>
      <c r="AA74" s="55">
        <v>0</v>
      </c>
      <c r="AB74" s="79">
        <f t="shared" si="33"/>
        <v>424813.94</v>
      </c>
      <c r="AC74" s="55">
        <v>0</v>
      </c>
      <c r="AD74" s="55">
        <f t="shared" si="34"/>
        <v>424813.94</v>
      </c>
      <c r="AE74" s="56" t="s">
        <v>166</v>
      </c>
      <c r="AF74" s="57"/>
      <c r="AG74" s="59"/>
      <c r="AH74" s="59"/>
      <c r="AI74" s="110"/>
    </row>
    <row r="75" spans="1:35" s="3" customFormat="1" ht="167.25" customHeight="1" x14ac:dyDescent="0.25">
      <c r="A75" s="111">
        <v>69</v>
      </c>
      <c r="B75" s="26">
        <v>111</v>
      </c>
      <c r="C75" s="4" t="s">
        <v>186</v>
      </c>
      <c r="D75" s="82" t="s">
        <v>265</v>
      </c>
      <c r="E75" s="109" t="s">
        <v>246</v>
      </c>
      <c r="F75" s="23" t="s">
        <v>377</v>
      </c>
      <c r="G75" s="23" t="s">
        <v>374</v>
      </c>
      <c r="H75" s="4" t="s">
        <v>375</v>
      </c>
      <c r="I75" s="78" t="s">
        <v>376</v>
      </c>
      <c r="J75" s="6">
        <v>43166</v>
      </c>
      <c r="K75" s="6">
        <v>43653</v>
      </c>
      <c r="L75" s="7"/>
      <c r="M75" s="4"/>
      <c r="N75" s="4"/>
      <c r="O75" s="4"/>
      <c r="P75" s="108" t="s">
        <v>247</v>
      </c>
      <c r="Q75" s="12" t="s">
        <v>37</v>
      </c>
      <c r="R75" s="98">
        <f t="shared" si="26"/>
        <v>355906.39</v>
      </c>
      <c r="S75" s="55">
        <v>0</v>
      </c>
      <c r="T75" s="79">
        <v>355906.39</v>
      </c>
      <c r="U75" s="98">
        <f t="shared" si="31"/>
        <v>54432.74</v>
      </c>
      <c r="V75" s="55">
        <v>0</v>
      </c>
      <c r="W75" s="79">
        <v>54432.74</v>
      </c>
      <c r="X75" s="98">
        <f t="shared" si="32"/>
        <v>8374.27</v>
      </c>
      <c r="Y75" s="55">
        <v>0</v>
      </c>
      <c r="Z75" s="79">
        <v>8374.27</v>
      </c>
      <c r="AA75" s="55">
        <v>0</v>
      </c>
      <c r="AB75" s="79">
        <f t="shared" si="33"/>
        <v>418713.4</v>
      </c>
      <c r="AC75" s="55">
        <v>0</v>
      </c>
      <c r="AD75" s="55">
        <f>AB75+AC75</f>
        <v>418713.4</v>
      </c>
      <c r="AE75" s="56" t="s">
        <v>166</v>
      </c>
      <c r="AF75" s="57" t="s">
        <v>196</v>
      </c>
      <c r="AG75" s="59"/>
      <c r="AH75" s="59"/>
      <c r="AI75" s="110"/>
    </row>
    <row r="76" spans="1:35" s="3" customFormat="1" ht="173.25" customHeight="1" x14ac:dyDescent="0.25">
      <c r="A76" s="111">
        <v>70</v>
      </c>
      <c r="B76" s="26">
        <v>87</v>
      </c>
      <c r="C76" s="4" t="s">
        <v>183</v>
      </c>
      <c r="D76" s="82" t="s">
        <v>265</v>
      </c>
      <c r="E76" s="109" t="s">
        <v>246</v>
      </c>
      <c r="F76" s="23" t="s">
        <v>378</v>
      </c>
      <c r="G76" s="23" t="s">
        <v>379</v>
      </c>
      <c r="H76" s="4" t="s">
        <v>380</v>
      </c>
      <c r="I76" s="78" t="s">
        <v>381</v>
      </c>
      <c r="J76" s="6">
        <v>43166</v>
      </c>
      <c r="K76" s="6">
        <v>43653</v>
      </c>
      <c r="L76" s="7"/>
      <c r="M76" s="4"/>
      <c r="N76" s="4" t="s">
        <v>382</v>
      </c>
      <c r="O76" s="4" t="s">
        <v>383</v>
      </c>
      <c r="P76" s="108" t="s">
        <v>247</v>
      </c>
      <c r="Q76" s="12" t="s">
        <v>37</v>
      </c>
      <c r="R76" s="98">
        <f t="shared" si="26"/>
        <v>357481.33</v>
      </c>
      <c r="S76" s="55">
        <v>0</v>
      </c>
      <c r="T76" s="79">
        <v>357481.33</v>
      </c>
      <c r="U76" s="98">
        <f t="shared" si="31"/>
        <v>58747.57</v>
      </c>
      <c r="V76" s="55">
        <v>0</v>
      </c>
      <c r="W76" s="79">
        <v>58747.57</v>
      </c>
      <c r="X76" s="98">
        <f t="shared" si="32"/>
        <v>8494.4699999999993</v>
      </c>
      <c r="Y76" s="55">
        <v>0</v>
      </c>
      <c r="Z76" s="79">
        <v>8494.4699999999993</v>
      </c>
      <c r="AA76" s="55"/>
      <c r="AB76" s="79">
        <f t="shared" si="33"/>
        <v>424723.37</v>
      </c>
      <c r="AC76" s="55">
        <v>0</v>
      </c>
      <c r="AD76" s="55">
        <f t="shared" si="34"/>
        <v>424723.37</v>
      </c>
      <c r="AE76" s="56" t="s">
        <v>166</v>
      </c>
      <c r="AF76" s="57" t="s">
        <v>196</v>
      </c>
      <c r="AG76" s="59"/>
      <c r="AH76" s="59"/>
      <c r="AI76" s="110"/>
    </row>
  </sheetData>
  <protectedRanges>
    <protectedRange sqref="I43:XFD43 B51:G51 B44:XFD50 A1:G3 A4:H4 H1:H2 I1:Q4 H6:Q42 R1:AA42 AB1:AH4 AI1:XFD42 AB6:AH42 B52:H58 I51:XFD58 B60:AA60 AC60:XFD60 AC62:XFD62 R62:AA62 O67 N62:O66 AF70:AF76 B62:M76 V69:W76 S69:T70 AC69:AC76 S72:T76 Y69:AA76 S71 A6:G7 B8:G43 A8:A76 AG63:XFD76 N68:O76 A77:XFD1048576" name="maria" securityDescriptor="O:WDG:WDD:(A;;CC;;;S-1-5-21-3048853270-2157241324-869001692-3245)(A;;CC;;;S-1-5-21-3048853270-2157241324-869001692-1007)"/>
    <protectedRange sqref="I59:XFD59 B59:G59 AB60 AB62 P62:Q76" name="maria_1" securityDescriptor="O:WDG:WDD:(A;;CC;;;S-1-5-21-3048853270-2157241324-869001692-3245)(A;;CC;;;S-1-5-21-3048853270-2157241324-869001692-1007)"/>
    <protectedRange sqref="B61:G61 I61:XFD61 R63:AF68 AD69:AF69 R69:R76 T71 U69:U76 X69:X76 AB69:AB76 AD70:AE76" name="maria_1_1" securityDescriptor="O:WDG:WDD:(A;;CC;;;S-1-5-21-3048853270-2157241324-869001692-3245)(A;;CC;;;S-1-5-21-3048853270-2157241324-869001692-1007)"/>
  </protectedRanges>
  <autoFilter ref="A3:AI76"/>
  <sortState ref="A7:AH52">
    <sortCondition descending="1" ref="D7:D52"/>
    <sortCondition ref="B7:B52"/>
  </sortState>
  <customSheetViews>
    <customSheetView guid="{9980B309-0131-4577-BF29-212714399FDF}" scale="70" showPageBreaks="1" fitToPage="1" printArea="1" showAutoFilter="1">
      <pane xSplit="7" ySplit="4" topLeftCell="P52" activePane="bottomRight" state="frozen"/>
      <selection pane="bottomRight" activeCell="R56" sqref="R56"/>
      <pageMargins left="0.70866141732283472" right="0.70866141732283472" top="0.74803149606299213" bottom="0.74803149606299213" header="0.31496062992125984" footer="0.31496062992125984"/>
      <pageSetup paperSize="8" scale="26" fitToHeight="0" orientation="landscape" horizontalDpi="4294967294" verticalDpi="4294967294" r:id="rId1"/>
      <headerFooter>
        <oddHeader>&amp;CLISTA PROIECTELOR CONTRACTATE - PROGRAMUL OPERATIONAl CAPACITATE ADMINISTRATIVĂ</oddHeader>
        <oddFooter>Page &amp;P of &amp;N</oddFooter>
      </headerFooter>
      <autoFilter ref="A4:AI71"/>
    </customSheetView>
    <customSheetView guid="{A87F3E0E-3A8E-4B82-8170-33752259B7DB}" scale="70" showPageBreaks="1" fitToPage="1" printArea="1" showAutoFilter="1">
      <pane xSplit="7" ySplit="4" topLeftCell="W5" activePane="bottomRight" state="frozen"/>
      <selection pane="bottomRight" activeCell="AI4" sqref="AI4"/>
      <pageMargins left="0.70866141732283472" right="0.70866141732283472" top="0.74803149606299213" bottom="0.74803149606299213" header="0.31496062992125984" footer="0.31496062992125984"/>
      <pageSetup paperSize="8" scale="26" fitToHeight="0" orientation="landscape" horizontalDpi="4294967294" verticalDpi="4294967294" r:id="rId2"/>
      <headerFooter>
        <oddHeader>&amp;CLISTA PROIECTELOR CONTRACTATE - PROGRAMUL OPERATIONAl CAPACITATE ADMINISTRATIVĂ</oddHeader>
        <oddFooter>Page &amp;P of &amp;N</oddFooter>
      </headerFooter>
      <autoFilter ref="A4:AI68"/>
    </customSheetView>
    <customSheetView guid="{C3502361-AD2C-4705-878B-D12169ED60B1}" scale="70" fitToPage="1" printArea="1" showAutoFilter="1">
      <pane xSplit="7" ySplit="4" topLeftCell="P52" activePane="bottomRight" state="frozen"/>
      <selection pane="bottomRight" activeCell="P75" sqref="P75"/>
      <pageMargins left="0.70866141732283472" right="0.70866141732283472" top="0.74803149606299213" bottom="0.74803149606299213" header="0.31496062992125984" footer="0.31496062992125984"/>
      <pageSetup paperSize="8" scale="49" fitToHeight="0" orientation="landscape" horizontalDpi="4294967294" verticalDpi="4294967294" r:id="rId3"/>
      <headerFooter>
        <oddHeader>&amp;CLISTA PROIECTELOR CONTRACTATE - PROGRAMUL OPERATIONAl CAPACITATE ADMINISTRATIVĂ</oddHeader>
        <oddFooter>Page &amp;P of &amp;N</oddFooter>
      </headerFooter>
      <autoFilter ref="A4:AH68"/>
    </customSheetView>
    <customSheetView guid="{A5B1481C-EF26-486A-984F-85CDDC2FD94F}" scale="90" fitToPage="1" showAutoFilter="1">
      <pane xSplit="7" ySplit="4" topLeftCell="Z46" activePane="bottomRight" state="frozen"/>
      <selection pane="bottomRight" activeCell="AF46" sqref="AF46"/>
      <pageMargins left="0.70866141732283472" right="0.70866141732283472" top="0.74803149606299213" bottom="0.74803149606299213" header="0.31496062992125984" footer="0.31496062992125984"/>
      <pageSetup paperSize="8" scale="27" fitToHeight="0" orientation="landscape" horizontalDpi="4294967294" verticalDpi="4294967294" r:id="rId4"/>
      <headerFooter>
        <oddHeader>&amp;CLISTA PROIECTELOR CONTRACTATE - PROGRAMUL OPERATIONAl CAPACITATE ADMINISTRATIVĂ</oddHeader>
        <oddFooter>Page &amp;P of &amp;N</oddFooter>
      </headerFooter>
      <autoFilter ref="A4:AH68"/>
    </customSheetView>
    <customSheetView guid="{EF10298D-3F59-43F1-9A86-8C1CCA3B5D93}" scale="70" fitToPage="1" showAutoFilter="1">
      <pane xSplit="7" ySplit="4" topLeftCell="Y23" activePane="bottomRight" state="frozen"/>
      <selection pane="bottomRight" activeCell="AF23" sqref="AF23"/>
      <pageMargins left="0.70866141732283472" right="0.70866141732283472" top="0.74803149606299213" bottom="0.74803149606299213" header="0.31496062992125984" footer="0.31496062992125984"/>
      <pageSetup paperSize="8" scale="26" fitToHeight="0" orientation="landscape" horizontalDpi="4294967294" verticalDpi="4294967294" r:id="rId5"/>
      <headerFooter>
        <oddHeader>&amp;CLISTA PROIECTELOR CONTRACTATE - PROGRAMUL OPERATIONAl CAPACITATE ADMINISTRATIVĂ</oddHeader>
        <oddFooter>Page &amp;P of &amp;N</oddFooter>
      </headerFooter>
      <autoFilter ref="A4:AI68"/>
    </customSheetView>
    <customSheetView guid="{3AFE79CE-CE75-447D-8C73-1AE63A224CBA}" scale="70" fitToPage="1" filter="1" showAutoFilter="1">
      <pane xSplit="7" ySplit="36" topLeftCell="U38" activePane="bottomRight" state="frozen"/>
      <selection pane="bottomRight" activeCell="AJ44" sqref="AJ44"/>
      <pageMargins left="0.70866141732283472" right="0.70866141732283472" top="0.74803149606299213" bottom="0.74803149606299213" header="0.31496062992125984" footer="0.31496062992125984"/>
      <pageSetup paperSize="8" scale="26" fitToHeight="0" orientation="landscape" horizontalDpi="4294967294" verticalDpi="4294967294" r:id="rId6"/>
      <headerFooter>
        <oddHeader>&amp;CLISTA PROIECTELOR CONTRACTATE - PROGRAMUL OPERATIONAl CAPACITATE ADMINISTRATIVĂ</oddHeader>
        <oddFooter>Page &amp;P of &amp;N</oddFooter>
      </headerFooter>
      <autoFilter ref="A3:AI53">
        <filterColumn colId="1">
          <filters>
            <filter val="136"/>
          </filters>
        </filterColumn>
      </autoFilter>
    </customSheetView>
    <customSheetView guid="{7C1B4D6D-D666-48DD-AB17-E00791B6F0B6}" scale="70" showPageBreaks="1" fitToPage="1" printArea="1" showAutoFilter="1">
      <pane xSplit="7" ySplit="35" topLeftCell="U37" activePane="bottomRight" state="frozen"/>
      <selection pane="bottomRight" activeCell="AC69" sqref="AC69"/>
      <pageMargins left="0.70866141732283472" right="0.70866141732283472" top="0.74803149606299213" bottom="0.74803149606299213" header="0.31496062992125984" footer="0.31496062992125984"/>
      <pageSetup paperSize="8" scale="26" fitToHeight="0" orientation="landscape" horizontalDpi="4294967294" verticalDpi="4294967294" r:id="rId7"/>
      <headerFooter>
        <oddHeader>&amp;CLISTA PROIECTELOR CONTRACTATE - PROGRAMUL OPERATIONAl CAPACITATE ADMINISTRATIVĂ</oddHeader>
        <oddFooter>Page &amp;P of &amp;N</oddFooter>
      </headerFooter>
      <autoFilter ref="A4:AI68"/>
    </customSheetView>
    <customSheetView guid="{53ED3D47-B2C0-43A1-9A1E-F030D529F74C}" scale="70" showPageBreaks="1" fitToPage="1" printArea="1" showAutoFilter="1" topLeftCell="L1">
      <selection activeCell="AA1" sqref="R1:AA1"/>
      <pageMargins left="0.70866141732283472" right="0.70866141732283472" top="0.74803149606299213" bottom="0.74803149606299213" header="0.31496062992125984" footer="0.31496062992125984"/>
      <pageSetup paperSize="8" scale="26" fitToHeight="0" orientation="landscape" horizontalDpi="4294967294" verticalDpi="4294967294" r:id="rId8"/>
      <headerFooter>
        <oddHeader>&amp;CLISTA PROIECTELOR CONTRACTATE - PROGRAMUL OPERATIONAl CAPACITATE ADMINISTRATIVĂ</oddHeader>
        <oddFooter>Page &amp;P of &amp;N</oddFooter>
      </headerFooter>
      <autoFilter ref="A3:AI57"/>
    </customSheetView>
  </customSheetViews>
  <mergeCells count="55">
    <mergeCell ref="AI1:AI2"/>
    <mergeCell ref="AG1:AH1"/>
    <mergeCell ref="AG2:AG3"/>
    <mergeCell ref="AH2:AH3"/>
    <mergeCell ref="AA2:AA3"/>
    <mergeCell ref="AD1:AD3"/>
    <mergeCell ref="AE1:AE3"/>
    <mergeCell ref="AF1:AF3"/>
    <mergeCell ref="AC2:AC3"/>
    <mergeCell ref="AB1:AB3"/>
    <mergeCell ref="X2:X3"/>
    <mergeCell ref="O1:O3"/>
    <mergeCell ref="P1:P3"/>
    <mergeCell ref="Q1:Q3"/>
    <mergeCell ref="R1:AA1"/>
    <mergeCell ref="R2:W2"/>
    <mergeCell ref="A1:A3"/>
    <mergeCell ref="F1:F3"/>
    <mergeCell ref="G1:G3"/>
    <mergeCell ref="M1:M3"/>
    <mergeCell ref="N1:N3"/>
    <mergeCell ref="B1:B3"/>
    <mergeCell ref="C1:C3"/>
    <mergeCell ref="E1:E3"/>
    <mergeCell ref="D1:D3"/>
    <mergeCell ref="I1:I3"/>
    <mergeCell ref="J1:J3"/>
    <mergeCell ref="K1:K3"/>
    <mergeCell ref="L1:L3"/>
    <mergeCell ref="H1:H3"/>
    <mergeCell ref="K4:K5"/>
    <mergeCell ref="L4:L5"/>
    <mergeCell ref="M4:M5"/>
    <mergeCell ref="N4:N5"/>
    <mergeCell ref="O4:O5"/>
    <mergeCell ref="F4:F5"/>
    <mergeCell ref="G4:G5"/>
    <mergeCell ref="H4:H5"/>
    <mergeCell ref="I4:I5"/>
    <mergeCell ref="J4:J5"/>
    <mergeCell ref="A4:A5"/>
    <mergeCell ref="B4:B5"/>
    <mergeCell ref="C4:C5"/>
    <mergeCell ref="D4:D5"/>
    <mergeCell ref="E4:E5"/>
    <mergeCell ref="AE4:AE5"/>
    <mergeCell ref="AF4:AF5"/>
    <mergeCell ref="AG4:AG5"/>
    <mergeCell ref="AH4:AH5"/>
    <mergeCell ref="P4:P5"/>
    <mergeCell ref="Q4:Q5"/>
    <mergeCell ref="AB4:AB5"/>
    <mergeCell ref="AC4:AC5"/>
    <mergeCell ref="AD4:AD5"/>
    <mergeCell ref="R4:AA4"/>
  </mergeCells>
  <pageMargins left="0.70866141732283472" right="0.70866141732283472" top="0.74803149606299213" bottom="0.74803149606299213" header="0.31496062992125984" footer="0.31496062992125984"/>
  <pageSetup paperSize="8" scale="49" fitToHeight="0" orientation="landscape" horizontalDpi="4294967294" verticalDpi="4294967294" r:id="rId9"/>
  <headerFooter>
    <oddHeader>&amp;CLISTA PROIECTELOR CONTRACTATE - PROGRAMUL OPERATIONAl CAPACITATE ADMINISTRATIVĂ</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Viorela Coman</dc:creator>
  <cp:lastModifiedBy>mircea.pavel</cp:lastModifiedBy>
  <cp:lastPrinted>2018-02-02T09:20:55Z</cp:lastPrinted>
  <dcterms:created xsi:type="dcterms:W3CDTF">2016-07-18T10:59:34Z</dcterms:created>
  <dcterms:modified xsi:type="dcterms:W3CDTF">2018-03-12T08:18:36Z</dcterms:modified>
</cp:coreProperties>
</file>