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Bilant 2021" sheetId="1" r:id="rId1"/>
  </sheets>
  <externalReferences>
    <externalReference r:id="rId2"/>
    <externalReference r:id="rId3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'Bilant 2021'!$A$1:$E$102</definedName>
    <definedName name="_xlnm.Print_Titles" localSheetId="0">'Bilant 2021'!$14:$16</definedName>
  </definedNames>
  <calcPr calcId="145621"/>
</workbook>
</file>

<file path=xl/calcChain.xml><?xml version="1.0" encoding="utf-8"?>
<calcChain xmlns="http://schemas.openxmlformats.org/spreadsheetml/2006/main">
  <c r="D89" i="1" l="1"/>
  <c r="E88" i="1"/>
  <c r="E87" i="1"/>
  <c r="E86" i="1"/>
  <c r="E85" i="1"/>
  <c r="E84" i="1"/>
  <c r="E89" i="1" s="1"/>
  <c r="D80" i="1"/>
  <c r="E79" i="1"/>
  <c r="E78" i="1"/>
  <c r="F77" i="1"/>
  <c r="E75" i="1"/>
  <c r="E74" i="1"/>
  <c r="F72" i="1"/>
  <c r="E71" i="1"/>
  <c r="F69" i="1"/>
  <c r="E69" i="1"/>
  <c r="F68" i="1"/>
  <c r="E67" i="1"/>
  <c r="E66" i="1"/>
  <c r="E65" i="1"/>
  <c r="E63" i="1"/>
  <c r="E80" i="1" s="1"/>
  <c r="E61" i="1"/>
  <c r="D61" i="1"/>
  <c r="D81" i="1" s="1"/>
  <c r="E60" i="1"/>
  <c r="E59" i="1"/>
  <c r="F58" i="1"/>
  <c r="E58" i="1"/>
  <c r="E57" i="1"/>
  <c r="E52" i="1"/>
  <c r="D49" i="1"/>
  <c r="F48" i="1"/>
  <c r="E47" i="1"/>
  <c r="E46" i="1"/>
  <c r="E49" i="1" s="1"/>
  <c r="E44" i="1"/>
  <c r="E43" i="1"/>
  <c r="D40" i="1"/>
  <c r="D53" i="1" s="1"/>
  <c r="E39" i="1"/>
  <c r="F38" i="1"/>
  <c r="E38" i="1"/>
  <c r="E37" i="1"/>
  <c r="F36" i="1"/>
  <c r="E36" i="1"/>
  <c r="E35" i="1"/>
  <c r="E34" i="1"/>
  <c r="E33" i="1"/>
  <c r="E31" i="1"/>
  <c r="E40" i="1" s="1"/>
  <c r="E29" i="1"/>
  <c r="D27" i="1"/>
  <c r="F26" i="1"/>
  <c r="E26" i="1"/>
  <c r="E25" i="1"/>
  <c r="G26" i="1" s="1"/>
  <c r="F24" i="1"/>
  <c r="E23" i="1"/>
  <c r="G24" i="1" s="1"/>
  <c r="E22" i="1"/>
  <c r="E21" i="1"/>
  <c r="E20" i="1"/>
  <c r="E19" i="1"/>
  <c r="E27" i="1" s="1"/>
  <c r="D54" i="1" l="1"/>
  <c r="D82" i="1" s="1"/>
  <c r="D90" i="1" s="1"/>
  <c r="E53" i="1"/>
  <c r="E54" i="1" s="1"/>
  <c r="E82" i="1" s="1"/>
  <c r="E90" i="1" s="1"/>
  <c r="E81" i="1"/>
</calcChain>
</file>

<file path=xl/sharedStrings.xml><?xml version="1.0" encoding="utf-8"?>
<sst xmlns="http://schemas.openxmlformats.org/spreadsheetml/2006/main" count="110" uniqueCount="110">
  <si>
    <t xml:space="preserve">CASA NAȚIONALĂ  DE  ASIGURĂRI  DE  SĂNĂTATE </t>
  </si>
  <si>
    <t>ADRESA: CALEA CĂLĂRAŞILOR Nr. 248, bl. S 19, SECTOR 3</t>
  </si>
  <si>
    <t>Număr telefon:  0372309286</t>
  </si>
  <si>
    <t>COD DE ÎNREGISTRARE FISCALĂ:  11697800</t>
  </si>
  <si>
    <t>CODUL ACTIVITĂŢII CAEN: 8430</t>
  </si>
  <si>
    <t>BILANŢ</t>
  </si>
  <si>
    <t>la  data  de  31  DECEMBRIE  2021</t>
  </si>
  <si>
    <t>cod 01</t>
  </si>
  <si>
    <t xml:space="preserve">              -lei-</t>
  </si>
  <si>
    <t>NR. CRT</t>
  </si>
  <si>
    <t>DENUMIREA INDICATORILOR</t>
  </si>
  <si>
    <t>Cod rand</t>
  </si>
  <si>
    <t>Sold la inceputul anului</t>
  </si>
  <si>
    <t>Sold la sfarsitul perioadei</t>
  </si>
  <si>
    <t>A</t>
  </si>
  <si>
    <t>B</t>
  </si>
  <si>
    <t>C</t>
  </si>
  <si>
    <t>ACTIVE</t>
  </si>
  <si>
    <t>01</t>
  </si>
  <si>
    <t>ACTIVE NECURENTE</t>
  </si>
  <si>
    <t>02</t>
  </si>
  <si>
    <r>
      <t xml:space="preserve">Active fixe necorporale </t>
    </r>
    <r>
      <rPr>
        <sz val="12"/>
        <rFont val="Times New Roman"/>
        <family val="1"/>
        <charset val="238"/>
      </rPr>
      <t>(ct.2030000+2050000+2060000+2080100+2080200+ 2330000 -2800300-2800500-2800801-2800809-2900400-2900500-2900801-2900809-2930100*)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</si>
  <si>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</si>
  <si>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2"/>
        <rFont val="Times New Roman"/>
        <family val="1"/>
        <charset val="238"/>
      </rPr>
      <t xml:space="preserve"> (ct.2130100+2130200+2130300+2130400+2140000+           2310000-2810301-2810302-2810303-2810304-2810400-2910301-2910302-2910303-2910304-2910400-2930200*)</t>
    </r>
  </si>
  <si>
    <t>04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</si>
  <si>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(ct.2110100+2110200+2120101+2120102+2120201+           2120301+2120401+2120501+2120601+2120901+2310000-2810100-2810201-2810202-2810203-2810204-2810205-2810206-2810207-2810208 -2910100-2910201-2910202-2910203-2910204-2910205-2910206-2910207-2910208-2930200)</t>
    </r>
  </si>
  <si>
    <t>05</t>
  </si>
  <si>
    <r>
      <rPr>
        <b/>
        <sz val="11"/>
        <rFont val="Arial"/>
        <family val="2"/>
      </rP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</si>
  <si>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</si>
  <si>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r>
      <rPr>
        <b/>
        <sz val="11"/>
        <rFont val="Arial"/>
        <family val="2"/>
      </rP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</si>
  <si>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</si>
  <si>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r>
      <rPr>
        <b/>
        <sz val="11"/>
        <rFont val="Arial"/>
        <family val="2"/>
        <charset val="238"/>
      </rPr>
      <t>Titluri de participare</t>
    </r>
    <r>
      <rPr>
        <sz val="11"/>
        <rFont val="Arial"/>
        <family val="2"/>
      </rPr>
      <t xml:space="preserve">                                                                              (ct.2600100+2600200+2600300-2960101-2960102-2960103)</t>
    </r>
  </si>
  <si>
    <t>08</t>
  </si>
  <si>
    <r>
      <rPr>
        <b/>
        <sz val="11"/>
        <rFont val="Arial"/>
        <family val="2"/>
      </rP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</si>
  <si>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</si>
  <si>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</si>
  <si>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r>
      <rPr>
        <b/>
        <sz val="12"/>
        <rFont val="Times New Roman"/>
        <family val="1"/>
      </rPr>
      <t>TOTAL ACTIVE NECURENTE</t>
    </r>
    <r>
      <rPr>
        <sz val="12"/>
        <rFont val="Times New Roman"/>
        <family val="1"/>
      </rPr>
      <t xml:space="preserve"> (rd.03+04+05+06+07+09)</t>
    </r>
  </si>
  <si>
    <t>ACTIVE  CURENTE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</si>
  <si>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-3920200-3920300 -3930000-3940100-3940500-3940600-3950100-3950200-3950300-3950400-3950600-3950700-3950800-3960000-3970100-3970200-3970300-3980000-4420803)</t>
    </r>
  </si>
  <si>
    <t xml:space="preserve">Creante curente – sume ce urmeaza a fi incasate intr-o perioada mai mica de un an-                                              </t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</si>
  <si>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+4730109**+4810101+ 4810102+ 4810103+4810900+ 4830000+4840000 + 4890101+4890301 - 4910100- 4960100+5120800), din care:</t>
    </r>
  </si>
  <si>
    <t>Decontări privind încheierea execuţiei bugetului de stat din anul curent (ct. 4890101+4890301)</t>
  </si>
  <si>
    <t>21.1</t>
  </si>
  <si>
    <r>
      <rPr>
        <b/>
        <sz val="11"/>
        <rFont val="Arial"/>
        <family val="2"/>
      </rP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</si>
  <si>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r>
      <t xml:space="preserve">Avansuri acordate                                                                  </t>
    </r>
    <r>
      <rPr>
        <sz val="12"/>
        <rFont val="Times New Roman"/>
        <family val="1"/>
        <charset val="238"/>
      </rPr>
      <t xml:space="preserve"> (ct. 23200000+2340000+4090101+4090102)</t>
    </r>
  </si>
  <si>
    <t>22.1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</si>
  <si>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4310100**+4310200**+4310300**+4310400**+ 4310500**+4310600**+ 4310700**+4370100**+4370200**+ 4370300**+ 4420400+ 4420802+ 4440000**+4460100**+4460200**+4480200+ 4610102+4610104+ 4630000+ 4640000 + 4650100+4650200+4660401+ 4660402+ 4660500+ 4660900+ 4810101**+ 4810102**+ 4810103**+ 4810900**  - 4970000), din care:</t>
    </r>
  </si>
  <si>
    <r>
      <t>Creanţele  bugetului general consolidat</t>
    </r>
    <r>
      <rPr>
        <sz val="11"/>
        <rFont val="Arial"/>
        <family val="2"/>
      </rPr>
      <t xml:space="preserve"> (ct.4630000+4640000+4650100+4650200+4660401+      4660402+ 4660500+ 4660900 - 4970000) </t>
    </r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</si>
  <si>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</si>
  <si>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r>
      <rPr>
        <b/>
        <sz val="11"/>
        <rFont val="Arial"/>
        <family val="2"/>
        <charset val="238"/>
      </rPr>
      <t>Sume de primit de la Comisia Europeană / alti donatori</t>
    </r>
    <r>
      <rPr>
        <sz val="11"/>
        <rFont val="Arial"/>
        <family val="2"/>
      </rPr>
      <t>(ct.4500100+4500300+4500501+4500502+                 4500503+ 4500504+ 4500505+4500700)</t>
    </r>
  </si>
  <si>
    <r>
      <rPr>
        <b/>
        <sz val="11"/>
        <rFont val="Arial"/>
        <family val="2"/>
      </rP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</si>
  <si>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creante curente ( rd. 21+23+25+27)</t>
  </si>
  <si>
    <r>
      <rPr>
        <b/>
        <sz val="11"/>
        <rFont val="Arial"/>
        <family val="2"/>
      </rPr>
      <t xml:space="preserve">  Investiţii pe termen scurt </t>
    </r>
    <r>
      <rPr>
        <sz val="11"/>
        <rFont val="Arial"/>
        <family val="2"/>
      </rPr>
      <t>(ct.5050000-5950000)</t>
    </r>
  </si>
  <si>
    <t>Conturi la trezorerii si institutii de credit:</t>
  </si>
  <si>
    <r>
      <t xml:space="preserve">Conturi la trezorerie, casa în lei </t>
    </r>
    <r>
      <rPr>
        <sz val="11"/>
        <rFont val="Arial"/>
        <family val="2"/>
      </rPr>
      <t>(ct.5100000+5120101+5120501+5130101+      5130301+5130302+ 5140101 +5140301+5140302+  5150101+5150103+ 5150301 +5150500+5150600+ 5160101+5160301+5160302+5170101+5170301+5170302+5200100 + 5210100 + 5210300 + 5230000 + 5250101 + 5250102 + 5250301+5250302 + 5250400 + 5260000 +5270000 + 5280000 + 5290101+  5290201+ 5290301 + 5290400+ 5290901+5310101+5410101+ 5500101+ 5520000+ 5550101 +5550400+ 5570101+  5580101 + 5580201+ 5590101+ 5600101 + 5600300+ 5600401+ 5610100 + 5610300+ 5620101 +5620300+5620401+ 5710100 +  5710300 + 5710400 + 5740101 + 5740102+ 5740301+ 5740302 +5740400 +5750100 + 5750300 + 5750400-</t>
    </r>
    <r>
      <rPr>
        <sz val="11"/>
        <rFont val="Arial"/>
        <family val="2"/>
        <charset val="238"/>
      </rPr>
      <t xml:space="preserve">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</si>
  <si>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 xml:space="preserve">  (ct.5180701+5320100+5320200+5320300+5320400+ 5320500+ 5320600+ 5320800+5420100) </t>
    </r>
  </si>
  <si>
    <t>33.1</t>
  </si>
  <si>
    <t xml:space="preserve">depozite </t>
  </si>
  <si>
    <r>
      <rPr>
        <b/>
        <sz val="11"/>
        <rFont val="Arial"/>
        <family val="2"/>
      </rP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+5600103+ 5600402+5610102+5610103+5620102+5620103+5620402)  </t>
    </r>
  </si>
  <si>
    <r>
      <rPr>
        <b/>
        <sz val="11"/>
        <rFont val="Arial"/>
        <family val="2"/>
        <charset val="238"/>
      </rPr>
      <t xml:space="preserve"> Dobândă de încasat,  avansuri de trezorerie</t>
    </r>
    <r>
      <rPr>
        <sz val="11"/>
        <rFont val="Arial"/>
        <family val="2"/>
      </rPr>
      <t xml:space="preserve"> (ct.5180702+5420200) </t>
    </r>
  </si>
  <si>
    <t>35.1</t>
  </si>
  <si>
    <t>depozite</t>
  </si>
  <si>
    <t>Total disponibilitati si alte valori ( rd. 33+33.1+ 35+35.1)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</si>
  <si>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(ct.+5120601+5120602+5120700+5120901+5120902+                 5121000+5121100+5240100+5240300+                      5550101+5550102+ 5550103-7700000)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</si>
  <si>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>(ct.5320400+ 5180701+ 5180702)</t>
    </r>
  </si>
  <si>
    <t>41.1</t>
  </si>
  <si>
    <r>
      <rPr>
        <b/>
        <sz val="11"/>
        <rFont val="Arial"/>
        <family val="2"/>
      </rPr>
      <t xml:space="preserve">Cheltuieli în avans </t>
    </r>
    <r>
      <rPr>
        <sz val="11"/>
        <rFont val="Arial"/>
        <family val="2"/>
      </rPr>
      <t>(ct. 4710000 )</t>
    </r>
  </si>
  <si>
    <r>
      <rPr>
        <b/>
        <sz val="12"/>
        <rFont val="Times New Roman"/>
        <family val="1"/>
      </rPr>
      <t xml:space="preserve">TOTAL ACTIVE CURENTE                                                </t>
    </r>
    <r>
      <rPr>
        <sz val="12"/>
        <rFont val="Times New Roman"/>
        <family val="1"/>
      </rPr>
      <t xml:space="preserve"> (rd.19+30+31+40+41+41.1+42)</t>
    </r>
  </si>
  <si>
    <r>
      <rPr>
        <b/>
        <sz val="12"/>
        <rFont val="Times New Roman"/>
        <family val="1"/>
      </rPr>
      <t xml:space="preserve">TOTAL ACTIVE  </t>
    </r>
    <r>
      <rPr>
        <sz val="12"/>
        <rFont val="Times New Roman"/>
        <family val="1"/>
      </rPr>
      <t xml:space="preserve"> (rd.15+45)</t>
    </r>
  </si>
  <si>
    <t>DATORII</t>
  </si>
  <si>
    <t xml:space="preserve">DATORII NECURENTE- sume ce urmeaza a fi platite dupa o perioada mai mare de un an 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</si>
  <si>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   4280201+ 4620201+ 4620209 + 5090000),  din care:</t>
    </r>
  </si>
  <si>
    <r>
      <rPr>
        <b/>
        <sz val="11"/>
        <rFont val="Arial"/>
        <family val="2"/>
        <charset val="238"/>
      </rPr>
      <t>Datorii comerciale</t>
    </r>
    <r>
      <rPr>
        <sz val="11"/>
        <rFont val="Arial"/>
        <family val="2"/>
      </rPr>
      <t xml:space="preserve">                                                                       (ct.4010200+4030200+ 4040200+4050200+ 4620201) </t>
    </r>
  </si>
  <si>
    <r>
      <rPr>
        <b/>
        <sz val="11"/>
        <rFont val="Arial"/>
        <family val="2"/>
      </rP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</si>
  <si>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</si>
  <si>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r>
      <rPr>
        <b/>
        <sz val="12"/>
        <rFont val="Times New Roman"/>
        <family val="1"/>
      </rPr>
      <t xml:space="preserve">TOTAL DATORII NECURENTE </t>
    </r>
    <r>
      <rPr>
        <sz val="12"/>
        <rFont val="Times New Roman"/>
        <family val="1"/>
      </rPr>
      <t>(rd.52+54+55)</t>
    </r>
  </si>
  <si>
    <t xml:space="preserve">DATORII CURENTE - sume ce urmeaza a fi platite intr-o perioada de pana la un an  </t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</si>
  <si>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+4730109+ 4810101+4810102+ 4810103+ 4810900+ 4830000+4840000+ 4890201+ 5090000+ 5120800),  din care:</t>
    </r>
  </si>
  <si>
    <r>
      <t xml:space="preserve">Decontări privind încheierea execuţiei bugetului de stat din anul curent  </t>
    </r>
    <r>
      <rPr>
        <sz val="11"/>
        <rFont val="Arial"/>
        <family val="2"/>
        <charset val="238"/>
      </rPr>
      <t>(ct 4890201)</t>
    </r>
  </si>
  <si>
    <t>60.1</t>
  </si>
  <si>
    <r>
      <rPr>
        <b/>
        <sz val="11"/>
        <rFont val="Arial"/>
        <family val="2"/>
        <charset val="238"/>
      </rPr>
      <t xml:space="preserve">Datorii comerciale şi avansuri </t>
    </r>
    <r>
      <rPr>
        <sz val="11"/>
        <rFont val="Arial"/>
        <family val="2"/>
      </rPr>
      <t xml:space="preserve">                                                                  (ct. 4010100+4030100+4040100+4050100+ 4080000+ 4190000+ 4620101), din care:</t>
    </r>
  </si>
  <si>
    <r>
      <t xml:space="preserve">Avansuri primite </t>
    </r>
    <r>
      <rPr>
        <sz val="12"/>
        <rFont val="Times New Roman"/>
        <family val="1"/>
        <charset val="238"/>
      </rPr>
      <t>(ct. 4190000)</t>
    </r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</si>
  <si>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</si>
  <si>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+ 4310500+4310600+ 4310700+ 4370100 + 4370200 + 4370300 + 4400000+4410000+ 4420300 + 4420801+ 4440000+ +4460100+4460200+ 4480100 +4550501+ 4550502+ 4550503+ 4620109+4670100+ 4670200+ 4670300+ 4670400+ 4670500+ 4670900+ 4730109+4810900), din care:</t>
    </r>
  </si>
  <si>
    <t xml:space="preserve">Datoriile institutiilor publice catre bugete                                     </t>
  </si>
  <si>
    <r>
      <t xml:space="preserve">Contribuţii sociale  </t>
    </r>
    <r>
      <rPr>
        <sz val="11"/>
        <rFont val="Arial"/>
        <family val="2"/>
      </rPr>
      <t xml:space="preserve">                        (ct.4310100+4310200+4310300+4310400+4310500+ 4310600+ 4310700+ 4370100+ 4370200+4370300)</t>
    </r>
  </si>
  <si>
    <t>63.1</t>
  </si>
  <si>
    <r>
      <rPr>
        <b/>
        <sz val="11"/>
        <rFont val="Arial"/>
        <family val="2"/>
        <charset val="238"/>
      </rPr>
      <t xml:space="preserve"> Sume datorate bugetului din Fonduri externe nerambursabile   </t>
    </r>
    <r>
      <rPr>
        <sz val="11"/>
        <rFont val="Arial"/>
        <family val="2"/>
      </rPr>
      <t xml:space="preserve">         (ct.4550501+4550502+4550503)</t>
    </r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</si>
  <si>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(ct.4500200+4500400+4500600+4510200+ 4510401+4510402+4510409+4510601+4510602 + 4510603+4510605+4510606+ 4510609+ 4520100 + 4520200+4530200+4540200+ 4540401+4540402+  4540601+4540602+4540603+ 4550200+ 4550401+ 4550402+4550403+4550404+4550409+4560400+ 4580401+ 4580402+ 4580501+4580502+4590000+ 4620103+ 4730103+4760000)</t>
    </r>
  </si>
  <si>
    <r>
      <rPr>
        <sz val="11"/>
        <rFont val="Arial"/>
        <family val="2"/>
      </rPr>
      <t>din care:</t>
    </r>
    <r>
      <rPr>
        <b/>
        <sz val="11"/>
        <rFont val="Arial"/>
        <family val="2"/>
        <charset val="238"/>
      </rPr>
      <t xml:space="preserve"> sume datorate Comisiei Europene / alti donatori</t>
    </r>
    <r>
      <rPr>
        <sz val="11"/>
        <rFont val="Arial"/>
        <family val="2"/>
      </rPr>
      <t xml:space="preserve"> (ct.4500200+4500400+4500600+4590000+ 4620103)</t>
    </r>
  </si>
  <si>
    <r>
      <rPr>
        <b/>
        <sz val="11"/>
        <rFont val="Arial"/>
        <family val="2"/>
      </rP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</si>
  <si>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r>
      <rPr>
        <b/>
        <sz val="11"/>
        <rFont val="Arial"/>
        <family val="2"/>
      </rP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</si>
  <si>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r>
      <rPr>
        <b/>
        <sz val="11"/>
        <rFont val="Arial"/>
        <family val="2"/>
      </rPr>
      <t xml:space="preserve">Salariile angajaţilor </t>
    </r>
    <r>
      <rPr>
        <sz val="11"/>
        <rFont val="Arial"/>
        <family val="2"/>
      </rPr>
      <t>(ct.4210000+4230000+4260000+4270100+  4270300+ 4280101)</t>
    </r>
  </si>
  <si>
    <r>
      <rPr>
        <b/>
        <sz val="11"/>
        <rFont val="Arial"/>
        <family val="2"/>
      </rP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(ct.4220100+4220200+4240000+4260000+4270200+ 4270300+ 4290000+ 4380000), din care:</t>
    </r>
  </si>
  <si>
    <t xml:space="preserve">Pensii, indemnizatii de somaj, burse </t>
  </si>
  <si>
    <t>73.1</t>
  </si>
  <si>
    <r>
      <rPr>
        <b/>
        <sz val="11"/>
        <rFont val="Arial"/>
        <family val="2"/>
      </rPr>
      <t xml:space="preserve">Venituri în avans </t>
    </r>
    <r>
      <rPr>
        <sz val="11"/>
        <rFont val="Arial"/>
        <family val="2"/>
      </rPr>
      <t>(ct.4720000)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</si>
  <si>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</si>
  <si>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r>
      <rPr>
        <b/>
        <sz val="12"/>
        <rFont val="Times New Roman"/>
        <family val="1"/>
      </rPr>
      <t xml:space="preserve">TOTAL DATORII CURENTE </t>
    </r>
    <r>
      <rPr>
        <sz val="12"/>
        <rFont val="Times New Roman"/>
        <family val="1"/>
      </rPr>
      <t>(rd.60+62+65+70+71+72+73+74+75)</t>
    </r>
  </si>
  <si>
    <r>
      <rPr>
        <b/>
        <sz val="12"/>
        <rFont val="Times New Roman"/>
        <family val="1"/>
      </rPr>
      <t xml:space="preserve">TOTAL DATORII </t>
    </r>
    <r>
      <rPr>
        <sz val="12"/>
        <rFont val="Times New Roman"/>
        <family val="1"/>
      </rPr>
      <t>(rd.58+78)</t>
    </r>
  </si>
  <si>
    <r>
      <rPr>
        <b/>
        <sz val="12"/>
        <rFont val="Times New Roman"/>
        <family val="1"/>
      </rPr>
      <t xml:space="preserve">ACTIVE NETE = TOTAL ACTIVE  – TOTAL DATORII = CAPITALURI PROPRII                                             </t>
    </r>
    <r>
      <rPr>
        <sz val="12"/>
        <rFont val="Times New Roman"/>
        <family val="1"/>
      </rPr>
      <t xml:space="preserve"> (rd.80 = rd.46-79 = rd.90)</t>
    </r>
  </si>
  <si>
    <t>CAPITALURI PROPRII</t>
  </si>
  <si>
    <r>
      <t xml:space="preserve">Rezerve, fonduri </t>
    </r>
    <r>
      <rPr>
        <sz val="11"/>
        <rFont val="Arial"/>
        <family val="2"/>
      </rPr>
      <t xml:space="preserve">  (ct.1000000+1000101+1000201+1000202+1000301+1000401+1000402+1010000+1020101+1020102+1020103+ 1030000+1040101+1040102+1040103+1050100+1050200+ 1050300+1050400+1050500+/-1060000+1320000+1330000)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</si>
  <si>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</si>
  <si>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</si>
  <si>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rPr>
        <b/>
        <sz val="11"/>
        <rFont val="Arial"/>
        <family val="2"/>
      </rP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</si>
  <si>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rPr>
        <b/>
        <sz val="11"/>
        <rFont val="Arial"/>
        <family val="2"/>
      </rP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</si>
  <si>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r>
      <rPr>
        <b/>
        <sz val="12"/>
        <rFont val="Times New Roman"/>
        <family val="1"/>
      </rPr>
      <t xml:space="preserve">TOTAL CAPITALURI PROPRII                                                                  </t>
    </r>
    <r>
      <rPr>
        <sz val="12"/>
        <rFont val="Times New Roman"/>
        <family val="1"/>
      </rPr>
      <t xml:space="preserve"> (rd.84+85–86+87-88)</t>
    </r>
  </si>
  <si>
    <t xml:space="preserve"> *) Conturi de repartizat după natura elementelor respective.</t>
  </si>
  <si>
    <t xml:space="preserve"> **) Solduri debitoare ale conturilor respective.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</si>
</sst>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e_i_-;\-* #,##0.00\ _l_e_i_-;_-* \-??\ _l_e_i_-;_-@_-"/>
    <numFmt numFmtId="165" formatCode="_(* #,##0_);_(* \(#,##0\);_(* \-??_);_(@_)"/>
  </numFmts>
  <fonts count="29" x14ac:knownFonts="1">
    <font>
      <sz val="10"/>
      <name val="Arial"/>
    </font>
    <font>
      <b/>
      <sz val="11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0"/>
      <name val="Times New Roman"/>
      <family val="1"/>
    </font>
    <font>
      <sz val="11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0"/>
      <name val="Times New Roman"/>
      <family val="1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6">
    <xf numFmtId="0" fontId="0" fillId="0" borderId="0"/>
    <xf numFmtId="164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" fillId="0" borderId="0"/>
  </cellStyleXfs>
  <cellXfs count="115">
    <xf numFmtId="0" fontId="0" fillId="0" borderId="0" xfId="0"/>
    <xf numFmtId="2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0" fontId="0" fillId="0" borderId="0" xfId="0" applyProtection="1"/>
    <xf numFmtId="3" fontId="0" fillId="0" borderId="0" xfId="0" applyNumberFormat="1" applyProtection="1"/>
    <xf numFmtId="2" fontId="3" fillId="0" borderId="0" xfId="0" applyNumberFormat="1" applyFont="1" applyAlignment="1" applyProtection="1">
      <alignment horizontal="center"/>
    </xf>
    <xf numFmtId="2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left"/>
      <protection locked="0"/>
    </xf>
    <xf numFmtId="2" fontId="0" fillId="0" borderId="0" xfId="0" applyNumberFormat="1" applyFont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left"/>
    </xf>
    <xf numFmtId="2" fontId="0" fillId="0" borderId="0" xfId="0" applyNumberFormat="1" applyAlignment="1" applyProtection="1">
      <alignment horizontal="left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Border="1" applyAlignment="1" applyProtection="1">
      <alignment horizontal="center"/>
    </xf>
    <xf numFmtId="0" fontId="3" fillId="0" borderId="0" xfId="0" applyFont="1" applyProtection="1"/>
    <xf numFmtId="1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1" fontId="7" fillId="0" borderId="0" xfId="0" applyNumberFormat="1" applyFont="1" applyProtection="1"/>
    <xf numFmtId="0" fontId="8" fillId="0" borderId="0" xfId="0" applyFont="1" applyProtection="1"/>
    <xf numFmtId="0" fontId="9" fillId="0" borderId="1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</xf>
    <xf numFmtId="1" fontId="12" fillId="0" borderId="4" xfId="0" applyNumberFormat="1" applyFont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/>
    </xf>
    <xf numFmtId="3" fontId="14" fillId="0" borderId="0" xfId="0" applyNumberFormat="1" applyFont="1" applyFill="1" applyProtection="1"/>
    <xf numFmtId="0" fontId="14" fillId="0" borderId="0" xfId="0" applyFont="1" applyProtection="1"/>
    <xf numFmtId="3" fontId="14" fillId="0" borderId="0" xfId="0" applyNumberFormat="1" applyFont="1" applyProtection="1"/>
    <xf numFmtId="0" fontId="6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165" fontId="0" fillId="0" borderId="0" xfId="1" applyNumberFormat="1" applyFont="1" applyFill="1" applyBorder="1" applyAlignment="1" applyProtection="1"/>
    <xf numFmtId="3" fontId="2" fillId="0" borderId="0" xfId="0" applyNumberFormat="1" applyFont="1" applyFill="1" applyAlignment="1" applyProtection="1">
      <alignment horizontal="center"/>
    </xf>
    <xf numFmtId="0" fontId="16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3" fontId="18" fillId="0" borderId="0" xfId="0" applyNumberFormat="1" applyFont="1" applyFill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 wrapText="1"/>
    </xf>
    <xf numFmtId="0" fontId="17" fillId="0" borderId="12" xfId="0" applyFont="1" applyFill="1" applyBorder="1" applyAlignment="1">
      <alignment vertical="top" wrapText="1"/>
    </xf>
    <xf numFmtId="0" fontId="10" fillId="0" borderId="12" xfId="0" applyFont="1" applyFill="1" applyBorder="1" applyAlignment="1" applyProtection="1">
      <alignment horizontal="center" vertical="center" wrapText="1"/>
    </xf>
    <xf numFmtId="3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0" fontId="10" fillId="0" borderId="6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right" vertical="center" wrapText="1"/>
    </xf>
    <xf numFmtId="3" fontId="19" fillId="0" borderId="7" xfId="0" applyNumberFormat="1" applyFont="1" applyFill="1" applyBorder="1" applyAlignment="1" applyProtection="1">
      <alignment horizontal="right" vertical="center" wrapText="1"/>
    </xf>
    <xf numFmtId="3" fontId="20" fillId="0" borderId="0" xfId="0" applyNumberFormat="1" applyFont="1" applyFill="1" applyAlignment="1" applyProtection="1">
      <alignment horizontal="center" vertical="center"/>
    </xf>
    <xf numFmtId="3" fontId="18" fillId="0" borderId="0" xfId="0" applyNumberFormat="1" applyFont="1" applyFill="1" applyAlignment="1" applyProtection="1">
      <alignment horizontal="center" vertical="center"/>
    </xf>
    <xf numFmtId="49" fontId="21" fillId="0" borderId="9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vertical="center" wrapText="1"/>
    </xf>
    <xf numFmtId="49" fontId="10" fillId="0" borderId="9" xfId="2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vertical="top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vertical="top" wrapText="1"/>
    </xf>
    <xf numFmtId="3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3" fontId="19" fillId="0" borderId="9" xfId="0" applyNumberFormat="1" applyFont="1" applyFill="1" applyBorder="1" applyAlignment="1" applyProtection="1">
      <alignment horizontal="right" vertical="center" wrapText="1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0" fontId="16" fillId="0" borderId="9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0" fillId="0" borderId="12" xfId="0" applyFont="1" applyFill="1" applyBorder="1" applyAlignment="1" applyProtection="1">
      <alignment vertical="center" wrapText="1"/>
    </xf>
    <xf numFmtId="3" fontId="8" fillId="0" borderId="1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vertical="center" wrapText="1"/>
      <protection locked="0"/>
    </xf>
    <xf numFmtId="3" fontId="8" fillId="0" borderId="10" xfId="0" applyNumberFormat="1" applyFont="1" applyFill="1" applyBorder="1" applyAlignment="1" applyProtection="1">
      <alignment vertical="center" wrapText="1"/>
    </xf>
    <xf numFmtId="0" fontId="16" fillId="0" borderId="12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3" fillId="0" borderId="6" xfId="2" applyFont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vertical="center" wrapText="1"/>
    </xf>
    <xf numFmtId="49" fontId="23" fillId="0" borderId="9" xfId="2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vertical="top" wrapText="1"/>
    </xf>
    <xf numFmtId="0" fontId="7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Alignment="1" applyProtection="1">
      <alignment horizontal="right" vertical="center" wrapText="1"/>
    </xf>
    <xf numFmtId="3" fontId="4" fillId="0" borderId="9" xfId="0" applyNumberFormat="1" applyFont="1" applyFill="1" applyBorder="1" applyAlignment="1" applyProtection="1">
      <alignment horizontal="right" vertical="center" wrapText="1"/>
    </xf>
    <xf numFmtId="3" fontId="4" fillId="0" borderId="10" xfId="0" applyNumberFormat="1" applyFont="1" applyFill="1" applyBorder="1" applyAlignment="1" applyProtection="1">
      <alignment horizontal="right" vertical="center" wrapText="1"/>
    </xf>
    <xf numFmtId="3" fontId="19" fillId="0" borderId="9" xfId="0" applyNumberFormat="1" applyFont="1" applyFill="1" applyBorder="1" applyAlignment="1" applyProtection="1">
      <alignment horizontal="center" vertical="center" wrapText="1"/>
    </xf>
    <xf numFmtId="3" fontId="19" fillId="0" borderId="10" xfId="0" applyNumberFormat="1" applyFont="1" applyFill="1" applyBorder="1" applyAlignment="1" applyProtection="1">
      <alignment horizontal="center" vertical="center" wrapText="1"/>
    </xf>
    <xf numFmtId="3" fontId="19" fillId="0" borderId="12" xfId="0" applyNumberFormat="1" applyFont="1" applyFill="1" applyBorder="1" applyAlignment="1" applyProtection="1">
      <alignment horizontal="right" vertical="center" wrapText="1"/>
    </xf>
    <xf numFmtId="3" fontId="19" fillId="0" borderId="13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Alignment="1">
      <alignment horizontal="left"/>
    </xf>
    <xf numFmtId="0" fontId="0" fillId="0" borderId="0" xfId="0" applyAlignment="1" applyProtection="1"/>
    <xf numFmtId="3" fontId="0" fillId="0" borderId="0" xfId="0" applyNumberFormat="1" applyAlignment="1" applyProtection="1"/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Protection="1"/>
    <xf numFmtId="0" fontId="28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3 2" xfId="5"/>
    <cellStyle name="Normal_vaslui, bilant 30.06.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anca%20feraru/Documents/BIANCA/BILANT%20CENTRALIZAT/2021/TRIM%20IV/BILANT%20CENTRALIZAT%2031%20%20DECEMBRIE%20%20%20202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feb-mar%202021/SETURI%20DE%20DATE%20FINANCIAR%20CONTABILIT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3"/>
      <sheetName val="COD 04 (2)"/>
      <sheetName val="ANEXA 14a"/>
      <sheetName val="ANEXA 32"/>
      <sheetName val="Anexa 19"/>
      <sheetName val="Anexa 20a"/>
      <sheetName val="Anexa 20b"/>
      <sheetName val="ANEXA 40c"/>
      <sheetName val="ANEXA 5 "/>
      <sheetName val="ANEXA 5  (2)"/>
      <sheetName val="ANEXA 6"/>
      <sheetName val="ANEXA 6 (2)"/>
      <sheetName val="ANEXA 7 CAPITOL 6605"/>
      <sheetName val="ANEXA 7 CAPITOL 6805 "/>
      <sheetName val="ANEXA 7 CAPITOL 6608"/>
      <sheetName val="ANEXA 34"/>
      <sheetName val="ANEXA 35 a1"/>
      <sheetName val="ANEXA 35 a2"/>
      <sheetName val="ANEXA 35 b1"/>
      <sheetName val="ANEXA 35 b2"/>
      <sheetName val="ANEXA 25"/>
      <sheetName val="ANEXA 26(1.1)"/>
      <sheetName val="ANEXA 26(1.2)"/>
      <sheetName val="ANEXA 26 (2.1)"/>
      <sheetName val="ANEXA 26 (2.2)"/>
      <sheetName val="26,3,1"/>
      <sheetName val="ANEXA 26(3.1)"/>
      <sheetName val="ANEXA 27"/>
      <sheetName val="ANEXA 30"/>
      <sheetName val="ANEXA 30 (2)"/>
      <sheetName val="NOTA 1"/>
      <sheetName val="SOLDURI BILANT"/>
      <sheetName val="ANEXA 2 SOLDURI"/>
      <sheetName val="VENITURI "/>
      <sheetName val="VENITURI (2)"/>
      <sheetName val="PROVIZIOANE"/>
      <sheetName val="DISPONIBILITATI"/>
      <sheetName val="COD 04"/>
      <sheetName val="PLATI"/>
      <sheetName val="ANGAJAMENTE LEGALE"/>
      <sheetName val="ANGAJAMENTE BUGETARE"/>
      <sheetName val="CONT EXECUTIE  "/>
      <sheetName val="CONT EXECUTIE   (2)"/>
      <sheetName val="CREDITE BUG"/>
      <sheetName val="CREDITE BUG (2)"/>
      <sheetName val="TAXA EVALUARE"/>
      <sheetName val="CONT 8082"/>
      <sheetName val="CONT 8082 (2)"/>
      <sheetName val="CONT IN AFARA BIL"/>
      <sheetName val="ACCIDENTE MUNCA 1 "/>
      <sheetName val="ACCIDENTE DE MUNCA 2"/>
      <sheetName val="PREJUDICII SI DAUNE"/>
      <sheetName val="PREJUDICII SI DAUNE 2"/>
      <sheetName val="CONT 473"/>
      <sheetName val="PRESTATII UE"/>
      <sheetName val="Bugetul de stat"/>
      <sheetName val="Programe"/>
      <sheetName val="F104 sint fin prog"/>
      <sheetName val="105 fisa prog cu scop CURATIV"/>
      <sheetName val="F105 SERVICII MEDICALE"/>
      <sheetName val="F105 CV-CVR"/>
      <sheetName val="CONT EXECUTIE COVID 19"/>
    </sheetNames>
    <sheetDataSet>
      <sheetData sheetId="0">
        <row r="1">
          <cell r="A1" t="str">
            <v xml:space="preserve">CASA NAȚIONALĂ  DE  ASIGURĂRI  DE  SĂNĂTATE </v>
          </cell>
        </row>
      </sheetData>
      <sheetData sheetId="1">
        <row r="16">
          <cell r="E16">
            <v>306719749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inițiale</v>
          </cell>
        </row>
      </sheetData>
      <sheetData sheetId="11">
        <row r="10">
          <cell r="C10">
            <v>2285000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2">
          <cell r="H22">
            <v>237958</v>
          </cell>
        </row>
      </sheetData>
      <sheetData sheetId="30"/>
      <sheetData sheetId="31"/>
      <sheetData sheetId="32"/>
      <sheetData sheetId="33">
        <row r="7">
          <cell r="D7">
            <v>89423902</v>
          </cell>
        </row>
        <row r="8">
          <cell r="D8">
            <v>15501493</v>
          </cell>
        </row>
        <row r="9">
          <cell r="D9">
            <v>8784378</v>
          </cell>
        </row>
        <row r="10">
          <cell r="D10">
            <v>12992814</v>
          </cell>
        </row>
        <row r="11">
          <cell r="D11">
            <v>36796741</v>
          </cell>
        </row>
        <row r="12">
          <cell r="D12">
            <v>3809054</v>
          </cell>
        </row>
        <row r="13">
          <cell r="D13">
            <v>4070331</v>
          </cell>
        </row>
        <row r="14">
          <cell r="D14">
            <v>2276415</v>
          </cell>
        </row>
        <row r="15">
          <cell r="C15">
            <v>4012407865</v>
          </cell>
          <cell r="D15">
            <v>1804540669</v>
          </cell>
        </row>
        <row r="16">
          <cell r="C16">
            <v>21964863801</v>
          </cell>
          <cell r="D16">
            <v>19876254906</v>
          </cell>
        </row>
        <row r="17">
          <cell r="C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171522</v>
          </cell>
        </row>
        <row r="22">
          <cell r="D22">
            <v>2155988</v>
          </cell>
        </row>
        <row r="23">
          <cell r="D23">
            <v>697421281</v>
          </cell>
        </row>
        <row r="24">
          <cell r="C24">
            <v>0</v>
          </cell>
        </row>
        <row r="25">
          <cell r="D25">
            <v>2660598807</v>
          </cell>
        </row>
        <row r="27">
          <cell r="C27">
            <v>33080791</v>
          </cell>
        </row>
        <row r="28">
          <cell r="C28">
            <v>21357043</v>
          </cell>
        </row>
        <row r="29">
          <cell r="C29">
            <v>117048799</v>
          </cell>
        </row>
        <row r="30">
          <cell r="C30">
            <v>29766354</v>
          </cell>
        </row>
        <row r="31">
          <cell r="C31">
            <v>142850</v>
          </cell>
        </row>
        <row r="32">
          <cell r="C32">
            <v>185277253</v>
          </cell>
        </row>
        <row r="33">
          <cell r="C33">
            <v>679684648</v>
          </cell>
        </row>
        <row r="34">
          <cell r="C34">
            <v>21340905</v>
          </cell>
        </row>
        <row r="35">
          <cell r="C35">
            <v>8206556</v>
          </cell>
        </row>
        <row r="36">
          <cell r="C36">
            <v>19883878</v>
          </cell>
        </row>
        <row r="37">
          <cell r="C37">
            <v>0</v>
          </cell>
        </row>
        <row r="38">
          <cell r="C38">
            <v>541473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4">
          <cell r="C44">
            <v>0</v>
          </cell>
        </row>
        <row r="45">
          <cell r="C45">
            <v>0</v>
          </cell>
        </row>
        <row r="48">
          <cell r="D48">
            <v>31323656</v>
          </cell>
        </row>
        <row r="49">
          <cell r="D49">
            <v>23115208</v>
          </cell>
        </row>
        <row r="50">
          <cell r="D50">
            <v>91966844</v>
          </cell>
        </row>
        <row r="51">
          <cell r="D51">
            <v>30297</v>
          </cell>
        </row>
        <row r="52">
          <cell r="D52">
            <v>34871988</v>
          </cell>
        </row>
        <row r="53">
          <cell r="D53">
            <v>578341655</v>
          </cell>
        </row>
        <row r="54">
          <cell r="D54">
            <v>19924784</v>
          </cell>
        </row>
        <row r="55">
          <cell r="D55">
            <v>8221187</v>
          </cell>
        </row>
        <row r="56">
          <cell r="D56">
            <v>18292981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8">
          <cell r="C68">
            <v>885</v>
          </cell>
        </row>
        <row r="69">
          <cell r="C69">
            <v>72273</v>
          </cell>
        </row>
        <row r="70">
          <cell r="C70">
            <v>138732</v>
          </cell>
        </row>
        <row r="71">
          <cell r="C71">
            <v>1677876</v>
          </cell>
        </row>
        <row r="72">
          <cell r="C72">
            <v>1294768</v>
          </cell>
        </row>
        <row r="73">
          <cell r="C73">
            <v>31250302</v>
          </cell>
        </row>
        <row r="74">
          <cell r="C74">
            <v>0</v>
          </cell>
        </row>
        <row r="75">
          <cell r="C75">
            <v>995</v>
          </cell>
        </row>
        <row r="77">
          <cell r="D77">
            <v>5946288786</v>
          </cell>
        </row>
        <row r="78">
          <cell r="D78">
            <v>292925</v>
          </cell>
        </row>
        <row r="79">
          <cell r="D79">
            <v>46238607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423469</v>
          </cell>
        </row>
        <row r="83">
          <cell r="C83">
            <v>6369</v>
          </cell>
        </row>
        <row r="84">
          <cell r="D84">
            <v>13500</v>
          </cell>
        </row>
        <row r="85">
          <cell r="D85">
            <v>15472437</v>
          </cell>
        </row>
        <row r="86">
          <cell r="D86">
            <v>141753</v>
          </cell>
        </row>
        <row r="87">
          <cell r="C87">
            <v>136950</v>
          </cell>
        </row>
        <row r="88">
          <cell r="D88">
            <v>26489</v>
          </cell>
        </row>
        <row r="89">
          <cell r="D89">
            <v>362592</v>
          </cell>
        </row>
        <row r="90">
          <cell r="D90">
            <v>485524</v>
          </cell>
        </row>
        <row r="91">
          <cell r="C91">
            <v>228856</v>
          </cell>
          <cell r="D91">
            <v>15644</v>
          </cell>
        </row>
        <row r="92">
          <cell r="D92">
            <v>45440</v>
          </cell>
        </row>
        <row r="93">
          <cell r="C93">
            <v>0</v>
          </cell>
        </row>
        <row r="94">
          <cell r="C94">
            <v>0</v>
          </cell>
          <cell r="D94">
            <v>0</v>
          </cell>
        </row>
        <row r="95">
          <cell r="C95">
            <v>0</v>
          </cell>
          <cell r="D95">
            <v>6451694</v>
          </cell>
        </row>
        <row r="96">
          <cell r="C96">
            <v>0</v>
          </cell>
          <cell r="D96">
            <v>29054</v>
          </cell>
        </row>
        <row r="97">
          <cell r="C97">
            <v>0</v>
          </cell>
          <cell r="D97">
            <v>2411854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592415</v>
          </cell>
        </row>
        <row r="100">
          <cell r="C100">
            <v>39960</v>
          </cell>
          <cell r="D100">
            <v>469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</row>
        <row r="103">
          <cell r="C103">
            <v>0</v>
          </cell>
          <cell r="D103">
            <v>1573891</v>
          </cell>
        </row>
        <row r="104">
          <cell r="C104">
            <v>0</v>
          </cell>
          <cell r="D104">
            <v>31444</v>
          </cell>
        </row>
        <row r="105">
          <cell r="D105">
            <v>209625</v>
          </cell>
        </row>
        <row r="106">
          <cell r="D106">
            <v>0</v>
          </cell>
        </row>
        <row r="107">
          <cell r="C107">
            <v>179464</v>
          </cell>
        </row>
        <row r="108">
          <cell r="D108">
            <v>2173052</v>
          </cell>
        </row>
        <row r="109">
          <cell r="C109">
            <v>75237798</v>
          </cell>
        </row>
        <row r="110">
          <cell r="D110">
            <v>0</v>
          </cell>
        </row>
        <row r="111">
          <cell r="C111">
            <v>60473784</v>
          </cell>
        </row>
        <row r="112">
          <cell r="C112">
            <v>187679943</v>
          </cell>
        </row>
        <row r="113">
          <cell r="D113">
            <v>3879519105</v>
          </cell>
        </row>
        <row r="115">
          <cell r="D115">
            <v>47902476</v>
          </cell>
        </row>
        <row r="117">
          <cell r="C117">
            <v>5538939822</v>
          </cell>
        </row>
        <row r="118">
          <cell r="D118">
            <v>36093980</v>
          </cell>
        </row>
        <row r="119">
          <cell r="C119">
            <v>0</v>
          </cell>
        </row>
        <row r="120">
          <cell r="C120">
            <v>133649</v>
          </cell>
        </row>
        <row r="121">
          <cell r="D121">
            <v>51283</v>
          </cell>
        </row>
        <row r="122">
          <cell r="C122">
            <v>0</v>
          </cell>
          <cell r="D122">
            <v>179464</v>
          </cell>
        </row>
        <row r="123">
          <cell r="C123">
            <v>3029108139</v>
          </cell>
          <cell r="D123">
            <v>9583888</v>
          </cell>
        </row>
        <row r="124">
          <cell r="C124">
            <v>0</v>
          </cell>
          <cell r="D124">
            <v>0</v>
          </cell>
        </row>
        <row r="125">
          <cell r="C125">
            <v>21148658935</v>
          </cell>
          <cell r="D125">
            <v>21148658935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18128709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2173052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28512</v>
          </cell>
        </row>
        <row r="145">
          <cell r="C145">
            <v>485400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181857</v>
          </cell>
        </row>
        <row r="149">
          <cell r="C149">
            <v>0</v>
          </cell>
        </row>
        <row r="150">
          <cell r="C150">
            <v>1021088</v>
          </cell>
        </row>
        <row r="151">
          <cell r="C151">
            <v>553365</v>
          </cell>
        </row>
        <row r="152">
          <cell r="C152">
            <v>10133477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7">
          <cell r="D157">
            <v>0</v>
          </cell>
        </row>
      </sheetData>
      <sheetData sheetId="34">
        <row r="37">
          <cell r="B37">
            <v>0</v>
          </cell>
        </row>
      </sheetData>
      <sheetData sheetId="35">
        <row r="13">
          <cell r="C13">
            <v>2412274000</v>
          </cell>
        </row>
      </sheetData>
      <sheetData sheetId="36">
        <row r="13">
          <cell r="C13">
            <v>0</v>
          </cell>
        </row>
      </sheetData>
      <sheetData sheetId="37"/>
      <sheetData sheetId="38"/>
      <sheetData sheetId="39"/>
      <sheetData sheetId="40">
        <row r="11">
          <cell r="D11">
            <v>-48057398</v>
          </cell>
        </row>
      </sheetData>
      <sheetData sheetId="41">
        <row r="14">
          <cell r="D14">
            <v>0</v>
          </cell>
        </row>
      </sheetData>
      <sheetData sheetId="42">
        <row r="14">
          <cell r="C14">
            <v>245201901</v>
          </cell>
        </row>
      </sheetData>
      <sheetData sheetId="43">
        <row r="6">
          <cell r="C6" t="str">
            <v>inițiale</v>
          </cell>
        </row>
      </sheetData>
      <sheetData sheetId="44"/>
      <sheetData sheetId="45">
        <row r="16">
          <cell r="D16">
            <v>305441895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 2021"/>
      <sheetName val="ANEXA 5 "/>
      <sheetName val="ANEXA 5  (2)"/>
      <sheetName val="ANEXA 30"/>
      <sheetName val="CONT EXECUTIE  "/>
      <sheetName val="CONT EXECUTIE  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Zeros="0" tabSelected="1" topLeftCell="A19" zoomScaleNormal="100" zoomScaleSheetLayoutView="100" workbookViewId="0">
      <selection activeCell="G19" sqref="G19"/>
    </sheetView>
  </sheetViews>
  <sheetFormatPr defaultColWidth="9.140625" defaultRowHeight="18" x14ac:dyDescent="0.25"/>
  <cols>
    <col min="1" max="1" width="5" style="103" customWidth="1"/>
    <col min="2" max="2" width="56" style="4" customWidth="1"/>
    <col min="3" max="3" width="6.140625" style="114" customWidth="1"/>
    <col min="4" max="4" width="21.42578125" style="4" customWidth="1"/>
    <col min="5" max="5" width="22.5703125" style="17" customWidth="1"/>
    <col min="6" max="6" width="12.7109375" style="2" customWidth="1"/>
    <col min="7" max="7" width="24.7109375" style="2" customWidth="1"/>
    <col min="8" max="8" width="13.42578125" style="3" customWidth="1"/>
    <col min="9" max="11" width="18.7109375" style="4" customWidth="1"/>
    <col min="12" max="12" width="12.7109375" style="5" customWidth="1"/>
    <col min="13" max="13" width="11.7109375" style="4" customWidth="1"/>
    <col min="14" max="16384" width="9.140625" style="4"/>
  </cols>
  <sheetData>
    <row r="1" spans="1:13" x14ac:dyDescent="0.25">
      <c r="A1" s="1" t="s">
        <v>0</v>
      </c>
      <c r="B1" s="1"/>
      <c r="C1" s="1"/>
      <c r="D1" s="1"/>
      <c r="E1" s="1"/>
    </row>
    <row r="2" spans="1:13" ht="6" customHeight="1" x14ac:dyDescent="0.25">
      <c r="A2" s="6"/>
      <c r="B2" s="7"/>
      <c r="C2" s="8"/>
      <c r="D2" s="7"/>
      <c r="E2" s="7"/>
    </row>
    <row r="3" spans="1:13" x14ac:dyDescent="0.25">
      <c r="A3" s="9" t="s">
        <v>1</v>
      </c>
      <c r="B3" s="10"/>
      <c r="C3" s="10"/>
      <c r="D3" s="10"/>
      <c r="E3" s="11"/>
    </row>
    <row r="4" spans="1:13" ht="9" customHeight="1" x14ac:dyDescent="0.25">
      <c r="A4" s="6"/>
      <c r="B4" s="12"/>
      <c r="C4" s="12"/>
      <c r="D4" s="12"/>
      <c r="E4" s="7"/>
    </row>
    <row r="5" spans="1:13" x14ac:dyDescent="0.25">
      <c r="A5" s="9" t="s">
        <v>2</v>
      </c>
      <c r="B5" s="10"/>
      <c r="C5" s="13"/>
      <c r="D5" s="14"/>
      <c r="E5" s="11"/>
    </row>
    <row r="6" spans="1:13" ht="6.75" customHeight="1" x14ac:dyDescent="0.25">
      <c r="A6" s="15"/>
      <c r="B6" s="15"/>
      <c r="C6" s="15"/>
      <c r="D6" s="7"/>
      <c r="E6" s="7"/>
    </row>
    <row r="7" spans="1:13" ht="14.25" customHeight="1" x14ac:dyDescent="0.25">
      <c r="A7" s="9" t="s">
        <v>3</v>
      </c>
      <c r="B7" s="10"/>
      <c r="C7" s="10"/>
      <c r="D7" s="10"/>
      <c r="E7" s="11"/>
    </row>
    <row r="8" spans="1:13" x14ac:dyDescent="0.25">
      <c r="A8" s="6"/>
      <c r="B8" s="12"/>
      <c r="C8" s="12"/>
      <c r="D8" s="12"/>
      <c r="E8" s="7"/>
      <c r="J8" s="16"/>
    </row>
    <row r="9" spans="1:13" x14ac:dyDescent="0.25">
      <c r="A9" s="10" t="s">
        <v>4</v>
      </c>
      <c r="B9" s="10"/>
      <c r="C9" s="10"/>
      <c r="D9" s="11"/>
      <c r="E9" s="11"/>
    </row>
    <row r="10" spans="1:13" x14ac:dyDescent="0.25">
      <c r="A10" s="6"/>
      <c r="B10" s="12"/>
      <c r="C10" s="12"/>
      <c r="D10" s="7"/>
    </row>
    <row r="11" spans="1:13" ht="15.75" customHeight="1" x14ac:dyDescent="0.25">
      <c r="A11" s="18" t="s">
        <v>5</v>
      </c>
      <c r="B11" s="18"/>
      <c r="C11" s="18"/>
      <c r="D11" s="18"/>
      <c r="E11" s="18"/>
    </row>
    <row r="12" spans="1:13" ht="15.75" customHeight="1" x14ac:dyDescent="0.25">
      <c r="A12" s="18" t="s">
        <v>6</v>
      </c>
      <c r="B12" s="18"/>
      <c r="C12" s="18"/>
      <c r="D12" s="18"/>
      <c r="E12" s="18"/>
    </row>
    <row r="13" spans="1:13" x14ac:dyDescent="0.25">
      <c r="A13" s="19" t="s">
        <v>7</v>
      </c>
      <c r="B13" s="20"/>
      <c r="C13" s="21"/>
      <c r="D13" s="20"/>
      <c r="E13" s="22" t="s">
        <v>8</v>
      </c>
      <c r="M13" s="23"/>
    </row>
    <row r="14" spans="1:13" ht="17.25" customHeight="1" x14ac:dyDescent="0.25">
      <c r="A14" s="24" t="s">
        <v>9</v>
      </c>
      <c r="B14" s="25" t="s">
        <v>10</v>
      </c>
      <c r="C14" s="26" t="s">
        <v>11</v>
      </c>
      <c r="D14" s="27" t="s">
        <v>12</v>
      </c>
      <c r="E14" s="28" t="s">
        <v>13</v>
      </c>
    </row>
    <row r="15" spans="1:13" ht="31.5" customHeight="1" x14ac:dyDescent="0.25">
      <c r="A15" s="24"/>
      <c r="B15" s="25"/>
      <c r="C15" s="26"/>
      <c r="D15" s="27"/>
      <c r="E15" s="28"/>
    </row>
    <row r="16" spans="1:13" s="36" customFormat="1" ht="9.75" customHeight="1" x14ac:dyDescent="0.2">
      <c r="A16" s="29" t="s">
        <v>14</v>
      </c>
      <c r="B16" s="30" t="s">
        <v>15</v>
      </c>
      <c r="C16" s="31" t="s">
        <v>16</v>
      </c>
      <c r="D16" s="32">
        <v>1</v>
      </c>
      <c r="E16" s="33">
        <v>2</v>
      </c>
      <c r="F16" s="34"/>
      <c r="G16" s="34"/>
      <c r="H16" s="35"/>
      <c r="L16" s="37"/>
    </row>
    <row r="17" spans="1:13" x14ac:dyDescent="0.25">
      <c r="A17" s="38">
        <v>1</v>
      </c>
      <c r="B17" s="39" t="s">
        <v>17</v>
      </c>
      <c r="C17" s="40" t="s">
        <v>18</v>
      </c>
      <c r="D17" s="41"/>
      <c r="E17" s="42"/>
    </row>
    <row r="18" spans="1:13" ht="13.5" customHeight="1" x14ac:dyDescent="0.25">
      <c r="A18" s="43">
        <v>2</v>
      </c>
      <c r="B18" s="44" t="s">
        <v>19</v>
      </c>
      <c r="C18" s="45" t="s">
        <v>20</v>
      </c>
      <c r="D18" s="46"/>
      <c r="E18" s="47"/>
    </row>
    <row r="19" spans="1:13" ht="63" x14ac:dyDescent="0.25">
      <c r="A19" s="43">
        <v>3</v>
      </c>
      <c r="B19" s="48" t="s">
        <v>21</v>
      </c>
      <c r="C19" s="45" t="s">
        <v>22</v>
      </c>
      <c r="D19" s="49">
        <v>30210988</v>
      </c>
      <c r="E19" s="50">
        <f>+'[1]SOLDURI BILANT'!C27+'[1]SOLDURI BILANT'!C28+'[1]SOLDURI BILANT'!C29+'[1]SOLDURI BILANT'!C40-'[1]SOLDURI BILANT'!D48-'[1]SOLDURI BILANT'!D57-'[1]SOLDURI BILANT'!D58-'[1]SOLDURI BILANT'!D59-'[1]SOLDURI BILANT'!D65-'[1]SOLDURI BILANT'!D49-'[1]SOLDURI BILANT'!D50-'[1]SOLDURI BILANT'!D60</f>
        <v>25080925</v>
      </c>
      <c r="I19" s="51"/>
      <c r="J19" s="51"/>
      <c r="K19" s="51"/>
      <c r="M19" s="5"/>
    </row>
    <row r="20" spans="1:13" ht="110.25" x14ac:dyDescent="0.25">
      <c r="A20" s="43">
        <v>4</v>
      </c>
      <c r="B20" s="48" t="s">
        <v>23</v>
      </c>
      <c r="C20" s="45" t="s">
        <v>24</v>
      </c>
      <c r="D20" s="49">
        <v>143238802</v>
      </c>
      <c r="E20" s="50">
        <f>+'[1]SOLDURI BILANT'!C33+'[1]SOLDURI BILANT'!C34+'[1]SOLDURI BILANT'!C35+'[1]SOLDURI BILANT'!C36-'[1]SOLDURI BILANT'!D56-'[1]SOLDURI BILANT'!D63-'[1]SOLDURI BILANT'!D64-'[1]SOLDURI BILANT'!D66-'[1]SOLDURI BILANT'!D53-'[1]SOLDURI BILANT'!D55-'[1]SOLDURI BILANT'!D54</f>
        <v>104335380</v>
      </c>
      <c r="G20" s="52"/>
      <c r="I20" s="51"/>
      <c r="J20" s="51"/>
      <c r="K20" s="51"/>
      <c r="M20" s="5"/>
    </row>
    <row r="21" spans="1:13" ht="100.5" x14ac:dyDescent="0.25">
      <c r="A21" s="43">
        <v>5</v>
      </c>
      <c r="B21" s="53" t="s">
        <v>25</v>
      </c>
      <c r="C21" s="45" t="s">
        <v>26</v>
      </c>
      <c r="D21" s="49">
        <v>180709615</v>
      </c>
      <c r="E21" s="50">
        <f>+'[1]SOLDURI BILANT'!C30+'[1]SOLDURI BILANT'!C31+'[1]SOLDURI BILANT'!C32+'[1]SOLDURI BILANT'!C38-'[1]SOLDURI BILANT'!D51-'[1]SOLDURI BILANT'!D61-'[1]SOLDURI BILANT'!D62-'[1]SOLDURI BILANT'!D66-'[1]SOLDURI BILANT'!D52</f>
        <v>180825645</v>
      </c>
      <c r="G21" s="52"/>
      <c r="I21" s="51"/>
      <c r="J21" s="51"/>
      <c r="K21" s="51"/>
      <c r="M21" s="5"/>
    </row>
    <row r="22" spans="1:13" ht="29.25" x14ac:dyDescent="0.25">
      <c r="A22" s="43">
        <v>6</v>
      </c>
      <c r="B22" s="53" t="s">
        <v>27</v>
      </c>
      <c r="C22" s="45" t="s">
        <v>28</v>
      </c>
      <c r="D22" s="49"/>
      <c r="E22" s="50">
        <f>+'[1]SOLDURI BILANT'!C37</f>
        <v>0</v>
      </c>
      <c r="I22" s="51"/>
      <c r="J22" s="51"/>
      <c r="K22" s="51"/>
      <c r="M22" s="5"/>
    </row>
    <row r="23" spans="1:13" ht="72.75" x14ac:dyDescent="0.25">
      <c r="A23" s="43">
        <v>7</v>
      </c>
      <c r="B23" s="53" t="s">
        <v>29</v>
      </c>
      <c r="C23" s="45" t="s">
        <v>30</v>
      </c>
      <c r="D23" s="49"/>
      <c r="E23" s="50">
        <f>+'[1]SOLDURI BILANT'!C44+'[1]SOLDURI BILANT'!C45</f>
        <v>0</v>
      </c>
      <c r="I23" s="51"/>
      <c r="J23" s="51"/>
      <c r="K23" s="51"/>
      <c r="M23" s="5"/>
    </row>
    <row r="24" spans="1:13" ht="43.5" x14ac:dyDescent="0.25">
      <c r="A24" s="43">
        <v>8</v>
      </c>
      <c r="B24" s="54" t="s">
        <v>31</v>
      </c>
      <c r="C24" s="45" t="s">
        <v>32</v>
      </c>
      <c r="D24" s="49"/>
      <c r="E24" s="50"/>
      <c r="F24" s="55" t="str">
        <f>IF(D23&lt;D24,"eroare"," ")</f>
        <v xml:space="preserve"> </v>
      </c>
      <c r="G24" s="55" t="str">
        <f>IF(E23&lt;E24,"eroare"," ")</f>
        <v xml:space="preserve"> </v>
      </c>
      <c r="I24" s="51"/>
      <c r="J24" s="51"/>
      <c r="K24" s="51"/>
      <c r="M24" s="5"/>
    </row>
    <row r="25" spans="1:13" ht="58.5" x14ac:dyDescent="0.25">
      <c r="A25" s="43">
        <v>9</v>
      </c>
      <c r="B25" s="53" t="s">
        <v>33</v>
      </c>
      <c r="C25" s="45" t="s">
        <v>34</v>
      </c>
      <c r="D25" s="49">
        <v>283613600</v>
      </c>
      <c r="E25" s="50">
        <f>+'[1]SOLDURI BILANT'!C83+'[1]SOLDURI BILANT'!C112+'[1]SOLDURI BILANT'!C93-'[1]SOLDURI BILANT'!D127</f>
        <v>187686312</v>
      </c>
      <c r="I25" s="51"/>
      <c r="J25" s="51"/>
      <c r="K25" s="51"/>
      <c r="M25" s="5"/>
    </row>
    <row r="26" spans="1:13" ht="57" x14ac:dyDescent="0.25">
      <c r="A26" s="56">
        <v>10</v>
      </c>
      <c r="B26" s="57" t="s">
        <v>35</v>
      </c>
      <c r="C26" s="58">
        <v>10</v>
      </c>
      <c r="D26" s="59">
        <v>283613600</v>
      </c>
      <c r="E26" s="60">
        <f>+'[1]SOLDURI BILANT'!C83+'[1]SOLDURI BILANT'!C112-'[1]SOLDURI BILANT'!D127</f>
        <v>187686312</v>
      </c>
      <c r="F26" s="55" t="str">
        <f>IF(D25&lt;D26,"eroare"," ")</f>
        <v xml:space="preserve"> </v>
      </c>
      <c r="G26" s="55" t="str">
        <f>IF(E25&lt;E26,"eroare"," ")</f>
        <v xml:space="preserve"> </v>
      </c>
      <c r="I26" s="51"/>
      <c r="J26" s="51"/>
      <c r="K26" s="51"/>
      <c r="M26" s="5"/>
    </row>
    <row r="27" spans="1:13" ht="31.5" x14ac:dyDescent="0.25">
      <c r="A27" s="38">
        <v>11</v>
      </c>
      <c r="B27" s="61" t="s">
        <v>36</v>
      </c>
      <c r="C27" s="40">
        <v>15</v>
      </c>
      <c r="D27" s="62">
        <f>D19+D20+D21+D22+D23+D25</f>
        <v>637773005</v>
      </c>
      <c r="E27" s="63">
        <f>E19+E20+E21+E22+E23+E25</f>
        <v>497928262</v>
      </c>
      <c r="I27" s="51"/>
      <c r="J27" s="51"/>
      <c r="K27" s="51"/>
      <c r="M27" s="5"/>
    </row>
    <row r="28" spans="1:13" x14ac:dyDescent="0.25">
      <c r="A28" s="43">
        <v>12</v>
      </c>
      <c r="B28" s="48" t="s">
        <v>37</v>
      </c>
      <c r="C28" s="45">
        <v>18</v>
      </c>
      <c r="D28" s="46"/>
      <c r="E28" s="47"/>
      <c r="I28" s="51"/>
      <c r="J28" s="51"/>
      <c r="K28" s="51"/>
      <c r="M28" s="5"/>
    </row>
    <row r="29" spans="1:13" ht="186" x14ac:dyDescent="0.25">
      <c r="A29" s="43">
        <v>13</v>
      </c>
      <c r="B29" s="53" t="s">
        <v>38</v>
      </c>
      <c r="C29" s="45">
        <v>19</v>
      </c>
      <c r="D29" s="49">
        <v>34183728</v>
      </c>
      <c r="E29" s="50">
        <f>+'[1]SOLDURI BILANT'!C68+'[1]SOLDURI BILANT'!C69+'[1]SOLDURI BILANT'!C70+'[1]SOLDURI BILANT'!C71+'[1]SOLDURI BILANT'!C72+'[1]SOLDURI BILANT'!C73+'[1]SOLDURI BILANT'!C74+'[1]SOLDURI BILANT'!C75</f>
        <v>34435831</v>
      </c>
      <c r="I29" s="51"/>
      <c r="J29" s="51"/>
      <c r="K29" s="51"/>
      <c r="M29" s="5"/>
    </row>
    <row r="30" spans="1:13" ht="31.5" x14ac:dyDescent="0.25">
      <c r="A30" s="43">
        <v>14</v>
      </c>
      <c r="B30" s="48" t="s">
        <v>39</v>
      </c>
      <c r="C30" s="45">
        <v>20</v>
      </c>
      <c r="D30" s="46"/>
      <c r="E30" s="47"/>
      <c r="I30" s="51"/>
      <c r="J30" s="51"/>
      <c r="K30" s="51"/>
      <c r="M30" s="5"/>
    </row>
    <row r="31" spans="1:13" ht="115.5" x14ac:dyDescent="0.2">
      <c r="A31" s="43">
        <v>15</v>
      </c>
      <c r="B31" s="53" t="s">
        <v>40</v>
      </c>
      <c r="C31" s="45">
        <v>21</v>
      </c>
      <c r="D31" s="49">
        <v>1879564677</v>
      </c>
      <c r="E31" s="50">
        <f>+'[1]SOLDURI BILANT'!C39+'[1]SOLDURI BILANT'!C41+'[1]SOLDURI BILANT'!C80+'[1]SOLDURI BILANT'!C81+'[1]SOLDURI BILANT'!C82+'[1]SOLDURI BILANT'!C87+'[1]SOLDURI BILANT'!C111+'[1]SOLDURI BILANT'!C123+'[1]SOLDURI BILANT'!C91-'[1]SOLDURI BILANT'!D91+'[1]SOLDURI BILANT'!C124-'[1]SOLDURI BILANT'!D126</f>
        <v>3090355554</v>
      </c>
      <c r="F31" s="64"/>
      <c r="G31" s="65"/>
      <c r="I31" s="51"/>
      <c r="J31" s="51"/>
      <c r="K31" s="51"/>
      <c r="M31" s="5"/>
    </row>
    <row r="32" spans="1:13" ht="30" x14ac:dyDescent="0.2">
      <c r="A32" s="43">
        <v>16</v>
      </c>
      <c r="B32" s="53" t="s">
        <v>41</v>
      </c>
      <c r="C32" s="66" t="s">
        <v>42</v>
      </c>
      <c r="D32" s="67"/>
      <c r="E32" s="50"/>
      <c r="F32" s="64"/>
      <c r="G32" s="65"/>
      <c r="I32" s="51"/>
      <c r="J32" s="51"/>
      <c r="K32" s="51"/>
      <c r="M32" s="5"/>
    </row>
    <row r="33" spans="1:13" ht="57.75" x14ac:dyDescent="0.25">
      <c r="A33" s="43">
        <v>17</v>
      </c>
      <c r="B33" s="53" t="s">
        <v>43</v>
      </c>
      <c r="C33" s="68">
        <v>22</v>
      </c>
      <c r="D33" s="49">
        <v>82876580</v>
      </c>
      <c r="E33" s="50">
        <f>+'[1]SOLDURI BILANT'!C39+'[1]SOLDURI BILANT'!C41+'[1]SOLDURI BILANT'!C80+'[1]SOLDURI BILANT'!C81+'[1]SOLDURI BILANT'!C82+'[1]SOLDURI BILANT'!C111-'[1]SOLDURI BILANT'!D126</f>
        <v>60897253</v>
      </c>
      <c r="F33" s="55"/>
      <c r="G33" s="55"/>
      <c r="I33" s="51"/>
      <c r="J33" s="51"/>
      <c r="K33" s="51"/>
      <c r="M33" s="5"/>
    </row>
    <row r="34" spans="1:13" ht="31.5" x14ac:dyDescent="0.25">
      <c r="A34" s="43">
        <v>18</v>
      </c>
      <c r="B34" s="69" t="s">
        <v>44</v>
      </c>
      <c r="C34" s="70" t="s">
        <v>45</v>
      </c>
      <c r="D34" s="49">
        <v>1450</v>
      </c>
      <c r="E34" s="50">
        <f>+'[1]SOLDURI BILANT'!C39+'[1]SOLDURI BILANT'!C41+'[1]SOLDURI BILANT'!C80+'[1]SOLDURI BILANT'!C81</f>
        <v>0</v>
      </c>
      <c r="F34" s="55"/>
      <c r="G34" s="55"/>
      <c r="I34" s="51"/>
      <c r="J34" s="51"/>
      <c r="K34" s="51"/>
      <c r="M34" s="5"/>
    </row>
    <row r="35" spans="1:13" ht="143.25" x14ac:dyDescent="0.25">
      <c r="A35" s="43">
        <v>19</v>
      </c>
      <c r="B35" s="53" t="s">
        <v>46</v>
      </c>
      <c r="C35" s="45">
        <v>23</v>
      </c>
      <c r="D35" s="49">
        <v>7035790918</v>
      </c>
      <c r="E35" s="50">
        <f>+'[1]SOLDURI BILANT'!C94+'[1]SOLDURI BILANT'!C95+'[1]SOLDURI BILANT'!C96+'[1]SOLDURI BILANT'!C97+'[1]SOLDURI BILANT'!C98+'[1]SOLDURI BILANT'!C100+'[1]SOLDURI BILANT'!C101+'[1]SOLDURI BILANT'!C102+'[1]SOLDURI BILANT'!C104+'[1]SOLDURI BILANT'!D106+'[1]SOLDURI BILANT'!C117+'[1]SOLDURI BILANT'!C125-'[1]SOLDURI BILANT'!D128+'[1]SOLDURI BILANT'!C103+'[1]SOLDURI BILANT'!C99-21148658935</f>
        <v>5520851073</v>
      </c>
      <c r="I35" s="51"/>
      <c r="J35" s="51"/>
      <c r="K35" s="51"/>
      <c r="M35" s="5"/>
    </row>
    <row r="36" spans="1:13" ht="43.5" x14ac:dyDescent="0.25">
      <c r="A36" s="56">
        <v>20</v>
      </c>
      <c r="B36" s="71" t="s">
        <v>47</v>
      </c>
      <c r="C36" s="72">
        <v>24</v>
      </c>
      <c r="D36" s="59">
        <v>7035761769</v>
      </c>
      <c r="E36" s="60">
        <f>+'[1]SOLDURI BILANT'!C117-'[1]SOLDURI BILANT'!D128</f>
        <v>5520811113</v>
      </c>
      <c r="F36" s="55" t="str">
        <f>IF(D35&lt;D36,"eroare"," ")</f>
        <v xml:space="preserve"> </v>
      </c>
      <c r="G36" s="55"/>
      <c r="I36" s="51"/>
      <c r="J36" s="51"/>
      <c r="K36" s="51"/>
      <c r="M36" s="5"/>
    </row>
    <row r="37" spans="1:13" ht="158.25" x14ac:dyDescent="0.25">
      <c r="A37" s="38">
        <v>21</v>
      </c>
      <c r="B37" s="73" t="s">
        <v>48</v>
      </c>
      <c r="C37" s="40">
        <v>25</v>
      </c>
      <c r="D37" s="74">
        <v>75279227</v>
      </c>
      <c r="E37" s="75">
        <f>+'[1]SOLDURI BILANT'!C107+'[1]SOLDURI BILANT'!C109+'[1]SOLDURI BILANT'!C122</f>
        <v>75417262</v>
      </c>
      <c r="I37" s="51"/>
      <c r="J37" s="51"/>
      <c r="K37" s="51"/>
      <c r="M37" s="5"/>
    </row>
    <row r="38" spans="1:13" ht="44.25" x14ac:dyDescent="0.25">
      <c r="A38" s="43">
        <v>22</v>
      </c>
      <c r="B38" s="54" t="s">
        <v>49</v>
      </c>
      <c r="C38" s="45">
        <v>26</v>
      </c>
      <c r="D38" s="49">
        <v>248735</v>
      </c>
      <c r="E38" s="50">
        <f>+'[1]SOLDURI BILANT'!C107</f>
        <v>179464</v>
      </c>
      <c r="F38" s="55" t="str">
        <f>IF(D37&lt;D38,"eroare"," ")</f>
        <v xml:space="preserve"> </v>
      </c>
      <c r="G38" s="55"/>
      <c r="I38" s="51"/>
      <c r="J38" s="51"/>
      <c r="K38" s="51"/>
      <c r="M38" s="5"/>
    </row>
    <row r="39" spans="1:13" ht="100.5" x14ac:dyDescent="0.25">
      <c r="A39" s="43">
        <v>23</v>
      </c>
      <c r="B39" s="53" t="s">
        <v>50</v>
      </c>
      <c r="C39" s="45">
        <v>27</v>
      </c>
      <c r="D39" s="49"/>
      <c r="E39" s="50">
        <f>'[1]SOLDURI BILANT'!C119</f>
        <v>0</v>
      </c>
      <c r="I39" s="51"/>
      <c r="J39" s="51"/>
      <c r="K39" s="51"/>
      <c r="M39" s="5"/>
    </row>
    <row r="40" spans="1:13" x14ac:dyDescent="0.25">
      <c r="A40" s="43">
        <v>24</v>
      </c>
      <c r="B40" s="48" t="s">
        <v>51</v>
      </c>
      <c r="C40" s="45">
        <v>30</v>
      </c>
      <c r="D40" s="76">
        <f>D31+D35+D37+D39</f>
        <v>8990634822</v>
      </c>
      <c r="E40" s="77">
        <f>E31+E35+E37+E39</f>
        <v>8686623889</v>
      </c>
      <c r="I40" s="51"/>
      <c r="J40" s="51"/>
      <c r="K40" s="51"/>
      <c r="M40" s="5"/>
    </row>
    <row r="41" spans="1:13" x14ac:dyDescent="0.25">
      <c r="A41" s="43">
        <v>25</v>
      </c>
      <c r="B41" s="53" t="s">
        <v>52</v>
      </c>
      <c r="C41" s="45">
        <v>31</v>
      </c>
      <c r="D41" s="49"/>
      <c r="E41" s="50"/>
      <c r="I41" s="51"/>
      <c r="J41" s="51"/>
      <c r="K41" s="51"/>
      <c r="M41" s="5"/>
    </row>
    <row r="42" spans="1:13" x14ac:dyDescent="0.25">
      <c r="A42" s="43">
        <v>26</v>
      </c>
      <c r="B42" s="48" t="s">
        <v>53</v>
      </c>
      <c r="C42" s="45">
        <v>32</v>
      </c>
      <c r="D42" s="46"/>
      <c r="E42" s="47"/>
      <c r="I42" s="51"/>
      <c r="J42" s="51"/>
      <c r="K42" s="51"/>
      <c r="M42" s="5"/>
    </row>
    <row r="43" spans="1:13" ht="214.5" x14ac:dyDescent="0.25">
      <c r="A43" s="43">
        <v>27</v>
      </c>
      <c r="B43" s="78" t="s">
        <v>54</v>
      </c>
      <c r="C43" s="45">
        <v>33</v>
      </c>
      <c r="D43" s="49">
        <v>15671436</v>
      </c>
      <c r="E43" s="50">
        <f>+'[1]SOLDURI BILANT'!C130+'[1]SOLDURI BILANT'!C140+'[1]SOLDURI BILANT'!C141+'[1]SOLDURI BILANT'!C142+'[1]SOLDURI BILANT'!C150+'[1]SOLDURI BILANT'!C152+'[1]SOLDURI BILANT'!C153+'[1]SOLDURI BILANT'!C154+'[1]SOLDURI BILANT'!C155-'[1]SOLDURI BILANT'!D157+'[1]SOLDURI BILANT'!C136+'[1]SOLDURI BILANT'!C138+'[1]SOLDURI BILANT'!C133</f>
        <v>13327617</v>
      </c>
      <c r="I43" s="51"/>
      <c r="J43" s="51"/>
      <c r="K43" s="51"/>
      <c r="M43" s="5"/>
    </row>
    <row r="44" spans="1:13" ht="50.25" customHeight="1" x14ac:dyDescent="0.25">
      <c r="A44" s="43">
        <v>28</v>
      </c>
      <c r="B44" s="79" t="s">
        <v>55</v>
      </c>
      <c r="C44" s="45" t="s">
        <v>56</v>
      </c>
      <c r="D44" s="49">
        <v>717515</v>
      </c>
      <c r="E44" s="50">
        <f>+'[1]SOLDURI BILANT'!C144+'[1]SOLDURI BILANT'!C145+'[1]SOLDURI BILANT'!C146+'[1]SOLDURI BILANT'!C147+'[1]SOLDURI BILANT'!C148+'[1]SOLDURI BILANT'!C149</f>
        <v>695769</v>
      </c>
      <c r="I44" s="51"/>
      <c r="J44" s="51"/>
      <c r="K44" s="51"/>
      <c r="M44" s="5"/>
    </row>
    <row r="45" spans="1:13" x14ac:dyDescent="0.25">
      <c r="A45" s="56">
        <v>29</v>
      </c>
      <c r="B45" s="80" t="s">
        <v>57</v>
      </c>
      <c r="C45" s="58">
        <v>34</v>
      </c>
      <c r="D45" s="81"/>
      <c r="E45" s="60"/>
      <c r="F45" s="55"/>
      <c r="G45" s="55"/>
      <c r="I45" s="51"/>
      <c r="J45" s="51"/>
      <c r="K45" s="51"/>
      <c r="M45" s="5"/>
    </row>
    <row r="46" spans="1:13" ht="143.25" x14ac:dyDescent="0.25">
      <c r="A46" s="38">
        <v>30</v>
      </c>
      <c r="B46" s="73" t="s">
        <v>58</v>
      </c>
      <c r="C46" s="40">
        <v>35</v>
      </c>
      <c r="D46" s="74">
        <v>566823</v>
      </c>
      <c r="E46" s="75">
        <f>+'[1]SOLDURI BILANT'!C131+'[1]SOLDURI BILANT'!C143+'[1]SOLDURI BILANT'!C151+'[1]SOLDURI BILANT'!C132+'[1]SOLDURI BILANT'!C135+'[1]SOLDURI BILANT'!C137+'[1]SOLDURI BILANT'!C134</f>
        <v>553365</v>
      </c>
      <c r="I46" s="51"/>
      <c r="J46" s="51"/>
      <c r="K46" s="51"/>
      <c r="M46" s="5"/>
    </row>
    <row r="47" spans="1:13" ht="29.25" x14ac:dyDescent="0.25">
      <c r="A47" s="43">
        <v>31</v>
      </c>
      <c r="B47" s="54" t="s">
        <v>59</v>
      </c>
      <c r="C47" s="45" t="s">
        <v>60</v>
      </c>
      <c r="D47" s="49"/>
      <c r="E47" s="50">
        <f>+'[1]SOLDURI BILANT'!C139</f>
        <v>0</v>
      </c>
      <c r="I47" s="51"/>
      <c r="J47" s="51"/>
      <c r="K47" s="51"/>
      <c r="M47" s="5"/>
    </row>
    <row r="48" spans="1:13" ht="17.25" customHeight="1" x14ac:dyDescent="0.25">
      <c r="A48" s="43">
        <v>32</v>
      </c>
      <c r="B48" s="48" t="s">
        <v>61</v>
      </c>
      <c r="C48" s="45">
        <v>36</v>
      </c>
      <c r="D48" s="67"/>
      <c r="E48" s="50"/>
      <c r="F48" s="55" t="str">
        <f>IF(D46&lt;D48,"eroare"," ")</f>
        <v xml:space="preserve"> </v>
      </c>
      <c r="G48" s="55"/>
      <c r="I48" s="51"/>
      <c r="J48" s="51"/>
      <c r="K48" s="51"/>
      <c r="M48" s="5"/>
    </row>
    <row r="49" spans="1:13" ht="17.25" customHeight="1" x14ac:dyDescent="0.25">
      <c r="A49" s="43">
        <v>33</v>
      </c>
      <c r="B49" s="48" t="s">
        <v>62</v>
      </c>
      <c r="C49" s="45">
        <v>40</v>
      </c>
      <c r="D49" s="76">
        <f>D43+D44+D46+D47</f>
        <v>16955774</v>
      </c>
      <c r="E49" s="77">
        <f>E43+E44+E46+E47</f>
        <v>14576751</v>
      </c>
      <c r="I49" s="51"/>
      <c r="J49" s="51"/>
      <c r="K49" s="51"/>
      <c r="M49" s="5"/>
    </row>
    <row r="50" spans="1:13" ht="72.75" x14ac:dyDescent="0.25">
      <c r="A50" s="43">
        <v>34</v>
      </c>
      <c r="B50" s="53" t="s">
        <v>63</v>
      </c>
      <c r="C50" s="45">
        <v>41</v>
      </c>
      <c r="D50" s="49"/>
      <c r="E50" s="50"/>
      <c r="I50" s="51"/>
      <c r="J50" s="51"/>
      <c r="K50" s="51"/>
      <c r="M50" s="5"/>
    </row>
    <row r="51" spans="1:13" ht="30" x14ac:dyDescent="0.25">
      <c r="A51" s="43">
        <v>35</v>
      </c>
      <c r="B51" s="54" t="s">
        <v>64</v>
      </c>
      <c r="C51" s="45" t="s">
        <v>65</v>
      </c>
      <c r="D51" s="49"/>
      <c r="E51" s="50"/>
      <c r="I51" s="51"/>
      <c r="J51" s="51"/>
      <c r="K51" s="51"/>
      <c r="M51" s="5"/>
    </row>
    <row r="52" spans="1:13" ht="18.75" customHeight="1" x14ac:dyDescent="0.25">
      <c r="A52" s="43">
        <v>36</v>
      </c>
      <c r="B52" s="53" t="s">
        <v>66</v>
      </c>
      <c r="C52" s="45">
        <v>42</v>
      </c>
      <c r="D52" s="49">
        <v>130020</v>
      </c>
      <c r="E52" s="50">
        <f>+'[1]SOLDURI BILANT'!C120</f>
        <v>133649</v>
      </c>
      <c r="I52" s="51"/>
      <c r="J52" s="51"/>
      <c r="K52" s="51"/>
      <c r="M52" s="5"/>
    </row>
    <row r="53" spans="1:13" ht="31.5" x14ac:dyDescent="0.25">
      <c r="A53" s="43">
        <v>37</v>
      </c>
      <c r="B53" s="48" t="s">
        <v>67</v>
      </c>
      <c r="C53" s="45">
        <v>45</v>
      </c>
      <c r="D53" s="76">
        <f>D29+D40+D41+D49+D50+D52+D51</f>
        <v>9041904344</v>
      </c>
      <c r="E53" s="77">
        <f>E29+E40+E41+E49+E50+E52+E51</f>
        <v>8735770120</v>
      </c>
      <c r="I53" s="51"/>
      <c r="J53" s="51"/>
      <c r="K53" s="51"/>
      <c r="M53" s="5"/>
    </row>
    <row r="54" spans="1:13" x14ac:dyDescent="0.25">
      <c r="A54" s="43">
        <v>38</v>
      </c>
      <c r="B54" s="48" t="s">
        <v>68</v>
      </c>
      <c r="C54" s="45">
        <v>46</v>
      </c>
      <c r="D54" s="76">
        <f>D27+D53</f>
        <v>9679677349</v>
      </c>
      <c r="E54" s="77">
        <f>E27+E53</f>
        <v>9233698382</v>
      </c>
      <c r="F54" s="82"/>
      <c r="I54" s="51"/>
      <c r="J54" s="51"/>
      <c r="M54" s="5"/>
    </row>
    <row r="55" spans="1:13" ht="15.75" customHeight="1" x14ac:dyDescent="0.25">
      <c r="A55" s="43">
        <v>39</v>
      </c>
      <c r="B55" s="48" t="s">
        <v>69</v>
      </c>
      <c r="C55" s="45">
        <v>50</v>
      </c>
      <c r="D55" s="46"/>
      <c r="E55" s="47"/>
      <c r="I55" s="51"/>
      <c r="J55" s="51"/>
      <c r="K55" s="51"/>
      <c r="M55" s="5"/>
    </row>
    <row r="56" spans="1:13" ht="31.5" x14ac:dyDescent="0.25">
      <c r="A56" s="43">
        <v>40</v>
      </c>
      <c r="B56" s="48" t="s">
        <v>70</v>
      </c>
      <c r="C56" s="45">
        <v>51</v>
      </c>
      <c r="D56" s="46"/>
      <c r="E56" s="47"/>
      <c r="I56" s="51"/>
      <c r="J56" s="51"/>
      <c r="K56" s="51"/>
      <c r="M56" s="5"/>
    </row>
    <row r="57" spans="1:13" ht="58.5" x14ac:dyDescent="0.25">
      <c r="A57" s="43">
        <v>41</v>
      </c>
      <c r="B57" s="53" t="s">
        <v>71</v>
      </c>
      <c r="C57" s="45">
        <v>52</v>
      </c>
      <c r="D57" s="49">
        <v>17536985</v>
      </c>
      <c r="E57" s="50">
        <f>+'[1]SOLDURI BILANT'!D92+'[1]SOLDURI BILANT'!D115</f>
        <v>47947916</v>
      </c>
      <c r="I57" s="51"/>
      <c r="J57" s="51"/>
      <c r="K57" s="51"/>
      <c r="M57" s="5"/>
    </row>
    <row r="58" spans="1:13" ht="29.25" x14ac:dyDescent="0.25">
      <c r="A58" s="43">
        <v>42</v>
      </c>
      <c r="B58" s="54" t="s">
        <v>72</v>
      </c>
      <c r="C58" s="68">
        <v>53</v>
      </c>
      <c r="D58" s="49">
        <v>3945748</v>
      </c>
      <c r="E58" s="50">
        <f>+'[1]SOLDURI BILANT'!D115</f>
        <v>47902476</v>
      </c>
      <c r="F58" s="55" t="str">
        <f>IF(D57&lt;D58,"eroare"," ")</f>
        <v xml:space="preserve"> </v>
      </c>
      <c r="G58" s="55"/>
      <c r="I58" s="51"/>
      <c r="J58" s="51"/>
      <c r="K58" s="51"/>
      <c r="M58" s="5"/>
    </row>
    <row r="59" spans="1:13" ht="58.5" x14ac:dyDescent="0.25">
      <c r="A59" s="43">
        <v>43</v>
      </c>
      <c r="B59" s="53" t="s">
        <v>73</v>
      </c>
      <c r="C59" s="45">
        <v>54</v>
      </c>
      <c r="D59" s="49">
        <v>2660598807</v>
      </c>
      <c r="E59" s="50">
        <f>+'[1]SOLDURI BILANT'!D25</f>
        <v>2660598807</v>
      </c>
      <c r="I59" s="51"/>
      <c r="J59" s="51"/>
      <c r="K59" s="51"/>
      <c r="M59" s="5"/>
    </row>
    <row r="60" spans="1:13" ht="29.25" x14ac:dyDescent="0.25">
      <c r="A60" s="43">
        <v>44</v>
      </c>
      <c r="B60" s="53" t="s">
        <v>74</v>
      </c>
      <c r="C60" s="45">
        <v>55</v>
      </c>
      <c r="D60" s="83">
        <v>4218357</v>
      </c>
      <c r="E60" s="84">
        <f>+'[1]SOLDURI BILANT'!D21+'[1]SOLDURI BILANT'!D22+'[1]SOLDURI BILANT'!D23</f>
        <v>699748791</v>
      </c>
      <c r="I60" s="51"/>
      <c r="J60" s="51"/>
      <c r="K60" s="51"/>
      <c r="M60" s="5"/>
    </row>
    <row r="61" spans="1:13" ht="15" customHeight="1" x14ac:dyDescent="0.25">
      <c r="A61" s="43">
        <v>45</v>
      </c>
      <c r="B61" s="48" t="s">
        <v>75</v>
      </c>
      <c r="C61" s="45">
        <v>58</v>
      </c>
      <c r="D61" s="76">
        <f>D57+D59+D60</f>
        <v>2682354149</v>
      </c>
      <c r="E61" s="77">
        <f>E57+E59+E60</f>
        <v>3408295514</v>
      </c>
      <c r="I61" s="51"/>
      <c r="J61" s="51"/>
      <c r="K61" s="51"/>
      <c r="M61" s="5"/>
    </row>
    <row r="62" spans="1:13" ht="39" customHeight="1" x14ac:dyDescent="0.25">
      <c r="A62" s="43">
        <v>46</v>
      </c>
      <c r="B62" s="48" t="s">
        <v>76</v>
      </c>
      <c r="C62" s="45">
        <v>59</v>
      </c>
      <c r="D62" s="46"/>
      <c r="E62" s="47"/>
      <c r="I62" s="51"/>
      <c r="J62" s="51"/>
      <c r="K62" s="51"/>
      <c r="M62" s="5"/>
    </row>
    <row r="63" spans="1:13" ht="86.25" x14ac:dyDescent="0.2">
      <c r="A63" s="43">
        <v>47</v>
      </c>
      <c r="B63" s="53" t="s">
        <v>77</v>
      </c>
      <c r="C63" s="45">
        <v>60</v>
      </c>
      <c r="D63" s="49">
        <v>8422954418</v>
      </c>
      <c r="E63" s="50">
        <f>+'[1]SOLDURI BILANT'!D77+'[1]SOLDURI BILANT'!D78+'[1]SOLDURI BILANT'!D79+'[1]SOLDURI BILANT'!D113+'[1]SOLDURI BILANT'!D124+'[1]SOLDURI BILANT'!D84+'[1]SOLDURI BILANT'!D123</f>
        <v>9881936811</v>
      </c>
      <c r="F63" s="64"/>
      <c r="G63" s="65"/>
      <c r="I63" s="51"/>
      <c r="J63" s="51"/>
      <c r="K63" s="51"/>
      <c r="M63" s="5"/>
    </row>
    <row r="64" spans="1:13" ht="30" x14ac:dyDescent="0.2">
      <c r="A64" s="56">
        <v>48</v>
      </c>
      <c r="B64" s="85" t="s">
        <v>78</v>
      </c>
      <c r="C64" s="58" t="s">
        <v>79</v>
      </c>
      <c r="D64" s="81"/>
      <c r="E64" s="60"/>
      <c r="F64" s="64"/>
      <c r="G64" s="65"/>
      <c r="I64" s="51"/>
      <c r="J64" s="51"/>
      <c r="K64" s="51"/>
      <c r="M64" s="5"/>
    </row>
    <row r="65" spans="1:13" ht="43.5" x14ac:dyDescent="0.25">
      <c r="A65" s="38">
        <v>49</v>
      </c>
      <c r="B65" s="86" t="s">
        <v>80</v>
      </c>
      <c r="C65" s="87">
        <v>61</v>
      </c>
      <c r="D65" s="74">
        <v>5938031006</v>
      </c>
      <c r="E65" s="75">
        <f>+'[1]SOLDURI BILANT'!D77+'[1]SOLDURI BILANT'!D78+'[1]SOLDURI BILANT'!D79+'[1]SOLDURI BILANT'!D84+'[1]SOLDURI BILANT'!D113</f>
        <v>9872352923</v>
      </c>
      <c r="F65" s="55"/>
      <c r="G65" s="55"/>
      <c r="I65" s="51"/>
      <c r="J65" s="51"/>
      <c r="K65" s="51"/>
      <c r="M65" s="5"/>
    </row>
    <row r="66" spans="1:13" x14ac:dyDescent="0.25">
      <c r="A66" s="43">
        <v>50</v>
      </c>
      <c r="B66" s="88" t="s">
        <v>81</v>
      </c>
      <c r="C66" s="89" t="s">
        <v>82</v>
      </c>
      <c r="D66" s="49">
        <v>300</v>
      </c>
      <c r="E66" s="50">
        <f>+'[1]SOLDURI BILANT'!D84</f>
        <v>13500</v>
      </c>
      <c r="F66" s="55"/>
      <c r="G66" s="55"/>
      <c r="I66" s="51"/>
      <c r="J66" s="51"/>
      <c r="K66" s="51"/>
      <c r="M66" s="5"/>
    </row>
    <row r="67" spans="1:13" ht="114.75" x14ac:dyDescent="0.25">
      <c r="A67" s="43">
        <v>51</v>
      </c>
      <c r="B67" s="53" t="s">
        <v>83</v>
      </c>
      <c r="C67" s="45">
        <v>62</v>
      </c>
      <c r="D67" s="49">
        <v>47036099</v>
      </c>
      <c r="E67" s="50">
        <f>+'[1]SOLDURI BILANT'!D94+'[1]SOLDURI BILANT'!D95+'[1]SOLDURI BILANT'!D96+'[1]SOLDURI BILANT'!D97+'[1]SOLDURI BILANT'!D98+'[1]SOLDURI BILANT'!D100+'[1]SOLDURI BILANT'!D101+'[1]SOLDURI BILANT'!D102+'[1]SOLDURI BILANT'!D104+'[1]SOLDURI BILANT'!D105+'[1]SOLDURI BILANT'!D118+'[1]SOLDURI BILANT'!D103+'[1]SOLDURI BILANT'!D125+'[1]SOLDURI BILANT'!D99-21148658935</f>
        <v>47394426</v>
      </c>
      <c r="I67" s="51"/>
      <c r="J67" s="51"/>
      <c r="K67" s="51"/>
      <c r="M67" s="5"/>
    </row>
    <row r="68" spans="1:13" x14ac:dyDescent="0.25">
      <c r="A68" s="43">
        <v>52</v>
      </c>
      <c r="B68" s="90" t="s">
        <v>84</v>
      </c>
      <c r="C68" s="45">
        <v>63</v>
      </c>
      <c r="D68" s="67"/>
      <c r="E68" s="50"/>
      <c r="F68" s="55" t="str">
        <f>IF(D67&lt;D68,"eroare"," ")</f>
        <v xml:space="preserve"> </v>
      </c>
      <c r="G68" s="55"/>
      <c r="I68" s="51"/>
      <c r="J68" s="51"/>
      <c r="K68" s="51"/>
      <c r="M68" s="5"/>
    </row>
    <row r="69" spans="1:13" ht="43.5" x14ac:dyDescent="0.25">
      <c r="A69" s="43">
        <v>53</v>
      </c>
      <c r="B69" s="54" t="s">
        <v>85</v>
      </c>
      <c r="C69" s="91" t="s">
        <v>86</v>
      </c>
      <c r="D69" s="49">
        <v>9305861</v>
      </c>
      <c r="E69" s="50">
        <f>+'[1]SOLDURI BILANT'!D94+'[1]SOLDURI BILANT'!D95+'[1]SOLDURI BILANT'!D96+'[1]SOLDURI BILANT'!D97+'[1]SOLDURI BILANT'!D98+'[1]SOLDURI BILANT'!D100+'[1]SOLDURI BILANT'!D101+'[1]SOLDURI BILANT'!D102+'[1]SOLDURI BILANT'!D99</f>
        <v>9485486</v>
      </c>
      <c r="F69" s="55" t="str">
        <f>IF(D67&lt;D69,"eroare"," ")</f>
        <v xml:space="preserve"> </v>
      </c>
      <c r="G69" s="55"/>
      <c r="I69" s="51"/>
      <c r="J69" s="51"/>
      <c r="K69" s="51"/>
      <c r="M69" s="5"/>
    </row>
    <row r="70" spans="1:13" ht="30" x14ac:dyDescent="0.25">
      <c r="A70" s="43">
        <v>54</v>
      </c>
      <c r="B70" s="54" t="s">
        <v>87</v>
      </c>
      <c r="C70" s="45">
        <v>64</v>
      </c>
      <c r="D70" s="49"/>
      <c r="E70" s="50"/>
      <c r="I70" s="51"/>
      <c r="J70" s="51"/>
      <c r="K70" s="51"/>
      <c r="M70" s="5"/>
    </row>
    <row r="71" spans="1:13" ht="159" x14ac:dyDescent="0.25">
      <c r="A71" s="43">
        <v>55</v>
      </c>
      <c r="B71" s="53" t="s">
        <v>88</v>
      </c>
      <c r="C71" s="45">
        <v>65</v>
      </c>
      <c r="D71" s="49">
        <v>2703352</v>
      </c>
      <c r="E71" s="50">
        <f>+'[1]SOLDURI BILANT'!D122+'[1]SOLDURI BILANT'!D110+'[1]SOLDURI BILANT'!D108</f>
        <v>2352516</v>
      </c>
      <c r="I71" s="51"/>
      <c r="J71" s="51"/>
      <c r="K71" s="51"/>
      <c r="M71" s="5"/>
    </row>
    <row r="72" spans="1:13" ht="44.25" x14ac:dyDescent="0.25">
      <c r="A72" s="43">
        <v>56</v>
      </c>
      <c r="B72" s="92" t="s">
        <v>89</v>
      </c>
      <c r="C72" s="45">
        <v>66</v>
      </c>
      <c r="D72" s="49"/>
      <c r="E72" s="50"/>
      <c r="F72" s="55" t="str">
        <f>IF(D71&lt;D72,"eroare"," ")</f>
        <v xml:space="preserve"> </v>
      </c>
      <c r="G72" s="55"/>
      <c r="I72" s="51"/>
      <c r="J72" s="51"/>
      <c r="K72" s="51"/>
      <c r="M72" s="5"/>
    </row>
    <row r="73" spans="1:13" ht="87" x14ac:dyDescent="0.25">
      <c r="A73" s="43">
        <v>57</v>
      </c>
      <c r="B73" s="53" t="s">
        <v>90</v>
      </c>
      <c r="C73" s="45">
        <v>70</v>
      </c>
      <c r="D73" s="49"/>
      <c r="E73" s="50"/>
      <c r="I73" s="51"/>
      <c r="J73" s="51"/>
      <c r="K73" s="51"/>
      <c r="M73" s="5"/>
    </row>
    <row r="74" spans="1:13" ht="101.25" x14ac:dyDescent="0.25">
      <c r="A74" s="43">
        <v>58</v>
      </c>
      <c r="B74" s="53" t="s">
        <v>91</v>
      </c>
      <c r="C74" s="45">
        <v>71</v>
      </c>
      <c r="D74" s="49"/>
      <c r="E74" s="50">
        <f>+'[1]SOLDURI BILANT'!C24</f>
        <v>0</v>
      </c>
      <c r="I74" s="51"/>
      <c r="J74" s="51"/>
      <c r="K74" s="51"/>
      <c r="M74" s="5"/>
    </row>
    <row r="75" spans="1:13" ht="43.5" x14ac:dyDescent="0.25">
      <c r="A75" s="43">
        <v>59</v>
      </c>
      <c r="B75" s="53" t="s">
        <v>92</v>
      </c>
      <c r="C75" s="45">
        <v>72</v>
      </c>
      <c r="D75" s="49">
        <v>15001345</v>
      </c>
      <c r="E75" s="50">
        <f>+'[1]SOLDURI BILANT'!D85+'[1]SOLDURI BILANT'!D86+'[1]SOLDURI BILANT'!D88+'[1]SOLDURI BILANT'!D89+'[1]SOLDURI BILANT'!D90</f>
        <v>16488795</v>
      </c>
      <c r="I75" s="51"/>
      <c r="J75" s="51"/>
      <c r="K75" s="51"/>
      <c r="M75" s="5"/>
    </row>
    <row r="76" spans="1:13" ht="58.5" x14ac:dyDescent="0.25">
      <c r="A76" s="56">
        <v>60</v>
      </c>
      <c r="B76" s="85" t="s">
        <v>93</v>
      </c>
      <c r="C76" s="58">
        <v>73</v>
      </c>
      <c r="D76" s="59"/>
      <c r="E76" s="60"/>
      <c r="F76" s="55"/>
      <c r="G76" s="55"/>
      <c r="I76" s="51"/>
      <c r="J76" s="51"/>
      <c r="K76" s="51"/>
      <c r="M76" s="5"/>
    </row>
    <row r="77" spans="1:13" ht="25.5" customHeight="1" x14ac:dyDescent="0.25">
      <c r="A77" s="38">
        <v>61</v>
      </c>
      <c r="B77" s="93" t="s">
        <v>94</v>
      </c>
      <c r="C77" s="40" t="s">
        <v>95</v>
      </c>
      <c r="D77" s="94"/>
      <c r="E77" s="75"/>
      <c r="F77" s="55" t="str">
        <f>IF(D76&lt;D77,"eroare"," ")</f>
        <v xml:space="preserve"> </v>
      </c>
      <c r="G77" s="55"/>
      <c r="I77" s="51"/>
      <c r="J77" s="51"/>
      <c r="K77" s="51"/>
      <c r="M77" s="5"/>
    </row>
    <row r="78" spans="1:13" ht="16.5" customHeight="1" x14ac:dyDescent="0.25">
      <c r="A78" s="43">
        <v>62</v>
      </c>
      <c r="B78" s="53" t="s">
        <v>96</v>
      </c>
      <c r="C78" s="45">
        <v>74</v>
      </c>
      <c r="D78" s="49">
        <v>58642</v>
      </c>
      <c r="E78" s="50">
        <f>+'[1]SOLDURI BILANT'!D121</f>
        <v>51283</v>
      </c>
      <c r="I78" s="51"/>
      <c r="J78" s="51"/>
      <c r="K78" s="51"/>
      <c r="M78" s="5"/>
    </row>
    <row r="79" spans="1:13" ht="29.25" x14ac:dyDescent="0.25">
      <c r="A79" s="43">
        <v>63</v>
      </c>
      <c r="B79" s="53" t="s">
        <v>97</v>
      </c>
      <c r="C79" s="45">
        <v>75</v>
      </c>
      <c r="D79" s="67"/>
      <c r="E79" s="50">
        <f>+'[1]SOLDURI BILANT'!D18+'[1]SOLDURI BILANT'!D19+'[1]SOLDURI BILANT'!D20</f>
        <v>0</v>
      </c>
      <c r="I79" s="51"/>
      <c r="J79" s="51"/>
      <c r="K79" s="51"/>
      <c r="M79" s="5"/>
    </row>
    <row r="80" spans="1:13" ht="32.25" customHeight="1" x14ac:dyDescent="0.25">
      <c r="A80" s="43">
        <v>64</v>
      </c>
      <c r="B80" s="48" t="s">
        <v>98</v>
      </c>
      <c r="C80" s="45">
        <v>78</v>
      </c>
      <c r="D80" s="76">
        <f>D63+D67+D71+D73+D74+D75+D76+D78+D79</f>
        <v>8487753856</v>
      </c>
      <c r="E80" s="77">
        <f>E63+E67+E71+E73+E74+E75+E76+E78+E79</f>
        <v>9948223831</v>
      </c>
      <c r="I80" s="51"/>
      <c r="J80" s="51"/>
      <c r="K80" s="51"/>
      <c r="M80" s="5"/>
    </row>
    <row r="81" spans="1:13" ht="17.25" customHeight="1" x14ac:dyDescent="0.25">
      <c r="A81" s="43">
        <v>65</v>
      </c>
      <c r="B81" s="48" t="s">
        <v>99</v>
      </c>
      <c r="C81" s="45">
        <v>79</v>
      </c>
      <c r="D81" s="76">
        <f>D61+D80</f>
        <v>11170108005</v>
      </c>
      <c r="E81" s="77">
        <f>E61+E80</f>
        <v>13356519345</v>
      </c>
      <c r="I81" s="51"/>
      <c r="J81" s="51"/>
      <c r="K81" s="51"/>
      <c r="M81" s="5"/>
    </row>
    <row r="82" spans="1:13" ht="46.5" customHeight="1" x14ac:dyDescent="0.25">
      <c r="A82" s="43">
        <v>66</v>
      </c>
      <c r="B82" s="48" t="s">
        <v>100</v>
      </c>
      <c r="C82" s="45">
        <v>80</v>
      </c>
      <c r="D82" s="95">
        <f>D54-D81</f>
        <v>-1490430656</v>
      </c>
      <c r="E82" s="96">
        <f>E54-E81</f>
        <v>-4122820963</v>
      </c>
      <c r="I82" s="51"/>
      <c r="J82" s="51"/>
      <c r="K82" s="51"/>
      <c r="M82" s="5"/>
    </row>
    <row r="83" spans="1:13" ht="15.75" customHeight="1" x14ac:dyDescent="0.25">
      <c r="A83" s="43">
        <v>67</v>
      </c>
      <c r="B83" s="48" t="s">
        <v>101</v>
      </c>
      <c r="C83" s="45">
        <v>83</v>
      </c>
      <c r="D83" s="97"/>
      <c r="E83" s="98"/>
      <c r="I83" s="51"/>
      <c r="J83" s="51"/>
      <c r="K83" s="51"/>
      <c r="M83" s="5"/>
    </row>
    <row r="84" spans="1:13" ht="72" customHeight="1" x14ac:dyDescent="0.25">
      <c r="A84" s="43">
        <v>68</v>
      </c>
      <c r="B84" s="53" t="s">
        <v>102</v>
      </c>
      <c r="C84" s="45">
        <v>84</v>
      </c>
      <c r="D84" s="49">
        <v>169574139</v>
      </c>
      <c r="E84" s="50">
        <f>+'[1]SOLDURI BILANT'!D7+'[1]SOLDURI BILANT'!D8+'[1]SOLDURI BILANT'!D9+'[1]SOLDURI BILANT'!D10+'[1]SOLDURI BILANT'!D11+'[1]SOLDURI BILANT'!D12+'[1]SOLDURI BILANT'!D13+'[1]SOLDURI BILANT'!C17+'[1]SOLDURI BILANT'!D14</f>
        <v>173655128</v>
      </c>
      <c r="I84" s="51"/>
      <c r="J84" s="51"/>
      <c r="K84" s="51"/>
      <c r="M84" s="5"/>
    </row>
    <row r="85" spans="1:13" ht="30" customHeight="1" x14ac:dyDescent="0.25">
      <c r="A85" s="43">
        <v>69</v>
      </c>
      <c r="B85" s="53" t="s">
        <v>103</v>
      </c>
      <c r="C85" s="45">
        <v>85</v>
      </c>
      <c r="D85" s="49"/>
      <c r="E85" s="50">
        <f>+'[1]SOLDURI BILANT'!D15-1804540669</f>
        <v>0</v>
      </c>
      <c r="I85" s="51"/>
      <c r="J85" s="51"/>
      <c r="K85" s="51"/>
      <c r="M85" s="5"/>
    </row>
    <row r="86" spans="1:13" ht="30" customHeight="1" x14ac:dyDescent="0.25">
      <c r="A86" s="43">
        <v>70</v>
      </c>
      <c r="B86" s="53" t="s">
        <v>104</v>
      </c>
      <c r="C86" s="45">
        <v>86</v>
      </c>
      <c r="D86" s="49">
        <v>2039214038</v>
      </c>
      <c r="E86" s="50">
        <f>+'[1]SOLDURI BILANT'!C15-1804540669</f>
        <v>2207867196</v>
      </c>
      <c r="I86" s="51"/>
      <c r="J86" s="51"/>
      <c r="K86" s="51"/>
      <c r="M86" s="5"/>
    </row>
    <row r="87" spans="1:13" ht="30" customHeight="1" x14ac:dyDescent="0.25">
      <c r="A87" s="43">
        <v>71</v>
      </c>
      <c r="B87" s="53" t="s">
        <v>105</v>
      </c>
      <c r="C87" s="45">
        <v>87</v>
      </c>
      <c r="D87" s="49">
        <v>379209243</v>
      </c>
      <c r="E87" s="50">
        <f>+'[1]SOLDURI BILANT'!D16-19876254906</f>
        <v>0</v>
      </c>
      <c r="G87" s="52"/>
      <c r="I87" s="51"/>
      <c r="J87" s="51"/>
      <c r="K87" s="51"/>
      <c r="M87" s="5"/>
    </row>
    <row r="88" spans="1:13" ht="29.25" x14ac:dyDescent="0.25">
      <c r="A88" s="43">
        <v>72</v>
      </c>
      <c r="B88" s="53" t="s">
        <v>106</v>
      </c>
      <c r="C88" s="45">
        <v>88</v>
      </c>
      <c r="D88" s="49"/>
      <c r="E88" s="50">
        <f>+'[1]SOLDURI BILANT'!C16-19876254906</f>
        <v>2088608895</v>
      </c>
      <c r="I88" s="51"/>
      <c r="J88" s="51"/>
      <c r="K88" s="51"/>
      <c r="M88" s="5"/>
    </row>
    <row r="89" spans="1:13" ht="36" customHeight="1" x14ac:dyDescent="0.25">
      <c r="A89" s="56">
        <v>73</v>
      </c>
      <c r="B89" s="80" t="s">
        <v>107</v>
      </c>
      <c r="C89" s="58">
        <v>90</v>
      </c>
      <c r="D89" s="99">
        <f>D84+D85-D86+D87-D88</f>
        <v>-1490430656</v>
      </c>
      <c r="E89" s="100">
        <f>E84+E85-E86+E87-E88</f>
        <v>-4122820963</v>
      </c>
      <c r="I89" s="51"/>
      <c r="J89" s="51"/>
      <c r="K89" s="51"/>
      <c r="M89" s="5"/>
    </row>
    <row r="90" spans="1:13" ht="18" customHeight="1" x14ac:dyDescent="0.25">
      <c r="A90" s="21"/>
      <c r="B90" s="101" t="s">
        <v>108</v>
      </c>
      <c r="C90" s="102"/>
      <c r="D90" s="55" t="str">
        <f>IF(D82&lt;&gt;D89,"eroare"," ")</f>
        <v xml:space="preserve"> </v>
      </c>
      <c r="E90" s="55" t="str">
        <f>IF(E82&lt;&gt;E89,"eroare"," ")</f>
        <v xml:space="preserve"> </v>
      </c>
    </row>
    <row r="91" spans="1:13" ht="15.75" customHeight="1" x14ac:dyDescent="0.25">
      <c r="B91" s="104" t="s">
        <v>109</v>
      </c>
      <c r="C91" s="105"/>
      <c r="D91" s="105"/>
      <c r="E91" s="105"/>
    </row>
    <row r="92" spans="1:13" ht="15.75" customHeight="1" x14ac:dyDescent="0.25">
      <c r="B92" s="104"/>
      <c r="C92" s="105"/>
      <c r="D92" s="106"/>
      <c r="E92" s="105"/>
    </row>
    <row r="93" spans="1:13" ht="15.75" customHeight="1" x14ac:dyDescent="0.25">
      <c r="B93" s="104"/>
      <c r="C93" s="105"/>
      <c r="D93" s="105"/>
      <c r="E93" s="105"/>
    </row>
    <row r="94" spans="1:13" ht="15.75" customHeight="1" x14ac:dyDescent="0.2">
      <c r="A94" s="16"/>
      <c r="B94" s="107"/>
      <c r="C94" s="108"/>
      <c r="D94" s="107"/>
      <c r="E94" s="109"/>
      <c r="F94" s="16"/>
      <c r="G94" s="16"/>
      <c r="H94" s="4"/>
      <c r="L94" s="4"/>
    </row>
    <row r="95" spans="1:13" ht="15" customHeight="1" x14ac:dyDescent="0.2">
      <c r="A95" s="16"/>
      <c r="B95" s="110"/>
      <c r="C95" s="111"/>
      <c r="D95" s="110"/>
      <c r="E95" s="109"/>
      <c r="F95" s="16"/>
      <c r="G95" s="16"/>
      <c r="H95" s="4"/>
      <c r="L95" s="4"/>
    </row>
    <row r="96" spans="1:13" ht="15.75" customHeight="1" x14ac:dyDescent="0.2">
      <c r="A96" s="16"/>
      <c r="B96" s="110"/>
      <c r="C96" s="111"/>
      <c r="D96" s="110"/>
      <c r="E96" s="109"/>
      <c r="F96" s="16"/>
      <c r="G96" s="16"/>
      <c r="H96" s="4"/>
      <c r="L96" s="4"/>
    </row>
    <row r="97" spans="1:12" ht="15.75" customHeight="1" x14ac:dyDescent="0.2">
      <c r="A97" s="16"/>
      <c r="B97" s="110"/>
      <c r="C97" s="111"/>
      <c r="D97" s="110"/>
      <c r="E97" s="109"/>
      <c r="F97" s="16"/>
      <c r="G97" s="16"/>
      <c r="H97" s="4"/>
      <c r="L97" s="4"/>
    </row>
    <row r="98" spans="1:12" ht="15.75" customHeight="1" x14ac:dyDescent="0.2">
      <c r="A98" s="16"/>
      <c r="B98" s="110"/>
      <c r="C98" s="111"/>
      <c r="D98" s="110"/>
      <c r="E98" s="109"/>
      <c r="F98" s="16"/>
      <c r="G98" s="16"/>
      <c r="H98" s="4"/>
      <c r="L98" s="4"/>
    </row>
    <row r="99" spans="1:12" ht="15.75" customHeight="1" x14ac:dyDescent="0.2">
      <c r="A99" s="16"/>
      <c r="B99" s="110"/>
      <c r="C99" s="111"/>
      <c r="D99" s="110"/>
      <c r="E99" s="109"/>
      <c r="F99" s="16"/>
      <c r="G99" s="16"/>
      <c r="H99" s="4"/>
      <c r="L99" s="4"/>
    </row>
    <row r="100" spans="1:12" ht="15.75" customHeight="1" x14ac:dyDescent="0.2">
      <c r="A100" s="16"/>
      <c r="B100" s="110"/>
      <c r="C100" s="111"/>
      <c r="D100" s="110"/>
      <c r="E100" s="109"/>
      <c r="F100" s="16"/>
      <c r="G100" s="16"/>
      <c r="H100" s="4"/>
      <c r="L100" s="4"/>
    </row>
    <row r="101" spans="1:12" ht="12.75" x14ac:dyDescent="0.2">
      <c r="A101" s="16"/>
      <c r="B101" s="110"/>
      <c r="C101" s="111"/>
      <c r="D101" s="110"/>
      <c r="E101" s="109"/>
      <c r="F101" s="16"/>
      <c r="G101" s="16"/>
      <c r="H101" s="4"/>
      <c r="L101" s="4"/>
    </row>
    <row r="102" spans="1:12" ht="12.75" x14ac:dyDescent="0.2">
      <c r="A102" s="16"/>
      <c r="B102" s="110"/>
      <c r="C102" s="111"/>
      <c r="D102" s="110"/>
      <c r="E102" s="109"/>
      <c r="F102" s="16"/>
      <c r="G102" s="16"/>
      <c r="H102" s="4"/>
      <c r="L102" s="4"/>
    </row>
    <row r="103" spans="1:12" x14ac:dyDescent="0.25">
      <c r="B103" s="16"/>
      <c r="C103" s="103"/>
      <c r="D103" s="16"/>
      <c r="E103" s="112"/>
      <c r="F103" s="113"/>
      <c r="G103" s="113"/>
    </row>
    <row r="104" spans="1:12" x14ac:dyDescent="0.25">
      <c r="B104" s="16"/>
      <c r="C104" s="103"/>
      <c r="D104" s="16"/>
      <c r="E104" s="112"/>
      <c r="F104" s="113"/>
      <c r="G104" s="113"/>
    </row>
    <row r="105" spans="1:12" x14ac:dyDescent="0.25">
      <c r="B105" s="16"/>
      <c r="C105" s="103"/>
      <c r="D105" s="16"/>
      <c r="E105" s="112"/>
      <c r="F105" s="113"/>
      <c r="G105" s="113"/>
    </row>
  </sheetData>
  <mergeCells count="13">
    <mergeCell ref="A11:E11"/>
    <mergeCell ref="A12:E12"/>
    <mergeCell ref="A14:A15"/>
    <mergeCell ref="B14:B15"/>
    <mergeCell ref="C14:C15"/>
    <mergeCell ref="D14:D15"/>
    <mergeCell ref="E14:E15"/>
    <mergeCell ref="A1:E1"/>
    <mergeCell ref="A3:D3"/>
    <mergeCell ref="A5:B5"/>
    <mergeCell ref="A6:C6"/>
    <mergeCell ref="A7:D7"/>
    <mergeCell ref="A9:C9"/>
  </mergeCells>
  <dataValidations count="1">
    <dataValidation type="whole" allowBlank="1" showInputMessage="1" showErrorMessage="1" sqref="D17:D89">
      <formula1>-9.9999999E+28</formula1>
      <formula2>9.99999999E+28</formula2>
    </dataValidation>
  </dataValidations>
  <printOptions horizontalCentered="1"/>
  <pageMargins left="0.43307086614173229" right="0.23622047244094491" top="0.35433070866141736" bottom="0.43307086614173229" header="0.51181102362204722" footer="0.43307086614173229"/>
  <pageSetup scale="90" firstPageNumber="0" orientation="portrait" horizontalDpi="300" verticalDpi="300" r:id="rId1"/>
  <headerFooter alignWithMargins="0">
    <oddFooter>&amp;C&amp;A&amp;RPage &amp;P</oddFooter>
  </headerFooter>
  <rowBreaks count="5" manualBreakCount="5">
    <brk id="26" max="4" man="1"/>
    <brk id="36" max="4" man="1"/>
    <brk id="45" max="4" man="1"/>
    <brk id="64" max="4" man="1"/>
    <brk id="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Bilant 2021</vt:lpstr>
      <vt:lpstr>'Bilant 2021'!Print_Area</vt:lpstr>
      <vt:lpstr>'Bilant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2022-05-09T06:56:38Z</dcterms:created>
  <dcterms:modified xsi:type="dcterms:W3CDTF">2022-05-09T06:57:32Z</dcterms:modified>
</cp:coreProperties>
</file>