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0050"/>
  </bookViews>
  <sheets>
    <sheet name="cheltuieli 2021" sheetId="1" r:id="rId1"/>
  </sheets>
  <externalReferences>
    <externalReference r:id="rId2"/>
  </externalReferences>
  <definedNames>
    <definedName name="__xlfn_BAHTTEXT">#N/A</definedName>
    <definedName name="_xlnm.Database">#REF!</definedName>
    <definedName name="Excel_BuiltIn_Database">#REF!</definedName>
    <definedName name="_xlnm.Print_Area" localSheetId="0">'cheltuieli 2021'!$A$1:$E$231</definedName>
    <definedName name="_xlnm.Print_Titles" localSheetId="0">'cheltuieli 2021'!$4:$7</definedName>
  </definedNames>
  <calcPr calcId="145621"/>
</workbook>
</file>

<file path=xl/calcChain.xml><?xml version="1.0" encoding="utf-8"?>
<calcChain xmlns="http://schemas.openxmlformats.org/spreadsheetml/2006/main">
  <c r="E226" i="1" l="1"/>
  <c r="D226" i="1"/>
  <c r="C226" i="1"/>
  <c r="E225" i="1"/>
  <c r="E224" i="1"/>
  <c r="E223" i="1" s="1"/>
  <c r="E222" i="1" s="1"/>
  <c r="E215" i="1" s="1"/>
  <c r="E221" i="1"/>
  <c r="E220" i="1"/>
  <c r="E219" i="1" s="1"/>
  <c r="D219" i="1"/>
  <c r="C219" i="1"/>
  <c r="D218" i="1"/>
  <c r="D217" i="1" s="1"/>
  <c r="D216" i="1" s="1"/>
  <c r="C218" i="1"/>
  <c r="C217" i="1"/>
  <c r="C216" i="1" s="1"/>
  <c r="D215" i="1"/>
  <c r="C215" i="1"/>
  <c r="D214" i="1"/>
  <c r="D213" i="1" s="1"/>
  <c r="C214" i="1"/>
  <c r="C213" i="1"/>
  <c r="E212" i="1"/>
  <c r="E211" i="1"/>
  <c r="E210" i="1"/>
  <c r="E209" i="1"/>
  <c r="E208" i="1" s="1"/>
  <c r="D208" i="1"/>
  <c r="C208" i="1"/>
  <c r="E207" i="1"/>
  <c r="E206" i="1"/>
  <c r="E205" i="1"/>
  <c r="E204" i="1"/>
  <c r="D204" i="1"/>
  <c r="E203" i="1"/>
  <c r="E202" i="1"/>
  <c r="E201" i="1"/>
  <c r="E200" i="1" s="1"/>
  <c r="D201" i="1"/>
  <c r="D200" i="1" s="1"/>
  <c r="C201" i="1"/>
  <c r="C200" i="1"/>
  <c r="E199" i="1"/>
  <c r="E198" i="1"/>
  <c r="E197" i="1"/>
  <c r="E196" i="1"/>
  <c r="E195" i="1" s="1"/>
  <c r="D195" i="1"/>
  <c r="C195" i="1"/>
  <c r="E194" i="1"/>
  <c r="E193" i="1"/>
  <c r="E192" i="1"/>
  <c r="E191" i="1"/>
  <c r="E190" i="1"/>
  <c r="E188" i="1" s="1"/>
  <c r="D190" i="1"/>
  <c r="E189" i="1"/>
  <c r="D188" i="1"/>
  <c r="C188" i="1"/>
  <c r="E187" i="1"/>
  <c r="E186" i="1"/>
  <c r="E185" i="1"/>
  <c r="D185" i="1"/>
  <c r="C185" i="1"/>
  <c r="E184" i="1"/>
  <c r="E183" i="1"/>
  <c r="E182" i="1"/>
  <c r="E181" i="1" s="1"/>
  <c r="D181" i="1"/>
  <c r="D175" i="1" s="1"/>
  <c r="C181" i="1"/>
  <c r="E180" i="1"/>
  <c r="E179" i="1"/>
  <c r="E178" i="1"/>
  <c r="E177" i="1"/>
  <c r="E176" i="1" s="1"/>
  <c r="E175" i="1" s="1"/>
  <c r="D176" i="1"/>
  <c r="C176" i="1"/>
  <c r="C175" i="1" s="1"/>
  <c r="E174" i="1"/>
  <c r="E173" i="1"/>
  <c r="E172" i="1"/>
  <c r="E171" i="1"/>
  <c r="E170" i="1"/>
  <c r="E169" i="1"/>
  <c r="E168" i="1" s="1"/>
  <c r="D168" i="1"/>
  <c r="C168" i="1"/>
  <c r="E167" i="1"/>
  <c r="E166" i="1"/>
  <c r="E165" i="1"/>
  <c r="E164" i="1"/>
  <c r="E163" i="1"/>
  <c r="E162" i="1"/>
  <c r="E161" i="1"/>
  <c r="E160" i="1"/>
  <c r="E159" i="1"/>
  <c r="E158" i="1" s="1"/>
  <c r="D158" i="1"/>
  <c r="D157" i="1" s="1"/>
  <c r="D131" i="1" s="1"/>
  <c r="C158" i="1"/>
  <c r="E156" i="1"/>
  <c r="E155" i="1"/>
  <c r="E154" i="1"/>
  <c r="E151" i="1" s="1"/>
  <c r="E153" i="1"/>
  <c r="E152" i="1"/>
  <c r="D151" i="1"/>
  <c r="E150" i="1"/>
  <c r="E149" i="1"/>
  <c r="E148" i="1"/>
  <c r="E147" i="1"/>
  <c r="E146" i="1"/>
  <c r="E145" i="1"/>
  <c r="E144" i="1"/>
  <c r="E143" i="1"/>
  <c r="E142" i="1" s="1"/>
  <c r="D142" i="1"/>
  <c r="D141" i="1"/>
  <c r="C141" i="1"/>
  <c r="E140" i="1"/>
  <c r="E139" i="1"/>
  <c r="E138" i="1"/>
  <c r="E137" i="1" s="1"/>
  <c r="E132" i="1" s="1"/>
  <c r="D137" i="1"/>
  <c r="C137" i="1"/>
  <c r="C132" i="1" s="1"/>
  <c r="C131" i="1" s="1"/>
  <c r="E136" i="1"/>
  <c r="E135" i="1"/>
  <c r="E134" i="1"/>
  <c r="E133" i="1"/>
  <c r="D132" i="1"/>
  <c r="E129" i="1"/>
  <c r="E128" i="1" s="1"/>
  <c r="E127" i="1" s="1"/>
  <c r="E126" i="1" s="1"/>
  <c r="E125" i="1"/>
  <c r="E124" i="1"/>
  <c r="E123" i="1"/>
  <c r="E122" i="1"/>
  <c r="E121" i="1"/>
  <c r="E120" i="1"/>
  <c r="E118" i="1" s="1"/>
  <c r="E117" i="1" s="1"/>
  <c r="E119" i="1"/>
  <c r="D118" i="1"/>
  <c r="D117" i="1" s="1"/>
  <c r="C118" i="1"/>
  <c r="C117" i="1" s="1"/>
  <c r="E115" i="1"/>
  <c r="E114" i="1"/>
  <c r="E113" i="1" s="1"/>
  <c r="E28" i="1" s="1"/>
  <c r="E17" i="1" s="1"/>
  <c r="D113" i="1"/>
  <c r="C113" i="1"/>
  <c r="E112" i="1"/>
  <c r="E111" i="1"/>
  <c r="E110" i="1"/>
  <c r="E109" i="1"/>
  <c r="D109" i="1"/>
  <c r="C109" i="1"/>
  <c r="E108" i="1"/>
  <c r="E107" i="1"/>
  <c r="E106" i="1"/>
  <c r="E105" i="1" s="1"/>
  <c r="E104" i="1" s="1"/>
  <c r="D105" i="1"/>
  <c r="D104" i="1" s="1"/>
  <c r="C105" i="1"/>
  <c r="C104" i="1" s="1"/>
  <c r="E103" i="1"/>
  <c r="E102" i="1"/>
  <c r="E101" i="1" s="1"/>
  <c r="D101" i="1"/>
  <c r="C101" i="1"/>
  <c r="E100" i="1"/>
  <c r="E99" i="1"/>
  <c r="E98" i="1"/>
  <c r="E97" i="1"/>
  <c r="E96" i="1"/>
  <c r="E95" i="1"/>
  <c r="D95" i="1"/>
  <c r="C95" i="1"/>
  <c r="C91" i="1" s="1"/>
  <c r="C90" i="1" s="1"/>
  <c r="C89" i="1" s="1"/>
  <c r="E94" i="1"/>
  <c r="E93" i="1"/>
  <c r="E92" i="1"/>
  <c r="E91" i="1"/>
  <c r="D91" i="1"/>
  <c r="D90" i="1"/>
  <c r="D89" i="1" s="1"/>
  <c r="E88" i="1"/>
  <c r="E87" i="1" s="1"/>
  <c r="E86" i="1" s="1"/>
  <c r="D87" i="1"/>
  <c r="D86" i="1" s="1"/>
  <c r="C87" i="1"/>
  <c r="C86" i="1" s="1"/>
  <c r="E85" i="1"/>
  <c r="E84" i="1"/>
  <c r="E83" i="1" s="1"/>
  <c r="D83" i="1"/>
  <c r="C83" i="1"/>
  <c r="E82" i="1"/>
  <c r="E81" i="1"/>
  <c r="E80" i="1"/>
  <c r="E79" i="1"/>
  <c r="E78" i="1"/>
  <c r="E77" i="1"/>
  <c r="E76" i="1"/>
  <c r="E75" i="1"/>
  <c r="D75" i="1"/>
  <c r="C75" i="1"/>
  <c r="E74" i="1"/>
  <c r="E73" i="1"/>
  <c r="D73" i="1"/>
  <c r="C73" i="1"/>
  <c r="E72" i="1"/>
  <c r="E71" i="1"/>
  <c r="E70" i="1"/>
  <c r="E69" i="1"/>
  <c r="E68" i="1"/>
  <c r="E67" i="1"/>
  <c r="E66" i="1" s="1"/>
  <c r="E65" i="1"/>
  <c r="E64" i="1"/>
  <c r="E63" i="1"/>
  <c r="E62" i="1"/>
  <c r="E61" i="1"/>
  <c r="E60" i="1"/>
  <c r="E59" i="1"/>
  <c r="E56" i="1"/>
  <c r="E55" i="1"/>
  <c r="E54" i="1"/>
  <c r="E53" i="1"/>
  <c r="E52" i="1"/>
  <c r="E51" i="1"/>
  <c r="E50" i="1"/>
  <c r="E49" i="1"/>
  <c r="E48" i="1"/>
  <c r="D48" i="1"/>
  <c r="C48" i="1"/>
  <c r="E47" i="1"/>
  <c r="E46" i="1"/>
  <c r="D46" i="1"/>
  <c r="C46" i="1"/>
  <c r="E45" i="1"/>
  <c r="E44" i="1"/>
  <c r="E43" i="1"/>
  <c r="E42" i="1"/>
  <c r="E41" i="1"/>
  <c r="E40" i="1"/>
  <c r="E39" i="1"/>
  <c r="E38" i="1"/>
  <c r="E37" i="1"/>
  <c r="E36" i="1"/>
  <c r="E35" i="1" s="1"/>
  <c r="D36" i="1"/>
  <c r="C36" i="1"/>
  <c r="D35" i="1"/>
  <c r="C35" i="1"/>
  <c r="D28" i="1"/>
  <c r="C28" i="1"/>
  <c r="C17" i="1" s="1"/>
  <c r="C26" i="1"/>
  <c r="C22" i="1"/>
  <c r="D17" i="1"/>
  <c r="C14" i="1"/>
  <c r="D10" i="1"/>
  <c r="C10" i="1"/>
  <c r="A3" i="1"/>
  <c r="A1" i="1"/>
  <c r="E27" i="1" l="1"/>
  <c r="E16" i="1"/>
  <c r="E116" i="1"/>
  <c r="E29" i="1" s="1"/>
  <c r="E30" i="1"/>
  <c r="E19" i="1" s="1"/>
  <c r="E18" i="1" s="1"/>
  <c r="E141" i="1"/>
  <c r="C116" i="1"/>
  <c r="C29" i="1" s="1"/>
  <c r="C30" i="1"/>
  <c r="C19" i="1" s="1"/>
  <c r="C18" i="1" s="1"/>
  <c r="E58" i="1"/>
  <c r="E57" i="1" s="1"/>
  <c r="D24" i="1"/>
  <c r="D12" i="1"/>
  <c r="E90" i="1"/>
  <c r="E89" i="1" s="1"/>
  <c r="C25" i="1"/>
  <c r="C13" i="1"/>
  <c r="C27" i="1"/>
  <c r="C16" i="1"/>
  <c r="D116" i="1"/>
  <c r="D29" i="1" s="1"/>
  <c r="D30" i="1"/>
  <c r="D19" i="1" s="1"/>
  <c r="D18" i="1" s="1"/>
  <c r="E15" i="1"/>
  <c r="E131" i="1"/>
  <c r="E130" i="1" s="1"/>
  <c r="E12" i="1"/>
  <c r="E24" i="1"/>
  <c r="D14" i="1"/>
  <c r="D26" i="1"/>
  <c r="E218" i="1"/>
  <c r="E217" i="1" s="1"/>
  <c r="E216" i="1" s="1"/>
  <c r="E214" i="1"/>
  <c r="E213" i="1" s="1"/>
  <c r="E14" i="1" s="1"/>
  <c r="E26" i="1" s="1"/>
  <c r="D16" i="1"/>
  <c r="D27" i="1"/>
  <c r="D130" i="1"/>
  <c r="D67" i="1"/>
  <c r="D66" i="1" s="1"/>
  <c r="D58" i="1" s="1"/>
  <c r="D57" i="1" s="1"/>
  <c r="D125" i="1" s="1"/>
  <c r="D25" i="1"/>
  <c r="D13" i="1"/>
  <c r="C130" i="1"/>
  <c r="C67" i="1"/>
  <c r="C66" i="1" s="1"/>
  <c r="C58" i="1" s="1"/>
  <c r="C57" i="1" s="1"/>
  <c r="C125" i="1" s="1"/>
  <c r="E157" i="1"/>
  <c r="E10" i="1"/>
  <c r="E22" i="1"/>
  <c r="C24" i="1"/>
  <c r="C12" i="1"/>
  <c r="D22" i="1"/>
  <c r="D34" i="1"/>
  <c r="E25" i="1" l="1"/>
  <c r="E13" i="1"/>
  <c r="E21" i="1"/>
  <c r="C34" i="1"/>
  <c r="C23" i="1"/>
  <c r="C21" i="1" s="1"/>
  <c r="C20" i="1" s="1"/>
  <c r="C11" i="1"/>
  <c r="C9" i="1" s="1"/>
  <c r="C8" i="1" s="1"/>
  <c r="D23" i="1"/>
  <c r="D11" i="1"/>
  <c r="D9" i="1" s="1"/>
  <c r="D8" i="1" s="1"/>
  <c r="D32" i="1"/>
  <c r="D31" i="1" s="1"/>
  <c r="D33" i="1"/>
  <c r="D21" i="1"/>
  <c r="D20" i="1" s="1"/>
  <c r="E34" i="1"/>
  <c r="E11" i="1"/>
  <c r="E9" i="1" s="1"/>
  <c r="E23" i="1"/>
  <c r="E32" i="1" l="1"/>
  <c r="E33" i="1"/>
  <c r="E8" i="1" s="1"/>
  <c r="C228" i="1"/>
  <c r="C229" i="1"/>
  <c r="D229" i="1"/>
  <c r="D228" i="1"/>
  <c r="C32" i="1"/>
  <c r="C31" i="1" s="1"/>
  <c r="C33" i="1"/>
  <c r="E20" i="1" l="1"/>
  <c r="E31" i="1"/>
  <c r="E228" i="1" l="1"/>
  <c r="E229" i="1"/>
</calcChain>
</file>

<file path=xl/sharedStrings.xml><?xml version="1.0" encoding="utf-8"?>
<sst xmlns="http://schemas.openxmlformats.org/spreadsheetml/2006/main" count="413" uniqueCount="339">
  <si>
    <t>CONTUL DE EXECUTIE A BUGETULUI INSTITUTIEI PUBLICE- CHELTUIELI</t>
  </si>
  <si>
    <t>cod 21</t>
  </si>
  <si>
    <t>Denumirea indicatorilor*)</t>
  </si>
  <si>
    <t>Cod</t>
  </si>
  <si>
    <t>Credite bugetare</t>
  </si>
  <si>
    <t>Plăţi efectuate</t>
  </si>
  <si>
    <t>inițiale</t>
  </si>
  <si>
    <t>definitive</t>
  </si>
  <si>
    <t>A</t>
  </si>
  <si>
    <t>B</t>
  </si>
  <si>
    <t xml:space="preserve">CHELTUIELI- TOTAL      </t>
  </si>
  <si>
    <t>CHELTUIELI CURENTE</t>
  </si>
  <si>
    <t>5000.01</t>
  </si>
  <si>
    <t>TITLUL I CHELTUIELI DE PERSONAL</t>
  </si>
  <si>
    <t>5000.10</t>
  </si>
  <si>
    <t>TITLUL II BUNURI SI SERVICII</t>
  </si>
  <si>
    <t>5000.20</t>
  </si>
  <si>
    <t>TITLUL III DABANZI</t>
  </si>
  <si>
    <t>5000.30</t>
  </si>
  <si>
    <t>TITLUL VI TRANSFERURU ÎNTRE UNITĂȚI ALE ADMINISTRAȚIEI PUBLICE</t>
  </si>
  <si>
    <t>5000.51</t>
  </si>
  <si>
    <t>TITLUL IX ASISTENTA SOCIALA</t>
  </si>
  <si>
    <t>5000.57</t>
  </si>
  <si>
    <t>PLATI EFECTUATE IN ANII PRECEDENTI SI RECUPERATE IN ANUL CURENT</t>
  </si>
  <si>
    <t>5000.85</t>
  </si>
  <si>
    <t xml:space="preserve">TITLU X PROIECTE CU FINANTARE DIN FONDURI EXTERNE NERAMBURSABILE AFERENTE CADRULUI FINANCIAR 2014-2020 </t>
  </si>
  <si>
    <t>5000.58</t>
  </si>
  <si>
    <t>TITLUL XI ALTE CHELTUIELI</t>
  </si>
  <si>
    <t>5000.59</t>
  </si>
  <si>
    <t>CHELTUIELI DE CAPITAL</t>
  </si>
  <si>
    <t>5000.70</t>
  </si>
  <si>
    <t>TITLUL XIIi ACTIVE NEFINANCIARE</t>
  </si>
  <si>
    <t>5000.71</t>
  </si>
  <si>
    <t>5005.01</t>
  </si>
  <si>
    <t>5005.10</t>
  </si>
  <si>
    <t>5005.20</t>
  </si>
  <si>
    <t>5005.30</t>
  </si>
  <si>
    <t>TITLUL VI TRANSFERURI ÎNTRE UNITĂȚI ALE ADMINISTRAȚIEI PUBLICE</t>
  </si>
  <si>
    <t>5005.51</t>
  </si>
  <si>
    <t>5005.57</t>
  </si>
  <si>
    <t>6605.58</t>
  </si>
  <si>
    <t>5005.59</t>
  </si>
  <si>
    <t>5005.70</t>
  </si>
  <si>
    <t>TITLUL XIII ACTIVE NEFINANCIARE</t>
  </si>
  <si>
    <t>5005.71</t>
  </si>
  <si>
    <t>Partea a III-a CHELTUIELI SOC-CULTURALE</t>
  </si>
  <si>
    <t>6600.05</t>
  </si>
  <si>
    <t>6600.05.01</t>
  </si>
  <si>
    <t>SANATATE</t>
  </si>
  <si>
    <t>6605</t>
  </si>
  <si>
    <t>6605.01</t>
  </si>
  <si>
    <t>6605.10</t>
  </si>
  <si>
    <t>Cheltuieli de salarii in bani</t>
  </si>
  <si>
    <t>6605.10.01</t>
  </si>
  <si>
    <t>Salarii de baza</t>
  </si>
  <si>
    <t>6605.10.01.01</t>
  </si>
  <si>
    <t>Spor penru condiții de muncă</t>
  </si>
  <si>
    <t>6605.10.01.05</t>
  </si>
  <si>
    <t>Alte sporuri</t>
  </si>
  <si>
    <t>6605.10.01.06</t>
  </si>
  <si>
    <t>Indemnizatii platite unor persoane din afara unitatii</t>
  </si>
  <si>
    <t>6605.10.01.12</t>
  </si>
  <si>
    <t>Drepturi de delegare</t>
  </si>
  <si>
    <t>6605.10.01.13</t>
  </si>
  <si>
    <t>Indemnizatii de detaşare</t>
  </si>
  <si>
    <t>6605.10.01.14</t>
  </si>
  <si>
    <t>Indemnizații de hrană</t>
  </si>
  <si>
    <t>6605.10.01.17</t>
  </si>
  <si>
    <t>Alte drepturi salariale in bani, dc</t>
  </si>
  <si>
    <t>6605.10.01.30</t>
  </si>
  <si>
    <t xml:space="preserve">     - hotarari judecatoresti</t>
  </si>
  <si>
    <t>Cheltuieli salariale în natură</t>
  </si>
  <si>
    <t>6605.10.02</t>
  </si>
  <si>
    <t>Vouchere de vacanță</t>
  </si>
  <si>
    <t>6605.10.02.06</t>
  </si>
  <si>
    <t>Contributii</t>
  </si>
  <si>
    <t>6605.10.03</t>
  </si>
  <si>
    <t>Contributii de asigurari sociale de stat</t>
  </si>
  <si>
    <t>6605.10.03.01</t>
  </si>
  <si>
    <t>Contributii de asigurari de somaj</t>
  </si>
  <si>
    <t>6605.10.03.02</t>
  </si>
  <si>
    <t>Contributii de asigurari sociale de sanatate</t>
  </si>
  <si>
    <t>6605.10.03.03</t>
  </si>
  <si>
    <t xml:space="preserve">Contributii de asigurari pentru accidente de munca si boli profesionale </t>
  </si>
  <si>
    <t>6605.10.03.04</t>
  </si>
  <si>
    <t>Contributii pentru concedii si indemnizatii</t>
  </si>
  <si>
    <t>6605.10.03.06</t>
  </si>
  <si>
    <t>Contribuția asiguratorie pentru muncă, dc</t>
  </si>
  <si>
    <t>6605.10.03.07</t>
  </si>
  <si>
    <t>Contribuții plătite de angajator în numele angajatului</t>
  </si>
  <si>
    <t>6605.10.03.08</t>
  </si>
  <si>
    <t>6605.20</t>
  </si>
  <si>
    <t>Bunuri si servicii</t>
  </si>
  <si>
    <t>6605.20.01</t>
  </si>
  <si>
    <t>Furnituri de birou</t>
  </si>
  <si>
    <t>6605.20.01.01</t>
  </si>
  <si>
    <t>Materiale pentru curatenie</t>
  </si>
  <si>
    <t>6605.20.01.02</t>
  </si>
  <si>
    <t>Incalzit, iluminat si forta motrica</t>
  </si>
  <si>
    <t>6605.20.01.03</t>
  </si>
  <si>
    <t>Apa, canal si salubritate</t>
  </si>
  <si>
    <t>6605.20.01.04</t>
  </si>
  <si>
    <t>Carburanti si lubrifianti</t>
  </si>
  <si>
    <t>6605.20.01.05</t>
  </si>
  <si>
    <t>Piese de schimb</t>
  </si>
  <si>
    <t>6605.20.01.06</t>
  </si>
  <si>
    <t>Posta, telecomunicatii, radio, tv, internet</t>
  </si>
  <si>
    <t>6605.20.01.08</t>
  </si>
  <si>
    <t>Materiale si prestari de servicii cu caracter functional</t>
  </si>
  <si>
    <t>6605.20.01.09</t>
  </si>
  <si>
    <t>Materiale si prestari de servicii cu caracter medical</t>
  </si>
  <si>
    <t>6605.20.01.09.1</t>
  </si>
  <si>
    <t>Materiale si prestari de servicii cu caracter functional pt ch.proprii</t>
  </si>
  <si>
    <t>6605.20.01.09.2</t>
  </si>
  <si>
    <t>Alte bunuri si servicii pentru intretinere si functionare, din care:</t>
  </si>
  <si>
    <t>6605.20.01.30</t>
  </si>
  <si>
    <t xml:space="preserve"> - sume pentru servicii poștale în vederea distribuției cardurilor naționale</t>
  </si>
  <si>
    <t xml:space="preserve">  -  sume pentru servicii de mentenanță și suport tehnic ERP</t>
  </si>
  <si>
    <t>Reparatii curente</t>
  </si>
  <si>
    <t>6605.20.02</t>
  </si>
  <si>
    <t>Bunuri de natura obiectelor de inventar</t>
  </si>
  <si>
    <t>6605.20.05</t>
  </si>
  <si>
    <t>Alte obiecte de inventar</t>
  </si>
  <si>
    <t>6605.20.05.30</t>
  </si>
  <si>
    <t>Deplasari, detasari, transferari</t>
  </si>
  <si>
    <t>6605.20.06</t>
  </si>
  <si>
    <t>Deplasari interne, detasari, transferari</t>
  </si>
  <si>
    <t>6605.20.06.01</t>
  </si>
  <si>
    <t>Deplasari in strainatate</t>
  </si>
  <si>
    <t>6605.20.06.02</t>
  </si>
  <si>
    <t>Carti, publicatii si materiale documentare</t>
  </si>
  <si>
    <t>6605.20.11</t>
  </si>
  <si>
    <t>Consultanţă şi expertiză</t>
  </si>
  <si>
    <t>6605.20.12</t>
  </si>
  <si>
    <t>Pregatire profesionala</t>
  </si>
  <si>
    <t>6605.20.13</t>
  </si>
  <si>
    <t>Protectia muncii</t>
  </si>
  <si>
    <t>6605.20.14</t>
  </si>
  <si>
    <t>Cheltuieli judiciare si extrajudiciare derivate din actiuni in reprezentarea intereselor statului, potrivit dispozitiilor legale</t>
  </si>
  <si>
    <t>6605.20.25</t>
  </si>
  <si>
    <t>Alte cheltuieli</t>
  </si>
  <si>
    <t>6605.20.30</t>
  </si>
  <si>
    <t>Chirii</t>
  </si>
  <si>
    <t>6605.20.30.04</t>
  </si>
  <si>
    <t>Alte cheltuieli cu bunuri si servicii</t>
  </si>
  <si>
    <t>6605.20.30.30</t>
  </si>
  <si>
    <t>6605.30</t>
  </si>
  <si>
    <t>Alte dobanzi</t>
  </si>
  <si>
    <t>66.05.30.03</t>
  </si>
  <si>
    <t>Dobanda datorata trezoreriei statului</t>
  </si>
  <si>
    <t>66.05.30.03.02</t>
  </si>
  <si>
    <t>6605.51</t>
  </si>
  <si>
    <t>TRANSFERURI CURENTE</t>
  </si>
  <si>
    <t>6605.51.01</t>
  </si>
  <si>
    <t>Transferuri din bugetul fondului național unic de asigurări sociale de sănătate către unitățile sanitare pentru acoperirea creșterilor salariale, din care:</t>
  </si>
  <si>
    <t>6605.51.01.66</t>
  </si>
  <si>
    <t>~ influente financiare determinate de cresterile salariale prevazute de art.38, alin.3, lit.g) din Legea nr.153/2017,cu modificările și completările ulterioare</t>
  </si>
  <si>
    <t xml:space="preserve"> influente financiare determinate de cresterile salariale prevazute de art. 38 alin. 4^3  din Legea-cadru nr. 153/2017,cu modificările și completările ulterioare</t>
  </si>
  <si>
    <t xml:space="preserve"> influente financiare determinate de cresterile salariale prevazute de art. 38 alin. 4^4 din Legea-cadru nr. 153/2017, cu modificările și completările ulterioare</t>
  </si>
  <si>
    <t>~influente financiare determinate de cresterile salariale prevazute de art.38, alin.4 din Legea nr.153/2017, cu modificarile si completarile ulterioare, din care:</t>
  </si>
  <si>
    <t xml:space="preserve"> - influente financiare determinate de cresterile salariale prevazute de art.38, alin.4 din Legea nr.153/2017 reprezentand majorarea cu 1/4 din diferenţa dintre salariul de bază, solda de funcţie/salariul de funcţie, indemnizaţia de încadrare prevăzute de lege pentru anul 2022 şi cel/cea din luna decembrie 2018, conform art.34, alin(1) din OUG nr.114/2018 cu modificarile si completarile ulterioare </t>
  </si>
  <si>
    <t xml:space="preserve"> - influente financiare determinate de cresterile salariale prevazute de art.38, alin.4 din Legea nr.153/2017 reprezentand majorarea cu 1/3 din diferenţa dintre salariul de bază, solda de funcţie/salariul de funcţie, indemnizaţia de încadrare prevăzute de lege pentru anul 2022 şi cel/cea din luna decembrie 2019, conform art.45 din Legea nr.5/2020</t>
  </si>
  <si>
    <t>~ majorarea acordată suplimentar drepturilor salariale cuvenite, in cuantum de 75%,  pentru personalul din unităţile sanitare publice, conform art.3^1 din Legea nr.19/2020, cu modificarile si completarile ulterioare</t>
  </si>
  <si>
    <t>~majorarea acordată suplimentar drepturilor salariale cuvenite, in cuantum de 75%,  pentru personalul din unităţile sanitare publice, conform art.4, alin.(6) din OUG 147/2020</t>
  </si>
  <si>
    <t>~majorarea acordată suplimentar drepturilor salariale cuvenite, in cuantum de 75%,  pentru personalul din unităţile sanitare publice, conform art.7, alin.(8) din OUG 110/2021</t>
  </si>
  <si>
    <t>Transferuri pentru stimulentul de risc, din care:</t>
  </si>
  <si>
    <t>6605.51.01.75</t>
  </si>
  <si>
    <t>~ sume alocate in baza OUG nr.43/2020, cu modificarile si completarile ulterioare si a Ordinului CNAS nr.540/2020 cu modificarile si completarile ulterioare</t>
  </si>
  <si>
    <t>~ sume alocate in baza Legii nr.82/2020 de aprobare a OUG nr.43/2020 si a Ordinului CNAS nr.1192/2020</t>
  </si>
  <si>
    <t>Programe din Fondul Social European (FSE)</t>
  </si>
  <si>
    <t>6605.58.02</t>
  </si>
  <si>
    <t>Finantare nationala</t>
  </si>
  <si>
    <t>6605.58.02.01</t>
  </si>
  <si>
    <t>Finantare externa nerambursabila</t>
  </si>
  <si>
    <t>6605.58.02.02</t>
  </si>
  <si>
    <t>Cheltuieli neeligibile</t>
  </si>
  <si>
    <t>6605.58.02.03</t>
  </si>
  <si>
    <t>Alte programe comunitare finantate in perioada 2014-2020</t>
  </si>
  <si>
    <t>6605.58.15</t>
  </si>
  <si>
    <t>6605.58.15.01</t>
  </si>
  <si>
    <t>6605.58.15.02</t>
  </si>
  <si>
    <t>6605.58.15.03</t>
  </si>
  <si>
    <t>6605.59</t>
  </si>
  <si>
    <t>Despăgubiri civile</t>
  </si>
  <si>
    <t>6605.59.17</t>
  </si>
  <si>
    <t>Sume aferente persoanelor cu hadicap neîncadrate</t>
  </si>
  <si>
    <t>6605.59.40</t>
  </si>
  <si>
    <t>6605.70</t>
  </si>
  <si>
    <t>TITLUL XIII                                   ACTIVE NEFINANCIARE</t>
  </si>
  <si>
    <t>6605.71</t>
  </si>
  <si>
    <t>Active fixe</t>
  </si>
  <si>
    <t>6605.71.01</t>
  </si>
  <si>
    <t>Constructii</t>
  </si>
  <si>
    <t>6605.71.01.01</t>
  </si>
  <si>
    <t xml:space="preserve">Maşini, echipamente si mijloace de transport </t>
  </si>
  <si>
    <t>6605.71.01.02</t>
  </si>
  <si>
    <t>Mobilier, aparatura birotica si alte active corporale</t>
  </si>
  <si>
    <t>6605.71.01.03</t>
  </si>
  <si>
    <t>Alte active fixe</t>
  </si>
  <si>
    <t>6605.71.01.30</t>
  </si>
  <si>
    <t>Reparatii capitale aferente activelor fixe</t>
  </si>
  <si>
    <t>6605.71.03</t>
  </si>
  <si>
    <t>Administratia centrala</t>
  </si>
  <si>
    <t>Servicii publice descentralizate</t>
  </si>
  <si>
    <t>6605.02</t>
  </si>
  <si>
    <t>PLATI EFECTUATE IN ANII PRECEDENTI SI RECUPERATE IN ANUL CURENT (cod 85)</t>
  </si>
  <si>
    <t>84</t>
  </si>
  <si>
    <t>TITLUL XV PLATI EFECTUATE IN ANII PRECEDENTI SI RECUPERATE IN ANUL CURENT (cod 85.01)</t>
  </si>
  <si>
    <t>85</t>
  </si>
  <si>
    <t>Plati efectuate in anii precedenti si recuperate in anul curent pentru sanatate</t>
  </si>
  <si>
    <t>85.01</t>
  </si>
  <si>
    <t>85.01.03</t>
  </si>
  <si>
    <t>Produse farmaceutice, materiale sanitare specifice si dispozitive medicale</t>
  </si>
  <si>
    <t>6605.03</t>
  </si>
  <si>
    <t>Medicamente cu si fara contributie personala, din care</t>
  </si>
  <si>
    <t>6605.03.01</t>
  </si>
  <si>
    <t xml:space="preserve">    ~ activitatea curenta</t>
  </si>
  <si>
    <t xml:space="preserve">    ~ medicamente 40% - conform HG nr. 186/2009 privind aprobarea Programului pentru compensarea cu 90% a prețului de referință al medicamentelor, cu modificările și completările ulterioare</t>
  </si>
  <si>
    <t xml:space="preserve">    ~ personal contractual</t>
  </si>
  <si>
    <t xml:space="preserve">       ~sume cost volum rezultat</t>
  </si>
  <si>
    <t xml:space="preserve">     ~  sume cost volum , din care</t>
  </si>
  <si>
    <t xml:space="preserve">           - medicamente cost volum (fără medicamente pentru pensionri cu compensare 90% pe sublista B)</t>
  </si>
  <si>
    <t xml:space="preserve">           - medicamente  cost  volum  compensate  50%  pentru  pensionari cf HG nr 186/2009 privind aprobarea Programului pentru  compensarea  cu  90%  a  prețului de referință al medicamentelor, cu modificările și completările ulterioare</t>
  </si>
  <si>
    <t xml:space="preserve">           - medicamente  cost  volum  compensate  40%  pentru  pensionari cf HG nr 186/2009 privind aprobarea Programului pentru  compensarea  cu  90%  a  prețului de referință al medicamentelor, cu modificările și completările ulterioare</t>
  </si>
  <si>
    <t>Medicamente pentru boli cronice cu risc crescut utilizate in programele nationale cu scop curativ, din care</t>
  </si>
  <si>
    <t>6605.03.02</t>
  </si>
  <si>
    <t xml:space="preserve">          Programul national detratament pentru boli rare</t>
  </si>
  <si>
    <t xml:space="preserve">          Programul national de tratament al bolilor neurologice</t>
  </si>
  <si>
    <t xml:space="preserve">          Programul national de tratament al hemofiliei si talasemiei</t>
  </si>
  <si>
    <t xml:space="preserve">          Programul national  de diabet zaharat</t>
  </si>
  <si>
    <t xml:space="preserve">          Programul national de boli endocrine</t>
  </si>
  <si>
    <t xml:space="preserve">          Programul national de transplant de organe, tesuturi si celule de origine umana</t>
  </si>
  <si>
    <t xml:space="preserve">          Programul national de oncologie</t>
  </si>
  <si>
    <t xml:space="preserve">         Programul national de sanatate mintala</t>
  </si>
  <si>
    <r>
      <t>Sume pentru medicamente utilizate in programele nationale cu scop curativ care fac obiectul contractelor de tip COST VOLUM</t>
    </r>
    <r>
      <rPr>
        <b/>
        <sz val="9"/>
        <color theme="0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>din care:</t>
    </r>
  </si>
  <si>
    <t xml:space="preserve">  -  Subprogramul de tratament medicamentos al bolnavilor cu afectiuni oncologice (adulti si copii)</t>
  </si>
  <si>
    <t xml:space="preserve">  -  Programul national de tratament pentru boli rare (purpura trombocitopenica)</t>
  </si>
  <si>
    <t xml:space="preserve">  -  Programul national de tratament pentru boli rare (alte medicamente cu circuit inchis)</t>
  </si>
  <si>
    <t xml:space="preserve">  -  Programul national de tratament pentru boli rare (mucoviscidoză)</t>
  </si>
  <si>
    <t xml:space="preserve">  -  Programul national de tratament al bolilor neurologice</t>
  </si>
  <si>
    <t>Materiale sanitare specifice utilizate in programele nationale cu scop curativ</t>
  </si>
  <si>
    <t>6605.03.03</t>
  </si>
  <si>
    <t xml:space="preserve">       Programul national  de diabet zaharat-pompe insulina si materiale consumabile,  sisteme pompa de insulina cu senzori de monitorizare continua a glicemiei si sisteme monitorizare continua a glicemiei</t>
  </si>
  <si>
    <t xml:space="preserve">         Programul national de ortopedie</t>
  </si>
  <si>
    <t xml:space="preserve">        Subprogramul de tratament al surditatii prin proteze auditive implantabile</t>
  </si>
  <si>
    <t xml:space="preserve">        Programul national de terapie intensiva a insuficientei hepatice</t>
  </si>
  <si>
    <t xml:space="preserve">       Programul national detratament pentru boli rare</t>
  </si>
  <si>
    <t xml:space="preserve">       Programul national de boli cardiovasculare</t>
  </si>
  <si>
    <t xml:space="preserve">       Programul national de sanatate mintala</t>
  </si>
  <si>
    <t xml:space="preserve">      Subprogramul de recontructie mamara dupa afectiuni oncologice prin endoprotezare</t>
  </si>
  <si>
    <t xml:space="preserve">    ~ Programul national de diagnostic si tratament cu ajutorul aparaturii de inalta performanta, din care:</t>
  </si>
  <si>
    <t xml:space="preserve">   - Subprogramul de radiologie interventionala </t>
  </si>
  <si>
    <t xml:space="preserve">   - Subprogramul de diagnostic si tratament al epilepsiei rezistente la tratamentul medicamentos</t>
  </si>
  <si>
    <t xml:space="preserve">  -  Subprogramul de tratament al hidrocefaliei congenitale sau dobandite la copil</t>
  </si>
  <si>
    <t xml:space="preserve">  - Subprogramul de tratament al durerii neuropate prin implant de neurostimulator medular</t>
  </si>
  <si>
    <t>Servicii medicale de hemodializa si dializa peritoneala</t>
  </si>
  <si>
    <t>6605.03.04</t>
  </si>
  <si>
    <t>Dispozitive si echipamente medicale</t>
  </si>
  <si>
    <t>6605.03.05</t>
  </si>
  <si>
    <t>Servicii medicale in ambulator</t>
  </si>
  <si>
    <t>6605.04</t>
  </si>
  <si>
    <t>Asistenta medicala primara, din care:</t>
  </si>
  <si>
    <t>6605.04.01</t>
  </si>
  <si>
    <t xml:space="preserve">    ~ centre de permanenta </t>
  </si>
  <si>
    <t xml:space="preserve">    ~ servicii de monitorizare a starii de sanatate a pacienților în condițiile art 8, alin 3^1 - 3^3 din Legea nr 136/2020, cu modificarile si completarile ulterioare</t>
  </si>
  <si>
    <t xml:space="preserve">   ~ finantarea activitatii prestate de medicii de familie potrivit OUG nr. 3/2021, cu modificarile si completarile ulterioare</t>
  </si>
  <si>
    <t>Asistenta medicala  pentru specialitati clinice</t>
  </si>
  <si>
    <t>6605.04.02</t>
  </si>
  <si>
    <t xml:space="preserve">    ~ finantarea activitatii prestate în cadrul centrelor de vaccinare împotriva COVID-19 potrivit OUG nr. 3/2021, cu modificarile si completarile ulterioare</t>
  </si>
  <si>
    <t xml:space="preserve">    ~ finantarea activitatii prestate de medicii de specialitate care desfășoară activitate de  vaccinare împotriva COVID-19, în cadrul furnizorilor din ambultoriul de specialitate pt specialitățole clinice, inclusiv ambulatoriului integrat al spitalelor, pt serviciile prevăzute la art 3, alin. 5^2 din  OUG nr. 3/2021, cu modificarile si completarile ulterioare</t>
  </si>
  <si>
    <t>Asistenta medicala stomatologica</t>
  </si>
  <si>
    <t>6605.04.03</t>
  </si>
  <si>
    <r>
      <t>Asistenta medicala pentru specialitati paraclinice</t>
    </r>
    <r>
      <rPr>
        <b/>
        <sz val="10"/>
        <color theme="0"/>
        <rFont val="Arial"/>
        <family val="2"/>
        <charset val="238"/>
      </rPr>
      <t>, din care:</t>
    </r>
  </si>
  <si>
    <t>6605.04.04</t>
  </si>
  <si>
    <t xml:space="preserve">    ~ Servicii medicale paraclinice utilizate in PNS, din care:</t>
  </si>
  <si>
    <t xml:space="preserve">    ~ Subprogramul de monitorizarea a evolutiei bolii la pacientii cu afectiuni oncologice prin PET-CT</t>
  </si>
  <si>
    <t xml:space="preserve">    ~  sume pentru evaluarea anuala a bolnavilor cu diabet zaharat (hemoglobina glicată)</t>
  </si>
  <si>
    <t xml:space="preserve">    ~ Subprogramul de diagnostic genetic  al tumorii solide maligne (sarcom Ewing și neuroblastom) la copii și adulți</t>
  </si>
  <si>
    <t>Asist.medic.in centre med.multifunctionale(servicii medicale de recuperare), din care:</t>
  </si>
  <si>
    <t>6605.04.05</t>
  </si>
  <si>
    <t>Servicii de urgenta prespitalicesti si transport sanitar</t>
  </si>
  <si>
    <t>6605.05</t>
  </si>
  <si>
    <t>Servicii medicale in unitati sanitare cu paturi</t>
  </si>
  <si>
    <t>6605.06</t>
  </si>
  <si>
    <r>
      <t>Spitale generale</t>
    </r>
    <r>
      <rPr>
        <b/>
        <sz val="10"/>
        <color theme="0"/>
        <rFont val="Arial"/>
        <family val="2"/>
        <charset val="238"/>
      </rPr>
      <t>, din care:</t>
    </r>
  </si>
  <si>
    <t>6605.06.01</t>
  </si>
  <si>
    <t xml:space="preserve">    ~ Servicii medicale spitalicesti utilizate in PNS</t>
  </si>
  <si>
    <t xml:space="preserve">    ~ Subprogramul de diagnostic si de monitorizare a bolii minime reziduale a bolnavilor cu leucemii acute prin imunofenotipare, examen citogenetic si/sau FISH si de biologie moleculară la copii și adulți</t>
  </si>
  <si>
    <t xml:space="preserve">    ~ Programul national de diagnostic si tratament cu ajutorul aparaturii de inalta perfomanta </t>
  </si>
  <si>
    <t xml:space="preserve">  ~Subprogramul de radioterapie a bolnavilor cu afectiuni oncologice</t>
  </si>
  <si>
    <t>Unitati de recuperare-reabilitare a sanatatii, din care:</t>
  </si>
  <si>
    <t>6605.06.04</t>
  </si>
  <si>
    <t>Ingrijiri medicale la domiciliu</t>
  </si>
  <si>
    <t>6605.07</t>
  </si>
  <si>
    <t>Prestatii medicale acordate in baza documentelor internationale</t>
  </si>
  <si>
    <t>6605.11</t>
  </si>
  <si>
    <t>CHELTUIELI PENTRU ASIGURARI SI ASISTENTA SOCIALA</t>
  </si>
  <si>
    <t>50.05</t>
  </si>
  <si>
    <t>Asigurari si asistenta sociala</t>
  </si>
  <si>
    <t>68.05</t>
  </si>
  <si>
    <t>68.05.01</t>
  </si>
  <si>
    <t>TITLUL IX  - Asistenta sociala</t>
  </si>
  <si>
    <t>57</t>
  </si>
  <si>
    <t>Ajutoare sociale</t>
  </si>
  <si>
    <t>57.02</t>
  </si>
  <si>
    <t>Ajutoare sociale in numerar</t>
  </si>
  <si>
    <t>57.02.01</t>
  </si>
  <si>
    <t>Asistenta sociala in caz de boli si invaliditati</t>
  </si>
  <si>
    <t>68.05.05</t>
  </si>
  <si>
    <t>Asistenta sociala in caz de boli</t>
  </si>
  <si>
    <t>68.05.05.01</t>
  </si>
  <si>
    <t>Asistenta sociala pentru familie si copii</t>
  </si>
  <si>
    <t>68.05.06</t>
  </si>
  <si>
    <t>Plati efectuate in anii precedenti si recuperate in anul curent pentru asistenta sociala</t>
  </si>
  <si>
    <t>REZERVE</t>
  </si>
  <si>
    <t>9705</t>
  </si>
  <si>
    <t xml:space="preserve">Fond de rezerva </t>
  </si>
  <si>
    <t>9705.02</t>
  </si>
  <si>
    <t>EXCEDENT</t>
  </si>
  <si>
    <t>98.05</t>
  </si>
  <si>
    <t>DEFICIT</t>
  </si>
  <si>
    <t>99.05</t>
  </si>
  <si>
    <t>FONDURI EXTERNE NERAMBURSABILE</t>
  </si>
  <si>
    <t>5008</t>
  </si>
  <si>
    <t>5008.01</t>
  </si>
  <si>
    <t xml:space="preserve">TITLUL X PROIECTE CU FINANTARE DIN FONDURI EXTERNE NERAMBURSABILE AFERENTE CADRULUI FINANCIAR 2014 - 2020 </t>
  </si>
  <si>
    <t>5008.58</t>
  </si>
  <si>
    <t>Alte programe comunitare finantate in perioada 2014 - 2020</t>
  </si>
  <si>
    <t>5008.58.15</t>
  </si>
  <si>
    <t>5008.58.15.02</t>
  </si>
  <si>
    <t>66.08</t>
  </si>
  <si>
    <t>66.08.01</t>
  </si>
  <si>
    <t>66.08.58</t>
  </si>
  <si>
    <t>66.08.58.15</t>
  </si>
  <si>
    <t>66.08.58.15.02</t>
  </si>
  <si>
    <t>Alte cheltuieli in domeniul sanatatii</t>
  </si>
  <si>
    <t>66.08.50</t>
  </si>
  <si>
    <t>Alte institutii si actiuni sanitare</t>
  </si>
  <si>
    <t>66.08.50.50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</si>
</sst>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);[Red]\(#,##0.00\)"/>
    <numFmt numFmtId="165" formatCode="#,##0.00_ ;[Red]\-#,##0.00\ "/>
  </numFmts>
  <fonts count="40">
    <font>
      <sz val="10"/>
      <name val="Arial"/>
    </font>
    <font>
      <b/>
      <sz val="11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RomHelvetica"/>
      <charset val="238"/>
    </font>
    <font>
      <b/>
      <sz val="8"/>
      <name val="Arial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  <charset val="238"/>
    </font>
    <font>
      <sz val="12"/>
      <name val="Arial"/>
      <family val="2"/>
    </font>
    <font>
      <sz val="9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1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9"/>
      <color theme="0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name val="Arial"/>
      <family val="2"/>
      <charset val="238"/>
    </font>
    <font>
      <sz val="14"/>
      <color indexed="10"/>
      <name val="Arial"/>
      <family val="2"/>
      <charset val="238"/>
    </font>
    <font>
      <sz val="12"/>
      <name val="Arial"/>
      <family val="2"/>
      <charset val="238"/>
    </font>
    <font>
      <sz val="14"/>
      <color indexed="10"/>
      <name val="Arial"/>
      <family val="2"/>
    </font>
    <font>
      <b/>
      <sz val="8"/>
      <color indexed="10"/>
      <name val="Arial"/>
      <family val="2"/>
    </font>
    <font>
      <b/>
      <sz val="12"/>
      <color indexed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8" fillId="0" borderId="0"/>
    <xf numFmtId="0" fontId="11" fillId="0" borderId="0"/>
    <xf numFmtId="0" fontId="11" fillId="0" borderId="0"/>
    <xf numFmtId="0" fontId="11" fillId="0" borderId="0"/>
  </cellStyleXfs>
  <cellXfs count="191">
    <xf numFmtId="0" fontId="0" fillId="0" borderId="0" xfId="0"/>
    <xf numFmtId="3" fontId="0" fillId="0" borderId="0" xfId="0" applyNumberFormat="1" applyFill="1"/>
    <xf numFmtId="0" fontId="0" fillId="0" borderId="0" xfId="0" applyFill="1"/>
    <xf numFmtId="0" fontId="0" fillId="0" borderId="0" xfId="0" applyFill="1" applyProtection="1"/>
    <xf numFmtId="0" fontId="0" fillId="0" borderId="0" xfId="0" applyProtection="1"/>
    <xf numFmtId="0" fontId="3" fillId="0" borderId="0" xfId="0" applyFont="1" applyFill="1" applyBorder="1" applyProtection="1"/>
    <xf numFmtId="3" fontId="4" fillId="0" borderId="0" xfId="0" applyNumberFormat="1" applyFont="1" applyFill="1" applyProtection="1"/>
    <xf numFmtId="3" fontId="0" fillId="0" borderId="0" xfId="0" applyNumberFormat="1" applyFill="1" applyProtection="1"/>
    <xf numFmtId="0" fontId="2" fillId="0" borderId="5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top" wrapText="1"/>
    </xf>
    <xf numFmtId="0" fontId="5" fillId="0" borderId="8" xfId="0" applyFont="1" applyFill="1" applyBorder="1" applyAlignment="1" applyProtection="1">
      <alignment horizontal="center" vertical="top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top" wrapText="1"/>
    </xf>
    <xf numFmtId="49" fontId="2" fillId="0" borderId="10" xfId="0" applyNumberFormat="1" applyFont="1" applyFill="1" applyBorder="1" applyAlignment="1" applyProtection="1">
      <alignment vertical="center" wrapText="1"/>
    </xf>
    <xf numFmtId="49" fontId="7" fillId="0" borderId="11" xfId="0" applyNumberFormat="1" applyFont="1" applyFill="1" applyBorder="1" applyAlignment="1" applyProtection="1">
      <alignment horizontal="left" vertical="center"/>
    </xf>
    <xf numFmtId="3" fontId="8" fillId="0" borderId="11" xfId="0" applyNumberFormat="1" applyFont="1" applyFill="1" applyBorder="1" applyAlignment="1" applyProtection="1">
      <alignment horizontal="right" vertical="center"/>
    </xf>
    <xf numFmtId="3" fontId="8" fillId="0" borderId="12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Protection="1"/>
    <xf numFmtId="0" fontId="8" fillId="0" borderId="0" xfId="0" applyFont="1" applyProtection="1"/>
    <xf numFmtId="3" fontId="2" fillId="0" borderId="13" xfId="0" applyNumberFormat="1" applyFont="1" applyFill="1" applyBorder="1" applyAlignment="1" applyProtection="1">
      <alignment vertical="center" wrapText="1"/>
    </xf>
    <xf numFmtId="3" fontId="7" fillId="0" borderId="14" xfId="0" applyNumberFormat="1" applyFont="1" applyFill="1" applyBorder="1" applyAlignment="1" applyProtection="1">
      <alignment vertical="center"/>
    </xf>
    <xf numFmtId="3" fontId="8" fillId="0" borderId="14" xfId="0" applyNumberFormat="1" applyFont="1" applyFill="1" applyBorder="1" applyAlignment="1" applyProtection="1">
      <alignment horizontal="right" vertical="center"/>
    </xf>
    <xf numFmtId="3" fontId="8" fillId="0" borderId="15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3" fontId="7" fillId="0" borderId="14" xfId="0" applyNumberFormat="1" applyFont="1" applyFill="1" applyBorder="1" applyAlignment="1" applyProtection="1">
      <alignment horizontal="left" vertical="center"/>
    </xf>
    <xf numFmtId="0" fontId="10" fillId="0" borderId="0" xfId="0" applyFont="1" applyProtection="1"/>
    <xf numFmtId="3" fontId="11" fillId="0" borderId="13" xfId="0" applyNumberFormat="1" applyFont="1" applyFill="1" applyBorder="1" applyAlignment="1">
      <alignment vertical="center" wrapText="1"/>
    </xf>
    <xf numFmtId="3" fontId="12" fillId="0" borderId="14" xfId="0" applyNumberFormat="1" applyFont="1" applyFill="1" applyBorder="1" applyAlignment="1">
      <alignment vertical="center"/>
    </xf>
    <xf numFmtId="3" fontId="13" fillId="0" borderId="14" xfId="0" applyNumberFormat="1" applyFont="1" applyFill="1" applyBorder="1" applyAlignment="1" applyProtection="1">
      <alignment horizontal="right" vertical="center"/>
      <protection locked="0"/>
    </xf>
    <xf numFmtId="3" fontId="13" fillId="0" borderId="15" xfId="0" applyNumberFormat="1" applyFont="1" applyFill="1" applyBorder="1" applyAlignment="1" applyProtection="1">
      <alignment horizontal="right" vertical="center"/>
    </xf>
    <xf numFmtId="0" fontId="14" fillId="0" borderId="0" xfId="0" applyFont="1" applyFill="1"/>
    <xf numFmtId="0" fontId="15" fillId="0" borderId="0" xfId="0" applyFont="1"/>
    <xf numFmtId="0" fontId="13" fillId="0" borderId="0" xfId="0" applyFont="1"/>
    <xf numFmtId="3" fontId="13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16" fillId="0" borderId="13" xfId="0" applyNumberFormat="1" applyFont="1" applyFill="1" applyBorder="1" applyAlignment="1">
      <alignment vertical="center" wrapText="1"/>
    </xf>
    <xf numFmtId="0" fontId="15" fillId="0" borderId="0" xfId="0" applyFont="1" applyFill="1"/>
    <xf numFmtId="0" fontId="13" fillId="0" borderId="0" xfId="0" applyFont="1" applyFill="1"/>
    <xf numFmtId="3" fontId="11" fillId="0" borderId="13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left" vertical="center" wrapText="1"/>
    </xf>
    <xf numFmtId="49" fontId="17" fillId="0" borderId="14" xfId="0" applyNumberFormat="1" applyFont="1" applyFill="1" applyBorder="1" applyAlignment="1">
      <alignment vertical="center"/>
    </xf>
    <xf numFmtId="3" fontId="1" fillId="0" borderId="14" xfId="0" applyNumberFormat="1" applyFont="1" applyFill="1" applyBorder="1" applyAlignment="1" applyProtection="1">
      <alignment horizontal="right" vertical="center"/>
    </xf>
    <xf numFmtId="3" fontId="1" fillId="0" borderId="14" xfId="0" applyNumberFormat="1" applyFont="1" applyFill="1" applyBorder="1" applyAlignment="1" applyProtection="1">
      <alignment horizontal="right" vertical="center" wrapText="1"/>
    </xf>
    <xf numFmtId="3" fontId="1" fillId="0" borderId="15" xfId="0" applyNumberFormat="1" applyFont="1" applyFill="1" applyBorder="1" applyAlignment="1" applyProtection="1">
      <alignment horizontal="right" vertical="center"/>
    </xf>
    <xf numFmtId="3" fontId="11" fillId="0" borderId="13" xfId="0" applyNumberFormat="1" applyFont="1" applyFill="1" applyBorder="1" applyAlignment="1">
      <alignment horizontal="left" vertical="center" wrapText="1"/>
    </xf>
    <xf numFmtId="49" fontId="12" fillId="0" borderId="14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vertical="center"/>
    </xf>
    <xf numFmtId="0" fontId="9" fillId="0" borderId="0" xfId="0" applyFont="1" applyFill="1"/>
    <xf numFmtId="0" fontId="10" fillId="0" borderId="0" xfId="0" applyFont="1"/>
    <xf numFmtId="0" fontId="8" fillId="0" borderId="0" xfId="0" applyFont="1"/>
    <xf numFmtId="3" fontId="13" fillId="0" borderId="14" xfId="0" applyNumberFormat="1" applyFont="1" applyFill="1" applyBorder="1" applyAlignment="1" applyProtection="1">
      <alignment horizontal="right" vertical="center"/>
    </xf>
    <xf numFmtId="3" fontId="13" fillId="0" borderId="14" xfId="0" applyNumberFormat="1" applyFont="1" applyFill="1" applyBorder="1" applyAlignment="1" applyProtection="1">
      <alignment horizontal="right"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3" fontId="1" fillId="0" borderId="14" xfId="0" applyNumberFormat="1" applyFont="1" applyFill="1" applyBorder="1" applyAlignment="1" applyProtection="1">
      <alignment horizontal="right" vertical="center"/>
      <protection locked="0"/>
    </xf>
    <xf numFmtId="3" fontId="1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5" xfId="0" applyNumberFormat="1" applyFont="1" applyFill="1" applyBorder="1" applyAlignment="1" applyProtection="1">
      <alignment horizontal="right" vertical="center" wrapText="1"/>
    </xf>
    <xf numFmtId="3" fontId="8" fillId="0" borderId="14" xfId="0" applyNumberFormat="1" applyFont="1" applyFill="1" applyBorder="1" applyAlignment="1" applyProtection="1">
      <alignment horizontal="right" vertical="center"/>
      <protection locked="0"/>
    </xf>
    <xf numFmtId="3" fontId="1" fillId="0" borderId="15" xfId="0" applyNumberFormat="1" applyFont="1" applyFill="1" applyBorder="1" applyAlignment="1" applyProtection="1">
      <alignment horizontal="right" vertical="center" wrapText="1"/>
    </xf>
    <xf numFmtId="3" fontId="5" fillId="0" borderId="13" xfId="1" applyNumberFormat="1" applyFont="1" applyFill="1" applyBorder="1" applyAlignment="1">
      <alignment vertical="center" wrapText="1"/>
    </xf>
    <xf numFmtId="3" fontId="17" fillId="0" borderId="14" xfId="1" applyNumberFormat="1" applyFont="1" applyFill="1" applyBorder="1" applyAlignment="1">
      <alignment vertical="center"/>
    </xf>
    <xf numFmtId="3" fontId="17" fillId="0" borderId="14" xfId="0" applyNumberFormat="1" applyFont="1" applyFill="1" applyBorder="1" applyAlignment="1" applyProtection="1">
      <alignment vertical="center"/>
    </xf>
    <xf numFmtId="4" fontId="3" fillId="0" borderId="0" xfId="0" applyNumberFormat="1" applyFont="1" applyFill="1"/>
    <xf numFmtId="4" fontId="15" fillId="0" borderId="0" xfId="0" applyNumberFormat="1" applyFont="1"/>
    <xf numFmtId="3" fontId="3" fillId="0" borderId="13" xfId="0" applyNumberFormat="1" applyFont="1" applyFill="1" applyBorder="1" applyAlignment="1" applyProtection="1">
      <alignment vertical="center" wrapText="1"/>
    </xf>
    <xf numFmtId="3" fontId="5" fillId="0" borderId="13" xfId="0" applyNumberFormat="1" applyFont="1" applyFill="1" applyBorder="1" applyAlignment="1" applyProtection="1">
      <alignment vertical="center" wrapText="1"/>
    </xf>
    <xf numFmtId="0" fontId="1" fillId="0" borderId="0" xfId="0" applyFont="1"/>
    <xf numFmtId="3" fontId="4" fillId="0" borderId="16" xfId="0" applyNumberFormat="1" applyFont="1" applyFill="1" applyBorder="1" applyAlignment="1" applyProtection="1">
      <alignment vertical="center" wrapText="1"/>
    </xf>
    <xf numFmtId="3" fontId="18" fillId="0" borderId="17" xfId="0" applyNumberFormat="1" applyFont="1" applyFill="1" applyBorder="1" applyAlignment="1" applyProtection="1">
      <alignment vertical="center" wrapText="1"/>
    </xf>
    <xf numFmtId="3" fontId="19" fillId="0" borderId="14" xfId="0" applyNumberFormat="1" applyFont="1" applyFill="1" applyBorder="1" applyAlignment="1" applyProtection="1">
      <alignment horizontal="right" vertical="center"/>
      <protection locked="0"/>
    </xf>
    <xf numFmtId="3" fontId="4" fillId="0" borderId="17" xfId="0" applyNumberFormat="1" applyFont="1" applyFill="1" applyBorder="1" applyAlignment="1" applyProtection="1">
      <alignment vertical="center" wrapText="1"/>
    </xf>
    <xf numFmtId="4" fontId="3" fillId="0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right" vertical="center"/>
    </xf>
    <xf numFmtId="3" fontId="5" fillId="0" borderId="16" xfId="0" applyNumberFormat="1" applyFont="1" applyFill="1" applyBorder="1" applyAlignment="1" applyProtection="1">
      <alignment vertical="center" wrapText="1"/>
    </xf>
    <xf numFmtId="3" fontId="5" fillId="0" borderId="17" xfId="0" applyNumberFormat="1" applyFont="1" applyFill="1" applyBorder="1" applyAlignment="1" applyProtection="1">
      <alignment vertical="center" wrapText="1"/>
    </xf>
    <xf numFmtId="3" fontId="20" fillId="0" borderId="16" xfId="0" applyNumberFormat="1" applyFont="1" applyFill="1" applyBorder="1" applyAlignment="1" applyProtection="1">
      <alignment vertical="center" wrapText="1"/>
    </xf>
    <xf numFmtId="3" fontId="20" fillId="0" borderId="13" xfId="0" applyNumberFormat="1" applyFont="1" applyFill="1" applyBorder="1" applyAlignment="1" applyProtection="1">
      <alignment horizontal="left" vertical="center" wrapText="1"/>
    </xf>
    <xf numFmtId="3" fontId="20" fillId="0" borderId="14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horizontal="left" vertical="center" wrapText="1"/>
    </xf>
    <xf numFmtId="3" fontId="20" fillId="0" borderId="13" xfId="0" applyNumberFormat="1" applyFont="1" applyFill="1" applyBorder="1" applyAlignment="1">
      <alignment horizontal="left" vertical="center" wrapText="1"/>
    </xf>
    <xf numFmtId="3" fontId="5" fillId="0" borderId="13" xfId="0" applyNumberFormat="1" applyFont="1" applyFill="1" applyBorder="1" applyAlignment="1" applyProtection="1">
      <alignment horizontal="left" vertical="center" wrapText="1"/>
    </xf>
    <xf numFmtId="3" fontId="17" fillId="0" borderId="14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3" fontId="20" fillId="0" borderId="14" xfId="0" applyNumberFormat="1" applyFont="1" applyFill="1" applyBorder="1" applyAlignment="1" applyProtection="1">
      <alignment horizontal="left" vertical="center"/>
    </xf>
    <xf numFmtId="3" fontId="19" fillId="0" borderId="14" xfId="0" applyNumberFormat="1" applyFont="1" applyFill="1" applyBorder="1" applyAlignment="1" applyProtection="1">
      <alignment horizontal="right" vertical="center"/>
    </xf>
    <xf numFmtId="3" fontId="20" fillId="0" borderId="14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vertical="center" wrapText="1"/>
    </xf>
    <xf numFmtId="3" fontId="17" fillId="0" borderId="14" xfId="0" applyNumberFormat="1" applyFont="1" applyFill="1" applyBorder="1" applyAlignment="1">
      <alignment vertical="center"/>
    </xf>
    <xf numFmtId="0" fontId="21" fillId="0" borderId="0" xfId="0" applyFont="1"/>
    <xf numFmtId="49" fontId="11" fillId="0" borderId="13" xfId="0" applyNumberFormat="1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vertical="center" wrapText="1"/>
    </xf>
    <xf numFmtId="3" fontId="22" fillId="0" borderId="13" xfId="0" applyNumberFormat="1" applyFont="1" applyFill="1" applyBorder="1" applyAlignment="1">
      <alignment vertical="center" wrapText="1"/>
    </xf>
    <xf numFmtId="3" fontId="23" fillId="0" borderId="14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vertical="center" wrapText="1"/>
    </xf>
    <xf numFmtId="2" fontId="7" fillId="0" borderId="14" xfId="0" applyNumberFormat="1" applyFont="1" applyFill="1" applyBorder="1" applyAlignment="1">
      <alignment vertical="center"/>
    </xf>
    <xf numFmtId="49" fontId="24" fillId="0" borderId="13" xfId="0" applyNumberFormat="1" applyFont="1" applyFill="1" applyBorder="1" applyAlignment="1">
      <alignment vertical="center" wrapText="1"/>
    </xf>
    <xf numFmtId="49" fontId="16" fillId="0" borderId="13" xfId="0" applyNumberFormat="1" applyFont="1" applyFill="1" applyBorder="1" applyAlignment="1">
      <alignment vertical="center" wrapText="1"/>
    </xf>
    <xf numFmtId="2" fontId="12" fillId="0" borderId="14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 wrapText="1"/>
    </xf>
    <xf numFmtId="2" fontId="3" fillId="0" borderId="14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 applyProtection="1">
      <alignment horizontal="right" vertical="center"/>
    </xf>
    <xf numFmtId="3" fontId="3" fillId="0" borderId="15" xfId="0" applyNumberFormat="1" applyFont="1" applyFill="1" applyBorder="1" applyAlignment="1" applyProtection="1">
      <alignment horizontal="right" vertical="center"/>
    </xf>
    <xf numFmtId="164" fontId="11" fillId="0" borderId="13" xfId="0" applyNumberFormat="1" applyFont="1" applyFill="1" applyBorder="1" applyAlignment="1">
      <alignment vertical="center" wrapText="1"/>
    </xf>
    <xf numFmtId="3" fontId="19" fillId="0" borderId="15" xfId="0" applyNumberFormat="1" applyFont="1" applyFill="1" applyBorder="1" applyAlignment="1" applyProtection="1">
      <alignment horizontal="right" vertical="center"/>
    </xf>
    <xf numFmtId="164" fontId="12" fillId="0" borderId="13" xfId="0" applyNumberFormat="1" applyFont="1" applyFill="1" applyBorder="1" applyAlignment="1">
      <alignment vertical="center" wrapText="1"/>
    </xf>
    <xf numFmtId="4" fontId="16" fillId="0" borderId="13" xfId="1" applyNumberFormat="1" applyFont="1" applyFill="1" applyBorder="1" applyAlignment="1">
      <alignment wrapText="1"/>
    </xf>
    <xf numFmtId="4" fontId="25" fillId="0" borderId="13" xfId="1" applyNumberFormat="1" applyFont="1" applyFill="1" applyBorder="1" applyAlignment="1">
      <alignment wrapText="1"/>
    </xf>
    <xf numFmtId="3" fontId="26" fillId="0" borderId="14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 applyProtection="1">
      <alignment horizontal="right" vertical="center"/>
    </xf>
    <xf numFmtId="3" fontId="27" fillId="0" borderId="15" xfId="0" applyNumberFormat="1" applyFont="1" applyFill="1" applyBorder="1" applyAlignment="1" applyProtection="1">
      <alignment horizontal="right" vertical="center"/>
    </xf>
    <xf numFmtId="0" fontId="28" fillId="0" borderId="0" xfId="0" applyFont="1" applyFill="1"/>
    <xf numFmtId="0" fontId="29" fillId="0" borderId="0" xfId="0" applyFont="1"/>
    <xf numFmtId="0" fontId="27" fillId="0" borderId="0" xfId="0" applyFont="1"/>
    <xf numFmtId="4" fontId="12" fillId="0" borderId="13" xfId="1" applyNumberFormat="1" applyFont="1" applyFill="1" applyBorder="1" applyAlignment="1">
      <alignment wrapText="1"/>
    </xf>
    <xf numFmtId="4" fontId="12" fillId="0" borderId="13" xfId="1" applyNumberFormat="1" applyFont="1" applyFill="1" applyBorder="1" applyAlignment="1">
      <alignment horizontal="left" vertical="center" wrapText="1"/>
    </xf>
    <xf numFmtId="164" fontId="22" fillId="0" borderId="13" xfId="0" applyNumberFormat="1" applyFont="1" applyFill="1" applyBorder="1" applyAlignment="1">
      <alignment vertical="center" wrapText="1"/>
    </xf>
    <xf numFmtId="3" fontId="30" fillId="0" borderId="14" xfId="0" applyNumberFormat="1" applyFont="1" applyFill="1" applyBorder="1" applyAlignment="1" applyProtection="1">
      <alignment horizontal="right" vertical="center"/>
      <protection locked="0"/>
    </xf>
    <xf numFmtId="3" fontId="30" fillId="0" borderId="14" xfId="0" applyNumberFormat="1" applyFont="1" applyFill="1" applyBorder="1" applyAlignment="1" applyProtection="1">
      <alignment horizontal="right" vertical="center"/>
    </xf>
    <xf numFmtId="3" fontId="30" fillId="0" borderId="15" xfId="0" applyNumberFormat="1" applyFont="1" applyFill="1" applyBorder="1" applyAlignment="1" applyProtection="1">
      <alignment horizontal="right" vertical="center"/>
    </xf>
    <xf numFmtId="165" fontId="5" fillId="0" borderId="13" xfId="0" applyNumberFormat="1" applyFont="1" applyFill="1" applyBorder="1" applyAlignment="1">
      <alignment vertical="center" wrapText="1"/>
    </xf>
    <xf numFmtId="4" fontId="11" fillId="0" borderId="13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4" fontId="3" fillId="0" borderId="13" xfId="0" applyNumberFormat="1" applyFont="1" applyFill="1" applyBorder="1" applyAlignment="1">
      <alignment vertical="center" wrapText="1"/>
    </xf>
    <xf numFmtId="164" fontId="16" fillId="0" borderId="13" xfId="0" applyNumberFormat="1" applyFont="1" applyFill="1" applyBorder="1" applyAlignment="1">
      <alignment vertical="center" wrapText="1"/>
    </xf>
    <xf numFmtId="3" fontId="18" fillId="0" borderId="13" xfId="0" applyNumberFormat="1" applyFont="1" applyFill="1" applyBorder="1" applyAlignment="1">
      <alignment vertical="center" wrapText="1"/>
    </xf>
    <xf numFmtId="3" fontId="19" fillId="0" borderId="15" xfId="0" applyNumberFormat="1" applyFont="1" applyFill="1" applyBorder="1" applyAlignment="1" applyProtection="1">
      <alignment horizontal="right" vertical="center" wrapText="1"/>
    </xf>
    <xf numFmtId="3" fontId="4" fillId="0" borderId="13" xfId="0" applyNumberFormat="1" applyFont="1" applyFill="1" applyBorder="1" applyAlignment="1">
      <alignment vertical="center" wrapText="1"/>
    </xf>
    <xf numFmtId="3" fontId="20" fillId="0" borderId="13" xfId="1" applyNumberFormat="1" applyFont="1" applyFill="1" applyBorder="1" applyAlignment="1">
      <alignment horizontal="left" vertical="center" wrapText="1"/>
    </xf>
    <xf numFmtId="164" fontId="34" fillId="0" borderId="13" xfId="0" applyNumberFormat="1" applyFont="1" applyFill="1" applyBorder="1" applyAlignment="1">
      <alignment vertical="center" wrapText="1"/>
    </xf>
    <xf numFmtId="3" fontId="27" fillId="0" borderId="14" xfId="0" applyNumberFormat="1" applyFont="1" applyFill="1" applyBorder="1" applyAlignment="1" applyProtection="1">
      <alignment horizontal="right" vertical="center"/>
      <protection locked="0"/>
    </xf>
    <xf numFmtId="3" fontId="27" fillId="0" borderId="14" xfId="0" applyNumberFormat="1" applyFont="1" applyFill="1" applyBorder="1" applyAlignment="1" applyProtection="1">
      <alignment horizontal="right" vertical="center" wrapText="1"/>
    </xf>
    <xf numFmtId="3" fontId="27" fillId="0" borderId="15" xfId="0" applyNumberFormat="1" applyFont="1" applyFill="1" applyBorder="1" applyAlignment="1" applyProtection="1">
      <alignment horizontal="right" vertical="center" wrapText="1"/>
    </xf>
    <xf numFmtId="164" fontId="4" fillId="0" borderId="13" xfId="0" applyNumberFormat="1" applyFont="1" applyFill="1" applyBorder="1" applyAlignment="1">
      <alignment vertical="center" wrapText="1"/>
    </xf>
    <xf numFmtId="3" fontId="19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35" fillId="0" borderId="0" xfId="0" applyFont="1" applyFill="1"/>
    <xf numFmtId="0" fontId="36" fillId="0" borderId="0" xfId="0" applyFont="1"/>
    <xf numFmtId="0" fontId="19" fillId="0" borderId="0" xfId="0" applyFont="1"/>
    <xf numFmtId="3" fontId="8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13" xfId="0" applyNumberFormat="1" applyFont="1" applyFill="1" applyBorder="1" applyAlignment="1">
      <alignment vertical="center" wrapText="1"/>
    </xf>
    <xf numFmtId="164" fontId="4" fillId="0" borderId="13" xfId="1" applyNumberFormat="1" applyFont="1" applyFill="1" applyBorder="1" applyAlignment="1">
      <alignment wrapText="1"/>
    </xf>
    <xf numFmtId="3" fontId="11" fillId="0" borderId="13" xfId="0" applyNumberFormat="1" applyFont="1" applyFill="1" applyBorder="1" applyAlignment="1">
      <alignment vertical="center"/>
    </xf>
    <xf numFmtId="0" fontId="37" fillId="0" borderId="0" xfId="0" applyFont="1" applyFill="1"/>
    <xf numFmtId="3" fontId="11" fillId="0" borderId="18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3" fillId="0" borderId="19" xfId="0" applyNumberFormat="1" applyFont="1" applyFill="1" applyBorder="1" applyAlignment="1" applyProtection="1">
      <alignment horizontal="right" vertical="center"/>
    </xf>
    <xf numFmtId="3" fontId="13" fillId="0" borderId="20" xfId="0" applyNumberFormat="1" applyFont="1" applyFill="1" applyBorder="1" applyAlignment="1" applyProtection="1">
      <alignment horizontal="right" vertical="center"/>
    </xf>
    <xf numFmtId="3" fontId="18" fillId="0" borderId="0" xfId="0" applyNumberFormat="1" applyFont="1" applyFill="1" applyBorder="1" applyProtection="1"/>
    <xf numFmtId="3" fontId="4" fillId="0" borderId="0" xfId="0" applyNumberFormat="1" applyFont="1" applyFill="1" applyBorder="1" applyProtection="1"/>
    <xf numFmtId="3" fontId="12" fillId="0" borderId="0" xfId="0" applyNumberFormat="1" applyFont="1" applyFill="1" applyBorder="1" applyProtection="1"/>
    <xf numFmtId="3" fontId="38" fillId="0" borderId="0" xfId="2" applyNumberFormat="1" applyFont="1" applyFill="1" applyAlignment="1" applyProtection="1">
      <alignment horizontal="center"/>
    </xf>
    <xf numFmtId="0" fontId="14" fillId="0" borderId="0" xfId="0" applyFont="1" applyFill="1" applyProtection="1"/>
    <xf numFmtId="0" fontId="15" fillId="0" borderId="0" xfId="0" applyFont="1" applyFill="1" applyProtection="1"/>
    <xf numFmtId="0" fontId="18" fillId="0" borderId="0" xfId="0" applyFont="1" applyFill="1"/>
    <xf numFmtId="0" fontId="4" fillId="0" borderId="0" xfId="0" applyFont="1" applyFill="1"/>
    <xf numFmtId="2" fontId="1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/>
    <xf numFmtId="3" fontId="0" fillId="0" borderId="21" xfId="0" applyNumberFormat="1" applyFill="1" applyBorder="1"/>
    <xf numFmtId="0" fontId="0" fillId="0" borderId="21" xfId="0" applyFill="1" applyBorder="1"/>
    <xf numFmtId="0" fontId="18" fillId="0" borderId="22" xfId="0" applyFont="1" applyFill="1" applyBorder="1" applyProtection="1"/>
    <xf numFmtId="0" fontId="4" fillId="0" borderId="23" xfId="0" applyFont="1" applyFill="1" applyBorder="1" applyProtection="1"/>
    <xf numFmtId="3" fontId="39" fillId="0" borderId="23" xfId="0" applyNumberFormat="1" applyFont="1" applyFill="1" applyBorder="1" applyAlignment="1" applyProtection="1">
      <alignment horizontal="center"/>
    </xf>
    <xf numFmtId="3" fontId="39" fillId="0" borderId="24" xfId="0" applyNumberFormat="1" applyFont="1" applyFill="1" applyBorder="1" applyAlignment="1" applyProtection="1">
      <alignment horizontal="center"/>
    </xf>
    <xf numFmtId="0" fontId="18" fillId="0" borderId="25" xfId="0" applyFont="1" applyFill="1" applyBorder="1"/>
    <xf numFmtId="0" fontId="0" fillId="0" borderId="26" xfId="0" applyFill="1" applyBorder="1"/>
    <xf numFmtId="0" fontId="18" fillId="0" borderId="27" xfId="0" applyFont="1" applyFill="1" applyBorder="1"/>
    <xf numFmtId="0" fontId="4" fillId="0" borderId="28" xfId="0" applyFont="1" applyFill="1" applyBorder="1"/>
    <xf numFmtId="3" fontId="0" fillId="0" borderId="28" xfId="0" applyNumberFormat="1" applyFill="1" applyBorder="1"/>
    <xf numFmtId="0" fontId="0" fillId="0" borderId="28" xfId="0" applyFill="1" applyBorder="1"/>
    <xf numFmtId="0" fontId="0" fillId="0" borderId="29" xfId="0" applyFill="1" applyBorder="1"/>
    <xf numFmtId="0" fontId="18" fillId="0" borderId="30" xfId="0" applyFont="1" applyFill="1" applyBorder="1"/>
    <xf numFmtId="0" fontId="4" fillId="0" borderId="31" xfId="0" applyFont="1" applyFill="1" applyBorder="1"/>
    <xf numFmtId="3" fontId="0" fillId="0" borderId="31" xfId="0" applyNumberFormat="1" applyFill="1" applyBorder="1"/>
    <xf numFmtId="0" fontId="0" fillId="0" borderId="31" xfId="0" applyFill="1" applyBorder="1"/>
    <xf numFmtId="0" fontId="0" fillId="0" borderId="32" xfId="0" applyFill="1" applyBorder="1"/>
    <xf numFmtId="3" fontId="0" fillId="0" borderId="28" xfId="0" applyNumberFormat="1" applyFill="1" applyBorder="1" applyAlignment="1">
      <alignment horizontal="center"/>
    </xf>
    <xf numFmtId="0" fontId="0" fillId="0" borderId="28" xfId="0" applyFill="1" applyBorder="1" applyAlignment="1">
      <alignment horizontal="center"/>
    </xf>
  </cellXfs>
  <cellStyles count="5">
    <cellStyle name="Normal" xfId="0" builtinId="0"/>
    <cellStyle name="Normal 2" xfId="3"/>
    <cellStyle name="Normal 3" xfId="4"/>
    <cellStyle name="Normal 3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anca%20feraru/Documents/BIANCA/BILANT%20CENTRALIZAT/2021/TRIM%20IV/BILANT%20CENTRALIZAT%2031%20%20DECEMBRIE%20%20%20202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1"/>
      <sheetName val="ANEXA 2"/>
      <sheetName val="ANEXA 3"/>
      <sheetName val="COD 04 (2)"/>
      <sheetName val="ANEXA 14a"/>
      <sheetName val="ANEXA 32"/>
      <sheetName val="Anexa 19"/>
      <sheetName val="Anexa 20a"/>
      <sheetName val="Anexa 20b"/>
      <sheetName val="ANEXA 40c"/>
      <sheetName val="ANEXA 5 "/>
      <sheetName val="ANEXA 5  (2)"/>
      <sheetName val="ANEXA 6"/>
      <sheetName val="ANEXA 6 (2)"/>
      <sheetName val="ANEXA 7 CAPITOL 6605"/>
      <sheetName val="ANEXA 7 CAPITOL 6805 "/>
      <sheetName val="ANEXA 7 CAPITOL 6608"/>
      <sheetName val="ANEXA 34"/>
      <sheetName val="ANEXA 35 a1"/>
      <sheetName val="ANEXA 35 a2"/>
      <sheetName val="ANEXA 35 b1"/>
      <sheetName val="ANEXA 35 b2"/>
      <sheetName val="ANEXA 25"/>
      <sheetName val="ANEXA 26(1.1)"/>
      <sheetName val="ANEXA 26(1.2)"/>
      <sheetName val="ANEXA 26 (2.1)"/>
      <sheetName val="ANEXA 26 (2.2)"/>
      <sheetName val="26,3,1"/>
      <sheetName val="ANEXA 26(3.1)"/>
      <sheetName val="ANEXA 27"/>
      <sheetName val="ANEXA 30"/>
      <sheetName val="ANEXA 30 (2)"/>
      <sheetName val="NOTA 1"/>
      <sheetName val="SOLDURI BILANT"/>
      <sheetName val="ANEXA 2 SOLDURI"/>
      <sheetName val="VENITURI "/>
      <sheetName val="VENITURI (2)"/>
      <sheetName val="PROVIZIOANE"/>
      <sheetName val="DISPONIBILITATI"/>
      <sheetName val="COD 04"/>
      <sheetName val="PLATI"/>
      <sheetName val="ANGAJAMENTE LEGALE"/>
      <sheetName val="ANGAJAMENTE BUGETARE"/>
      <sheetName val="CONT EXECUTIE  "/>
      <sheetName val="CONT EXECUTIE   (2)"/>
      <sheetName val="CREDITE BUG"/>
      <sheetName val="CREDITE BUG (2)"/>
      <sheetName val="TAXA EVALUARE"/>
      <sheetName val="CONT 8082"/>
      <sheetName val="CONT 8082 (2)"/>
      <sheetName val="CONT IN AFARA BIL"/>
      <sheetName val="ACCIDENTE MUNCA 1 "/>
      <sheetName val="ACCIDENTE DE MUNCA 2"/>
      <sheetName val="PREJUDICII SI DAUNE"/>
      <sheetName val="PREJUDICII SI DAUNE 2"/>
      <sheetName val="CONT 473"/>
      <sheetName val="PRESTATII UE"/>
      <sheetName val="Bugetul de stat"/>
      <sheetName val="Programe"/>
      <sheetName val="F104 sint fin prog"/>
      <sheetName val="105 fisa prog cu scop CURATIV"/>
      <sheetName val="F105 SERVICII MEDICALE"/>
      <sheetName val="F105 CV-CVR"/>
      <sheetName val="CONT EXECUTIE COVID 19"/>
    </sheetNames>
    <sheetDataSet>
      <sheetData sheetId="0">
        <row r="1">
          <cell r="A1" t="str">
            <v xml:space="preserve">CASA NAȚIONALĂ  DE  ASIGURĂRI  DE  SĂNĂTATE </v>
          </cell>
        </row>
        <row r="12">
          <cell r="A12" t="str">
            <v>la  data  de  31  DECEMBRIE  2021</v>
          </cell>
        </row>
      </sheetData>
      <sheetData sheetId="1">
        <row r="16">
          <cell r="E16">
            <v>306719749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C8" t="str">
            <v>inițiale</v>
          </cell>
        </row>
      </sheetData>
      <sheetData sheetId="11">
        <row r="10">
          <cell r="C10">
            <v>2285000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2">
          <cell r="H22">
            <v>237958</v>
          </cell>
        </row>
      </sheetData>
      <sheetData sheetId="30"/>
      <sheetData sheetId="31"/>
      <sheetData sheetId="32"/>
      <sheetData sheetId="33">
        <row r="7">
          <cell r="D7">
            <v>89423902</v>
          </cell>
        </row>
      </sheetData>
      <sheetData sheetId="34">
        <row r="37">
          <cell r="B37">
            <v>0</v>
          </cell>
        </row>
      </sheetData>
      <sheetData sheetId="35">
        <row r="13">
          <cell r="C13">
            <v>2412274000</v>
          </cell>
        </row>
      </sheetData>
      <sheetData sheetId="36">
        <row r="13">
          <cell r="C13">
            <v>0</v>
          </cell>
        </row>
      </sheetData>
      <sheetData sheetId="37"/>
      <sheetData sheetId="38"/>
      <sheetData sheetId="39"/>
      <sheetData sheetId="40">
        <row r="11">
          <cell r="D11">
            <v>-48057398</v>
          </cell>
        </row>
        <row r="14">
          <cell r="C14">
            <v>245161508</v>
          </cell>
        </row>
        <row r="15">
          <cell r="C15">
            <v>30460062</v>
          </cell>
        </row>
        <row r="16">
          <cell r="C16">
            <v>814349</v>
          </cell>
        </row>
        <row r="17">
          <cell r="C17">
            <v>1065997</v>
          </cell>
        </row>
        <row r="18">
          <cell r="C18">
            <v>343776</v>
          </cell>
        </row>
        <row r="19">
          <cell r="C19">
            <v>61542</v>
          </cell>
        </row>
        <row r="20">
          <cell r="C20">
            <v>9802941</v>
          </cell>
        </row>
        <row r="21">
          <cell r="C21">
            <v>10813661</v>
          </cell>
        </row>
        <row r="22">
          <cell r="C22">
            <v>2456137</v>
          </cell>
        </row>
        <row r="23">
          <cell r="C23">
            <v>0</v>
          </cell>
        </row>
        <row r="24">
          <cell r="C24">
            <v>0</v>
          </cell>
        </row>
        <row r="26">
          <cell r="C26">
            <v>213165</v>
          </cell>
        </row>
        <row r="27">
          <cell r="C27">
            <v>6659</v>
          </cell>
        </row>
        <row r="28">
          <cell r="C28">
            <v>68690</v>
          </cell>
        </row>
        <row r="29">
          <cell r="C29">
            <v>2189</v>
          </cell>
        </row>
        <row r="30">
          <cell r="C30">
            <v>11137</v>
          </cell>
        </row>
        <row r="31">
          <cell r="C31">
            <v>6616219</v>
          </cell>
        </row>
        <row r="32">
          <cell r="C32">
            <v>5561</v>
          </cell>
        </row>
        <row r="33">
          <cell r="C33">
            <v>0</v>
          </cell>
        </row>
        <row r="36">
          <cell r="C36">
            <v>2115213</v>
          </cell>
        </row>
        <row r="37">
          <cell r="C37">
            <v>330780</v>
          </cell>
        </row>
        <row r="38">
          <cell r="C38">
            <v>6874855</v>
          </cell>
        </row>
        <row r="39">
          <cell r="C39">
            <v>581172</v>
          </cell>
        </row>
        <row r="40">
          <cell r="C40">
            <v>384910</v>
          </cell>
        </row>
        <row r="41">
          <cell r="C41">
            <v>2074027</v>
          </cell>
        </row>
        <row r="42">
          <cell r="C42">
            <v>2988494</v>
          </cell>
        </row>
        <row r="44">
          <cell r="C44">
            <v>33723905094</v>
          </cell>
        </row>
        <row r="45">
          <cell r="C45">
            <v>6428121</v>
          </cell>
        </row>
        <row r="46">
          <cell r="C46">
            <v>29444569</v>
          </cell>
        </row>
        <row r="47">
          <cell r="C47">
            <v>31786</v>
          </cell>
        </row>
        <row r="48">
          <cell r="C48">
            <v>933613</v>
          </cell>
        </row>
        <row r="49">
          <cell r="C49">
            <v>2635684</v>
          </cell>
        </row>
        <row r="51">
          <cell r="C51">
            <v>1077524</v>
          </cell>
        </row>
        <row r="53">
          <cell r="C53">
            <v>105539</v>
          </cell>
        </row>
        <row r="54">
          <cell r="C54">
            <v>0</v>
          </cell>
        </row>
        <row r="55">
          <cell r="C55">
            <v>67305</v>
          </cell>
        </row>
        <row r="56">
          <cell r="C56">
            <v>1890</v>
          </cell>
        </row>
        <row r="57">
          <cell r="C57">
            <v>1990</v>
          </cell>
        </row>
        <row r="58">
          <cell r="C58">
            <v>300797</v>
          </cell>
        </row>
        <row r="59">
          <cell r="C59">
            <v>1025313</v>
          </cell>
        </row>
        <row r="61">
          <cell r="C61">
            <v>6871328</v>
          </cell>
        </row>
        <row r="62">
          <cell r="C62">
            <v>2320772</v>
          </cell>
        </row>
        <row r="65">
          <cell r="C65">
            <v>6391347</v>
          </cell>
        </row>
        <row r="69">
          <cell r="C69">
            <v>10747863573</v>
          </cell>
        </row>
        <row r="70">
          <cell r="C70">
            <v>75732316</v>
          </cell>
        </row>
        <row r="71">
          <cell r="C71">
            <v>29673747</v>
          </cell>
        </row>
        <row r="72">
          <cell r="C72">
            <v>930540307</v>
          </cell>
        </row>
        <row r="73">
          <cell r="C73">
            <v>443869036</v>
          </cell>
        </row>
        <row r="74">
          <cell r="C74">
            <v>486671271</v>
          </cell>
        </row>
        <row r="75">
          <cell r="C75">
            <v>37251</v>
          </cell>
        </row>
        <row r="76">
          <cell r="C76">
            <v>105123957</v>
          </cell>
        </row>
        <row r="77">
          <cell r="C77">
            <v>6560582</v>
          </cell>
        </row>
        <row r="79">
          <cell r="C79">
            <v>0</v>
          </cell>
        </row>
        <row r="80">
          <cell r="C80">
            <v>59895500</v>
          </cell>
        </row>
        <row r="83">
          <cell r="C83">
            <v>207342</v>
          </cell>
        </row>
        <row r="84">
          <cell r="C84">
            <v>1087806</v>
          </cell>
        </row>
        <row r="85">
          <cell r="C85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1">
          <cell r="C91">
            <v>195964</v>
          </cell>
        </row>
        <row r="92">
          <cell r="C92">
            <v>936441</v>
          </cell>
        </row>
        <row r="96">
          <cell r="C96">
            <v>0</v>
          </cell>
        </row>
        <row r="97">
          <cell r="C97">
            <v>2428582</v>
          </cell>
        </row>
        <row r="98">
          <cell r="C98">
            <v>260089</v>
          </cell>
        </row>
        <row r="99">
          <cell r="C99">
            <v>1176106</v>
          </cell>
        </row>
        <row r="100">
          <cell r="C100">
            <v>1088</v>
          </cell>
        </row>
        <row r="101">
          <cell r="E101">
            <v>67961420</v>
          </cell>
        </row>
        <row r="102">
          <cell r="E102">
            <v>12257096069</v>
          </cell>
        </row>
        <row r="105">
          <cell r="E105">
            <v>4390134841</v>
          </cell>
        </row>
        <row r="106">
          <cell r="E106">
            <v>104054553</v>
          </cell>
        </row>
        <row r="107">
          <cell r="E107">
            <v>3132370</v>
          </cell>
        </row>
        <row r="108">
          <cell r="E108">
            <v>476640493</v>
          </cell>
        </row>
        <row r="110">
          <cell r="E110">
            <v>227853897</v>
          </cell>
        </row>
        <row r="111">
          <cell r="E111">
            <v>7139856</v>
          </cell>
        </row>
        <row r="112">
          <cell r="E112">
            <v>5713486</v>
          </cell>
        </row>
        <row r="115">
          <cell r="E115">
            <v>394715182</v>
          </cell>
        </row>
        <row r="116">
          <cell r="E116">
            <v>161454880</v>
          </cell>
        </row>
        <row r="117">
          <cell r="E117">
            <v>192333725</v>
          </cell>
        </row>
        <row r="118">
          <cell r="E118">
            <v>1907011803</v>
          </cell>
        </row>
        <row r="119">
          <cell r="E119">
            <v>1551078</v>
          </cell>
        </row>
        <row r="120">
          <cell r="E120">
            <v>55592409</v>
          </cell>
        </row>
        <row r="121">
          <cell r="E121">
            <v>2752717081</v>
          </cell>
        </row>
        <row r="122">
          <cell r="E122">
            <v>2401885</v>
          </cell>
        </row>
        <row r="124">
          <cell r="E124">
            <v>1610504257</v>
          </cell>
        </row>
        <row r="125">
          <cell r="E125">
            <v>11086724</v>
          </cell>
        </row>
        <row r="126">
          <cell r="E126">
            <v>25541313</v>
          </cell>
        </row>
        <row r="127">
          <cell r="E127">
            <v>220881</v>
          </cell>
        </row>
        <row r="128">
          <cell r="E128">
            <v>43771718</v>
          </cell>
        </row>
        <row r="131">
          <cell r="E131">
            <v>123570300</v>
          </cell>
        </row>
        <row r="132">
          <cell r="E132">
            <v>38771409</v>
          </cell>
        </row>
        <row r="133">
          <cell r="E133">
            <v>74564164</v>
          </cell>
        </row>
        <row r="134">
          <cell r="E134">
            <v>16699778</v>
          </cell>
        </row>
        <row r="135">
          <cell r="E135">
            <v>115602</v>
          </cell>
        </row>
        <row r="136">
          <cell r="E136">
            <v>1669180</v>
          </cell>
        </row>
        <row r="137">
          <cell r="E137">
            <v>188845985</v>
          </cell>
        </row>
        <row r="138">
          <cell r="E138">
            <v>121734</v>
          </cell>
        </row>
        <row r="139">
          <cell r="E139">
            <v>302164</v>
          </cell>
        </row>
        <row r="141">
          <cell r="E141">
            <v>13746335</v>
          </cell>
        </row>
        <row r="142">
          <cell r="E142">
            <v>2348414</v>
          </cell>
        </row>
        <row r="143">
          <cell r="E143">
            <v>272923</v>
          </cell>
        </row>
        <row r="144">
          <cell r="E144">
            <v>1760480</v>
          </cell>
        </row>
        <row r="145">
          <cell r="E145">
            <v>1146209048</v>
          </cell>
        </row>
        <row r="146">
          <cell r="E146">
            <v>216216866</v>
          </cell>
        </row>
        <row r="149">
          <cell r="E149">
            <v>2617614993</v>
          </cell>
        </row>
        <row r="150">
          <cell r="E150">
            <v>201943749</v>
          </cell>
        </row>
        <row r="151">
          <cell r="E151">
            <v>70645203</v>
          </cell>
        </row>
        <row r="152">
          <cell r="E152">
            <v>40473610</v>
          </cell>
        </row>
        <row r="154">
          <cell r="E154">
            <v>1889192805</v>
          </cell>
        </row>
        <row r="155">
          <cell r="E155">
            <v>8465829</v>
          </cell>
        </row>
        <row r="156">
          <cell r="E156">
            <v>2360</v>
          </cell>
        </row>
        <row r="158">
          <cell r="E158">
            <v>111722098</v>
          </cell>
        </row>
        <row r="159">
          <cell r="E159">
            <v>0</v>
          </cell>
        </row>
        <row r="161">
          <cell r="E161">
            <v>952960574</v>
          </cell>
        </row>
        <row r="163">
          <cell r="E163">
            <v>49070000</v>
          </cell>
        </row>
        <row r="164">
          <cell r="E164">
            <v>1388447</v>
          </cell>
        </row>
        <row r="165">
          <cell r="E165">
            <v>14769</v>
          </cell>
        </row>
        <row r="166">
          <cell r="E166">
            <v>898925</v>
          </cell>
        </row>
        <row r="168">
          <cell r="E168">
            <v>118953187</v>
          </cell>
        </row>
        <row r="169">
          <cell r="E169">
            <v>2803</v>
          </cell>
        </row>
        <row r="170">
          <cell r="E170">
            <v>1102980</v>
          </cell>
        </row>
        <row r="171">
          <cell r="E171">
            <v>45483616</v>
          </cell>
        </row>
        <row r="174">
          <cell r="E174">
            <v>12539933903</v>
          </cell>
        </row>
        <row r="175">
          <cell r="E175">
            <v>33637474</v>
          </cell>
        </row>
        <row r="176">
          <cell r="E176">
            <v>289207431</v>
          </cell>
        </row>
        <row r="177">
          <cell r="E177">
            <v>3566117</v>
          </cell>
        </row>
        <row r="178">
          <cell r="E178">
            <v>1995000</v>
          </cell>
        </row>
        <row r="179">
          <cell r="E179">
            <v>283646314</v>
          </cell>
        </row>
        <row r="181">
          <cell r="E181">
            <v>40639270</v>
          </cell>
        </row>
        <row r="182">
          <cell r="E182">
            <v>1762</v>
          </cell>
        </row>
        <row r="183">
          <cell r="E183">
            <v>40279438</v>
          </cell>
        </row>
        <row r="184">
          <cell r="E184">
            <v>437552343</v>
          </cell>
        </row>
        <row r="185">
          <cell r="D185">
            <v>-2347813</v>
          </cell>
        </row>
        <row r="192">
          <cell r="E192">
            <v>2545122264</v>
          </cell>
        </row>
        <row r="193">
          <cell r="E193">
            <v>1252481725</v>
          </cell>
        </row>
      </sheetData>
      <sheetData sheetId="41">
        <row r="14">
          <cell r="D14">
            <v>0</v>
          </cell>
        </row>
      </sheetData>
      <sheetData sheetId="42">
        <row r="14">
          <cell r="C14">
            <v>245201901</v>
          </cell>
        </row>
      </sheetData>
      <sheetData sheetId="43">
        <row r="6">
          <cell r="C6" t="str">
            <v>inițiale</v>
          </cell>
        </row>
      </sheetData>
      <sheetData sheetId="44"/>
      <sheetData sheetId="45">
        <row r="16">
          <cell r="D16">
            <v>305441895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49"/>
  <sheetViews>
    <sheetView showZeros="0" tabSelected="1" zoomScaleNormal="100" zoomScaleSheetLayoutView="100" workbookViewId="0">
      <pane xSplit="2" ySplit="7" topLeftCell="C227" activePane="bottomRight" state="frozen"/>
      <selection activeCell="B16" sqref="B16"/>
      <selection pane="topRight" activeCell="B16" sqref="B16"/>
      <selection pane="bottomLeft" activeCell="B16" sqref="B16"/>
      <selection pane="bottomRight" activeCell="F238" sqref="F238"/>
    </sheetView>
  </sheetViews>
  <sheetFormatPr defaultColWidth="9" defaultRowHeight="12.75"/>
  <cols>
    <col min="1" max="1" width="30.42578125" style="158" customWidth="1"/>
    <col min="2" max="2" width="12.28515625" style="159" customWidth="1"/>
    <col min="3" max="3" width="19.42578125" style="1" customWidth="1"/>
    <col min="4" max="4" width="18.28515625" style="2" customWidth="1"/>
    <col min="5" max="5" width="15.140625" style="2" customWidth="1"/>
    <col min="6" max="6" width="16.42578125" style="2" customWidth="1"/>
    <col min="7" max="7" width="17.42578125" bestFit="1" customWidth="1"/>
  </cols>
  <sheetData>
    <row r="1" spans="1:6" ht="15">
      <c r="A1" s="160" t="str">
        <f>'[1]ANEXA 1'!A1</f>
        <v xml:space="preserve">CASA NAȚIONALĂ  DE  ASIGURĂRI  DE  SĂNĂTATE </v>
      </c>
      <c r="B1" s="160"/>
      <c r="C1" s="160"/>
      <c r="D1" s="160"/>
      <c r="E1" s="1"/>
    </row>
    <row r="2" spans="1:6" s="4" customFormat="1">
      <c r="A2" s="161" t="s">
        <v>0</v>
      </c>
      <c r="B2" s="161"/>
      <c r="C2" s="161"/>
      <c r="D2" s="161"/>
      <c r="E2" s="161"/>
      <c r="F2" s="3"/>
    </row>
    <row r="3" spans="1:6" s="4" customFormat="1">
      <c r="A3" s="162" t="str">
        <f>'[1]ANEXA 1'!A12</f>
        <v>la  data  de  31  DECEMBRIE  2021</v>
      </c>
      <c r="B3" s="162"/>
      <c r="C3" s="162"/>
      <c r="D3" s="162"/>
      <c r="E3" s="162"/>
      <c r="F3" s="3"/>
    </row>
    <row r="4" spans="1:6" s="4" customFormat="1" ht="13.5" thickBot="1">
      <c r="A4" s="5" t="s">
        <v>1</v>
      </c>
      <c r="B4" s="6"/>
      <c r="C4" s="7"/>
      <c r="D4" s="7"/>
      <c r="E4" s="7"/>
      <c r="F4" s="3"/>
    </row>
    <row r="5" spans="1:6" s="4" customFormat="1" ht="15" customHeight="1">
      <c r="A5" s="163" t="s">
        <v>2</v>
      </c>
      <c r="B5" s="165" t="s">
        <v>3</v>
      </c>
      <c r="C5" s="167" t="s">
        <v>4</v>
      </c>
      <c r="D5" s="167"/>
      <c r="E5" s="168" t="s">
        <v>5</v>
      </c>
      <c r="F5" s="3"/>
    </row>
    <row r="6" spans="1:6" s="4" customFormat="1">
      <c r="A6" s="164"/>
      <c r="B6" s="166"/>
      <c r="C6" s="8" t="s">
        <v>6</v>
      </c>
      <c r="D6" s="8" t="s">
        <v>7</v>
      </c>
      <c r="E6" s="169"/>
      <c r="F6" s="3"/>
    </row>
    <row r="7" spans="1:6" s="4" customFormat="1" ht="11.25" customHeight="1">
      <c r="A7" s="9" t="s">
        <v>8</v>
      </c>
      <c r="B7" s="10" t="s">
        <v>9</v>
      </c>
      <c r="C7" s="11">
        <v>3</v>
      </c>
      <c r="D7" s="11">
        <v>4</v>
      </c>
      <c r="E7" s="12">
        <v>7</v>
      </c>
      <c r="F7" s="3"/>
    </row>
    <row r="8" spans="1:6" s="18" customFormat="1" ht="16.5" customHeight="1">
      <c r="A8" s="13" t="s">
        <v>10</v>
      </c>
      <c r="B8" s="14">
        <v>5000</v>
      </c>
      <c r="C8" s="15">
        <f>C9+C18</f>
        <v>44824361000</v>
      </c>
      <c r="D8" s="15">
        <f>D9+D18</f>
        <v>49978364000</v>
      </c>
      <c r="E8" s="16">
        <f t="shared" ref="E8" si="0">E33+E213</f>
        <v>49812635861</v>
      </c>
      <c r="F8" s="17"/>
    </row>
    <row r="9" spans="1:6" s="18" customFormat="1" ht="16.5" customHeight="1">
      <c r="A9" s="19" t="s">
        <v>11</v>
      </c>
      <c r="B9" s="20" t="s">
        <v>12</v>
      </c>
      <c r="C9" s="21">
        <f t="shared" ref="C9:E9" si="1">ROUND(C10+C11+C12+C14+C13+C16,1)+C17</f>
        <v>44819361000</v>
      </c>
      <c r="D9" s="21">
        <f t="shared" si="1"/>
        <v>49973364000</v>
      </c>
      <c r="E9" s="22">
        <f t="shared" si="1"/>
        <v>49859175207</v>
      </c>
      <c r="F9" s="17"/>
    </row>
    <row r="10" spans="1:6" s="24" customFormat="1" ht="31.5" customHeight="1">
      <c r="A10" s="19" t="s">
        <v>13</v>
      </c>
      <c r="B10" s="20" t="s">
        <v>14</v>
      </c>
      <c r="C10" s="21">
        <f t="shared" ref="C10:E10" si="2">ROUND(+C35,1)</f>
        <v>305865000</v>
      </c>
      <c r="D10" s="21">
        <f t="shared" si="2"/>
        <v>305865000</v>
      </c>
      <c r="E10" s="22">
        <f t="shared" si="2"/>
        <v>305441895</v>
      </c>
      <c r="F10" s="23"/>
    </row>
    <row r="11" spans="1:6" s="18" customFormat="1" ht="16.5" customHeight="1">
      <c r="A11" s="19" t="s">
        <v>15</v>
      </c>
      <c r="B11" s="20" t="s">
        <v>16</v>
      </c>
      <c r="C11" s="21">
        <f t="shared" ref="C11:E11" si="3">ROUND(+C57,1)</f>
        <v>31010271000</v>
      </c>
      <c r="D11" s="21">
        <f t="shared" si="3"/>
        <v>33816548000</v>
      </c>
      <c r="E11" s="22">
        <f t="shared" si="3"/>
        <v>33789535377</v>
      </c>
      <c r="F11" s="17"/>
    </row>
    <row r="12" spans="1:6" s="18" customFormat="1" ht="16.5" customHeight="1">
      <c r="A12" s="19" t="s">
        <v>17</v>
      </c>
      <c r="B12" s="20" t="s">
        <v>18</v>
      </c>
      <c r="C12" s="21">
        <f t="shared" ref="C12:E12" si="4">C86</f>
        <v>12031000</v>
      </c>
      <c r="D12" s="21">
        <f t="shared" si="4"/>
        <v>6531000</v>
      </c>
      <c r="E12" s="22">
        <f t="shared" si="4"/>
        <v>6391347</v>
      </c>
      <c r="F12" s="17"/>
    </row>
    <row r="13" spans="1:6" s="24" customFormat="1" ht="41.25" customHeight="1">
      <c r="A13" s="19" t="s">
        <v>19</v>
      </c>
      <c r="B13" s="20" t="s">
        <v>20</v>
      </c>
      <c r="C13" s="21">
        <f t="shared" ref="C13:E13" si="5">+C89</f>
        <v>10606000000</v>
      </c>
      <c r="D13" s="21">
        <f t="shared" si="5"/>
        <v>11956000000.000002</v>
      </c>
      <c r="E13" s="22">
        <f t="shared" si="5"/>
        <v>11955427233</v>
      </c>
      <c r="F13" s="23"/>
    </row>
    <row r="14" spans="1:6" s="18" customFormat="1" ht="18">
      <c r="A14" s="19" t="s">
        <v>21</v>
      </c>
      <c r="B14" s="20" t="s">
        <v>22</v>
      </c>
      <c r="C14" s="21">
        <f>ROUND(C213,1)</f>
        <v>2800000000</v>
      </c>
      <c r="D14" s="21">
        <f>ROUND(D213,1)</f>
        <v>3800000000</v>
      </c>
      <c r="E14" s="22">
        <f t="shared" ref="E14" si="6">ROUND(E213,1)-E222</f>
        <v>3799951802</v>
      </c>
      <c r="F14" s="17"/>
    </row>
    <row r="15" spans="1:6" s="18" customFormat="1" ht="38.25">
      <c r="A15" s="19" t="s">
        <v>23</v>
      </c>
      <c r="B15" s="20" t="s">
        <v>24</v>
      </c>
      <c r="C15" s="21"/>
      <c r="D15" s="21"/>
      <c r="E15" s="22">
        <f t="shared" ref="E15" si="7">+E126+E222</f>
        <v>-50405211</v>
      </c>
      <c r="F15" s="17"/>
    </row>
    <row r="16" spans="1:6" s="18" customFormat="1" ht="63.75">
      <c r="A16" s="19" t="s">
        <v>25</v>
      </c>
      <c r="B16" s="20" t="s">
        <v>26</v>
      </c>
      <c r="C16" s="21">
        <f t="shared" ref="C16:E16" si="8">C104</f>
        <v>83253000</v>
      </c>
      <c r="D16" s="21">
        <f t="shared" si="8"/>
        <v>87256000</v>
      </c>
      <c r="E16" s="22">
        <f t="shared" si="8"/>
        <v>1295148</v>
      </c>
      <c r="F16" s="17"/>
    </row>
    <row r="17" spans="1:7" s="18" customFormat="1" ht="18">
      <c r="A17" s="19" t="s">
        <v>27</v>
      </c>
      <c r="B17" s="20" t="s">
        <v>28</v>
      </c>
      <c r="C17" s="21">
        <f t="shared" ref="C17:E17" si="9">+C28</f>
        <v>1941000</v>
      </c>
      <c r="D17" s="21">
        <f t="shared" si="9"/>
        <v>1164000</v>
      </c>
      <c r="E17" s="22">
        <f t="shared" si="9"/>
        <v>1132405</v>
      </c>
      <c r="F17" s="17"/>
    </row>
    <row r="18" spans="1:7" s="18" customFormat="1" ht="18">
      <c r="A18" s="19" t="s">
        <v>29</v>
      </c>
      <c r="B18" s="20" t="s">
        <v>30</v>
      </c>
      <c r="C18" s="21">
        <f>ROUND(+C19,1)</f>
        <v>5000000</v>
      </c>
      <c r="D18" s="21">
        <f t="shared" ref="D18:E18" si="10">ROUND(+D19,1)</f>
        <v>5000000</v>
      </c>
      <c r="E18" s="22">
        <f t="shared" si="10"/>
        <v>3865865</v>
      </c>
      <c r="F18" s="17"/>
    </row>
    <row r="19" spans="1:7" s="18" customFormat="1" ht="25.5">
      <c r="A19" s="19" t="s">
        <v>31</v>
      </c>
      <c r="B19" s="20" t="s">
        <v>32</v>
      </c>
      <c r="C19" s="21">
        <f t="shared" ref="C19:E19" si="11">+C30</f>
        <v>5000000</v>
      </c>
      <c r="D19" s="21">
        <f t="shared" si="11"/>
        <v>5000000</v>
      </c>
      <c r="E19" s="22">
        <f t="shared" si="11"/>
        <v>3865865</v>
      </c>
      <c r="F19" s="17"/>
    </row>
    <row r="20" spans="1:7" s="18" customFormat="1" ht="18">
      <c r="A20" s="19" t="s">
        <v>10</v>
      </c>
      <c r="B20" s="25">
        <v>5005</v>
      </c>
      <c r="C20" s="21">
        <f>+C21+C29</f>
        <v>44824361000</v>
      </c>
      <c r="D20" s="21">
        <f>+D21+D29</f>
        <v>49978364000</v>
      </c>
      <c r="E20" s="22">
        <f t="shared" ref="E20" si="12">E8</f>
        <v>49812635861</v>
      </c>
      <c r="F20" s="17"/>
    </row>
    <row r="21" spans="1:7" s="18" customFormat="1" ht="18">
      <c r="A21" s="19" t="s">
        <v>11</v>
      </c>
      <c r="B21" s="20" t="s">
        <v>33</v>
      </c>
      <c r="C21" s="21">
        <f t="shared" ref="C21:E21" si="13">+C22+C23+C24+C25+C26+C27+C28</f>
        <v>44819361000</v>
      </c>
      <c r="D21" s="21">
        <f t="shared" si="13"/>
        <v>49973364000</v>
      </c>
      <c r="E21" s="22">
        <f t="shared" si="13"/>
        <v>49859175207</v>
      </c>
      <c r="F21" s="17"/>
    </row>
    <row r="22" spans="1:7" s="18" customFormat="1" ht="25.5">
      <c r="A22" s="19" t="s">
        <v>13</v>
      </c>
      <c r="B22" s="20" t="s">
        <v>34</v>
      </c>
      <c r="C22" s="21">
        <f t="shared" ref="C22:E22" si="14">+C35</f>
        <v>305865000</v>
      </c>
      <c r="D22" s="21">
        <f t="shared" si="14"/>
        <v>305865000</v>
      </c>
      <c r="E22" s="22">
        <f t="shared" si="14"/>
        <v>305441895</v>
      </c>
      <c r="F22" s="17"/>
    </row>
    <row r="23" spans="1:7" s="18" customFormat="1" ht="18">
      <c r="A23" s="19" t="s">
        <v>15</v>
      </c>
      <c r="B23" s="20" t="s">
        <v>35</v>
      </c>
      <c r="C23" s="21">
        <f t="shared" ref="C23:E23" si="15">+C57</f>
        <v>31010271000</v>
      </c>
      <c r="D23" s="21">
        <f t="shared" si="15"/>
        <v>33816548000</v>
      </c>
      <c r="E23" s="22">
        <f t="shared" si="15"/>
        <v>33789535377</v>
      </c>
      <c r="F23" s="17"/>
    </row>
    <row r="24" spans="1:7" s="18" customFormat="1" ht="18">
      <c r="A24" s="19" t="s">
        <v>17</v>
      </c>
      <c r="B24" s="20" t="s">
        <v>36</v>
      </c>
      <c r="C24" s="21">
        <f t="shared" ref="C24:E24" si="16">+C86</f>
        <v>12031000</v>
      </c>
      <c r="D24" s="21">
        <f t="shared" si="16"/>
        <v>6531000</v>
      </c>
      <c r="E24" s="22">
        <f t="shared" si="16"/>
        <v>6391347</v>
      </c>
      <c r="F24" s="17"/>
    </row>
    <row r="25" spans="1:7" s="18" customFormat="1" ht="38.25">
      <c r="A25" s="19" t="s">
        <v>37</v>
      </c>
      <c r="B25" s="20" t="s">
        <v>38</v>
      </c>
      <c r="C25" s="21">
        <f t="shared" ref="C25:E25" si="17">+C89</f>
        <v>10606000000</v>
      </c>
      <c r="D25" s="21">
        <f t="shared" si="17"/>
        <v>11956000000.000002</v>
      </c>
      <c r="E25" s="22">
        <f t="shared" si="17"/>
        <v>11955427233</v>
      </c>
      <c r="F25" s="17"/>
    </row>
    <row r="26" spans="1:7" s="18" customFormat="1" ht="18">
      <c r="A26" s="19" t="s">
        <v>21</v>
      </c>
      <c r="B26" s="20" t="s">
        <v>39</v>
      </c>
      <c r="C26" s="21">
        <f t="shared" ref="C26:D26" si="18">+C213</f>
        <v>2800000000</v>
      </c>
      <c r="D26" s="21">
        <f t="shared" si="18"/>
        <v>3800000000</v>
      </c>
      <c r="E26" s="22">
        <f>E14</f>
        <v>3799951802</v>
      </c>
      <c r="F26" s="17"/>
    </row>
    <row r="27" spans="1:7" s="18" customFormat="1" ht="63.75">
      <c r="A27" s="19" t="s">
        <v>25</v>
      </c>
      <c r="B27" s="20" t="s">
        <v>40</v>
      </c>
      <c r="C27" s="21">
        <f t="shared" ref="C27:E27" si="19">+C104</f>
        <v>83253000</v>
      </c>
      <c r="D27" s="21">
        <f t="shared" si="19"/>
        <v>87256000</v>
      </c>
      <c r="E27" s="22">
        <f t="shared" si="19"/>
        <v>1295148</v>
      </c>
      <c r="F27" s="17"/>
    </row>
    <row r="28" spans="1:7" s="18" customFormat="1" ht="18">
      <c r="A28" s="19" t="s">
        <v>27</v>
      </c>
      <c r="B28" s="20" t="s">
        <v>41</v>
      </c>
      <c r="C28" s="21">
        <f t="shared" ref="C28:E28" si="20">+C113</f>
        <v>1941000</v>
      </c>
      <c r="D28" s="21">
        <f t="shared" si="20"/>
        <v>1164000</v>
      </c>
      <c r="E28" s="22">
        <f t="shared" si="20"/>
        <v>1132405</v>
      </c>
      <c r="F28" s="17"/>
    </row>
    <row r="29" spans="1:7" s="18" customFormat="1" ht="18">
      <c r="A29" s="19" t="s">
        <v>29</v>
      </c>
      <c r="B29" s="20" t="s">
        <v>42</v>
      </c>
      <c r="C29" s="21">
        <f t="shared" ref="C29:E30" si="21">+C116</f>
        <v>5000000</v>
      </c>
      <c r="D29" s="21">
        <f t="shared" si="21"/>
        <v>5000000</v>
      </c>
      <c r="E29" s="22">
        <f t="shared" si="21"/>
        <v>3865865</v>
      </c>
      <c r="F29" s="17"/>
    </row>
    <row r="30" spans="1:7" s="18" customFormat="1" ht="25.5">
      <c r="A30" s="19" t="s">
        <v>43</v>
      </c>
      <c r="B30" s="20" t="s">
        <v>44</v>
      </c>
      <c r="C30" s="21">
        <f t="shared" si="21"/>
        <v>5000000</v>
      </c>
      <c r="D30" s="21">
        <f t="shared" si="21"/>
        <v>5000000</v>
      </c>
      <c r="E30" s="22">
        <f t="shared" si="21"/>
        <v>3865865</v>
      </c>
      <c r="F30" s="17"/>
    </row>
    <row r="31" spans="1:7" s="18" customFormat="1" ht="25.5">
      <c r="A31" s="19" t="s">
        <v>45</v>
      </c>
      <c r="B31" s="20" t="s">
        <v>46</v>
      </c>
      <c r="C31" s="21">
        <f>+C32+C29</f>
        <v>44824361000</v>
      </c>
      <c r="D31" s="21">
        <f>+D32+D29</f>
        <v>49978364000</v>
      </c>
      <c r="E31" s="22">
        <f t="shared" ref="E31" si="22">+E8</f>
        <v>49812635861</v>
      </c>
      <c r="F31" s="17"/>
      <c r="G31" s="26"/>
    </row>
    <row r="32" spans="1:7" s="18" customFormat="1" ht="18">
      <c r="A32" s="19" t="s">
        <v>11</v>
      </c>
      <c r="B32" s="20" t="s">
        <v>47</v>
      </c>
      <c r="C32" s="21">
        <f t="shared" ref="C32:E32" si="23">ROUND(+C34+C14,1)</f>
        <v>44819361000</v>
      </c>
      <c r="D32" s="21">
        <f t="shared" si="23"/>
        <v>49973364000</v>
      </c>
      <c r="E32" s="22">
        <f t="shared" si="23"/>
        <v>49859175207</v>
      </c>
      <c r="F32" s="17"/>
      <c r="G32" s="26"/>
    </row>
    <row r="33" spans="1:7" s="18" customFormat="1" ht="16.5" customHeight="1">
      <c r="A33" s="19" t="s">
        <v>48</v>
      </c>
      <c r="B33" s="20" t="s">
        <v>49</v>
      </c>
      <c r="C33" s="21">
        <f>C34+C29</f>
        <v>42024361000</v>
      </c>
      <c r="D33" s="21">
        <f>D34+D29</f>
        <v>46178364000</v>
      </c>
      <c r="E33" s="22">
        <f t="shared" ref="E33" si="24">E34+E29+E126</f>
        <v>46015031872</v>
      </c>
      <c r="F33" s="17"/>
      <c r="G33" s="26"/>
    </row>
    <row r="34" spans="1:7" s="18" customFormat="1" ht="30" customHeight="1">
      <c r="A34" s="19" t="s">
        <v>11</v>
      </c>
      <c r="B34" s="20" t="s">
        <v>50</v>
      </c>
      <c r="C34" s="21">
        <f t="shared" ref="C34:E34" si="25">ROUND(+C35+C57+C86+C89+C104+C113,1)</f>
        <v>42019361000</v>
      </c>
      <c r="D34" s="21">
        <f t="shared" si="25"/>
        <v>46173364000</v>
      </c>
      <c r="E34" s="22">
        <f t="shared" si="25"/>
        <v>46059223405</v>
      </c>
      <c r="F34" s="17"/>
      <c r="G34" s="26"/>
    </row>
    <row r="35" spans="1:7" s="18" customFormat="1" ht="26.25" customHeight="1">
      <c r="A35" s="19" t="s">
        <v>13</v>
      </c>
      <c r="B35" s="20" t="s">
        <v>51</v>
      </c>
      <c r="C35" s="21">
        <f>ROUND(+C36+C48+C46,1)</f>
        <v>305865000</v>
      </c>
      <c r="D35" s="21">
        <f>ROUND(+D36+D48+D46,1)</f>
        <v>305865000</v>
      </c>
      <c r="E35" s="22">
        <f t="shared" ref="E35" si="26">ROUND(+E36+E48+E46,1)</f>
        <v>305441895</v>
      </c>
      <c r="F35" s="17"/>
      <c r="G35" s="26"/>
    </row>
    <row r="36" spans="1:7" s="18" customFormat="1" ht="15" customHeight="1">
      <c r="A36" s="19" t="s">
        <v>52</v>
      </c>
      <c r="B36" s="20" t="s">
        <v>53</v>
      </c>
      <c r="C36" s="21">
        <f t="shared" ref="C36:E36" si="27">SUM(C37:C44)</f>
        <v>299143999.99999994</v>
      </c>
      <c r="D36" s="21">
        <f t="shared" si="27"/>
        <v>298933949.99999994</v>
      </c>
      <c r="E36" s="22">
        <f t="shared" si="27"/>
        <v>298523836</v>
      </c>
      <c r="F36" s="17"/>
      <c r="G36" s="26"/>
    </row>
    <row r="37" spans="1:7" s="33" customFormat="1" ht="18">
      <c r="A37" s="27" t="s">
        <v>54</v>
      </c>
      <c r="B37" s="28" t="s">
        <v>55</v>
      </c>
      <c r="C37" s="29">
        <v>243911999.99999994</v>
      </c>
      <c r="D37" s="29">
        <v>245322959.99999997</v>
      </c>
      <c r="E37" s="30">
        <f>[1]PLATI!C14</f>
        <v>245161508</v>
      </c>
      <c r="F37" s="31"/>
      <c r="G37" s="32"/>
    </row>
    <row r="38" spans="1:7" s="33" customFormat="1" ht="18">
      <c r="A38" s="27" t="s">
        <v>56</v>
      </c>
      <c r="B38" s="28" t="s">
        <v>57</v>
      </c>
      <c r="C38" s="29">
        <v>31802999.999999993</v>
      </c>
      <c r="D38" s="29">
        <v>30526289.999999993</v>
      </c>
      <c r="E38" s="30">
        <f>[1]PLATI!C15</f>
        <v>30460062</v>
      </c>
      <c r="F38" s="31"/>
      <c r="G38" s="32"/>
    </row>
    <row r="39" spans="1:7" s="33" customFormat="1" ht="18">
      <c r="A39" s="27" t="s">
        <v>58</v>
      </c>
      <c r="B39" s="28" t="s">
        <v>59</v>
      </c>
      <c r="C39" s="29">
        <v>833999.99999999977</v>
      </c>
      <c r="D39" s="29">
        <v>818779.99999999988</v>
      </c>
      <c r="E39" s="30">
        <f>[1]PLATI!C16</f>
        <v>814349</v>
      </c>
      <c r="F39" s="31"/>
      <c r="G39" s="32"/>
    </row>
    <row r="40" spans="1:7" s="33" customFormat="1" ht="25.5">
      <c r="A40" s="27" t="s">
        <v>60</v>
      </c>
      <c r="B40" s="28" t="s">
        <v>61</v>
      </c>
      <c r="C40" s="29">
        <v>2000000</v>
      </c>
      <c r="D40" s="34">
        <v>1074520</v>
      </c>
      <c r="E40" s="30">
        <f>[1]PLATI!C17</f>
        <v>1065997</v>
      </c>
      <c r="F40" s="31"/>
      <c r="G40" s="32"/>
    </row>
    <row r="41" spans="1:7" s="33" customFormat="1" ht="14.25" customHeight="1">
      <c r="A41" s="27" t="s">
        <v>62</v>
      </c>
      <c r="B41" s="28" t="s">
        <v>63</v>
      </c>
      <c r="C41" s="29">
        <v>435000</v>
      </c>
      <c r="D41" s="34">
        <v>375450</v>
      </c>
      <c r="E41" s="30">
        <f>[1]PLATI!C18</f>
        <v>343776</v>
      </c>
      <c r="F41" s="31"/>
      <c r="G41" s="32"/>
    </row>
    <row r="42" spans="1:7" s="37" customFormat="1" ht="14.25" customHeight="1">
      <c r="A42" s="35" t="s">
        <v>64</v>
      </c>
      <c r="B42" s="28" t="s">
        <v>65</v>
      </c>
      <c r="C42" s="29">
        <v>39000</v>
      </c>
      <c r="D42" s="34">
        <v>61550.000000000007</v>
      </c>
      <c r="E42" s="30">
        <f>[1]PLATI!C19</f>
        <v>61542</v>
      </c>
      <c r="F42" s="31"/>
      <c r="G42" s="36"/>
    </row>
    <row r="43" spans="1:7" s="37" customFormat="1" ht="14.25" customHeight="1">
      <c r="A43" s="35" t="s">
        <v>66</v>
      </c>
      <c r="B43" s="28" t="s">
        <v>67</v>
      </c>
      <c r="C43" s="29">
        <v>10337000</v>
      </c>
      <c r="D43" s="34">
        <v>9830850.0000000019</v>
      </c>
      <c r="E43" s="30">
        <f>[1]PLATI!C20</f>
        <v>9802941</v>
      </c>
      <c r="F43" s="31"/>
      <c r="G43" s="36"/>
    </row>
    <row r="44" spans="1:7" s="33" customFormat="1" ht="15.75" customHeight="1">
      <c r="A44" s="27" t="s">
        <v>68</v>
      </c>
      <c r="B44" s="28" t="s">
        <v>69</v>
      </c>
      <c r="C44" s="29">
        <v>9784000</v>
      </c>
      <c r="D44" s="34">
        <v>10923550</v>
      </c>
      <c r="E44" s="30">
        <f>[1]PLATI!C21</f>
        <v>10813661</v>
      </c>
      <c r="F44" s="31"/>
      <c r="G44" s="32"/>
    </row>
    <row r="45" spans="1:7" s="33" customFormat="1" ht="15.75" customHeight="1">
      <c r="A45" s="38" t="s">
        <v>70</v>
      </c>
      <c r="B45" s="28"/>
      <c r="C45" s="29"/>
      <c r="D45" s="34">
        <v>2463680</v>
      </c>
      <c r="E45" s="30">
        <f>[1]PLATI!C22</f>
        <v>2456137</v>
      </c>
      <c r="F45" s="31"/>
      <c r="G45" s="32"/>
    </row>
    <row r="46" spans="1:7" s="33" customFormat="1" ht="15.75" customHeight="1">
      <c r="A46" s="39" t="s">
        <v>71</v>
      </c>
      <c r="B46" s="40" t="s">
        <v>72</v>
      </c>
      <c r="C46" s="41">
        <f>+C47</f>
        <v>0</v>
      </c>
      <c r="D46" s="42">
        <f>+D47</f>
        <v>0</v>
      </c>
      <c r="E46" s="43">
        <f>[1]PLATI!C23</f>
        <v>0</v>
      </c>
      <c r="F46" s="31"/>
      <c r="G46" s="32"/>
    </row>
    <row r="47" spans="1:7" s="33" customFormat="1" ht="15.75" customHeight="1">
      <c r="A47" s="44" t="s">
        <v>73</v>
      </c>
      <c r="B47" s="45" t="s">
        <v>74</v>
      </c>
      <c r="C47" s="29"/>
      <c r="D47" s="34"/>
      <c r="E47" s="30">
        <f>[1]PLATI!C24</f>
        <v>0</v>
      </c>
      <c r="F47" s="31"/>
      <c r="G47" s="32"/>
    </row>
    <row r="48" spans="1:7" s="50" customFormat="1" ht="13.5" customHeight="1">
      <c r="A48" s="46" t="s">
        <v>75</v>
      </c>
      <c r="B48" s="47" t="s">
        <v>76</v>
      </c>
      <c r="C48" s="21">
        <f t="shared" ref="C48:E48" si="28">ROUND(+C49+C50+C51+C52+C53+C54+C56,1)</f>
        <v>6721000</v>
      </c>
      <c r="D48" s="21">
        <f t="shared" si="28"/>
        <v>6931050</v>
      </c>
      <c r="E48" s="22">
        <f t="shared" si="28"/>
        <v>6918059</v>
      </c>
      <c r="F48" s="48"/>
      <c r="G48" s="49"/>
    </row>
    <row r="49" spans="1:7" s="37" customFormat="1" ht="25.5">
      <c r="A49" s="27" t="s">
        <v>77</v>
      </c>
      <c r="B49" s="28" t="s">
        <v>78</v>
      </c>
      <c r="C49" s="29"/>
      <c r="D49" s="34">
        <v>213290.00000000003</v>
      </c>
      <c r="E49" s="30">
        <f>[1]PLATI!C26</f>
        <v>213165</v>
      </c>
      <c r="F49" s="31"/>
      <c r="G49" s="36"/>
    </row>
    <row r="50" spans="1:7" s="37" customFormat="1" ht="18">
      <c r="A50" s="27" t="s">
        <v>79</v>
      </c>
      <c r="B50" s="28" t="s">
        <v>80</v>
      </c>
      <c r="C50" s="29"/>
      <c r="D50" s="34">
        <v>6770.0000000000009</v>
      </c>
      <c r="E50" s="30">
        <f>[1]PLATI!C27</f>
        <v>6659</v>
      </c>
      <c r="F50" s="31"/>
      <c r="G50" s="36"/>
    </row>
    <row r="51" spans="1:7" s="37" customFormat="1" ht="25.5">
      <c r="A51" s="27" t="s">
        <v>81</v>
      </c>
      <c r="B51" s="28" t="s">
        <v>82</v>
      </c>
      <c r="C51" s="29"/>
      <c r="D51" s="34">
        <v>68890</v>
      </c>
      <c r="E51" s="30">
        <f>[1]PLATI!C28</f>
        <v>68690</v>
      </c>
      <c r="F51" s="31"/>
      <c r="G51" s="36"/>
    </row>
    <row r="52" spans="1:7" s="37" customFormat="1" ht="38.25">
      <c r="A52" s="27" t="s">
        <v>83</v>
      </c>
      <c r="B52" s="28" t="s">
        <v>84</v>
      </c>
      <c r="C52" s="29"/>
      <c r="D52" s="34">
        <v>2300.0000000000005</v>
      </c>
      <c r="E52" s="30">
        <f>[1]PLATI!C29</f>
        <v>2189</v>
      </c>
      <c r="F52" s="31"/>
      <c r="G52" s="36"/>
    </row>
    <row r="53" spans="1:7" s="37" customFormat="1" ht="25.5">
      <c r="A53" s="27" t="s">
        <v>85</v>
      </c>
      <c r="B53" s="28" t="s">
        <v>86</v>
      </c>
      <c r="C53" s="29"/>
      <c r="D53" s="34">
        <v>11260.000000000002</v>
      </c>
      <c r="E53" s="30">
        <f>[1]PLATI!C30</f>
        <v>11137</v>
      </c>
      <c r="F53" s="31"/>
      <c r="G53" s="36"/>
    </row>
    <row r="54" spans="1:7" s="37" customFormat="1" ht="25.5">
      <c r="A54" s="27" t="s">
        <v>87</v>
      </c>
      <c r="B54" s="45" t="s">
        <v>88</v>
      </c>
      <c r="C54" s="29">
        <v>6721000</v>
      </c>
      <c r="D54" s="34">
        <v>6628539.9999999991</v>
      </c>
      <c r="E54" s="30">
        <f>[1]PLATI!C31</f>
        <v>6616219</v>
      </c>
      <c r="F54" s="31"/>
      <c r="G54" s="36"/>
    </row>
    <row r="55" spans="1:7" s="37" customFormat="1" ht="18">
      <c r="A55" s="38" t="s">
        <v>70</v>
      </c>
      <c r="B55" s="45"/>
      <c r="C55" s="29"/>
      <c r="D55" s="34">
        <v>5561</v>
      </c>
      <c r="E55" s="30">
        <f>[1]PLATI!C32</f>
        <v>5561</v>
      </c>
      <c r="F55" s="31"/>
      <c r="G55" s="36"/>
    </row>
    <row r="56" spans="1:7" s="37" customFormat="1" ht="25.5">
      <c r="A56" s="27" t="s">
        <v>89</v>
      </c>
      <c r="B56" s="45" t="s">
        <v>90</v>
      </c>
      <c r="C56" s="51"/>
      <c r="D56" s="52"/>
      <c r="E56" s="30">
        <f>[1]PLATI!C33</f>
        <v>0</v>
      </c>
      <c r="F56" s="31"/>
      <c r="G56" s="36"/>
    </row>
    <row r="57" spans="1:7" s="50" customFormat="1" ht="19.149999999999999" customHeight="1">
      <c r="A57" s="46" t="s">
        <v>15</v>
      </c>
      <c r="B57" s="47" t="s">
        <v>91</v>
      </c>
      <c r="C57" s="21">
        <f t="shared" ref="C57:E57" si="29">ROUND(+C58+C73+C72+C75+C78+C79+C80+C81+C82+C83,1)</f>
        <v>31010271000</v>
      </c>
      <c r="D57" s="21">
        <f t="shared" si="29"/>
        <v>33816548000</v>
      </c>
      <c r="E57" s="22">
        <f t="shared" si="29"/>
        <v>33789535377</v>
      </c>
      <c r="F57" s="48"/>
      <c r="G57" s="49"/>
    </row>
    <row r="58" spans="1:7" s="50" customFormat="1" ht="19.5" customHeight="1">
      <c r="A58" s="46" t="s">
        <v>92</v>
      </c>
      <c r="B58" s="47" t="s">
        <v>93</v>
      </c>
      <c r="C58" s="21">
        <f t="shared" ref="C58:E58" si="30">ROUND(+C59+C60+C61+C62+C63+C64+C65+C66+C69,1)</f>
        <v>30990081000</v>
      </c>
      <c r="D58" s="21">
        <f t="shared" si="30"/>
        <v>33801788870</v>
      </c>
      <c r="E58" s="22">
        <f t="shared" si="30"/>
        <v>33775127235</v>
      </c>
      <c r="F58" s="48"/>
      <c r="G58" s="49"/>
    </row>
    <row r="59" spans="1:7" s="33" customFormat="1" ht="27" customHeight="1">
      <c r="A59" s="27" t="s">
        <v>94</v>
      </c>
      <c r="B59" s="28" t="s">
        <v>95</v>
      </c>
      <c r="C59" s="29">
        <v>2547000</v>
      </c>
      <c r="D59" s="34">
        <v>2119920</v>
      </c>
      <c r="E59" s="53">
        <f>[1]PLATI!C36</f>
        <v>2115213</v>
      </c>
      <c r="F59" s="31"/>
      <c r="G59" s="32"/>
    </row>
    <row r="60" spans="1:7" s="33" customFormat="1" ht="27" customHeight="1">
      <c r="A60" s="27" t="s">
        <v>96</v>
      </c>
      <c r="B60" s="28" t="s">
        <v>97</v>
      </c>
      <c r="C60" s="29">
        <v>425000</v>
      </c>
      <c r="D60" s="34">
        <v>332980</v>
      </c>
      <c r="E60" s="53">
        <f>[1]PLATI!C37</f>
        <v>330780</v>
      </c>
      <c r="F60" s="31"/>
      <c r="G60" s="32"/>
    </row>
    <row r="61" spans="1:7" s="33" customFormat="1" ht="24.75" customHeight="1">
      <c r="A61" s="27" t="s">
        <v>98</v>
      </c>
      <c r="B61" s="28" t="s">
        <v>99</v>
      </c>
      <c r="C61" s="29">
        <v>6727000</v>
      </c>
      <c r="D61" s="34">
        <v>7166229.9999999991</v>
      </c>
      <c r="E61" s="53">
        <f>[1]PLATI!C38</f>
        <v>6874855</v>
      </c>
      <c r="F61" s="31"/>
      <c r="G61" s="32"/>
    </row>
    <row r="62" spans="1:7" s="33" customFormat="1" ht="22.5" customHeight="1">
      <c r="A62" s="27" t="s">
        <v>100</v>
      </c>
      <c r="B62" s="28" t="s">
        <v>101</v>
      </c>
      <c r="C62" s="29">
        <v>636000</v>
      </c>
      <c r="D62" s="34">
        <v>604500</v>
      </c>
      <c r="E62" s="53">
        <f>[1]PLATI!C39</f>
        <v>581172</v>
      </c>
      <c r="F62" s="31"/>
      <c r="G62" s="32"/>
    </row>
    <row r="63" spans="1:7" s="33" customFormat="1" ht="18">
      <c r="A63" s="27" t="s">
        <v>102</v>
      </c>
      <c r="B63" s="28" t="s">
        <v>103</v>
      </c>
      <c r="C63" s="29">
        <v>637000</v>
      </c>
      <c r="D63" s="34">
        <v>408929.99999999994</v>
      </c>
      <c r="E63" s="53">
        <f>[1]PLATI!C40</f>
        <v>384910</v>
      </c>
      <c r="F63" s="31"/>
      <c r="G63" s="32"/>
    </row>
    <row r="64" spans="1:7" s="33" customFormat="1" ht="18">
      <c r="A64" s="27" t="s">
        <v>104</v>
      </c>
      <c r="B64" s="28" t="s">
        <v>105</v>
      </c>
      <c r="C64" s="29">
        <v>2117000</v>
      </c>
      <c r="D64" s="34">
        <v>2082750</v>
      </c>
      <c r="E64" s="53">
        <f>[1]PLATI!C41</f>
        <v>2074027</v>
      </c>
      <c r="F64" s="31"/>
      <c r="G64" s="32"/>
    </row>
    <row r="65" spans="1:7" s="33" customFormat="1" ht="27.75" customHeight="1">
      <c r="A65" s="27" t="s">
        <v>106</v>
      </c>
      <c r="B65" s="28" t="s">
        <v>107</v>
      </c>
      <c r="C65" s="29">
        <v>3320000</v>
      </c>
      <c r="D65" s="34">
        <v>3090240.0000000009</v>
      </c>
      <c r="E65" s="53">
        <f>[1]PLATI!C42</f>
        <v>2988494</v>
      </c>
      <c r="F65" s="31"/>
      <c r="G65" s="32"/>
    </row>
    <row r="66" spans="1:7" s="50" customFormat="1" ht="29.25" customHeight="1">
      <c r="A66" s="46" t="s">
        <v>108</v>
      </c>
      <c r="B66" s="47" t="s">
        <v>109</v>
      </c>
      <c r="C66" s="21">
        <f t="shared" ref="C66:E66" si="31">ROUND(+C67+C68,1)</f>
        <v>30936988000</v>
      </c>
      <c r="D66" s="21">
        <f t="shared" si="31"/>
        <v>33755256470</v>
      </c>
      <c r="E66" s="22">
        <f t="shared" si="31"/>
        <v>33730333215</v>
      </c>
      <c r="F66" s="48"/>
      <c r="G66" s="49"/>
    </row>
    <row r="67" spans="1:7" s="33" customFormat="1" ht="29.25" customHeight="1">
      <c r="A67" s="27" t="s">
        <v>110</v>
      </c>
      <c r="B67" s="28" t="s">
        <v>111</v>
      </c>
      <c r="C67" s="51">
        <f>ROUND(+C131+C175+C199+C200+C211+C212,1)</f>
        <v>30929243000</v>
      </c>
      <c r="D67" s="51">
        <f>ROUND(+D131+D175+D199+D200+D211+D212,1)</f>
        <v>33748387520</v>
      </c>
      <c r="E67" s="30">
        <f>+[1]PLATI!C44</f>
        <v>33723905094</v>
      </c>
      <c r="F67" s="31"/>
      <c r="G67" s="32"/>
    </row>
    <row r="68" spans="1:7" s="33" customFormat="1" ht="30.75" customHeight="1">
      <c r="A68" s="27" t="s">
        <v>112</v>
      </c>
      <c r="B68" s="28" t="s">
        <v>113</v>
      </c>
      <c r="C68" s="29">
        <v>7745000</v>
      </c>
      <c r="D68" s="29">
        <v>6868949.9999999991</v>
      </c>
      <c r="E68" s="53">
        <f>[1]PLATI!C45</f>
        <v>6428121</v>
      </c>
      <c r="F68" s="31"/>
      <c r="G68" s="32"/>
    </row>
    <row r="69" spans="1:7" s="33" customFormat="1" ht="25.5">
      <c r="A69" s="27" t="s">
        <v>114</v>
      </c>
      <c r="B69" s="28" t="s">
        <v>115</v>
      </c>
      <c r="C69" s="29">
        <v>36684000</v>
      </c>
      <c r="D69" s="34">
        <v>30726850</v>
      </c>
      <c r="E69" s="53">
        <f>[1]PLATI!C46</f>
        <v>29444569</v>
      </c>
      <c r="F69" s="31"/>
      <c r="G69" s="32"/>
    </row>
    <row r="70" spans="1:7" s="33" customFormat="1" ht="37.5" customHeight="1">
      <c r="A70" s="44" t="s">
        <v>116</v>
      </c>
      <c r="B70" s="28"/>
      <c r="C70" s="29">
        <v>1950000</v>
      </c>
      <c r="D70" s="34">
        <v>34990</v>
      </c>
      <c r="E70" s="53">
        <f>[1]PLATI!C47</f>
        <v>31786</v>
      </c>
      <c r="F70" s="31"/>
      <c r="G70" s="32"/>
    </row>
    <row r="71" spans="1:7" s="33" customFormat="1" ht="25.5">
      <c r="A71" s="44" t="s">
        <v>117</v>
      </c>
      <c r="B71" s="28"/>
      <c r="C71" s="29">
        <v>1524000</v>
      </c>
      <c r="D71" s="34">
        <v>1177979.9999999995</v>
      </c>
      <c r="E71" s="53">
        <f>[1]PLATI!C48</f>
        <v>933613</v>
      </c>
      <c r="F71" s="31"/>
      <c r="G71" s="32"/>
    </row>
    <row r="72" spans="1:7" s="50" customFormat="1" ht="18">
      <c r="A72" s="46" t="s">
        <v>118</v>
      </c>
      <c r="B72" s="47" t="s">
        <v>119</v>
      </c>
      <c r="C72" s="54">
        <v>3171000</v>
      </c>
      <c r="D72" s="55">
        <v>2641610</v>
      </c>
      <c r="E72" s="56">
        <f>[1]PLATI!C49</f>
        <v>2635684</v>
      </c>
      <c r="F72" s="48"/>
      <c r="G72" s="49"/>
    </row>
    <row r="73" spans="1:7" s="50" customFormat="1" ht="24.75" customHeight="1">
      <c r="A73" s="46" t="s">
        <v>120</v>
      </c>
      <c r="B73" s="47" t="s">
        <v>121</v>
      </c>
      <c r="C73" s="21">
        <f t="shared" ref="C73:E73" si="32">+C74</f>
        <v>1222000</v>
      </c>
      <c r="D73" s="21">
        <f t="shared" si="32"/>
        <v>1090210.0000000002</v>
      </c>
      <c r="E73" s="22">
        <f t="shared" si="32"/>
        <v>1077524</v>
      </c>
      <c r="F73" s="48"/>
      <c r="G73" s="49"/>
    </row>
    <row r="74" spans="1:7" s="33" customFormat="1" ht="18">
      <c r="A74" s="27" t="s">
        <v>122</v>
      </c>
      <c r="B74" s="28" t="s">
        <v>123</v>
      </c>
      <c r="C74" s="29">
        <v>1222000</v>
      </c>
      <c r="D74" s="34">
        <v>1090210.0000000002</v>
      </c>
      <c r="E74" s="53">
        <f>[1]PLATI!C51</f>
        <v>1077524</v>
      </c>
      <c r="F74" s="31"/>
      <c r="G74" s="32"/>
    </row>
    <row r="75" spans="1:7" s="50" customFormat="1" ht="18">
      <c r="A75" s="46" t="s">
        <v>124</v>
      </c>
      <c r="B75" s="47" t="s">
        <v>125</v>
      </c>
      <c r="C75" s="21">
        <f t="shared" ref="C75:E75" si="33">ROUND(+C76+C77,1)</f>
        <v>770000</v>
      </c>
      <c r="D75" s="21">
        <f t="shared" si="33"/>
        <v>124450</v>
      </c>
      <c r="E75" s="22">
        <f t="shared" si="33"/>
        <v>105539</v>
      </c>
      <c r="F75" s="48"/>
      <c r="G75" s="49"/>
    </row>
    <row r="76" spans="1:7" s="33" customFormat="1" ht="25.5">
      <c r="A76" s="27" t="s">
        <v>126</v>
      </c>
      <c r="B76" s="28" t="s">
        <v>127</v>
      </c>
      <c r="C76" s="29">
        <v>498000</v>
      </c>
      <c r="D76" s="29">
        <v>124450</v>
      </c>
      <c r="E76" s="53">
        <f>[1]PLATI!C53</f>
        <v>105539</v>
      </c>
      <c r="F76" s="31"/>
      <c r="G76" s="32"/>
    </row>
    <row r="77" spans="1:7" s="33" customFormat="1" ht="18">
      <c r="A77" s="27" t="s">
        <v>128</v>
      </c>
      <c r="B77" s="28" t="s">
        <v>129</v>
      </c>
      <c r="C77" s="29">
        <v>272000</v>
      </c>
      <c r="D77" s="29"/>
      <c r="E77" s="53">
        <f>[1]PLATI!C54</f>
        <v>0</v>
      </c>
      <c r="F77" s="31"/>
      <c r="G77" s="32"/>
    </row>
    <row r="78" spans="1:7" s="50" customFormat="1" ht="25.5">
      <c r="A78" s="46" t="s">
        <v>130</v>
      </c>
      <c r="B78" s="47" t="s">
        <v>131</v>
      </c>
      <c r="C78" s="54">
        <v>125999.99999999999</v>
      </c>
      <c r="D78" s="57">
        <v>71590</v>
      </c>
      <c r="E78" s="58">
        <f>[1]PLATI!C55</f>
        <v>67305</v>
      </c>
      <c r="F78" s="48"/>
      <c r="G78" s="49"/>
    </row>
    <row r="79" spans="1:7" s="50" customFormat="1" ht="18">
      <c r="A79" s="46" t="s">
        <v>132</v>
      </c>
      <c r="B79" s="47" t="s">
        <v>133</v>
      </c>
      <c r="C79" s="54">
        <v>3000</v>
      </c>
      <c r="D79" s="55">
        <v>1889.9999999999998</v>
      </c>
      <c r="E79" s="53">
        <f>[1]PLATI!C56</f>
        <v>1890</v>
      </c>
      <c r="F79" s="48"/>
      <c r="G79" s="49"/>
    </row>
    <row r="80" spans="1:7" s="50" customFormat="1" ht="18">
      <c r="A80" s="46" t="s">
        <v>134</v>
      </c>
      <c r="B80" s="47" t="s">
        <v>135</v>
      </c>
      <c r="C80" s="54">
        <v>493000</v>
      </c>
      <c r="D80" s="55">
        <v>2000</v>
      </c>
      <c r="E80" s="53">
        <f>[1]PLATI!C57</f>
        <v>1990</v>
      </c>
      <c r="F80" s="48"/>
      <c r="G80" s="49"/>
    </row>
    <row r="81" spans="1:7" s="50" customFormat="1" ht="18">
      <c r="A81" s="46" t="s">
        <v>136</v>
      </c>
      <c r="B81" s="47" t="s">
        <v>137</v>
      </c>
      <c r="C81" s="54">
        <v>478000</v>
      </c>
      <c r="D81" s="57">
        <v>306530.00000000006</v>
      </c>
      <c r="E81" s="58">
        <f>[1]PLATI!C58</f>
        <v>300797</v>
      </c>
      <c r="F81" s="48"/>
      <c r="G81" s="49"/>
    </row>
    <row r="82" spans="1:7" s="50" customFormat="1" ht="48">
      <c r="A82" s="59" t="s">
        <v>138</v>
      </c>
      <c r="B82" s="60" t="s">
        <v>139</v>
      </c>
      <c r="C82" s="54">
        <v>495000</v>
      </c>
      <c r="D82" s="57">
        <v>1030079.9999999999</v>
      </c>
      <c r="E82" s="58">
        <f>[1]PLATI!C59</f>
        <v>1025313</v>
      </c>
      <c r="F82" s="48"/>
      <c r="G82" s="49"/>
    </row>
    <row r="83" spans="1:7" s="50" customFormat="1" ht="18">
      <c r="A83" s="46" t="s">
        <v>140</v>
      </c>
      <c r="B83" s="47" t="s">
        <v>141</v>
      </c>
      <c r="C83" s="41">
        <f t="shared" ref="C83:E83" si="34">ROUND(+C84+C85,1)</f>
        <v>13432000</v>
      </c>
      <c r="D83" s="41">
        <f t="shared" si="34"/>
        <v>9490770</v>
      </c>
      <c r="E83" s="43">
        <f t="shared" si="34"/>
        <v>9192100</v>
      </c>
      <c r="F83" s="48"/>
      <c r="G83" s="49"/>
    </row>
    <row r="84" spans="1:7" s="33" customFormat="1" ht="18">
      <c r="A84" s="27" t="s">
        <v>142</v>
      </c>
      <c r="B84" s="28" t="s">
        <v>143</v>
      </c>
      <c r="C84" s="29">
        <v>6964000</v>
      </c>
      <c r="D84" s="29">
        <v>6872620</v>
      </c>
      <c r="E84" s="53">
        <f>[1]PLATI!C61</f>
        <v>6871328</v>
      </c>
      <c r="F84" s="31"/>
      <c r="G84" s="32"/>
    </row>
    <row r="85" spans="1:7" s="33" customFormat="1" ht="18">
      <c r="A85" s="27" t="s">
        <v>144</v>
      </c>
      <c r="B85" s="28" t="s">
        <v>145</v>
      </c>
      <c r="C85" s="29">
        <v>6468000</v>
      </c>
      <c r="D85" s="29">
        <v>2618150</v>
      </c>
      <c r="E85" s="53">
        <f>[1]PLATI!C62</f>
        <v>2320772</v>
      </c>
      <c r="F85" s="31"/>
      <c r="G85" s="32"/>
    </row>
    <row r="86" spans="1:7" s="50" customFormat="1" ht="18">
      <c r="A86" s="46" t="s">
        <v>17</v>
      </c>
      <c r="B86" s="47" t="s">
        <v>146</v>
      </c>
      <c r="C86" s="21">
        <f t="shared" ref="C86:E87" si="35">C87</f>
        <v>12031000</v>
      </c>
      <c r="D86" s="21">
        <f t="shared" si="35"/>
        <v>6531000</v>
      </c>
      <c r="E86" s="22">
        <f t="shared" si="35"/>
        <v>6391347</v>
      </c>
      <c r="F86" s="48"/>
      <c r="G86" s="49"/>
    </row>
    <row r="87" spans="1:7" s="50" customFormat="1" ht="18">
      <c r="A87" s="46" t="s">
        <v>147</v>
      </c>
      <c r="B87" s="47" t="s">
        <v>148</v>
      </c>
      <c r="C87" s="21">
        <f t="shared" si="35"/>
        <v>12031000</v>
      </c>
      <c r="D87" s="21">
        <f t="shared" si="35"/>
        <v>6531000</v>
      </c>
      <c r="E87" s="22">
        <f t="shared" si="35"/>
        <v>6391347</v>
      </c>
      <c r="F87" s="48"/>
      <c r="G87" s="49"/>
    </row>
    <row r="88" spans="1:7" s="33" customFormat="1" ht="25.5">
      <c r="A88" s="27" t="s">
        <v>149</v>
      </c>
      <c r="B88" s="28" t="s">
        <v>150</v>
      </c>
      <c r="C88" s="29">
        <v>12031000</v>
      </c>
      <c r="D88" s="29">
        <v>6531000</v>
      </c>
      <c r="E88" s="53">
        <f>[1]PLATI!C65</f>
        <v>6391347</v>
      </c>
      <c r="F88" s="31"/>
      <c r="G88" s="32"/>
    </row>
    <row r="89" spans="1:7" s="33" customFormat="1" ht="38.25">
      <c r="A89" s="19" t="s">
        <v>37</v>
      </c>
      <c r="B89" s="61" t="s">
        <v>151</v>
      </c>
      <c r="C89" s="41">
        <f t="shared" ref="C89:E89" si="36">+C90</f>
        <v>10606000000</v>
      </c>
      <c r="D89" s="41">
        <f t="shared" si="36"/>
        <v>11956000000.000002</v>
      </c>
      <c r="E89" s="43">
        <f t="shared" si="36"/>
        <v>11955427233</v>
      </c>
      <c r="F89" s="62"/>
      <c r="G89" s="63"/>
    </row>
    <row r="90" spans="1:7" s="33" customFormat="1" ht="15">
      <c r="A90" s="64" t="s">
        <v>152</v>
      </c>
      <c r="B90" s="61" t="s">
        <v>153</v>
      </c>
      <c r="C90" s="41">
        <f t="shared" ref="C90:E90" si="37">+C91+C101</f>
        <v>10606000000</v>
      </c>
      <c r="D90" s="41">
        <f t="shared" si="37"/>
        <v>11956000000.000002</v>
      </c>
      <c r="E90" s="43">
        <f t="shared" si="37"/>
        <v>11955427233</v>
      </c>
      <c r="F90" s="62"/>
      <c r="G90" s="63"/>
    </row>
    <row r="91" spans="1:7" s="66" customFormat="1" ht="57" customHeight="1">
      <c r="A91" s="65" t="s">
        <v>154</v>
      </c>
      <c r="B91" s="61" t="s">
        <v>155</v>
      </c>
      <c r="C91" s="41">
        <f t="shared" ref="C91:E91" si="38">C92+C93+C94+C95+C98+C99+C100</f>
        <v>10556000000</v>
      </c>
      <c r="D91" s="41">
        <f t="shared" si="38"/>
        <v>11896022500.000002</v>
      </c>
      <c r="E91" s="43">
        <f t="shared" si="38"/>
        <v>11895531733</v>
      </c>
      <c r="F91" s="62"/>
      <c r="G91" s="63"/>
    </row>
    <row r="92" spans="1:7" s="33" customFormat="1" ht="54" customHeight="1">
      <c r="A92" s="67" t="s">
        <v>156</v>
      </c>
      <c r="B92" s="68"/>
      <c r="C92" s="69">
        <v>9528234000</v>
      </c>
      <c r="D92" s="69">
        <v>10748015100.000002</v>
      </c>
      <c r="E92" s="53">
        <f>[1]PLATI!C69</f>
        <v>10747863573</v>
      </c>
      <c r="F92" s="62"/>
      <c r="G92" s="63"/>
    </row>
    <row r="93" spans="1:7" s="33" customFormat="1" ht="49.9" customHeight="1">
      <c r="A93" s="67" t="s">
        <v>157</v>
      </c>
      <c r="B93" s="70"/>
      <c r="C93" s="69">
        <v>58145000</v>
      </c>
      <c r="D93" s="69">
        <v>75735680</v>
      </c>
      <c r="E93" s="53">
        <f>[1]PLATI!C70</f>
        <v>75732316</v>
      </c>
      <c r="F93" s="62"/>
      <c r="G93" s="63"/>
    </row>
    <row r="94" spans="1:7" s="72" customFormat="1" ht="48.6" customHeight="1">
      <c r="A94" s="67" t="s">
        <v>158</v>
      </c>
      <c r="B94" s="70"/>
      <c r="C94" s="69">
        <v>22192000</v>
      </c>
      <c r="D94" s="69">
        <v>29677950</v>
      </c>
      <c r="E94" s="53">
        <f>[1]PLATI!C71</f>
        <v>29673747</v>
      </c>
      <c r="F94" s="71"/>
      <c r="G94" s="63"/>
    </row>
    <row r="95" spans="1:7" s="72" customFormat="1" ht="57.6" customHeight="1">
      <c r="A95" s="73" t="s">
        <v>159</v>
      </c>
      <c r="B95" s="74"/>
      <c r="C95" s="41">
        <f>C96+C97</f>
        <v>698664000</v>
      </c>
      <c r="D95" s="41">
        <f>D96+D97</f>
        <v>930835700</v>
      </c>
      <c r="E95" s="58">
        <f>[1]PLATI!C72</f>
        <v>930540307</v>
      </c>
      <c r="F95" s="71"/>
      <c r="G95" s="63"/>
    </row>
    <row r="96" spans="1:7" s="72" customFormat="1" ht="94.9" customHeight="1">
      <c r="A96" s="75" t="s">
        <v>160</v>
      </c>
      <c r="B96" s="70"/>
      <c r="C96" s="69">
        <v>338249000</v>
      </c>
      <c r="D96" s="69">
        <v>443895359.99999994</v>
      </c>
      <c r="E96" s="53">
        <f>[1]PLATI!C73</f>
        <v>443869036</v>
      </c>
      <c r="F96" s="71"/>
      <c r="G96" s="63"/>
    </row>
    <row r="97" spans="1:7" s="72" customFormat="1" ht="83.45" customHeight="1">
      <c r="A97" s="76" t="s">
        <v>161</v>
      </c>
      <c r="B97" s="77"/>
      <c r="C97" s="69">
        <v>360415000</v>
      </c>
      <c r="D97" s="69">
        <v>486940340.00000006</v>
      </c>
      <c r="E97" s="53">
        <f>[1]PLATI!C74</f>
        <v>486671271</v>
      </c>
      <c r="F97" s="71"/>
      <c r="G97" s="63"/>
    </row>
    <row r="98" spans="1:7" s="72" customFormat="1" ht="47.45" customHeight="1">
      <c r="A98" s="76" t="s">
        <v>162</v>
      </c>
      <c r="B98" s="77"/>
      <c r="C98" s="69"/>
      <c r="D98" s="69">
        <v>37260</v>
      </c>
      <c r="E98" s="53">
        <f>[1]PLATI!C75</f>
        <v>37251</v>
      </c>
      <c r="F98" s="71"/>
      <c r="G98" s="63"/>
    </row>
    <row r="99" spans="1:7" s="72" customFormat="1" ht="72">
      <c r="A99" s="78" t="s">
        <v>163</v>
      </c>
      <c r="B99" s="77"/>
      <c r="C99" s="69">
        <v>248765000</v>
      </c>
      <c r="D99" s="69">
        <v>105129220</v>
      </c>
      <c r="E99" s="53">
        <f>[1]PLATI!C76</f>
        <v>105123957</v>
      </c>
      <c r="F99" s="71"/>
      <c r="G99" s="63"/>
    </row>
    <row r="100" spans="1:7" s="72" customFormat="1" ht="39" customHeight="1">
      <c r="A100" s="79" t="s">
        <v>164</v>
      </c>
      <c r="B100" s="77"/>
      <c r="C100" s="69"/>
      <c r="D100" s="69">
        <v>6591589.9999999972</v>
      </c>
      <c r="E100" s="53">
        <f>[1]PLATI!C77</f>
        <v>6560582</v>
      </c>
      <c r="F100" s="71"/>
      <c r="G100" s="63"/>
    </row>
    <row r="101" spans="1:7" s="82" customFormat="1" ht="24">
      <c r="A101" s="80" t="s">
        <v>165</v>
      </c>
      <c r="B101" s="81" t="s">
        <v>166</v>
      </c>
      <c r="C101" s="41">
        <f t="shared" ref="C101:E101" si="39">C102+C103</f>
        <v>50000000</v>
      </c>
      <c r="D101" s="41">
        <f t="shared" si="39"/>
        <v>59977500</v>
      </c>
      <c r="E101" s="43">
        <f t="shared" si="39"/>
        <v>59895500</v>
      </c>
      <c r="F101" s="71"/>
      <c r="G101" s="63"/>
    </row>
    <row r="102" spans="1:7" s="82" customFormat="1" ht="44.45" customHeight="1">
      <c r="A102" s="78" t="s">
        <v>167</v>
      </c>
      <c r="B102" s="83"/>
      <c r="C102" s="84"/>
      <c r="D102" s="84"/>
      <c r="E102" s="53">
        <f>[1]PLATI!C79</f>
        <v>0</v>
      </c>
      <c r="F102" s="71"/>
      <c r="G102" s="63"/>
    </row>
    <row r="103" spans="1:7" s="82" customFormat="1" ht="36" customHeight="1">
      <c r="A103" s="78" t="s">
        <v>168</v>
      </c>
      <c r="B103" s="83"/>
      <c r="C103" s="69">
        <v>50000000</v>
      </c>
      <c r="D103" s="69">
        <v>59977500</v>
      </c>
      <c r="E103" s="53">
        <f>[1]PLATI!C80</f>
        <v>59895500</v>
      </c>
      <c r="F103" s="71"/>
      <c r="G103" s="63"/>
    </row>
    <row r="104" spans="1:7" s="33" customFormat="1" ht="63.75">
      <c r="A104" s="46" t="s">
        <v>25</v>
      </c>
      <c r="B104" s="47" t="s">
        <v>40</v>
      </c>
      <c r="C104" s="21">
        <f t="shared" ref="C104:E104" si="40">ROUND(+C105+C109,1)</f>
        <v>83253000</v>
      </c>
      <c r="D104" s="21">
        <f t="shared" si="40"/>
        <v>87256000</v>
      </c>
      <c r="E104" s="22">
        <f t="shared" si="40"/>
        <v>1295148</v>
      </c>
      <c r="F104" s="31"/>
      <c r="G104" s="32"/>
    </row>
    <row r="105" spans="1:7" s="33" customFormat="1" ht="25.5">
      <c r="A105" s="46" t="s">
        <v>169</v>
      </c>
      <c r="B105" s="47" t="s">
        <v>170</v>
      </c>
      <c r="C105" s="21">
        <f t="shared" ref="C105:E105" si="41">C106+C107+C108</f>
        <v>78490000</v>
      </c>
      <c r="D105" s="21">
        <f t="shared" si="41"/>
        <v>82493000</v>
      </c>
      <c r="E105" s="22">
        <f t="shared" si="41"/>
        <v>1295148</v>
      </c>
      <c r="F105" s="31"/>
      <c r="G105" s="32"/>
    </row>
    <row r="106" spans="1:7" s="33" customFormat="1" ht="18">
      <c r="A106" s="27" t="s">
        <v>171</v>
      </c>
      <c r="B106" s="85" t="s">
        <v>172</v>
      </c>
      <c r="C106" s="29">
        <v>12571000</v>
      </c>
      <c r="D106" s="34">
        <v>13194000</v>
      </c>
      <c r="E106" s="53">
        <f>[1]PLATI!C83</f>
        <v>207342</v>
      </c>
      <c r="F106" s="31"/>
      <c r="G106" s="32"/>
    </row>
    <row r="107" spans="1:7" s="33" customFormat="1" ht="18">
      <c r="A107" s="27" t="s">
        <v>173</v>
      </c>
      <c r="B107" s="85" t="s">
        <v>174</v>
      </c>
      <c r="C107" s="29">
        <v>65919000</v>
      </c>
      <c r="D107" s="34">
        <v>69299000</v>
      </c>
      <c r="E107" s="53">
        <f>[1]PLATI!C84</f>
        <v>1087806</v>
      </c>
      <c r="F107" s="31"/>
      <c r="G107" s="32"/>
    </row>
    <row r="108" spans="1:7" s="33" customFormat="1" ht="18">
      <c r="A108" s="27" t="s">
        <v>175</v>
      </c>
      <c r="B108" s="85" t="s">
        <v>176</v>
      </c>
      <c r="C108" s="29"/>
      <c r="D108" s="34"/>
      <c r="E108" s="53">
        <f>[1]PLATI!C85</f>
        <v>0</v>
      </c>
      <c r="F108" s="31"/>
      <c r="G108" s="32"/>
    </row>
    <row r="109" spans="1:7" s="33" customFormat="1" ht="25.5">
      <c r="A109" s="46" t="s">
        <v>177</v>
      </c>
      <c r="B109" s="47" t="s">
        <v>178</v>
      </c>
      <c r="C109" s="21">
        <f t="shared" ref="C109:E109" si="42">C110+C111+C112</f>
        <v>4763000</v>
      </c>
      <c r="D109" s="21">
        <f t="shared" si="42"/>
        <v>4763000</v>
      </c>
      <c r="E109" s="22">
        <f t="shared" si="42"/>
        <v>0</v>
      </c>
      <c r="F109" s="31"/>
      <c r="G109" s="32"/>
    </row>
    <row r="110" spans="1:7" s="33" customFormat="1" ht="18">
      <c r="A110" s="27" t="s">
        <v>171</v>
      </c>
      <c r="B110" s="85" t="s">
        <v>179</v>
      </c>
      <c r="C110" s="29">
        <v>1524000</v>
      </c>
      <c r="D110" s="34">
        <v>1524000</v>
      </c>
      <c r="E110" s="53">
        <f>[1]PLATI!C87</f>
        <v>0</v>
      </c>
      <c r="F110" s="31"/>
      <c r="G110" s="32"/>
    </row>
    <row r="111" spans="1:7" s="33" customFormat="1" ht="18">
      <c r="A111" s="27" t="s">
        <v>173</v>
      </c>
      <c r="B111" s="85" t="s">
        <v>180</v>
      </c>
      <c r="C111" s="29">
        <v>2285000</v>
      </c>
      <c r="D111" s="34">
        <v>2285000</v>
      </c>
      <c r="E111" s="53">
        <f>[1]PLATI!C88</f>
        <v>0</v>
      </c>
      <c r="F111" s="31"/>
      <c r="G111" s="32"/>
    </row>
    <row r="112" spans="1:7" s="33" customFormat="1" ht="18">
      <c r="A112" s="27" t="s">
        <v>175</v>
      </c>
      <c r="B112" s="85" t="s">
        <v>181</v>
      </c>
      <c r="C112" s="29">
        <v>954000</v>
      </c>
      <c r="D112" s="34">
        <v>954000</v>
      </c>
      <c r="E112" s="53">
        <f>[1]PLATI!C89</f>
        <v>0</v>
      </c>
      <c r="F112" s="31"/>
      <c r="G112" s="32"/>
    </row>
    <row r="113" spans="1:7" s="66" customFormat="1" ht="18">
      <c r="A113" s="86" t="s">
        <v>27</v>
      </c>
      <c r="B113" s="87" t="s">
        <v>182</v>
      </c>
      <c r="C113" s="41">
        <f t="shared" ref="C113:E113" si="43">+C114+C115</f>
        <v>1941000</v>
      </c>
      <c r="D113" s="41">
        <f t="shared" si="43"/>
        <v>1164000</v>
      </c>
      <c r="E113" s="43">
        <f t="shared" si="43"/>
        <v>1132405</v>
      </c>
      <c r="F113" s="31"/>
      <c r="G113" s="88"/>
    </row>
    <row r="114" spans="1:7" s="33" customFormat="1" ht="18">
      <c r="A114" s="27" t="s">
        <v>183</v>
      </c>
      <c r="B114" s="85" t="s">
        <v>184</v>
      </c>
      <c r="C114" s="29">
        <v>247000</v>
      </c>
      <c r="D114" s="34">
        <v>200000</v>
      </c>
      <c r="E114" s="53">
        <f>[1]PLATI!C91</f>
        <v>195964</v>
      </c>
      <c r="F114" s="31"/>
      <c r="G114" s="32"/>
    </row>
    <row r="115" spans="1:7" s="33" customFormat="1" ht="25.5">
      <c r="A115" s="27" t="s">
        <v>185</v>
      </c>
      <c r="B115" s="85" t="s">
        <v>186</v>
      </c>
      <c r="C115" s="29">
        <v>1694000</v>
      </c>
      <c r="D115" s="29">
        <v>963999.99999999988</v>
      </c>
      <c r="E115" s="53">
        <f>[1]PLATI!C92</f>
        <v>936441</v>
      </c>
      <c r="F115" s="31"/>
      <c r="G115" s="32"/>
    </row>
    <row r="116" spans="1:7" s="50" customFormat="1" ht="18.75" customHeight="1">
      <c r="A116" s="46" t="s">
        <v>29</v>
      </c>
      <c r="B116" s="47" t="s">
        <v>187</v>
      </c>
      <c r="C116" s="21">
        <f t="shared" ref="C116:E116" si="44">ROUND(+C117,1)</f>
        <v>5000000</v>
      </c>
      <c r="D116" s="21">
        <f t="shared" si="44"/>
        <v>5000000</v>
      </c>
      <c r="E116" s="22">
        <f t="shared" si="44"/>
        <v>3865865</v>
      </c>
      <c r="F116" s="48"/>
      <c r="G116" s="49"/>
    </row>
    <row r="117" spans="1:7" s="50" customFormat="1" ht="27" customHeight="1">
      <c r="A117" s="46" t="s">
        <v>188</v>
      </c>
      <c r="B117" s="47" t="s">
        <v>189</v>
      </c>
      <c r="C117" s="21">
        <f t="shared" ref="C117:E117" si="45">ROUND(+C118+C123,1)</f>
        <v>5000000</v>
      </c>
      <c r="D117" s="21">
        <f t="shared" si="45"/>
        <v>5000000</v>
      </c>
      <c r="E117" s="22">
        <f t="shared" si="45"/>
        <v>3865865</v>
      </c>
      <c r="F117" s="48"/>
      <c r="G117" s="49"/>
    </row>
    <row r="118" spans="1:7" s="50" customFormat="1" ht="14.25" customHeight="1">
      <c r="A118" s="46" t="s">
        <v>190</v>
      </c>
      <c r="B118" s="47" t="s">
        <v>191</v>
      </c>
      <c r="C118" s="21">
        <f t="shared" ref="C118:E118" si="46">ROUND(C119+C120+C121+C122,1)</f>
        <v>4968000</v>
      </c>
      <c r="D118" s="21">
        <f t="shared" si="46"/>
        <v>4968000</v>
      </c>
      <c r="E118" s="22">
        <f t="shared" si="46"/>
        <v>3864777</v>
      </c>
      <c r="F118" s="48"/>
      <c r="G118" s="49"/>
    </row>
    <row r="119" spans="1:7" s="33" customFormat="1" ht="18">
      <c r="A119" s="27" t="s">
        <v>192</v>
      </c>
      <c r="B119" s="28" t="s">
        <v>193</v>
      </c>
      <c r="C119" s="29">
        <v>286000</v>
      </c>
      <c r="D119" s="29">
        <v>286000</v>
      </c>
      <c r="E119" s="53">
        <f>[1]PLATI!C96</f>
        <v>0</v>
      </c>
      <c r="F119" s="31"/>
      <c r="G119" s="32"/>
    </row>
    <row r="120" spans="1:7" s="33" customFormat="1" ht="25.5">
      <c r="A120" s="89" t="s">
        <v>194</v>
      </c>
      <c r="B120" s="90" t="s">
        <v>195</v>
      </c>
      <c r="C120" s="29">
        <v>3163000</v>
      </c>
      <c r="D120" s="29">
        <v>2951999.9999999995</v>
      </c>
      <c r="E120" s="53">
        <f>[1]PLATI!C97</f>
        <v>2428582</v>
      </c>
      <c r="F120" s="31"/>
      <c r="G120" s="32"/>
    </row>
    <row r="121" spans="1:7" s="33" customFormat="1" ht="31.5" customHeight="1">
      <c r="A121" s="91" t="s">
        <v>196</v>
      </c>
      <c r="B121" s="90" t="s">
        <v>197</v>
      </c>
      <c r="C121" s="29">
        <v>62000</v>
      </c>
      <c r="D121" s="29">
        <v>273000</v>
      </c>
      <c r="E121" s="53">
        <f>[1]PLATI!C98</f>
        <v>260089</v>
      </c>
      <c r="F121" s="31"/>
      <c r="G121" s="32"/>
    </row>
    <row r="122" spans="1:7" s="33" customFormat="1" ht="18">
      <c r="A122" s="27" t="s">
        <v>198</v>
      </c>
      <c r="B122" s="28" t="s">
        <v>199</v>
      </c>
      <c r="C122" s="29">
        <v>1457000</v>
      </c>
      <c r="D122" s="29">
        <v>1457000</v>
      </c>
      <c r="E122" s="53">
        <f>[1]PLATI!C99</f>
        <v>1176106</v>
      </c>
      <c r="F122" s="31"/>
      <c r="G122" s="32"/>
    </row>
    <row r="123" spans="1:7" s="50" customFormat="1" ht="25.5">
      <c r="A123" s="46" t="s">
        <v>200</v>
      </c>
      <c r="B123" s="47" t="s">
        <v>201</v>
      </c>
      <c r="C123" s="54">
        <v>32000</v>
      </c>
      <c r="D123" s="54">
        <v>32000</v>
      </c>
      <c r="E123" s="58">
        <f>[1]PLATI!C100</f>
        <v>1088</v>
      </c>
      <c r="F123" s="48"/>
      <c r="G123" s="49"/>
    </row>
    <row r="124" spans="1:7" s="66" customFormat="1" ht="18">
      <c r="A124" s="92" t="s">
        <v>202</v>
      </c>
      <c r="B124" s="93" t="s">
        <v>50</v>
      </c>
      <c r="C124" s="54">
        <v>180692999.99999732</v>
      </c>
      <c r="D124" s="54">
        <v>157566380</v>
      </c>
      <c r="E124" s="56">
        <f>+[1]PLATI!E101</f>
        <v>67961420</v>
      </c>
      <c r="F124" s="31"/>
      <c r="G124" s="88"/>
    </row>
    <row r="125" spans="1:7" s="50" customFormat="1" ht="18">
      <c r="A125" s="92" t="s">
        <v>203</v>
      </c>
      <c r="B125" s="93" t="s">
        <v>204</v>
      </c>
      <c r="C125" s="21">
        <f>ROUND(C35+C57+C86+C89-C67-C124+C113+C104+C116,1)</f>
        <v>10914425000</v>
      </c>
      <c r="D125" s="21">
        <f>ROUND(D35+D57+D86+D89-D67-D124+D113+D104+D116,1)</f>
        <v>12272410100</v>
      </c>
      <c r="E125" s="56">
        <f>+[1]PLATI!E102</f>
        <v>12257096069</v>
      </c>
      <c r="F125" s="48"/>
      <c r="G125" s="49"/>
    </row>
    <row r="126" spans="1:7" s="50" customFormat="1" ht="36">
      <c r="A126" s="94" t="s">
        <v>205</v>
      </c>
      <c r="B126" s="95" t="s">
        <v>206</v>
      </c>
      <c r="C126" s="21"/>
      <c r="D126" s="21"/>
      <c r="E126" s="22">
        <f t="shared" ref="E126:E128" si="47">E127</f>
        <v>-48057398</v>
      </c>
      <c r="F126" s="48"/>
      <c r="G126" s="49"/>
    </row>
    <row r="127" spans="1:7" s="50" customFormat="1" ht="36">
      <c r="A127" s="96" t="s">
        <v>207</v>
      </c>
      <c r="B127" s="95" t="s">
        <v>208</v>
      </c>
      <c r="C127" s="21"/>
      <c r="D127" s="21"/>
      <c r="E127" s="22">
        <f t="shared" si="47"/>
        <v>-48057398</v>
      </c>
      <c r="F127" s="48"/>
      <c r="G127" s="49"/>
    </row>
    <row r="128" spans="1:7" s="50" customFormat="1" ht="36">
      <c r="A128" s="97" t="s">
        <v>209</v>
      </c>
      <c r="B128" s="98" t="s">
        <v>210</v>
      </c>
      <c r="C128" s="21"/>
      <c r="D128" s="21"/>
      <c r="E128" s="22">
        <f t="shared" si="47"/>
        <v>-48057398</v>
      </c>
      <c r="F128" s="48"/>
      <c r="G128" s="49"/>
    </row>
    <row r="129" spans="1:7" s="50" customFormat="1" ht="36">
      <c r="A129" s="97" t="s">
        <v>209</v>
      </c>
      <c r="B129" s="98" t="s">
        <v>211</v>
      </c>
      <c r="C129" s="51"/>
      <c r="D129" s="51"/>
      <c r="E129" s="30">
        <f>[1]PLATI!D11</f>
        <v>-48057398</v>
      </c>
      <c r="F129" s="48"/>
      <c r="G129" s="49"/>
    </row>
    <row r="130" spans="1:7" s="50" customFormat="1" ht="25.5">
      <c r="A130" s="99" t="s">
        <v>110</v>
      </c>
      <c r="B130" s="100"/>
      <c r="C130" s="101">
        <f t="shared" ref="C130:E130" si="48">C131+C175+C199+C200+C211+C212</f>
        <v>30929243000</v>
      </c>
      <c r="D130" s="101">
        <f t="shared" si="48"/>
        <v>33748387520</v>
      </c>
      <c r="E130" s="102">
        <f t="shared" si="48"/>
        <v>33689974383</v>
      </c>
      <c r="F130" s="48"/>
      <c r="G130" s="49"/>
    </row>
    <row r="131" spans="1:7" s="50" customFormat="1" ht="43.9" customHeight="1">
      <c r="A131" s="92" t="s">
        <v>212</v>
      </c>
      <c r="B131" s="93" t="s">
        <v>213</v>
      </c>
      <c r="C131" s="21">
        <f>ROUND(+C132+C141+C157+C173+C174,1)</f>
        <v>12792989000</v>
      </c>
      <c r="D131" s="21">
        <f>ROUND(+D132+D141+D157+D173+D174,1)</f>
        <v>14204870770</v>
      </c>
      <c r="E131" s="22">
        <f t="shared" ref="E131" si="49">ROUND(+E132+E141+E157+E173+E174,1)</f>
        <v>14198786814</v>
      </c>
      <c r="F131" s="48"/>
      <c r="G131" s="49"/>
    </row>
    <row r="132" spans="1:7" s="33" customFormat="1" ht="25.9" customHeight="1">
      <c r="A132" s="86" t="s">
        <v>214</v>
      </c>
      <c r="B132" s="87" t="s">
        <v>215</v>
      </c>
      <c r="C132" s="41">
        <f t="shared" ref="C132:E132" si="50">C133+C134+C135+C136+C137</f>
        <v>5383815000</v>
      </c>
      <c r="D132" s="41">
        <f t="shared" si="50"/>
        <v>5218361980.000001</v>
      </c>
      <c r="E132" s="43">
        <f t="shared" si="50"/>
        <v>5214669496</v>
      </c>
      <c r="F132" s="31"/>
      <c r="G132" s="32"/>
    </row>
    <row r="133" spans="1:7" s="33" customFormat="1" ht="18" customHeight="1">
      <c r="A133" s="103" t="s">
        <v>216</v>
      </c>
      <c r="B133" s="28"/>
      <c r="C133" s="69">
        <v>4246583000</v>
      </c>
      <c r="D133" s="69">
        <v>4392451550.000001</v>
      </c>
      <c r="E133" s="104">
        <f>[1]PLATI!E105</f>
        <v>4390134841</v>
      </c>
      <c r="F133" s="31"/>
      <c r="G133" s="32"/>
    </row>
    <row r="134" spans="1:7" s="33" customFormat="1" ht="56.25">
      <c r="A134" s="105" t="s">
        <v>217</v>
      </c>
      <c r="B134" s="28"/>
      <c r="C134" s="69">
        <v>113696000</v>
      </c>
      <c r="D134" s="69">
        <v>104695999.99999997</v>
      </c>
      <c r="E134" s="104">
        <f>[1]PLATI!E106</f>
        <v>104054553</v>
      </c>
      <c r="F134" s="31"/>
      <c r="G134" s="32"/>
    </row>
    <row r="135" spans="1:7" s="33" customFormat="1" ht="18">
      <c r="A135" s="103" t="s">
        <v>218</v>
      </c>
      <c r="B135" s="28"/>
      <c r="C135" s="69">
        <v>3316000</v>
      </c>
      <c r="D135" s="69">
        <v>3310490.0000000009</v>
      </c>
      <c r="E135" s="104">
        <f>[1]PLATI!E107</f>
        <v>3132370</v>
      </c>
      <c r="F135" s="31"/>
      <c r="G135" s="32"/>
    </row>
    <row r="136" spans="1:7" s="33" customFormat="1" ht="21.75" customHeight="1">
      <c r="A136" s="106" t="s">
        <v>219</v>
      </c>
      <c r="B136" s="28"/>
      <c r="C136" s="69">
        <v>815964000</v>
      </c>
      <c r="D136" s="69">
        <v>476648999.99999988</v>
      </c>
      <c r="E136" s="104">
        <f>[1]PLATI!E108</f>
        <v>476640493</v>
      </c>
      <c r="F136" s="31"/>
      <c r="G136" s="32"/>
    </row>
    <row r="137" spans="1:7" s="113" customFormat="1" ht="21.75" customHeight="1">
      <c r="A137" s="107" t="s">
        <v>220</v>
      </c>
      <c r="B137" s="108"/>
      <c r="C137" s="109">
        <f>C138+C139+C140</f>
        <v>204256000</v>
      </c>
      <c r="D137" s="109">
        <f t="shared" ref="D137:E137" si="51">D138+D139+D140</f>
        <v>241254939.99999997</v>
      </c>
      <c r="E137" s="110">
        <f t="shared" si="51"/>
        <v>240707239</v>
      </c>
      <c r="F137" s="111"/>
      <c r="G137" s="112"/>
    </row>
    <row r="138" spans="1:7" s="33" customFormat="1" ht="34.5">
      <c r="A138" s="114" t="s">
        <v>221</v>
      </c>
      <c r="B138" s="28"/>
      <c r="C138" s="69">
        <v>197003000</v>
      </c>
      <c r="D138" s="69">
        <v>227858999.99999997</v>
      </c>
      <c r="E138" s="104">
        <f>[1]PLATI!E110</f>
        <v>227853897</v>
      </c>
      <c r="F138" s="31"/>
      <c r="G138" s="32"/>
    </row>
    <row r="139" spans="1:7" s="33" customFormat="1" ht="61.15" customHeight="1">
      <c r="A139" s="115" t="s">
        <v>222</v>
      </c>
      <c r="B139" s="28"/>
      <c r="C139" s="69">
        <v>4004000</v>
      </c>
      <c r="D139" s="69">
        <v>7146939.9999999981</v>
      </c>
      <c r="E139" s="104">
        <f>[1]PLATI!E111</f>
        <v>7139856</v>
      </c>
      <c r="F139" s="31"/>
      <c r="G139" s="32"/>
    </row>
    <row r="140" spans="1:7" s="33" customFormat="1" ht="78.75">
      <c r="A140" s="115" t="s">
        <v>223</v>
      </c>
      <c r="B140" s="28"/>
      <c r="C140" s="69">
        <v>3249000</v>
      </c>
      <c r="D140" s="69">
        <v>6249000.0000000019</v>
      </c>
      <c r="E140" s="104">
        <f>[1]PLATI!E112</f>
        <v>5713486</v>
      </c>
      <c r="F140" s="31"/>
      <c r="G140" s="32"/>
    </row>
    <row r="141" spans="1:7" s="33" customFormat="1" ht="52.5" customHeight="1">
      <c r="A141" s="86" t="s">
        <v>224</v>
      </c>
      <c r="B141" s="87" t="s">
        <v>225</v>
      </c>
      <c r="C141" s="41">
        <f t="shared" ref="C141:E141" si="52">C142+C151</f>
        <v>5501540000</v>
      </c>
      <c r="D141" s="41">
        <f t="shared" si="52"/>
        <v>7159947900</v>
      </c>
      <c r="E141" s="43">
        <f t="shared" si="52"/>
        <v>7158902936</v>
      </c>
      <c r="F141" s="31"/>
      <c r="G141" s="32"/>
    </row>
    <row r="142" spans="1:7" s="113" customFormat="1" ht="18.75">
      <c r="A142" s="116" t="s">
        <v>216</v>
      </c>
      <c r="B142" s="93"/>
      <c r="C142" s="117">
        <v>4039831000</v>
      </c>
      <c r="D142" s="118">
        <f t="shared" ref="D142:E142" si="53">D143+D144+D145+D146+D147+D148+D149+D150</f>
        <v>5468798590</v>
      </c>
      <c r="E142" s="119">
        <f t="shared" si="53"/>
        <v>5467778043</v>
      </c>
      <c r="F142" s="111"/>
      <c r="G142" s="112"/>
    </row>
    <row r="143" spans="1:7" s="37" customFormat="1" ht="25.5">
      <c r="A143" s="103" t="s">
        <v>226</v>
      </c>
      <c r="B143" s="28"/>
      <c r="C143" s="51"/>
      <c r="D143" s="34">
        <v>395263130</v>
      </c>
      <c r="E143" s="53">
        <f>[1]PLATI!E115</f>
        <v>394715182</v>
      </c>
      <c r="F143" s="31"/>
      <c r="G143" s="36"/>
    </row>
    <row r="144" spans="1:7" s="37" customFormat="1" ht="25.5">
      <c r="A144" s="103" t="s">
        <v>227</v>
      </c>
      <c r="B144" s="28"/>
      <c r="C144" s="51"/>
      <c r="D144" s="34">
        <v>161527180.00000003</v>
      </c>
      <c r="E144" s="53">
        <f>[1]PLATI!E116</f>
        <v>161454880</v>
      </c>
      <c r="F144" s="31"/>
      <c r="G144" s="36"/>
    </row>
    <row r="145" spans="1:7" s="37" customFormat="1" ht="38.25">
      <c r="A145" s="103" t="s">
        <v>228</v>
      </c>
      <c r="B145" s="28"/>
      <c r="C145" s="51"/>
      <c r="D145" s="34">
        <v>192339719.99999997</v>
      </c>
      <c r="E145" s="53">
        <f>[1]PLATI!E117</f>
        <v>192333725</v>
      </c>
      <c r="F145" s="31"/>
      <c r="G145" s="36"/>
    </row>
    <row r="146" spans="1:7" s="37" customFormat="1" ht="25.5">
      <c r="A146" s="103" t="s">
        <v>229</v>
      </c>
      <c r="B146" s="28"/>
      <c r="C146" s="51"/>
      <c r="D146" s="34">
        <v>1907103970.0000002</v>
      </c>
      <c r="E146" s="53">
        <f>[1]PLATI!E118</f>
        <v>1907011803</v>
      </c>
      <c r="F146" s="31"/>
      <c r="G146" s="36"/>
    </row>
    <row r="147" spans="1:7" s="37" customFormat="1" ht="25.5">
      <c r="A147" s="103" t="s">
        <v>230</v>
      </c>
      <c r="B147" s="28"/>
      <c r="C147" s="51"/>
      <c r="D147" s="34">
        <v>1557990</v>
      </c>
      <c r="E147" s="53">
        <f>[1]PLATI!E119</f>
        <v>1551078</v>
      </c>
      <c r="F147" s="31"/>
      <c r="G147" s="36"/>
    </row>
    <row r="148" spans="1:7" s="37" customFormat="1" ht="38.25">
      <c r="A148" s="103" t="s">
        <v>231</v>
      </c>
      <c r="B148" s="28"/>
      <c r="C148" s="51"/>
      <c r="D148" s="34">
        <v>55599430</v>
      </c>
      <c r="E148" s="53">
        <f>[1]PLATI!E120</f>
        <v>55592409</v>
      </c>
      <c r="F148" s="31"/>
      <c r="G148" s="36"/>
    </row>
    <row r="149" spans="1:7" s="37" customFormat="1" ht="25.5">
      <c r="A149" s="103" t="s">
        <v>232</v>
      </c>
      <c r="B149" s="28"/>
      <c r="C149" s="51"/>
      <c r="D149" s="34">
        <v>2753002890</v>
      </c>
      <c r="E149" s="53">
        <f>[1]PLATI!E121</f>
        <v>2752717081</v>
      </c>
      <c r="F149" s="31"/>
      <c r="G149" s="36"/>
    </row>
    <row r="150" spans="1:7" s="37" customFormat="1" ht="25.5">
      <c r="A150" s="103" t="s">
        <v>233</v>
      </c>
      <c r="B150" s="28"/>
      <c r="C150" s="51"/>
      <c r="D150" s="34">
        <v>2404280</v>
      </c>
      <c r="E150" s="53">
        <f>[1]PLATI!E122</f>
        <v>2401885</v>
      </c>
      <c r="F150" s="31"/>
      <c r="G150" s="36"/>
    </row>
    <row r="151" spans="1:7" s="33" customFormat="1" ht="60">
      <c r="A151" s="120" t="s">
        <v>234</v>
      </c>
      <c r="B151" s="28"/>
      <c r="C151" s="57">
        <v>1461709000</v>
      </c>
      <c r="D151" s="21">
        <f t="shared" ref="D151:E151" si="54">D152+D153+D154+D155+D156</f>
        <v>1691149310.0000005</v>
      </c>
      <c r="E151" s="22">
        <f t="shared" si="54"/>
        <v>1691124893</v>
      </c>
      <c r="F151" s="31"/>
      <c r="G151" s="32"/>
    </row>
    <row r="152" spans="1:7" s="37" customFormat="1" ht="51">
      <c r="A152" s="121" t="s">
        <v>235</v>
      </c>
      <c r="B152" s="28"/>
      <c r="C152" s="51"/>
      <c r="D152" s="34">
        <v>1610515480.0000005</v>
      </c>
      <c r="E152" s="53">
        <f>[1]PLATI!E124</f>
        <v>1610504257</v>
      </c>
      <c r="F152" s="31"/>
      <c r="G152" s="36"/>
    </row>
    <row r="153" spans="1:7" s="37" customFormat="1" ht="38.25">
      <c r="A153" s="121" t="s">
        <v>236</v>
      </c>
      <c r="B153" s="28"/>
      <c r="C153" s="51"/>
      <c r="D153" s="34">
        <v>11090169.999999998</v>
      </c>
      <c r="E153" s="53">
        <f>[1]PLATI!E125</f>
        <v>11086724</v>
      </c>
      <c r="F153" s="31"/>
      <c r="G153" s="36"/>
    </row>
    <row r="154" spans="1:7" s="37" customFormat="1" ht="38.25">
      <c r="A154" s="121" t="s">
        <v>237</v>
      </c>
      <c r="B154" s="28"/>
      <c r="C154" s="51"/>
      <c r="D154" s="34">
        <v>25544930</v>
      </c>
      <c r="E154" s="53">
        <f>[1]PLATI!E126</f>
        <v>25541313</v>
      </c>
      <c r="F154" s="31"/>
      <c r="G154" s="36"/>
    </row>
    <row r="155" spans="1:7" s="37" customFormat="1" ht="38.25">
      <c r="A155" s="121" t="s">
        <v>238</v>
      </c>
      <c r="B155" s="28"/>
      <c r="C155" s="51"/>
      <c r="D155" s="34">
        <v>222200</v>
      </c>
      <c r="E155" s="53">
        <f>[1]PLATI!E127</f>
        <v>220881</v>
      </c>
      <c r="F155" s="31"/>
      <c r="G155" s="36"/>
    </row>
    <row r="156" spans="1:7" s="37" customFormat="1" ht="25.5">
      <c r="A156" s="121" t="s">
        <v>239</v>
      </c>
      <c r="B156" s="28"/>
      <c r="C156" s="51"/>
      <c r="D156" s="34">
        <v>43776530</v>
      </c>
      <c r="E156" s="53">
        <f>[1]PLATI!E128</f>
        <v>43771718</v>
      </c>
      <c r="F156" s="31"/>
      <c r="G156" s="36"/>
    </row>
    <row r="157" spans="1:7" s="124" customFormat="1" ht="44.25" customHeight="1">
      <c r="A157" s="86" t="s">
        <v>240</v>
      </c>
      <c r="B157" s="87" t="s">
        <v>241</v>
      </c>
      <c r="C157" s="54">
        <v>436585000</v>
      </c>
      <c r="D157" s="41">
        <f t="shared" ref="D157:E157" si="55">D158+D168</f>
        <v>463512380</v>
      </c>
      <c r="E157" s="43">
        <f t="shared" si="55"/>
        <v>462788468</v>
      </c>
      <c r="F157" s="122"/>
      <c r="G157" s="123"/>
    </row>
    <row r="158" spans="1:7" s="127" customFormat="1" ht="18.75">
      <c r="A158" s="116" t="s">
        <v>216</v>
      </c>
      <c r="B158" s="93"/>
      <c r="C158" s="118">
        <f t="shared" ref="C158:E158" si="56">C159+C160+C161+C162+C163+C164+C165+C166+C167</f>
        <v>0</v>
      </c>
      <c r="D158" s="118">
        <f t="shared" si="56"/>
        <v>445329980</v>
      </c>
      <c r="E158" s="119">
        <f t="shared" si="56"/>
        <v>444660316</v>
      </c>
      <c r="F158" s="125"/>
      <c r="G158" s="126"/>
    </row>
    <row r="159" spans="1:7" s="33" customFormat="1" ht="25.5">
      <c r="A159" s="103" t="s">
        <v>229</v>
      </c>
      <c r="B159" s="28"/>
      <c r="C159" s="51"/>
      <c r="D159" s="34">
        <v>123648710</v>
      </c>
      <c r="E159" s="53">
        <f>[1]PLATI!E131</f>
        <v>123570300</v>
      </c>
      <c r="F159" s="31"/>
      <c r="G159" s="32"/>
    </row>
    <row r="160" spans="1:7" s="33" customFormat="1" ht="89.25">
      <c r="A160" s="103" t="s">
        <v>242</v>
      </c>
      <c r="B160" s="28"/>
      <c r="C160" s="51"/>
      <c r="D160" s="34">
        <v>38783100</v>
      </c>
      <c r="E160" s="53">
        <f>[1]PLATI!E132</f>
        <v>38771409</v>
      </c>
      <c r="F160" s="31"/>
      <c r="G160" s="32"/>
    </row>
    <row r="161" spans="1:7" s="33" customFormat="1" ht="25.5">
      <c r="A161" s="103" t="s">
        <v>243</v>
      </c>
      <c r="B161" s="28"/>
      <c r="C161" s="51"/>
      <c r="D161" s="34">
        <v>74984409.999999985</v>
      </c>
      <c r="E161" s="53">
        <f>[1]PLATI!E133</f>
        <v>74564164</v>
      </c>
      <c r="F161" s="31"/>
      <c r="G161" s="32"/>
    </row>
    <row r="162" spans="1:7" s="33" customFormat="1" ht="38.25">
      <c r="A162" s="103" t="s">
        <v>244</v>
      </c>
      <c r="B162" s="28"/>
      <c r="C162" s="51"/>
      <c r="D162" s="34">
        <v>16705050</v>
      </c>
      <c r="E162" s="53">
        <f>[1]PLATI!E134</f>
        <v>16699778</v>
      </c>
      <c r="F162" s="31"/>
      <c r="G162" s="32"/>
    </row>
    <row r="163" spans="1:7" s="33" customFormat="1" ht="25.5">
      <c r="A163" s="103" t="s">
        <v>245</v>
      </c>
      <c r="B163" s="28"/>
      <c r="C163" s="51"/>
      <c r="D163" s="34">
        <v>115870</v>
      </c>
      <c r="E163" s="53">
        <f>[1]PLATI!E135</f>
        <v>115602</v>
      </c>
      <c r="F163" s="31"/>
      <c r="G163" s="32"/>
    </row>
    <row r="164" spans="1:7" s="33" customFormat="1" ht="25.5">
      <c r="A164" s="103" t="s">
        <v>246</v>
      </c>
      <c r="B164" s="28"/>
      <c r="C164" s="51"/>
      <c r="D164" s="34">
        <v>1670870</v>
      </c>
      <c r="E164" s="53">
        <f>[1]PLATI!E136</f>
        <v>1669180</v>
      </c>
      <c r="F164" s="31"/>
      <c r="G164" s="32"/>
    </row>
    <row r="165" spans="1:7" s="33" customFormat="1" ht="25.5">
      <c r="A165" s="103" t="s">
        <v>247</v>
      </c>
      <c r="B165" s="28"/>
      <c r="C165" s="51"/>
      <c r="D165" s="34">
        <v>188991439.99999997</v>
      </c>
      <c r="E165" s="53">
        <f>[1]PLATI!E137</f>
        <v>188845985</v>
      </c>
      <c r="F165" s="31"/>
      <c r="G165" s="32"/>
    </row>
    <row r="166" spans="1:7" s="33" customFormat="1" ht="25.5">
      <c r="A166" s="103" t="s">
        <v>248</v>
      </c>
      <c r="B166" s="28"/>
      <c r="C166" s="51"/>
      <c r="D166" s="34">
        <v>125520</v>
      </c>
      <c r="E166" s="53">
        <f>[1]PLATI!E138</f>
        <v>121734</v>
      </c>
      <c r="F166" s="31"/>
      <c r="G166" s="32"/>
    </row>
    <row r="167" spans="1:7" s="33" customFormat="1" ht="44.25" customHeight="1">
      <c r="A167" s="103" t="s">
        <v>249</v>
      </c>
      <c r="B167" s="28"/>
      <c r="C167" s="51"/>
      <c r="D167" s="34">
        <v>305010</v>
      </c>
      <c r="E167" s="53">
        <f>[1]PLATI!E139</f>
        <v>302164</v>
      </c>
      <c r="F167" s="31"/>
      <c r="G167" s="32"/>
    </row>
    <row r="168" spans="1:7" s="33" customFormat="1" ht="51">
      <c r="A168" s="128" t="s">
        <v>250</v>
      </c>
      <c r="B168" s="87"/>
      <c r="C168" s="57">
        <f t="shared" ref="C168:D168" si="57">C169+C170+C171+C172</f>
        <v>0</v>
      </c>
      <c r="D168" s="21">
        <f t="shared" si="57"/>
        <v>18182400</v>
      </c>
      <c r="E168" s="22">
        <f t="shared" ref="E168" si="58">ROUND(+E169+E170+E171+E172,1)</f>
        <v>18128152</v>
      </c>
      <c r="F168" s="31"/>
      <c r="G168" s="32"/>
    </row>
    <row r="169" spans="1:7" s="33" customFormat="1" ht="33" customHeight="1">
      <c r="A169" s="103" t="s">
        <v>251</v>
      </c>
      <c r="B169" s="28"/>
      <c r="C169" s="51"/>
      <c r="D169" s="34">
        <v>13797359.999999998</v>
      </c>
      <c r="E169" s="53">
        <f>[1]PLATI!E141</f>
        <v>13746335</v>
      </c>
      <c r="F169" s="31"/>
      <c r="G169" s="32"/>
    </row>
    <row r="170" spans="1:7" s="33" customFormat="1" ht="42" customHeight="1">
      <c r="A170" s="103" t="s">
        <v>252</v>
      </c>
      <c r="B170" s="28"/>
      <c r="C170" s="51"/>
      <c r="D170" s="34">
        <v>2350000</v>
      </c>
      <c r="E170" s="53">
        <f>[1]PLATI!E142</f>
        <v>2348414</v>
      </c>
      <c r="F170" s="31"/>
      <c r="G170" s="32"/>
    </row>
    <row r="171" spans="1:7" s="33" customFormat="1" ht="41.25" customHeight="1">
      <c r="A171" s="103" t="s">
        <v>253</v>
      </c>
      <c r="B171" s="28"/>
      <c r="C171" s="51"/>
      <c r="D171" s="34">
        <v>274200</v>
      </c>
      <c r="E171" s="53">
        <f>[1]PLATI!E143</f>
        <v>272923</v>
      </c>
      <c r="F171" s="31"/>
      <c r="G171" s="32"/>
    </row>
    <row r="172" spans="1:7" s="33" customFormat="1" ht="44.25" customHeight="1">
      <c r="A172" s="103" t="s">
        <v>254</v>
      </c>
      <c r="B172" s="28"/>
      <c r="C172" s="51"/>
      <c r="D172" s="34">
        <v>1760840</v>
      </c>
      <c r="E172" s="53">
        <f>[1]PLATI!E144</f>
        <v>1760480</v>
      </c>
      <c r="F172" s="31"/>
      <c r="G172" s="32"/>
    </row>
    <row r="173" spans="1:7" s="33" customFormat="1" ht="38.25">
      <c r="A173" s="86" t="s">
        <v>255</v>
      </c>
      <c r="B173" s="87" t="s">
        <v>256</v>
      </c>
      <c r="C173" s="54">
        <v>1251511000</v>
      </c>
      <c r="D173" s="55">
        <v>1146733049.9999995</v>
      </c>
      <c r="E173" s="58">
        <f>[1]PLATI!E145</f>
        <v>1146209048</v>
      </c>
      <c r="F173" s="31"/>
      <c r="G173" s="32"/>
    </row>
    <row r="174" spans="1:7" s="33" customFormat="1" ht="25.5">
      <c r="A174" s="86" t="s">
        <v>257</v>
      </c>
      <c r="B174" s="87" t="s">
        <v>258</v>
      </c>
      <c r="C174" s="54">
        <v>219538000</v>
      </c>
      <c r="D174" s="55">
        <v>216315460</v>
      </c>
      <c r="E174" s="58">
        <f>[1]PLATI!E146</f>
        <v>216216866</v>
      </c>
      <c r="F174" s="31"/>
      <c r="G174" s="32"/>
    </row>
    <row r="175" spans="1:7" s="50" customFormat="1" ht="21" customHeight="1">
      <c r="A175" s="92" t="s">
        <v>259</v>
      </c>
      <c r="B175" s="93" t="s">
        <v>260</v>
      </c>
      <c r="C175" s="21">
        <f t="shared" ref="C175:E175" si="59">ROUND(+C176+C181+C185+C188+C195,1)</f>
        <v>5987334000</v>
      </c>
      <c r="D175" s="21">
        <f>ROUND(+D176+D181+D185+D188+D195,1)</f>
        <v>6076106150</v>
      </c>
      <c r="E175" s="22">
        <f t="shared" si="59"/>
        <v>6064452332</v>
      </c>
      <c r="F175" s="48"/>
      <c r="G175" s="49"/>
    </row>
    <row r="176" spans="1:7" s="33" customFormat="1" ht="23.25" customHeight="1">
      <c r="A176" s="86" t="s">
        <v>261</v>
      </c>
      <c r="B176" s="87" t="s">
        <v>262</v>
      </c>
      <c r="C176" s="41">
        <f t="shared" ref="C176:E176" si="60">+C177+C178+C179+C180</f>
        <v>2953030000</v>
      </c>
      <c r="D176" s="41">
        <f t="shared" si="60"/>
        <v>2939405350.0000005</v>
      </c>
      <c r="E176" s="43">
        <f t="shared" si="60"/>
        <v>2930677555</v>
      </c>
      <c r="F176" s="31"/>
      <c r="G176" s="32"/>
    </row>
    <row r="177" spans="1:7" s="33" customFormat="1" ht="23.25" customHeight="1">
      <c r="A177" s="103" t="s">
        <v>216</v>
      </c>
      <c r="B177" s="28"/>
      <c r="C177" s="29">
        <v>2629353000</v>
      </c>
      <c r="D177" s="34">
        <v>2619197040.0000005</v>
      </c>
      <c r="E177" s="53">
        <f>[1]PLATI!E149</f>
        <v>2617614993</v>
      </c>
      <c r="F177" s="31"/>
      <c r="G177" s="32"/>
    </row>
    <row r="178" spans="1:7" s="33" customFormat="1" ht="23.25" customHeight="1">
      <c r="A178" s="103" t="s">
        <v>263</v>
      </c>
      <c r="B178" s="28"/>
      <c r="C178" s="29">
        <v>207923000</v>
      </c>
      <c r="D178" s="34">
        <v>205178860.00000003</v>
      </c>
      <c r="E178" s="53">
        <f>[1]PLATI!E150</f>
        <v>201943749</v>
      </c>
      <c r="F178" s="31"/>
      <c r="G178" s="32"/>
    </row>
    <row r="179" spans="1:7" s="33" customFormat="1" ht="67.900000000000006" customHeight="1">
      <c r="A179" s="103" t="s">
        <v>264</v>
      </c>
      <c r="B179" s="28"/>
      <c r="C179" s="29">
        <v>115754000</v>
      </c>
      <c r="D179" s="34">
        <v>73443780</v>
      </c>
      <c r="E179" s="53">
        <f>[1]PLATI!E151</f>
        <v>70645203</v>
      </c>
      <c r="F179" s="31"/>
      <c r="G179" s="32"/>
    </row>
    <row r="180" spans="1:7" s="33" customFormat="1" ht="38.450000000000003" customHeight="1">
      <c r="A180" s="129" t="s">
        <v>265</v>
      </c>
      <c r="B180" s="28"/>
      <c r="C180" s="29"/>
      <c r="D180" s="34">
        <v>41585670</v>
      </c>
      <c r="E180" s="53">
        <f>[1]PLATI!E152</f>
        <v>40473610</v>
      </c>
      <c r="F180" s="31"/>
      <c r="G180" s="32"/>
    </row>
    <row r="181" spans="1:7" s="33" customFormat="1" ht="25.5">
      <c r="A181" s="86" t="s">
        <v>266</v>
      </c>
      <c r="B181" s="87" t="s">
        <v>267</v>
      </c>
      <c r="C181" s="41">
        <f t="shared" ref="C181:E181" si="61">C182+C183+C184</f>
        <v>1914683000</v>
      </c>
      <c r="D181" s="41">
        <f t="shared" si="61"/>
        <v>1899742330.0000002</v>
      </c>
      <c r="E181" s="43">
        <f t="shared" si="61"/>
        <v>1897660994</v>
      </c>
      <c r="F181" s="31"/>
      <c r="G181" s="32"/>
    </row>
    <row r="182" spans="1:7" s="33" customFormat="1" ht="18">
      <c r="A182" s="130" t="s">
        <v>216</v>
      </c>
      <c r="B182" s="87"/>
      <c r="C182" s="69">
        <v>1914683000</v>
      </c>
      <c r="D182" s="69">
        <v>1890874650.0000002</v>
      </c>
      <c r="E182" s="131">
        <f>[1]PLATI!E154</f>
        <v>1889192805</v>
      </c>
      <c r="F182" s="31"/>
      <c r="G182" s="32"/>
    </row>
    <row r="183" spans="1:7" s="33" customFormat="1" ht="60">
      <c r="A183" s="132" t="s">
        <v>268</v>
      </c>
      <c r="B183" s="87"/>
      <c r="C183" s="69"/>
      <c r="D183" s="69">
        <v>8829880</v>
      </c>
      <c r="E183" s="131">
        <f>[1]PLATI!E155</f>
        <v>8465829</v>
      </c>
      <c r="F183" s="31"/>
      <c r="G183" s="32"/>
    </row>
    <row r="184" spans="1:7" s="33" customFormat="1" ht="101.25">
      <c r="A184" s="133" t="s">
        <v>269</v>
      </c>
      <c r="B184" s="87"/>
      <c r="C184" s="69"/>
      <c r="D184" s="69">
        <v>37800</v>
      </c>
      <c r="E184" s="131">
        <f>[1]PLATI!E156</f>
        <v>2360</v>
      </c>
      <c r="F184" s="31"/>
      <c r="G184" s="32"/>
    </row>
    <row r="185" spans="1:7" s="33" customFormat="1" ht="23.25" customHeight="1">
      <c r="A185" s="86" t="s">
        <v>270</v>
      </c>
      <c r="B185" s="87" t="s">
        <v>271</v>
      </c>
      <c r="C185" s="41">
        <f t="shared" ref="C185:E185" si="62">ROUND(+C186+C187,1)</f>
        <v>115504000</v>
      </c>
      <c r="D185" s="41">
        <f t="shared" si="62"/>
        <v>111874230</v>
      </c>
      <c r="E185" s="43">
        <f t="shared" si="62"/>
        <v>111722098</v>
      </c>
      <c r="F185" s="31"/>
      <c r="G185" s="32"/>
    </row>
    <row r="186" spans="1:7" s="33" customFormat="1" ht="23.25" customHeight="1">
      <c r="A186" s="103" t="s">
        <v>216</v>
      </c>
      <c r="B186" s="28"/>
      <c r="C186" s="29">
        <v>115504000</v>
      </c>
      <c r="D186" s="34">
        <v>111874230</v>
      </c>
      <c r="E186" s="53">
        <f>[1]PLATI!E158</f>
        <v>111722098</v>
      </c>
      <c r="F186" s="31"/>
      <c r="G186" s="32"/>
    </row>
    <row r="187" spans="1:7" s="33" customFormat="1" ht="18">
      <c r="A187" s="103" t="s">
        <v>218</v>
      </c>
      <c r="B187" s="28"/>
      <c r="C187" s="29"/>
      <c r="D187" s="34"/>
      <c r="E187" s="53">
        <f>[1]PLATI!E159</f>
        <v>0</v>
      </c>
      <c r="F187" s="31"/>
      <c r="G187" s="32"/>
    </row>
    <row r="188" spans="1:7" s="33" customFormat="1" ht="38.25">
      <c r="A188" s="86" t="s">
        <v>272</v>
      </c>
      <c r="B188" s="87" t="s">
        <v>273</v>
      </c>
      <c r="C188" s="41">
        <f t="shared" ref="C188:E188" si="63">C189+C190+C194</f>
        <v>884029000</v>
      </c>
      <c r="D188" s="41">
        <f t="shared" si="63"/>
        <v>1004893930.0000001</v>
      </c>
      <c r="E188" s="43">
        <f t="shared" si="63"/>
        <v>1004332715</v>
      </c>
      <c r="F188" s="31"/>
      <c r="G188" s="32"/>
    </row>
    <row r="189" spans="1:7" s="33" customFormat="1" ht="18">
      <c r="A189" s="103" t="s">
        <v>216</v>
      </c>
      <c r="B189" s="28"/>
      <c r="C189" s="29">
        <v>840000000</v>
      </c>
      <c r="D189" s="34">
        <v>953519440.00000012</v>
      </c>
      <c r="E189" s="53">
        <f>[1]PLATI!E161</f>
        <v>952960574</v>
      </c>
      <c r="F189" s="31"/>
      <c r="G189" s="32"/>
    </row>
    <row r="190" spans="1:7" s="113" customFormat="1" ht="25.5">
      <c r="A190" s="134" t="s">
        <v>274</v>
      </c>
      <c r="B190" s="108"/>
      <c r="C190" s="135">
        <v>44029000</v>
      </c>
      <c r="D190" s="136">
        <f t="shared" ref="D190:E190" si="64">D191+D192+D193</f>
        <v>50475560</v>
      </c>
      <c r="E190" s="137">
        <f t="shared" si="64"/>
        <v>50473216</v>
      </c>
      <c r="F190" s="111"/>
      <c r="G190" s="112"/>
    </row>
    <row r="191" spans="1:7" s="33" customFormat="1" ht="46.5" customHeight="1">
      <c r="A191" s="129" t="s">
        <v>275</v>
      </c>
      <c r="B191" s="28"/>
      <c r="C191" s="51"/>
      <c r="D191" s="34">
        <v>49070000</v>
      </c>
      <c r="E191" s="53">
        <f>[1]PLATI!E163</f>
        <v>49070000</v>
      </c>
      <c r="F191" s="31"/>
      <c r="G191" s="32"/>
    </row>
    <row r="192" spans="1:7" s="33" customFormat="1" ht="36">
      <c r="A192" s="129" t="s">
        <v>276</v>
      </c>
      <c r="B192" s="28"/>
      <c r="C192" s="51"/>
      <c r="D192" s="34">
        <v>1390780</v>
      </c>
      <c r="E192" s="53">
        <f>[1]PLATI!E164</f>
        <v>1388447</v>
      </c>
      <c r="F192" s="31"/>
      <c r="G192" s="32"/>
    </row>
    <row r="193" spans="1:7" s="33" customFormat="1" ht="48">
      <c r="A193" s="129" t="s">
        <v>277</v>
      </c>
      <c r="B193" s="28"/>
      <c r="C193" s="51"/>
      <c r="D193" s="34">
        <v>14780.000000000002</v>
      </c>
      <c r="E193" s="53">
        <f>[1]PLATI!E165</f>
        <v>14769</v>
      </c>
      <c r="F193" s="31"/>
      <c r="G193" s="32"/>
    </row>
    <row r="194" spans="1:7" s="33" customFormat="1" ht="60">
      <c r="A194" s="129" t="s">
        <v>268</v>
      </c>
      <c r="B194" s="28"/>
      <c r="C194" s="51"/>
      <c r="D194" s="34">
        <v>898930</v>
      </c>
      <c r="E194" s="53">
        <f>[1]PLATI!E166</f>
        <v>898925</v>
      </c>
      <c r="F194" s="31"/>
      <c r="G194" s="32"/>
    </row>
    <row r="195" spans="1:7" s="33" customFormat="1" ht="51">
      <c r="A195" s="86" t="s">
        <v>278</v>
      </c>
      <c r="B195" s="87" t="s">
        <v>279</v>
      </c>
      <c r="C195" s="41">
        <f t="shared" ref="C195:E195" si="65">+C196+C197+C198</f>
        <v>120088000</v>
      </c>
      <c r="D195" s="41">
        <f t="shared" si="65"/>
        <v>120190310</v>
      </c>
      <c r="E195" s="43">
        <f t="shared" si="65"/>
        <v>120058970</v>
      </c>
      <c r="F195" s="31"/>
      <c r="G195" s="32"/>
    </row>
    <row r="196" spans="1:7" s="33" customFormat="1" ht="18">
      <c r="A196" s="103" t="s">
        <v>216</v>
      </c>
      <c r="B196" s="28"/>
      <c r="C196" s="29">
        <v>120085000</v>
      </c>
      <c r="D196" s="34">
        <v>119082550</v>
      </c>
      <c r="E196" s="53">
        <f>[1]PLATI!E168</f>
        <v>118953187</v>
      </c>
      <c r="F196" s="31"/>
      <c r="G196" s="32"/>
    </row>
    <row r="197" spans="1:7" s="33" customFormat="1" ht="18">
      <c r="A197" s="103" t="s">
        <v>218</v>
      </c>
      <c r="B197" s="28"/>
      <c r="C197" s="29">
        <v>3000</v>
      </c>
      <c r="D197" s="34">
        <v>4780</v>
      </c>
      <c r="E197" s="53">
        <f>[1]PLATI!E169</f>
        <v>2803</v>
      </c>
      <c r="F197" s="31"/>
      <c r="G197" s="32"/>
    </row>
    <row r="198" spans="1:7" s="142" customFormat="1" ht="60">
      <c r="A198" s="138" t="s">
        <v>268</v>
      </c>
      <c r="B198" s="85"/>
      <c r="C198" s="69"/>
      <c r="D198" s="139">
        <v>1102980</v>
      </c>
      <c r="E198" s="53">
        <f>[1]PLATI!E170</f>
        <v>1102980</v>
      </c>
      <c r="F198" s="140"/>
      <c r="G198" s="141"/>
    </row>
    <row r="199" spans="1:7" s="50" customFormat="1" ht="38.25">
      <c r="A199" s="92" t="s">
        <v>280</v>
      </c>
      <c r="B199" s="93" t="s">
        <v>281</v>
      </c>
      <c r="C199" s="54">
        <v>39347000</v>
      </c>
      <c r="D199" s="143">
        <v>45542210.000000007</v>
      </c>
      <c r="E199" s="56">
        <f>[1]PLATI!E171</f>
        <v>45483616</v>
      </c>
      <c r="F199" s="48"/>
      <c r="G199" s="49"/>
    </row>
    <row r="200" spans="1:7" s="50" customFormat="1" ht="25.5">
      <c r="A200" s="92" t="s">
        <v>282</v>
      </c>
      <c r="B200" s="93" t="s">
        <v>283</v>
      </c>
      <c r="C200" s="21">
        <f t="shared" ref="C200:E200" si="66">ROUND(+C201+C208,1)</f>
        <v>11618942000</v>
      </c>
      <c r="D200" s="21">
        <f t="shared" si="66"/>
        <v>12931196160</v>
      </c>
      <c r="E200" s="22">
        <f t="shared" si="66"/>
        <v>12903419840</v>
      </c>
      <c r="F200" s="48"/>
      <c r="G200" s="49"/>
    </row>
    <row r="201" spans="1:7" s="33" customFormat="1" ht="27.75" customHeight="1">
      <c r="A201" s="86" t="s">
        <v>284</v>
      </c>
      <c r="B201" s="87" t="s">
        <v>285</v>
      </c>
      <c r="C201" s="41">
        <f t="shared" ref="C201:E201" si="67">C202+C203+C204</f>
        <v>11574285000</v>
      </c>
      <c r="D201" s="41">
        <f t="shared" si="67"/>
        <v>12890534359.999996</v>
      </c>
      <c r="E201" s="43">
        <f t="shared" si="67"/>
        <v>12862778808</v>
      </c>
      <c r="F201" s="31"/>
      <c r="G201" s="32"/>
    </row>
    <row r="202" spans="1:7" s="33" customFormat="1" ht="18">
      <c r="A202" s="103" t="s">
        <v>216</v>
      </c>
      <c r="B202" s="28"/>
      <c r="C202" s="29">
        <v>10841250000</v>
      </c>
      <c r="D202" s="34">
        <v>12553721639.999996</v>
      </c>
      <c r="E202" s="53">
        <f>[1]PLATI!E174</f>
        <v>12539933903</v>
      </c>
      <c r="F202" s="31"/>
      <c r="G202" s="32"/>
    </row>
    <row r="203" spans="1:7" s="33" customFormat="1" ht="60">
      <c r="A203" s="129" t="s">
        <v>268</v>
      </c>
      <c r="B203" s="28"/>
      <c r="C203" s="29">
        <v>300000000</v>
      </c>
      <c r="D203" s="34">
        <v>47599099.999999978</v>
      </c>
      <c r="E203" s="53">
        <f>[1]PLATI!E175</f>
        <v>33637474</v>
      </c>
      <c r="F203" s="31"/>
      <c r="G203" s="32"/>
    </row>
    <row r="204" spans="1:7" s="113" customFormat="1" ht="25.5">
      <c r="A204" s="134" t="s">
        <v>286</v>
      </c>
      <c r="B204" s="108"/>
      <c r="C204" s="135">
        <v>433035000</v>
      </c>
      <c r="D204" s="136">
        <f t="shared" ref="D204" si="68">D205+D206+D207</f>
        <v>289213619.99999994</v>
      </c>
      <c r="E204" s="137">
        <f>[1]PLATI!E176</f>
        <v>289207431</v>
      </c>
      <c r="F204" s="111"/>
      <c r="G204" s="112"/>
    </row>
    <row r="205" spans="1:7" s="33" customFormat="1" ht="78.75" customHeight="1">
      <c r="A205" s="103" t="s">
        <v>287</v>
      </c>
      <c r="B205" s="28"/>
      <c r="C205" s="51"/>
      <c r="D205" s="34">
        <v>3568280</v>
      </c>
      <c r="E205" s="53">
        <f>[1]PLATI!E177</f>
        <v>3566117</v>
      </c>
      <c r="F205" s="31"/>
      <c r="G205" s="32"/>
    </row>
    <row r="206" spans="1:7" s="142" customFormat="1" ht="38.25">
      <c r="A206" s="144" t="s">
        <v>288</v>
      </c>
      <c r="B206" s="85"/>
      <c r="C206" s="84"/>
      <c r="D206" s="69">
        <v>1998000</v>
      </c>
      <c r="E206" s="131">
        <f>[1]PLATI!E178</f>
        <v>1995000</v>
      </c>
      <c r="F206" s="140"/>
      <c r="G206" s="141"/>
    </row>
    <row r="207" spans="1:7" s="142" customFormat="1" ht="24.75">
      <c r="A207" s="145" t="s">
        <v>289</v>
      </c>
      <c r="B207" s="85"/>
      <c r="C207" s="84"/>
      <c r="D207" s="69">
        <v>283647339.99999994</v>
      </c>
      <c r="E207" s="131">
        <f>[1]PLATI!E179</f>
        <v>283646314</v>
      </c>
      <c r="F207" s="140"/>
      <c r="G207" s="141"/>
    </row>
    <row r="208" spans="1:7" s="66" customFormat="1" ht="25.5">
      <c r="A208" s="86" t="s">
        <v>290</v>
      </c>
      <c r="B208" s="87" t="s">
        <v>291</v>
      </c>
      <c r="C208" s="41">
        <f t="shared" ref="C208:E208" si="69">ROUND(+C209+C210,1)</f>
        <v>44657000</v>
      </c>
      <c r="D208" s="41">
        <f t="shared" si="69"/>
        <v>40661800</v>
      </c>
      <c r="E208" s="43">
        <f t="shared" si="69"/>
        <v>40641032</v>
      </c>
      <c r="F208" s="31"/>
      <c r="G208" s="88"/>
    </row>
    <row r="209" spans="1:7" s="33" customFormat="1" ht="18">
      <c r="A209" s="103" t="s">
        <v>216</v>
      </c>
      <c r="B209" s="28"/>
      <c r="C209" s="29">
        <v>44650000</v>
      </c>
      <c r="D209" s="34">
        <v>40651070</v>
      </c>
      <c r="E209" s="53">
        <f>[1]PLATI!E181</f>
        <v>40639270</v>
      </c>
      <c r="F209" s="31"/>
      <c r="G209" s="32"/>
    </row>
    <row r="210" spans="1:7" s="33" customFormat="1" ht="18">
      <c r="A210" s="103" t="s">
        <v>218</v>
      </c>
      <c r="B210" s="28"/>
      <c r="C210" s="29">
        <v>7000</v>
      </c>
      <c r="D210" s="34">
        <v>10730</v>
      </c>
      <c r="E210" s="53">
        <f>[1]PLATI!E182</f>
        <v>1762</v>
      </c>
      <c r="F210" s="31"/>
      <c r="G210" s="32"/>
    </row>
    <row r="211" spans="1:7" s="66" customFormat="1" ht="24.75" customHeight="1">
      <c r="A211" s="92" t="s">
        <v>292</v>
      </c>
      <c r="B211" s="93" t="s">
        <v>293</v>
      </c>
      <c r="C211" s="54">
        <v>40480000</v>
      </c>
      <c r="D211" s="55">
        <v>40514710.000000007</v>
      </c>
      <c r="E211" s="56">
        <f>[1]PLATI!E183</f>
        <v>40279438</v>
      </c>
      <c r="F211" s="31"/>
      <c r="G211" s="88"/>
    </row>
    <row r="212" spans="1:7" s="66" customFormat="1" ht="31.15" customHeight="1">
      <c r="A212" s="92" t="s">
        <v>294</v>
      </c>
      <c r="B212" s="93" t="s">
        <v>295</v>
      </c>
      <c r="C212" s="57">
        <v>450151000</v>
      </c>
      <c r="D212" s="143">
        <v>450157520.00000012</v>
      </c>
      <c r="E212" s="56">
        <f>[1]PLATI!E184</f>
        <v>437552343</v>
      </c>
      <c r="F212" s="31"/>
      <c r="G212" s="88"/>
    </row>
    <row r="213" spans="1:7" s="50" customFormat="1" ht="28.15" customHeight="1">
      <c r="A213" s="46" t="s">
        <v>296</v>
      </c>
      <c r="B213" s="47" t="s">
        <v>297</v>
      </c>
      <c r="C213" s="21">
        <f t="shared" ref="C213:E213" si="70">ROUND(C214,1)</f>
        <v>2800000000</v>
      </c>
      <c r="D213" s="21">
        <f t="shared" si="70"/>
        <v>3800000000</v>
      </c>
      <c r="E213" s="22">
        <f t="shared" si="70"/>
        <v>3797603989</v>
      </c>
      <c r="F213" s="48"/>
      <c r="G213" s="49"/>
    </row>
    <row r="214" spans="1:7" s="50" customFormat="1" ht="18.75" customHeight="1">
      <c r="A214" s="46" t="s">
        <v>298</v>
      </c>
      <c r="B214" s="47" t="s">
        <v>299</v>
      </c>
      <c r="C214" s="21">
        <f t="shared" ref="C214:E214" si="71">ROUND(C219+C221,1)</f>
        <v>2800000000</v>
      </c>
      <c r="D214" s="21">
        <f t="shared" si="71"/>
        <v>3800000000</v>
      </c>
      <c r="E214" s="22">
        <f t="shared" si="71"/>
        <v>3797603989</v>
      </c>
      <c r="F214" s="48"/>
      <c r="G214" s="49"/>
    </row>
    <row r="215" spans="1:7" s="50" customFormat="1" ht="18.75" customHeight="1">
      <c r="A215" s="46" t="s">
        <v>11</v>
      </c>
      <c r="B215" s="47" t="s">
        <v>300</v>
      </c>
      <c r="C215" s="21">
        <f t="shared" ref="C215:D215" si="72">+C220+C221</f>
        <v>2800000000</v>
      </c>
      <c r="D215" s="21">
        <f t="shared" si="72"/>
        <v>3799999999.999999</v>
      </c>
      <c r="E215" s="22">
        <f>+E220+E221-E222</f>
        <v>3799951802</v>
      </c>
      <c r="F215" s="48"/>
      <c r="G215" s="49"/>
    </row>
    <row r="216" spans="1:7" s="50" customFormat="1" ht="18.75" customHeight="1">
      <c r="A216" s="46" t="s">
        <v>301</v>
      </c>
      <c r="B216" s="47" t="s">
        <v>302</v>
      </c>
      <c r="C216" s="21">
        <f t="shared" ref="C216:E217" si="73">ROUND(C217,1)</f>
        <v>2800000000</v>
      </c>
      <c r="D216" s="21">
        <f t="shared" si="73"/>
        <v>3800000000</v>
      </c>
      <c r="E216" s="22">
        <f t="shared" si="73"/>
        <v>3799951802</v>
      </c>
      <c r="F216" s="48"/>
      <c r="G216" s="49"/>
    </row>
    <row r="217" spans="1:7" s="50" customFormat="1" ht="18" customHeight="1">
      <c r="A217" s="46" t="s">
        <v>303</v>
      </c>
      <c r="B217" s="47" t="s">
        <v>304</v>
      </c>
      <c r="C217" s="21">
        <f t="shared" si="73"/>
        <v>2800000000</v>
      </c>
      <c r="D217" s="21">
        <f t="shared" si="73"/>
        <v>3800000000</v>
      </c>
      <c r="E217" s="22">
        <f t="shared" si="73"/>
        <v>3799951802</v>
      </c>
      <c r="F217" s="48"/>
      <c r="G217" s="49"/>
    </row>
    <row r="218" spans="1:7" s="50" customFormat="1" ht="18" customHeight="1">
      <c r="A218" s="46" t="s">
        <v>305</v>
      </c>
      <c r="B218" s="47" t="s">
        <v>306</v>
      </c>
      <c r="C218" s="21">
        <f t="shared" ref="C218:D218" si="74">ROUND(C219+C221,1)</f>
        <v>2800000000</v>
      </c>
      <c r="D218" s="21">
        <f t="shared" si="74"/>
        <v>3800000000</v>
      </c>
      <c r="E218" s="22">
        <f>ROUND(E219+E221,1)-E222</f>
        <v>3799951802</v>
      </c>
      <c r="F218" s="48"/>
      <c r="G218" s="49"/>
    </row>
    <row r="219" spans="1:7" s="50" customFormat="1" ht="24.75" customHeight="1">
      <c r="A219" s="46" t="s">
        <v>307</v>
      </c>
      <c r="B219" s="47" t="s">
        <v>308</v>
      </c>
      <c r="C219" s="21">
        <f t="shared" ref="C219:E219" si="75">ROUND(C220,1)</f>
        <v>1680964000</v>
      </c>
      <c r="D219" s="21">
        <f t="shared" si="75"/>
        <v>2547159900</v>
      </c>
      <c r="E219" s="22">
        <f t="shared" si="75"/>
        <v>2545122264</v>
      </c>
      <c r="F219" s="48"/>
      <c r="G219" s="49"/>
    </row>
    <row r="220" spans="1:7" s="33" customFormat="1" ht="19.5" customHeight="1">
      <c r="A220" s="27" t="s">
        <v>309</v>
      </c>
      <c r="B220" s="28" t="s">
        <v>310</v>
      </c>
      <c r="C220" s="29">
        <v>1680964000</v>
      </c>
      <c r="D220" s="29">
        <v>2547159899.9999995</v>
      </c>
      <c r="E220" s="30">
        <f>[1]PLATI!E192</f>
        <v>2545122264</v>
      </c>
      <c r="F220" s="31"/>
      <c r="G220" s="32"/>
    </row>
    <row r="221" spans="1:7" s="50" customFormat="1" ht="30" customHeight="1">
      <c r="A221" s="46" t="s">
        <v>311</v>
      </c>
      <c r="B221" s="47" t="s">
        <v>312</v>
      </c>
      <c r="C221" s="57">
        <v>1119036000</v>
      </c>
      <c r="D221" s="57">
        <v>1252840099.9999995</v>
      </c>
      <c r="E221" s="22">
        <f>[1]PLATI!E193</f>
        <v>1252481725</v>
      </c>
      <c r="F221" s="48"/>
      <c r="G221" s="49"/>
    </row>
    <row r="222" spans="1:7" s="50" customFormat="1" ht="36">
      <c r="A222" s="94" t="s">
        <v>205</v>
      </c>
      <c r="B222" s="95" t="s">
        <v>206</v>
      </c>
      <c r="C222" s="21"/>
      <c r="D222" s="21"/>
      <c r="E222" s="22">
        <f t="shared" ref="E222:E224" si="76">E223</f>
        <v>-2347813</v>
      </c>
      <c r="F222" s="48"/>
      <c r="G222" s="49"/>
    </row>
    <row r="223" spans="1:7" s="50" customFormat="1" ht="36">
      <c r="A223" s="96" t="s">
        <v>207</v>
      </c>
      <c r="B223" s="95" t="s">
        <v>208</v>
      </c>
      <c r="C223" s="21"/>
      <c r="D223" s="21"/>
      <c r="E223" s="22">
        <f t="shared" si="76"/>
        <v>-2347813</v>
      </c>
      <c r="F223" s="48"/>
      <c r="G223" s="49"/>
    </row>
    <row r="224" spans="1:7" s="50" customFormat="1" ht="36">
      <c r="A224" s="97" t="s">
        <v>313</v>
      </c>
      <c r="B224" s="98" t="s">
        <v>210</v>
      </c>
      <c r="C224" s="21"/>
      <c r="D224" s="21"/>
      <c r="E224" s="22">
        <f t="shared" si="76"/>
        <v>-2347813</v>
      </c>
      <c r="F224" s="48"/>
      <c r="G224" s="49"/>
    </row>
    <row r="225" spans="1:7" s="50" customFormat="1" ht="36">
      <c r="A225" s="97" t="s">
        <v>313</v>
      </c>
      <c r="B225" s="98" t="s">
        <v>211</v>
      </c>
      <c r="C225" s="51"/>
      <c r="D225" s="51"/>
      <c r="E225" s="104">
        <f>[1]PLATI!D185</f>
        <v>-2347813</v>
      </c>
      <c r="F225" s="48"/>
      <c r="G225" s="49"/>
    </row>
    <row r="226" spans="1:7" s="50" customFormat="1" ht="18" customHeight="1">
      <c r="A226" s="46" t="s">
        <v>314</v>
      </c>
      <c r="B226" s="47" t="s">
        <v>315</v>
      </c>
      <c r="C226" s="21">
        <f>ROUND(C227,1)</f>
        <v>0</v>
      </c>
      <c r="D226" s="21">
        <f>ROUND(D227,1)</f>
        <v>0</v>
      </c>
      <c r="E226" s="22">
        <f>ROUND(E227,1)</f>
        <v>0</v>
      </c>
      <c r="F226" s="48"/>
      <c r="G226" s="49"/>
    </row>
    <row r="227" spans="1:7" s="50" customFormat="1" ht="13.5" customHeight="1">
      <c r="A227" s="46" t="s">
        <v>316</v>
      </c>
      <c r="B227" s="47" t="s">
        <v>317</v>
      </c>
      <c r="C227" s="21"/>
      <c r="D227" s="21"/>
      <c r="E227" s="22"/>
      <c r="F227" s="48"/>
      <c r="G227" s="49"/>
    </row>
    <row r="228" spans="1:7" s="33" customFormat="1" ht="17.25" customHeight="1">
      <c r="A228" s="146" t="s">
        <v>318</v>
      </c>
      <c r="B228" s="28" t="s">
        <v>319</v>
      </c>
      <c r="C228" s="51" t="str">
        <f>IF(C231&gt;=0,C231,0)</f>
        <v>Credite bugetare</v>
      </c>
      <c r="D228" s="51">
        <f>IF(D231&gt;=0,D231,0)</f>
        <v>0</v>
      </c>
      <c r="E228" s="30" t="str">
        <f>IF(E231&gt;=0,E231,0)</f>
        <v>Plăţi efectuate</v>
      </c>
      <c r="F228" s="147"/>
      <c r="G228" s="32"/>
    </row>
    <row r="229" spans="1:7" s="33" customFormat="1" ht="18.75" thickBot="1">
      <c r="A229" s="148" t="s">
        <v>320</v>
      </c>
      <c r="B229" s="149" t="s">
        <v>321</v>
      </c>
      <c r="C229" s="150">
        <f>IF(C231&lt;=0,C231,0)</f>
        <v>0</v>
      </c>
      <c r="D229" s="150">
        <f>IF(D231&lt;=0,D231,0)</f>
        <v>0</v>
      </c>
      <c r="E229" s="151">
        <f>IF(E231&lt;=0,E231,0)</f>
        <v>0</v>
      </c>
      <c r="F229" s="147"/>
      <c r="G229" s="32"/>
    </row>
    <row r="230" spans="1:7" s="3" customFormat="1" ht="12" customHeight="1" thickBot="1">
      <c r="A230" s="152" t="s">
        <v>1</v>
      </c>
      <c r="B230" s="153"/>
      <c r="C230" s="154"/>
      <c r="D230" s="154"/>
      <c r="E230" s="155"/>
      <c r="F230" s="156"/>
      <c r="G230" s="157"/>
    </row>
    <row r="231" spans="1:7" s="3" customFormat="1" ht="12.75" customHeight="1">
      <c r="A231" s="173" t="s">
        <v>2</v>
      </c>
      <c r="B231" s="174" t="s">
        <v>3</v>
      </c>
      <c r="C231" s="175" t="s">
        <v>4</v>
      </c>
      <c r="D231" s="175"/>
      <c r="E231" s="176" t="s">
        <v>5</v>
      </c>
      <c r="F231" s="156"/>
      <c r="G231" s="157"/>
    </row>
    <row r="232" spans="1:7" ht="13.5" thickBot="1">
      <c r="A232" s="179"/>
      <c r="B232" s="180"/>
      <c r="C232" s="189" t="s">
        <v>6</v>
      </c>
      <c r="D232" s="190" t="s">
        <v>7</v>
      </c>
      <c r="E232" s="183"/>
    </row>
    <row r="233" spans="1:7">
      <c r="A233" s="184" t="s">
        <v>8</v>
      </c>
      <c r="B233" s="185" t="s">
        <v>9</v>
      </c>
      <c r="C233" s="186">
        <v>3</v>
      </c>
      <c r="D233" s="187">
        <v>4</v>
      </c>
      <c r="E233" s="188">
        <v>7</v>
      </c>
    </row>
    <row r="234" spans="1:7">
      <c r="A234" s="177" t="s">
        <v>322</v>
      </c>
      <c r="B234" s="170" t="s">
        <v>323</v>
      </c>
      <c r="C234" s="171">
        <v>2285000</v>
      </c>
      <c r="D234" s="172">
        <v>2285000</v>
      </c>
      <c r="E234" s="178">
        <v>0</v>
      </c>
    </row>
    <row r="235" spans="1:7">
      <c r="A235" s="177" t="s">
        <v>11</v>
      </c>
      <c r="B235" s="170" t="s">
        <v>324</v>
      </c>
      <c r="C235" s="171">
        <v>2285000</v>
      </c>
      <c r="D235" s="172">
        <v>2285000</v>
      </c>
      <c r="E235" s="178">
        <v>0</v>
      </c>
    </row>
    <row r="236" spans="1:7">
      <c r="A236" s="177" t="s">
        <v>325</v>
      </c>
      <c r="B236" s="170" t="s">
        <v>326</v>
      </c>
      <c r="C236" s="171">
        <v>2285000</v>
      </c>
      <c r="D236" s="172">
        <v>2285000</v>
      </c>
      <c r="E236" s="178">
        <v>0</v>
      </c>
    </row>
    <row r="237" spans="1:7">
      <c r="A237" s="177" t="s">
        <v>327</v>
      </c>
      <c r="B237" s="170" t="s">
        <v>328</v>
      </c>
      <c r="C237" s="171">
        <v>2285000</v>
      </c>
      <c r="D237" s="172">
        <v>2285000</v>
      </c>
      <c r="E237" s="178">
        <v>0</v>
      </c>
    </row>
    <row r="238" spans="1:7">
      <c r="A238" s="177" t="s">
        <v>173</v>
      </c>
      <c r="B238" s="170" t="s">
        <v>329</v>
      </c>
      <c r="C238" s="171">
        <v>2285000</v>
      </c>
      <c r="D238" s="172">
        <v>2285000</v>
      </c>
      <c r="E238" s="178">
        <v>0</v>
      </c>
    </row>
    <row r="239" spans="1:7">
      <c r="A239" s="177" t="s">
        <v>48</v>
      </c>
      <c r="B239" s="170" t="s">
        <v>330</v>
      </c>
      <c r="C239" s="171">
        <v>2285000</v>
      </c>
      <c r="D239" s="172">
        <v>2285000</v>
      </c>
      <c r="E239" s="178">
        <v>0</v>
      </c>
    </row>
    <row r="240" spans="1:7">
      <c r="A240" s="177" t="s">
        <v>11</v>
      </c>
      <c r="B240" s="170" t="s">
        <v>331</v>
      </c>
      <c r="C240" s="171">
        <v>2285000</v>
      </c>
      <c r="D240" s="172">
        <v>2285000</v>
      </c>
      <c r="E240" s="178">
        <v>0</v>
      </c>
    </row>
    <row r="241" spans="1:5">
      <c r="A241" s="177" t="s">
        <v>325</v>
      </c>
      <c r="B241" s="170" t="s">
        <v>332</v>
      </c>
      <c r="C241" s="171">
        <v>2285000</v>
      </c>
      <c r="D241" s="172">
        <v>2285000</v>
      </c>
      <c r="E241" s="178">
        <v>0</v>
      </c>
    </row>
    <row r="242" spans="1:5">
      <c r="A242" s="177" t="s">
        <v>327</v>
      </c>
      <c r="B242" s="170" t="s">
        <v>333</v>
      </c>
      <c r="C242" s="171">
        <v>2285000</v>
      </c>
      <c r="D242" s="172">
        <v>2285000</v>
      </c>
      <c r="E242" s="178">
        <v>0</v>
      </c>
    </row>
    <row r="243" spans="1:5">
      <c r="A243" s="177" t="s">
        <v>173</v>
      </c>
      <c r="B243" s="170" t="s">
        <v>334</v>
      </c>
      <c r="C243" s="171">
        <v>2285000</v>
      </c>
      <c r="D243" s="172">
        <v>2285000</v>
      </c>
      <c r="E243" s="178">
        <v>0</v>
      </c>
    </row>
    <row r="244" spans="1:5">
      <c r="A244" s="177" t="s">
        <v>335</v>
      </c>
      <c r="B244" s="170" t="s">
        <v>336</v>
      </c>
      <c r="C244" s="171">
        <v>2285000</v>
      </c>
      <c r="D244" s="172">
        <v>2285000</v>
      </c>
      <c r="E244" s="178">
        <v>0</v>
      </c>
    </row>
    <row r="245" spans="1:5">
      <c r="A245" s="177" t="s">
        <v>337</v>
      </c>
      <c r="B245" s="170" t="s">
        <v>338</v>
      </c>
      <c r="C245" s="171">
        <v>2285000</v>
      </c>
      <c r="D245" s="172">
        <v>2285000</v>
      </c>
      <c r="E245" s="178"/>
    </row>
    <row r="246" spans="1:5">
      <c r="A246" s="177" t="s">
        <v>314</v>
      </c>
      <c r="B246" s="170" t="s">
        <v>315</v>
      </c>
      <c r="C246" s="171"/>
      <c r="D246" s="172"/>
      <c r="E246" s="178"/>
    </row>
    <row r="247" spans="1:5">
      <c r="A247" s="177" t="s">
        <v>316</v>
      </c>
      <c r="B247" s="170" t="s">
        <v>317</v>
      </c>
      <c r="C247" s="171"/>
      <c r="D247" s="172"/>
      <c r="E247" s="178"/>
    </row>
    <row r="248" spans="1:5">
      <c r="A248" s="177" t="s">
        <v>318</v>
      </c>
      <c r="B248" s="170" t="s">
        <v>319</v>
      </c>
      <c r="C248" s="171">
        <v>0</v>
      </c>
      <c r="D248" s="172">
        <v>0</v>
      </c>
      <c r="E248" s="178"/>
    </row>
    <row r="249" spans="1:5" ht="13.5" thickBot="1">
      <c r="A249" s="179" t="s">
        <v>320</v>
      </c>
      <c r="B249" s="180" t="s">
        <v>321</v>
      </c>
      <c r="C249" s="181"/>
      <c r="D249" s="182"/>
      <c r="E249" s="183"/>
    </row>
  </sheetData>
  <mergeCells count="7">
    <mergeCell ref="A1:D1"/>
    <mergeCell ref="A2:E2"/>
    <mergeCell ref="A3:E3"/>
    <mergeCell ref="A5:A6"/>
    <mergeCell ref="B5:B6"/>
    <mergeCell ref="C5:D5"/>
    <mergeCell ref="E5:E6"/>
  </mergeCells>
  <dataValidations count="1">
    <dataValidation allowBlank="1" showErrorMessage="1" sqref="C8:E229"/>
  </dataValidations>
  <printOptions horizontalCentered="1"/>
  <pageMargins left="0.39370078740157483" right="0.19685039370078741" top="0" bottom="0.11811023622047245" header="0.51181102362204722" footer="0.11811023622047245"/>
  <pageSetup paperSize="9" scale="64" firstPageNumber="0" orientation="landscape" r:id="rId1"/>
  <headerFooter alignWithMargins="0">
    <oddFooter>&amp;C&amp;A&amp;RPagina &amp;P</oddFooter>
  </headerFooter>
  <rowBreaks count="8" manualBreakCount="8">
    <brk id="34" max="12" man="1"/>
    <brk id="68" max="12" man="1"/>
    <brk id="94" max="12" man="1"/>
    <brk id="112" max="12" man="1"/>
    <brk id="140" max="12" man="1"/>
    <brk id="162" max="12" man="1"/>
    <brk id="184" max="12" man="1"/>
    <brk id="20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cheltuieli 2021</vt:lpstr>
      <vt:lpstr>'cheltuieli 2021'!Print_Area</vt:lpstr>
      <vt:lpstr>'cheltuieli 2021'!Print_Titles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2022-05-09T06:59:56Z</dcterms:created>
  <dcterms:modified xsi:type="dcterms:W3CDTF">2022-05-09T07:08:47Z</dcterms:modified>
</cp:coreProperties>
</file>