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 Dumitrascu\Desktop\DATE DESCHISE\2025\postare site aprilie 2025\!Postare GOV.ro - aprilie\Buget II\"/>
    </mc:Choice>
  </mc:AlternateContent>
  <bookViews>
    <workbookView xWindow="0" yWindow="0" windowWidth="21600" windowHeight="7875"/>
  </bookViews>
  <sheets>
    <sheet name="CONT EXECUTIE  " sheetId="1" r:id="rId1"/>
  </sheets>
  <externalReferences>
    <externalReference r:id="rId2"/>
    <externalReference r:id="rId3"/>
  </externalReferences>
  <definedNames>
    <definedName name="__xlfn_BAHTTEXT">#N/A</definedName>
    <definedName name="_xlnm.Database">#REF!</definedName>
    <definedName name="Excel_BuiltIn_Database">#REF!</definedName>
    <definedName name="_xlnm.Print_Titles" localSheetId="0">'CONT EXECUTIE  '!$4:$7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2" i="1" l="1"/>
  <c r="D332" i="1"/>
  <c r="C332" i="1"/>
  <c r="E331" i="1"/>
  <c r="E330" i="1" s="1"/>
  <c r="E329" i="1" s="1"/>
  <c r="E328" i="1" s="1"/>
  <c r="E327" i="1"/>
  <c r="E326" i="1"/>
  <c r="E325" i="1" s="1"/>
  <c r="D325" i="1"/>
  <c r="D324" i="1" s="1"/>
  <c r="D323" i="1" s="1"/>
  <c r="D322" i="1" s="1"/>
  <c r="C325" i="1"/>
  <c r="D321" i="1"/>
  <c r="C321" i="1"/>
  <c r="E318" i="1"/>
  <c r="E317" i="1"/>
  <c r="E316" i="1"/>
  <c r="E315" i="1"/>
  <c r="E314" i="1"/>
  <c r="E313" i="1"/>
  <c r="D313" i="1"/>
  <c r="C313" i="1"/>
  <c r="E312" i="1"/>
  <c r="E311" i="1"/>
  <c r="E310" i="1"/>
  <c r="E309" i="1"/>
  <c r="E308" i="1"/>
  <c r="E307" i="1"/>
  <c r="E306" i="1" s="1"/>
  <c r="D306" i="1"/>
  <c r="C306" i="1"/>
  <c r="E305" i="1"/>
  <c r="E304" i="1"/>
  <c r="E303" i="1"/>
  <c r="E302" i="1"/>
  <c r="E301" i="1"/>
  <c r="E300" i="1" s="1"/>
  <c r="D300" i="1"/>
  <c r="C300" i="1"/>
  <c r="E299" i="1"/>
  <c r="E298" i="1"/>
  <c r="E297" i="1"/>
  <c r="E296" i="1"/>
  <c r="E295" i="1" s="1"/>
  <c r="D296" i="1"/>
  <c r="D295" i="1" s="1"/>
  <c r="C296" i="1"/>
  <c r="C295" i="1"/>
  <c r="E294" i="1"/>
  <c r="E293" i="1"/>
  <c r="E292" i="1"/>
  <c r="D292" i="1"/>
  <c r="D278" i="1" s="1"/>
  <c r="D277" i="1" s="1"/>
  <c r="C292" i="1"/>
  <c r="E291" i="1"/>
  <c r="E290" i="1"/>
  <c r="E289" i="1"/>
  <c r="D289" i="1"/>
  <c r="C289" i="1"/>
  <c r="E287" i="1"/>
  <c r="E286" i="1"/>
  <c r="E285" i="1"/>
  <c r="E284" i="1"/>
  <c r="E283" i="1"/>
  <c r="E282" i="1"/>
  <c r="E281" i="1"/>
  <c r="E280" i="1"/>
  <c r="D280" i="1"/>
  <c r="C280" i="1"/>
  <c r="E279" i="1"/>
  <c r="E276" i="1"/>
  <c r="E275" i="1"/>
  <c r="E274" i="1"/>
  <c r="D273" i="1"/>
  <c r="C273" i="1"/>
  <c r="E272" i="1"/>
  <c r="E271" i="1"/>
  <c r="E270" i="1"/>
  <c r="E269" i="1"/>
  <c r="E268" i="1"/>
  <c r="D267" i="1"/>
  <c r="C267" i="1"/>
  <c r="E266" i="1"/>
  <c r="E265" i="1"/>
  <c r="E264" i="1"/>
  <c r="D264" i="1"/>
  <c r="C264" i="1"/>
  <c r="E263" i="1"/>
  <c r="E262" i="1"/>
  <c r="E261" i="1"/>
  <c r="E260" i="1" s="1"/>
  <c r="D260" i="1"/>
  <c r="C260" i="1"/>
  <c r="E259" i="1"/>
  <c r="E258" i="1"/>
  <c r="E257" i="1" s="1"/>
  <c r="D257" i="1"/>
  <c r="D256" i="1" s="1"/>
  <c r="D248" i="1" s="1"/>
  <c r="D224" i="1" s="1"/>
  <c r="C257" i="1"/>
  <c r="C256" i="1" s="1"/>
  <c r="C248" i="1" s="1"/>
  <c r="E255" i="1"/>
  <c r="E254" i="1"/>
  <c r="E253" i="1"/>
  <c r="E252" i="1"/>
  <c r="E251" i="1"/>
  <c r="E250" i="1"/>
  <c r="D250" i="1"/>
  <c r="C250" i="1"/>
  <c r="E249" i="1"/>
  <c r="E247" i="1"/>
  <c r="E246" i="1"/>
  <c r="E245" i="1"/>
  <c r="E244" i="1"/>
  <c r="E243" i="1"/>
  <c r="E242" i="1" s="1"/>
  <c r="D242" i="1"/>
  <c r="C242" i="1"/>
  <c r="E241" i="1"/>
  <c r="E240" i="1"/>
  <c r="E239" i="1"/>
  <c r="E238" i="1"/>
  <c r="E233" i="1" s="1"/>
  <c r="E237" i="1"/>
  <c r="E235" i="1" s="1"/>
  <c r="E236" i="1"/>
  <c r="D235" i="1"/>
  <c r="C235" i="1"/>
  <c r="C233" i="1" s="1"/>
  <c r="E234" i="1"/>
  <c r="D233" i="1"/>
  <c r="E232" i="1"/>
  <c r="E231" i="1"/>
  <c r="E230" i="1"/>
  <c r="E229" i="1"/>
  <c r="E228" i="1"/>
  <c r="E227" i="1"/>
  <c r="E226" i="1"/>
  <c r="E225" i="1"/>
  <c r="D225" i="1"/>
  <c r="C225" i="1"/>
  <c r="E223" i="1"/>
  <c r="E222" i="1"/>
  <c r="E221" i="1"/>
  <c r="D221" i="1"/>
  <c r="C221" i="1"/>
  <c r="E220" i="1"/>
  <c r="E219" i="1"/>
  <c r="E218" i="1"/>
  <c r="E217" i="1" s="1"/>
  <c r="D217" i="1"/>
  <c r="C217" i="1"/>
  <c r="E216" i="1"/>
  <c r="E215" i="1"/>
  <c r="E214" i="1"/>
  <c r="E213" i="1"/>
  <c r="D213" i="1"/>
  <c r="C213" i="1"/>
  <c r="E212" i="1"/>
  <c r="E211" i="1"/>
  <c r="E209" i="1" s="1"/>
  <c r="E208" i="1" s="1"/>
  <c r="E210" i="1"/>
  <c r="D209" i="1"/>
  <c r="D208" i="1" s="1"/>
  <c r="C209" i="1"/>
  <c r="C208" i="1" s="1"/>
  <c r="E207" i="1"/>
  <c r="E205" i="1" s="1"/>
  <c r="E206" i="1"/>
  <c r="D205" i="1"/>
  <c r="C205" i="1"/>
  <c r="E204" i="1"/>
  <c r="E203" i="1"/>
  <c r="E202" i="1"/>
  <c r="E201" i="1"/>
  <c r="D201" i="1"/>
  <c r="C201" i="1"/>
  <c r="E200" i="1"/>
  <c r="E199" i="1"/>
  <c r="E198" i="1"/>
  <c r="E197" i="1"/>
  <c r="E196" i="1"/>
  <c r="D196" i="1"/>
  <c r="C196" i="1"/>
  <c r="E195" i="1"/>
  <c r="E194" i="1"/>
  <c r="E193" i="1"/>
  <c r="D193" i="1"/>
  <c r="C193" i="1"/>
  <c r="E192" i="1"/>
  <c r="E191" i="1"/>
  <c r="E190" i="1" s="1"/>
  <c r="D190" i="1"/>
  <c r="C190" i="1"/>
  <c r="E189" i="1"/>
  <c r="E188" i="1"/>
  <c r="E187" i="1" s="1"/>
  <c r="D187" i="1"/>
  <c r="D186" i="1" s="1"/>
  <c r="C187" i="1"/>
  <c r="E185" i="1"/>
  <c r="E184" i="1"/>
  <c r="E183" i="1"/>
  <c r="E182" i="1"/>
  <c r="E181" i="1"/>
  <c r="D181" i="1"/>
  <c r="C181" i="1"/>
  <c r="E180" i="1"/>
  <c r="E179" i="1"/>
  <c r="E174" i="1" s="1"/>
  <c r="E178" i="1"/>
  <c r="E177" i="1"/>
  <c r="D177" i="1"/>
  <c r="C177" i="1"/>
  <c r="E176" i="1"/>
  <c r="E175" i="1"/>
  <c r="D175" i="1"/>
  <c r="D174" i="1" s="1"/>
  <c r="C175" i="1"/>
  <c r="C174" i="1" s="1"/>
  <c r="E173" i="1"/>
  <c r="E171" i="1" s="1"/>
  <c r="E172" i="1"/>
  <c r="D171" i="1"/>
  <c r="C171" i="1"/>
  <c r="E170" i="1"/>
  <c r="E169" i="1"/>
  <c r="E168" i="1"/>
  <c r="E167" i="1"/>
  <c r="D167" i="1"/>
  <c r="C167" i="1"/>
  <c r="E166" i="1"/>
  <c r="E165" i="1"/>
  <c r="E164" i="1" s="1"/>
  <c r="D164" i="1"/>
  <c r="C164" i="1"/>
  <c r="E163" i="1"/>
  <c r="E162" i="1"/>
  <c r="E161" i="1" s="1"/>
  <c r="D161" i="1"/>
  <c r="C161" i="1"/>
  <c r="E160" i="1"/>
  <c r="E159" i="1"/>
  <c r="E158" i="1"/>
  <c r="D158" i="1"/>
  <c r="C158" i="1"/>
  <c r="E157" i="1"/>
  <c r="E156" i="1"/>
  <c r="E155" i="1"/>
  <c r="D155" i="1"/>
  <c r="C155" i="1"/>
  <c r="E154" i="1"/>
  <c r="E153" i="1"/>
  <c r="E152" i="1" s="1"/>
  <c r="D152" i="1"/>
  <c r="C152" i="1"/>
  <c r="E151" i="1"/>
  <c r="E150" i="1"/>
  <c r="E149" i="1" s="1"/>
  <c r="E148" i="1" s="1"/>
  <c r="D149" i="1"/>
  <c r="C149" i="1"/>
  <c r="E147" i="1"/>
  <c r="E146" i="1"/>
  <c r="E145" i="1"/>
  <c r="E144" i="1"/>
  <c r="E143" i="1"/>
  <c r="E142" i="1" s="1"/>
  <c r="D143" i="1"/>
  <c r="C143" i="1"/>
  <c r="D142" i="1"/>
  <c r="D130" i="1" s="1"/>
  <c r="C142" i="1"/>
  <c r="E141" i="1"/>
  <c r="E140" i="1"/>
  <c r="E139" i="1"/>
  <c r="D139" i="1"/>
  <c r="C139" i="1"/>
  <c r="E138" i="1"/>
  <c r="E137" i="1"/>
  <c r="E136" i="1" s="1"/>
  <c r="D136" i="1"/>
  <c r="C136" i="1"/>
  <c r="E135" i="1"/>
  <c r="E134" i="1"/>
  <c r="E133" i="1"/>
  <c r="E132" i="1"/>
  <c r="E131" i="1"/>
  <c r="C130" i="1"/>
  <c r="E127" i="1"/>
  <c r="E126" i="1"/>
  <c r="E125" i="1"/>
  <c r="E124" i="1" s="1"/>
  <c r="E123" i="1"/>
  <c r="E122" i="1"/>
  <c r="E121" i="1"/>
  <c r="E120" i="1"/>
  <c r="E119" i="1"/>
  <c r="E116" i="1" s="1"/>
  <c r="E115" i="1" s="1"/>
  <c r="E118" i="1"/>
  <c r="E117" i="1"/>
  <c r="D116" i="1"/>
  <c r="D115" i="1" s="1"/>
  <c r="D114" i="1" s="1"/>
  <c r="D33" i="1" s="1"/>
  <c r="C116" i="1"/>
  <c r="C115" i="1"/>
  <c r="E113" i="1"/>
  <c r="E112" i="1"/>
  <c r="E111" i="1" s="1"/>
  <c r="E31" i="1" s="1"/>
  <c r="E18" i="1" s="1"/>
  <c r="D111" i="1"/>
  <c r="D31" i="1" s="1"/>
  <c r="C111" i="1"/>
  <c r="C31" i="1" s="1"/>
  <c r="C18" i="1" s="1"/>
  <c r="E110" i="1"/>
  <c r="E109" i="1"/>
  <c r="E108" i="1"/>
  <c r="E32" i="1" s="1"/>
  <c r="D108" i="1"/>
  <c r="D32" i="1" s="1"/>
  <c r="D19" i="1" s="1"/>
  <c r="C108" i="1"/>
  <c r="E107" i="1"/>
  <c r="E106" i="1"/>
  <c r="E105" i="1"/>
  <c r="D105" i="1"/>
  <c r="C105" i="1"/>
  <c r="E104" i="1"/>
  <c r="E17" i="1" s="1"/>
  <c r="D104" i="1"/>
  <c r="D17" i="1" s="1"/>
  <c r="C104" i="1"/>
  <c r="E103" i="1"/>
  <c r="E102" i="1"/>
  <c r="E101" i="1"/>
  <c r="D101" i="1"/>
  <c r="C101" i="1"/>
  <c r="E100" i="1"/>
  <c r="E99" i="1"/>
  <c r="E98" i="1"/>
  <c r="D98" i="1"/>
  <c r="C98" i="1"/>
  <c r="C97" i="1" s="1"/>
  <c r="C28" i="1" s="1"/>
  <c r="E97" i="1"/>
  <c r="E28" i="1" s="1"/>
  <c r="E14" i="1" s="1"/>
  <c r="D97" i="1"/>
  <c r="E96" i="1"/>
  <c r="E95" i="1"/>
  <c r="E94" i="1" s="1"/>
  <c r="D94" i="1"/>
  <c r="C94" i="1"/>
  <c r="C93" i="1" s="1"/>
  <c r="E93" i="1"/>
  <c r="E13" i="1" s="1"/>
  <c r="D93" i="1"/>
  <c r="E92" i="1"/>
  <c r="E91" i="1"/>
  <c r="E90" i="1" s="1"/>
  <c r="E12" i="1" s="1"/>
  <c r="D91" i="1"/>
  <c r="C91" i="1"/>
  <c r="D90" i="1"/>
  <c r="C90" i="1"/>
  <c r="E89" i="1"/>
  <c r="E88" i="1"/>
  <c r="E87" i="1"/>
  <c r="D87" i="1"/>
  <c r="C87" i="1"/>
  <c r="E86" i="1"/>
  <c r="E85" i="1"/>
  <c r="E84" i="1"/>
  <c r="E83" i="1"/>
  <c r="E82" i="1"/>
  <c r="E81" i="1"/>
  <c r="E79" i="1" s="1"/>
  <c r="E80" i="1"/>
  <c r="D79" i="1"/>
  <c r="C79" i="1"/>
  <c r="E78" i="1"/>
  <c r="E77" i="1"/>
  <c r="D77" i="1"/>
  <c r="C77" i="1"/>
  <c r="E76" i="1"/>
  <c r="E75" i="1"/>
  <c r="E74" i="1"/>
  <c r="E73" i="1"/>
  <c r="E72" i="1"/>
  <c r="E71" i="1"/>
  <c r="E70" i="1" s="1"/>
  <c r="E69" i="1"/>
  <c r="E68" i="1"/>
  <c r="E67" i="1"/>
  <c r="E66" i="1"/>
  <c r="E65" i="1"/>
  <c r="E64" i="1"/>
  <c r="E63" i="1"/>
  <c r="E60" i="1"/>
  <c r="E59" i="1"/>
  <c r="E58" i="1"/>
  <c r="E57" i="1"/>
  <c r="E56" i="1"/>
  <c r="E55" i="1"/>
  <c r="E54" i="1"/>
  <c r="E53" i="1"/>
  <c r="E52" i="1" s="1"/>
  <c r="D52" i="1"/>
  <c r="C52" i="1"/>
  <c r="E51" i="1"/>
  <c r="E50" i="1"/>
  <c r="D50" i="1"/>
  <c r="C50" i="1"/>
  <c r="E49" i="1"/>
  <c r="E48" i="1"/>
  <c r="E47" i="1"/>
  <c r="E46" i="1"/>
  <c r="E45" i="1"/>
  <c r="E44" i="1"/>
  <c r="E43" i="1"/>
  <c r="E42" i="1"/>
  <c r="E41" i="1"/>
  <c r="E40" i="1" s="1"/>
  <c r="E39" i="1" s="1"/>
  <c r="D40" i="1"/>
  <c r="D39" i="1" s="1"/>
  <c r="C40" i="1"/>
  <c r="C39" i="1" s="1"/>
  <c r="C32" i="1"/>
  <c r="C19" i="1" s="1"/>
  <c r="E30" i="1"/>
  <c r="D30" i="1"/>
  <c r="C30" i="1"/>
  <c r="D28" i="1"/>
  <c r="E27" i="1"/>
  <c r="D27" i="1"/>
  <c r="D26" i="1"/>
  <c r="C26" i="1"/>
  <c r="C24" i="1"/>
  <c r="E19" i="1"/>
  <c r="D18" i="1"/>
  <c r="C17" i="1"/>
  <c r="D14" i="1"/>
  <c r="C14" i="1"/>
  <c r="D13" i="1"/>
  <c r="D12" i="1"/>
  <c r="C12" i="1"/>
  <c r="C10" i="1"/>
  <c r="D6" i="1"/>
  <c r="C6" i="1"/>
  <c r="A3" i="1"/>
  <c r="A1" i="1"/>
  <c r="E24" i="1" l="1"/>
  <c r="E10" i="1"/>
  <c r="E38" i="1"/>
  <c r="C324" i="1"/>
  <c r="C323" i="1" s="1"/>
  <c r="C322" i="1" s="1"/>
  <c r="C320" i="1"/>
  <c r="C319" i="1" s="1"/>
  <c r="D34" i="1"/>
  <c r="D21" i="1" s="1"/>
  <c r="D20" i="1" s="1"/>
  <c r="E273" i="1"/>
  <c r="E288" i="1"/>
  <c r="E26" i="1"/>
  <c r="C34" i="1"/>
  <c r="C21" i="1" s="1"/>
  <c r="C20" i="1" s="1"/>
  <c r="C114" i="1"/>
  <c r="C33" i="1" s="1"/>
  <c r="D129" i="1"/>
  <c r="C148" i="1"/>
  <c r="C129" i="1" s="1"/>
  <c r="E256" i="1"/>
  <c r="E267" i="1"/>
  <c r="D288" i="1"/>
  <c r="E324" i="1"/>
  <c r="E323" i="1" s="1"/>
  <c r="E322" i="1" s="1"/>
  <c r="E320" i="1"/>
  <c r="E319" i="1" s="1"/>
  <c r="E15" i="1" s="1"/>
  <c r="E29" i="1" s="1"/>
  <c r="C27" i="1"/>
  <c r="C13" i="1"/>
  <c r="E16" i="1"/>
  <c r="E186" i="1"/>
  <c r="E224" i="1"/>
  <c r="C288" i="1"/>
  <c r="C278" i="1"/>
  <c r="C277" i="1" s="1"/>
  <c r="D24" i="1"/>
  <c r="D10" i="1"/>
  <c r="E62" i="1"/>
  <c r="E61" i="1" s="1"/>
  <c r="E114" i="1"/>
  <c r="E33" i="1" s="1"/>
  <c r="E34" i="1"/>
  <c r="E21" i="1" s="1"/>
  <c r="E20" i="1" s="1"/>
  <c r="E130" i="1"/>
  <c r="E129" i="1" s="1"/>
  <c r="D148" i="1"/>
  <c r="C186" i="1"/>
  <c r="C224" i="1"/>
  <c r="E248" i="1"/>
  <c r="E278" i="1"/>
  <c r="E277" i="1" s="1"/>
  <c r="D320" i="1"/>
  <c r="D319" i="1" s="1"/>
  <c r="E321" i="1"/>
  <c r="C128" i="1" l="1"/>
  <c r="C71" i="1"/>
  <c r="C70" i="1" s="1"/>
  <c r="C62" i="1" s="1"/>
  <c r="C61" i="1" s="1"/>
  <c r="D29" i="1"/>
  <c r="D15" i="1"/>
  <c r="D71" i="1"/>
  <c r="D70" i="1" s="1"/>
  <c r="D62" i="1" s="1"/>
  <c r="D61" i="1" s="1"/>
  <c r="D128" i="1"/>
  <c r="E36" i="1"/>
  <c r="E37" i="1"/>
  <c r="E8" i="1" s="1"/>
  <c r="E128" i="1"/>
  <c r="E25" i="1"/>
  <c r="E11" i="1"/>
  <c r="E9" i="1" s="1"/>
  <c r="C29" i="1"/>
  <c r="C15" i="1"/>
  <c r="E23" i="1"/>
  <c r="D25" i="1" l="1"/>
  <c r="D23" i="1" s="1"/>
  <c r="D22" i="1" s="1"/>
  <c r="D38" i="1"/>
  <c r="D11" i="1"/>
  <c r="D9" i="1" s="1"/>
  <c r="D8" i="1" s="1"/>
  <c r="D123" i="1"/>
  <c r="C11" i="1"/>
  <c r="C9" i="1" s="1"/>
  <c r="C8" i="1" s="1"/>
  <c r="C25" i="1"/>
  <c r="C23" i="1" s="1"/>
  <c r="C22" i="1" s="1"/>
  <c r="C38" i="1"/>
  <c r="C123" i="1"/>
  <c r="E22" i="1"/>
  <c r="E35" i="1"/>
  <c r="C36" i="1" l="1"/>
  <c r="C35" i="1" s="1"/>
  <c r="C37" i="1"/>
  <c r="D37" i="1"/>
  <c r="D36" i="1"/>
  <c r="D35" i="1" s="1"/>
</calcChain>
</file>

<file path=xl/sharedStrings.xml><?xml version="1.0" encoding="utf-8"?>
<sst xmlns="http://schemas.openxmlformats.org/spreadsheetml/2006/main" count="485" uniqueCount="348">
  <si>
    <t>CONTUL DE EXECUTIE A BUGETULUI INSTITUTIEI PUBLICE- CHELTUIELI</t>
  </si>
  <si>
    <t>cod 21</t>
  </si>
  <si>
    <t>Denumirea indicatorilor*)</t>
  </si>
  <si>
    <t>Cod</t>
  </si>
  <si>
    <t>Credite bugetare</t>
  </si>
  <si>
    <t>Plăţi efectuate</t>
  </si>
  <si>
    <t>A</t>
  </si>
  <si>
    <t>B</t>
  </si>
  <si>
    <t xml:space="preserve">CHELTUIELI- TOTAL      </t>
  </si>
  <si>
    <t>CHELTUIELI CURENTE</t>
  </si>
  <si>
    <t>5000.01</t>
  </si>
  <si>
    <t>TITLUL I CHELTUIELI DE PERSONAL</t>
  </si>
  <si>
    <t>5000.10</t>
  </si>
  <si>
    <t>TITLUL II BUNURI SI SERVICII</t>
  </si>
  <si>
    <t>5000.20</t>
  </si>
  <si>
    <t>TITLUL III DABANZI</t>
  </si>
  <si>
    <t>5000.30</t>
  </si>
  <si>
    <t>TITLUL VI TRANSFERURU ÎNTRE UNITĂȚI ALE ADMINISTRAȚIEI PUBLICE</t>
  </si>
  <si>
    <t>5000.51</t>
  </si>
  <si>
    <t>TITLUL VIII PROIECTE CU FINANTARE DIN FONDURI EXTERNE NERAMBURSABILE (FEN) POSTADERARE</t>
  </si>
  <si>
    <t>5000.56</t>
  </si>
  <si>
    <t>TITLUL IX ASISTENTA SOCIALA</t>
  </si>
  <si>
    <t>5000.57</t>
  </si>
  <si>
    <t>PLATI EFECTUATE IN ANII PRECEDENTI SI RECUPERATE IN ANUL CURENT</t>
  </si>
  <si>
    <t>5000.85</t>
  </si>
  <si>
    <t xml:space="preserve">TITLU X PROIECTE CU FINANTARE DIN FONDURI EXTERNE NERAMBURSABILE AFERENTE CADRULUI FINANCIAR 2014-2020 </t>
  </si>
  <si>
    <t>5000.58</t>
  </si>
  <si>
    <t>TITLUL XI ALTE CHELTUIELI</t>
  </si>
  <si>
    <t>5000.59</t>
  </si>
  <si>
    <t>TITLUL XII PROIECTE CU FINANTARE DIN SUMELE REPREZENTAND ASISTENTA FINANCIARA NERAMBURSABILA AFERENTA PNRR</t>
  </si>
  <si>
    <t>5000.60</t>
  </si>
  <si>
    <t>CHELTUIELI DE CAPITAL</t>
  </si>
  <si>
    <t>5000.70</t>
  </si>
  <si>
    <t>TITLUL XV ACTIVE NEFINANCIARE</t>
  </si>
  <si>
    <t>5000.71</t>
  </si>
  <si>
    <t>5005.01</t>
  </si>
  <si>
    <t>5005.10</t>
  </si>
  <si>
    <t>5005.20</t>
  </si>
  <si>
    <t>5005.30</t>
  </si>
  <si>
    <t>TITLUL VI TRANSFERURI ÎNTRE UNITĂȚI ALE ADMINISTRAȚIEI PUBLICE</t>
  </si>
  <si>
    <t>5005.51</t>
  </si>
  <si>
    <t>5005.56</t>
  </si>
  <si>
    <t>5005.57</t>
  </si>
  <si>
    <t>6605.58</t>
  </si>
  <si>
    <t>5005.59</t>
  </si>
  <si>
    <t>5005.60</t>
  </si>
  <si>
    <t>5005.70</t>
  </si>
  <si>
    <t>5005.71</t>
  </si>
  <si>
    <t>Partea a III-a CHELTUIELI SOC-CULTURALE</t>
  </si>
  <si>
    <t>6600.05</t>
  </si>
  <si>
    <t>6600.05.01</t>
  </si>
  <si>
    <t>SANATATE</t>
  </si>
  <si>
    <t>6605</t>
  </si>
  <si>
    <t>6605.01</t>
  </si>
  <si>
    <t>6605.10</t>
  </si>
  <si>
    <t>Cheltuieli de salarii in bani</t>
  </si>
  <si>
    <t>6605.10.01</t>
  </si>
  <si>
    <t>Salarii de baza</t>
  </si>
  <si>
    <t>6605.10.01.01</t>
  </si>
  <si>
    <t>Spor penru condiții de muncă</t>
  </si>
  <si>
    <t>6605.10.01.05</t>
  </si>
  <si>
    <t>Alte sporuri</t>
  </si>
  <si>
    <t>6605.10.01.06</t>
  </si>
  <si>
    <t>Indemnizatii platite unor persoane din afara unitatii</t>
  </si>
  <si>
    <t>6605.10.01.12</t>
  </si>
  <si>
    <t>Drepturi de delegare</t>
  </si>
  <si>
    <t>6605.10.01.13</t>
  </si>
  <si>
    <t>Indemnizatii de detaşare</t>
  </si>
  <si>
    <t>6605.10.01.14</t>
  </si>
  <si>
    <t>Indemnizații de hrană</t>
  </si>
  <si>
    <t>6605.10.01.17</t>
  </si>
  <si>
    <t>Alte drepturi salariale in bani, dc</t>
  </si>
  <si>
    <t>6605.10.01.30</t>
  </si>
  <si>
    <t xml:space="preserve">     - hotarari judecatoresti</t>
  </si>
  <si>
    <t>Cheltuieli salariale în natură</t>
  </si>
  <si>
    <t>6605.10.02</t>
  </si>
  <si>
    <t>Vouchere de vacanță</t>
  </si>
  <si>
    <t>6605.10.02.06</t>
  </si>
  <si>
    <t>Contributii</t>
  </si>
  <si>
    <t>6605.10.03</t>
  </si>
  <si>
    <t>Contributii de asigurari sociale de stat</t>
  </si>
  <si>
    <t>6605.10.03.01</t>
  </si>
  <si>
    <t>Contributii de asigurari de somaj</t>
  </si>
  <si>
    <t>6605.10.03.02</t>
  </si>
  <si>
    <t>Contributii de asigurari sociale de sanatate</t>
  </si>
  <si>
    <t>6605.10.03.03</t>
  </si>
  <si>
    <t xml:space="preserve">Contributii de asigurari pentru accidente de munca si boli profesionale </t>
  </si>
  <si>
    <t>6605.10.03.04</t>
  </si>
  <si>
    <t>Contributii pentru concedii si indemnizatii</t>
  </si>
  <si>
    <t>6605.10.03.06</t>
  </si>
  <si>
    <t>Contribuția asiguratorie pentru muncă, dc</t>
  </si>
  <si>
    <t>6605.10.03.07</t>
  </si>
  <si>
    <t>Contribuții plătite de angajator în numele angajatului</t>
  </si>
  <si>
    <t>6605.10.03.08</t>
  </si>
  <si>
    <t>6605.20</t>
  </si>
  <si>
    <t>Bunuri si servicii</t>
  </si>
  <si>
    <t>6605.20.01</t>
  </si>
  <si>
    <t>Furnituri de birou</t>
  </si>
  <si>
    <t>6605.20.01.01</t>
  </si>
  <si>
    <t>Materiale pentru curatenie</t>
  </si>
  <si>
    <t>6605.20.01.02</t>
  </si>
  <si>
    <t>Incalzit, iluminat si forta motrica</t>
  </si>
  <si>
    <t>6605.20.01.03</t>
  </si>
  <si>
    <t>Apa, canal si salubritate</t>
  </si>
  <si>
    <t>6605.20.01.04</t>
  </si>
  <si>
    <t>Carburanti, lubrifianti și combustibili alternativi</t>
  </si>
  <si>
    <t>6605.20.01.05</t>
  </si>
  <si>
    <t>Piese de schimb</t>
  </si>
  <si>
    <t>6605.20.01.06</t>
  </si>
  <si>
    <t>Posta, telecomunicatii, radio, tv, internet</t>
  </si>
  <si>
    <t>6605.20.01.08</t>
  </si>
  <si>
    <t>Materiale si prestari de servicii cu caracter functional</t>
  </si>
  <si>
    <t>6605.20.01.09</t>
  </si>
  <si>
    <t>Materiale si prestari de servicii cu caracter medical</t>
  </si>
  <si>
    <t>6605.20.01.09.1</t>
  </si>
  <si>
    <t>Materiale si prestari de servicii cu caracter functional pt ch.proprii</t>
  </si>
  <si>
    <t>6605.20.01.09.2</t>
  </si>
  <si>
    <t>Alte bunuri si servicii pentru intretinere si functionare, din care:</t>
  </si>
  <si>
    <t>6605.20.01.30</t>
  </si>
  <si>
    <t xml:space="preserve"> - sume pentru servicii poștale în vederea distribuției cardurilor naționale</t>
  </si>
  <si>
    <t xml:space="preserve">  -  sume pentru servicii de mentenanță și suport tehnic ERP</t>
  </si>
  <si>
    <t>Reparatii curente</t>
  </si>
  <si>
    <t>6605.20.02</t>
  </si>
  <si>
    <t>Bunuri de natura obiectelor de inventar</t>
  </si>
  <si>
    <t>6605.20.05</t>
  </si>
  <si>
    <t>Alte obiecte de inventar</t>
  </si>
  <si>
    <t>6605.20.05.30</t>
  </si>
  <si>
    <t>Deplasari, detasari, transferari</t>
  </si>
  <si>
    <t>6605.20.06</t>
  </si>
  <si>
    <t>Deplasari interne, detasari, transferari</t>
  </si>
  <si>
    <t>6605.20.06.01</t>
  </si>
  <si>
    <t>Deplasari in strainatate</t>
  </si>
  <si>
    <t>6605.20.06.02</t>
  </si>
  <si>
    <t>Carti, publicatii si materiale documentare</t>
  </si>
  <si>
    <t>6605.20.11</t>
  </si>
  <si>
    <t>Consultanţă şi expertiză</t>
  </si>
  <si>
    <t>6605.20.12</t>
  </si>
  <si>
    <t>Pregatire profesionala</t>
  </si>
  <si>
    <t>6605.20.13</t>
  </si>
  <si>
    <t>Protectia muncii</t>
  </si>
  <si>
    <t>6605.20.14</t>
  </si>
  <si>
    <t>Cheltuieli judiciare si extrajudiciare derivate din actiuni in reprezentarea intereselor statului, potrivit dispozitiilor legale</t>
  </si>
  <si>
    <t>6605.20.25</t>
  </si>
  <si>
    <t>Alte cheltuieli</t>
  </si>
  <si>
    <t>6605.20.30</t>
  </si>
  <si>
    <t>Chirii</t>
  </si>
  <si>
    <t>6605.20.30.04</t>
  </si>
  <si>
    <t>Alte cheltuieli cu bunuri si servicii</t>
  </si>
  <si>
    <t>6605.20.30.30</t>
  </si>
  <si>
    <t>6605.30</t>
  </si>
  <si>
    <t>Alte dobanzi</t>
  </si>
  <si>
    <t>66.05.30.03</t>
  </si>
  <si>
    <t>Dobanda datorata trezoreriei statului</t>
  </si>
  <si>
    <t>66.05.30.03.02</t>
  </si>
  <si>
    <t>6605.51</t>
  </si>
  <si>
    <t>TRANSFERURI CURENTE</t>
  </si>
  <si>
    <t>6605.51.01</t>
  </si>
  <si>
    <t>Transferuri din bugetul fondului național unic de asigurări sociale de sănătate către unitățile sanitare pentru acoperirea creșterilor salariale, din care:</t>
  </si>
  <si>
    <t>6605.51.01.66</t>
  </si>
  <si>
    <t>Transferuri pentru stimulentul de risc</t>
  </si>
  <si>
    <t>6605.51.01.75</t>
  </si>
  <si>
    <t xml:space="preserve">TITLU VIII PROIECTE CU FINANTARE DIN FONDURI EXTERNE NERAMBURSABILE (FEN) POSTADERARE </t>
  </si>
  <si>
    <t>6605.56</t>
  </si>
  <si>
    <t>Programe finantate din Fondul Social European Plus (FSE+), aferente cadrului financiar 2021-2027</t>
  </si>
  <si>
    <t>6605.56.49</t>
  </si>
  <si>
    <t>Finantarea nationala</t>
  </si>
  <si>
    <t>6605.56.49.01</t>
  </si>
  <si>
    <t>Finantarea externa nerambursabila</t>
  </si>
  <si>
    <t>6605.56.49.02</t>
  </si>
  <si>
    <t>Alte programe comunitare finantate in perioada 2021-2027</t>
  </si>
  <si>
    <t>6605.56.72</t>
  </si>
  <si>
    <t>6605.56.72.01</t>
  </si>
  <si>
    <t>6605.56.72.02</t>
  </si>
  <si>
    <t>Mecanismul pentru Interconectarea Europei</t>
  </si>
  <si>
    <t>6605.58.30</t>
  </si>
  <si>
    <t>Finantare nationala</t>
  </si>
  <si>
    <t>6605.58.30.01</t>
  </si>
  <si>
    <t>Finantare externa nerambursabila</t>
  </si>
  <si>
    <t>6605.58.30.02</t>
  </si>
  <si>
    <t>66.05.60</t>
  </si>
  <si>
    <t>Fonduri europene nerambursabile</t>
  </si>
  <si>
    <t>66.05.60.01</t>
  </si>
  <si>
    <t>Sume aferente TVA</t>
  </si>
  <si>
    <t>66.05.60.03</t>
  </si>
  <si>
    <t>6605.59</t>
  </si>
  <si>
    <t>Despăgubiri civile</t>
  </si>
  <si>
    <t>6605.59.17</t>
  </si>
  <si>
    <t>Sume aferente persoanelor cu hadicap neîncadrate</t>
  </si>
  <si>
    <t>6605.59.40</t>
  </si>
  <si>
    <t>6605.70</t>
  </si>
  <si>
    <t>TITLUL XV                                   ACTIVE NEFINANCIARE</t>
  </si>
  <si>
    <t>6605.71</t>
  </si>
  <si>
    <t>Active fixe</t>
  </si>
  <si>
    <t>6605.71.01</t>
  </si>
  <si>
    <t>Constructii</t>
  </si>
  <si>
    <t>6605.71.01.01</t>
  </si>
  <si>
    <t xml:space="preserve">Maşini, echipamente si mijloace de transport </t>
  </si>
  <si>
    <t>6605.71.01.02</t>
  </si>
  <si>
    <t>Mobilier, aparatura birotica si alte active corporale</t>
  </si>
  <si>
    <t>6605.71.01.03</t>
  </si>
  <si>
    <t>Alte active fixe</t>
  </si>
  <si>
    <t>6605.71.01.30</t>
  </si>
  <si>
    <t>Reparatii capitale aferente activelor fixe</t>
  </si>
  <si>
    <t>6605.71.03</t>
  </si>
  <si>
    <t>Administratia centrala</t>
  </si>
  <si>
    <t>Servicii publice descentralizate</t>
  </si>
  <si>
    <t>6605.02</t>
  </si>
  <si>
    <t>PLATI EFECTUATE IN ANII PRECEDENTI SI RECUPERATE IN ANUL CURENT (cod 85)</t>
  </si>
  <si>
    <t>84</t>
  </si>
  <si>
    <t xml:space="preserve"> PLATI EFECTUATE IN ANII PRECEDENTI SI RECUPERATE IN ANUL CURENT (cod 85.01)</t>
  </si>
  <si>
    <t>85</t>
  </si>
  <si>
    <t>Plati efectuate in anii precedenti si recuperate in anul curent pentru sanatate</t>
  </si>
  <si>
    <t>85.01</t>
  </si>
  <si>
    <t>85.01.03</t>
  </si>
  <si>
    <t>Produse farmaceutice, materiale sanitare specifice si dispozitive medicale</t>
  </si>
  <si>
    <t>6605.03</t>
  </si>
  <si>
    <t>Medicamente cu si fara contributie personala, din care</t>
  </si>
  <si>
    <t>6605.03.01</t>
  </si>
  <si>
    <t xml:space="preserve">    ~ activitatea curenta</t>
  </si>
  <si>
    <t>~ contributia personala pentru medicamentele acordate in tratamentul ambulatoriu persoanelor care beneficiaza de OUG 96/2024</t>
  </si>
  <si>
    <t>~sume pentru punerea in aplicare a art.4 alin. (2) din OUG 96/2024  privind acordarea de sprijin şi asistenţă umanitară de către statul român cetăţenilor străini sau apatrizilor aflaţi în situaţii deosebite, proveniţi din zona conflictului armat din Ucraina</t>
  </si>
  <si>
    <t xml:space="preserve">    ~ medicamente 40% - conform HG nr. 186/2009 privind aprobarea Programului pentru compensarea cu 90% a prețului de referință al medicamentelor, cu modificările și completările ulterioare</t>
  </si>
  <si>
    <t xml:space="preserve">    ~ personal contractual</t>
  </si>
  <si>
    <t xml:space="preserve">    ~ medicamente imunologice folosite pentru producerea imunităţii active (sau folosite pentru prevenirea unor boli transmisibile), de care beneficiază unele segmente populaţionale în tratamentul ambulatoriu în regim de compensare, din care:</t>
  </si>
  <si>
    <t>~ contributia personala pentru medicamentele acordate in tratamentul ambulatoriu persoanelor care beneficiaza de OUG 15/2022, cu modificarile si completarile ulterioare</t>
  </si>
  <si>
    <t xml:space="preserve">       ~sume cost volum rezultat, din care</t>
  </si>
  <si>
    <t>~sume pentru punerea in aplicare a art.4 alin. (2) din OUG 96/2024  privind acordarea de sprijin şi asistenţă umanitară de către statul român cetăţenilor străini sau apatrizilor aflaţi în situaţii deosebite, proveniţi din zona conflictului armat din Ucraina, din care:</t>
  </si>
  <si>
    <t xml:space="preserve">     ~  sume cost volum , din care</t>
  </si>
  <si>
    <t xml:space="preserve">           - medicamente cost volum (fără medicamente pentru pensionri cu compensare 90% pe sublista B)</t>
  </si>
  <si>
    <t xml:space="preserve"> - activitatea curenta</t>
  </si>
  <si>
    <t xml:space="preserve">           - medicamente  cost  volum  compensate  50%  pentru  pensionari cf HG nr 186/2009 privind aprobarea Programului pentru  compensarea  cu  90%  a  prețului de referință al medicamentelor, cu modificările și completările ulterioare</t>
  </si>
  <si>
    <t xml:space="preserve">           - medicamente  cost  volum  compensate  40%  pentru  pensionari cf HG nr 186/2009 privind aprobarea Programului pentru  compensarea  cu  90%  a  prețului de referință al medicamentelor, cu modificările și completările ulterioare</t>
  </si>
  <si>
    <t>Medicamente pentru boli cronice cu risc crescut utilizate in programele nationale cu scop curativ, din care</t>
  </si>
  <si>
    <t>6605.03.02</t>
  </si>
  <si>
    <t xml:space="preserve">          Programul national detratament pentru boli rare</t>
  </si>
  <si>
    <t xml:space="preserve">          Programul national de tratament al bolilor neurologice</t>
  </si>
  <si>
    <t xml:space="preserve">          Programul national de tratament al hemofiliei si talasemiei</t>
  </si>
  <si>
    <t xml:space="preserve">          Programul national  de diabet zaharat</t>
  </si>
  <si>
    <t xml:space="preserve">          Programul national de boli endocrine</t>
  </si>
  <si>
    <t xml:space="preserve">          Programul national de transplant de organe, tesuturi si celule de origine umana</t>
  </si>
  <si>
    <t xml:space="preserve">          Programul national de oncologie</t>
  </si>
  <si>
    <t>-terapie avansata CAR-T</t>
  </si>
  <si>
    <t>Programul national de sanatate mintala - Subprogramul national de tratament al bolnavilor cu toxicodependeta, precum si de testare a metabolitilor stupefiantelor</t>
  </si>
  <si>
    <r>
      <t>Sume pentru medicamente utilizate in programele nationale cu scop curativ care fac obiectul contractelor de tip COST VOLUM</t>
    </r>
    <r>
      <rPr>
        <b/>
        <sz val="9"/>
        <color theme="0"/>
        <rFont val="Arial"/>
        <family val="2"/>
        <charset val="238"/>
      </rPr>
      <t xml:space="preserve">, </t>
    </r>
    <r>
      <rPr>
        <b/>
        <sz val="9"/>
        <rFont val="Arial"/>
        <family val="2"/>
        <charset val="238"/>
      </rPr>
      <t>din care:</t>
    </r>
  </si>
  <si>
    <t xml:space="preserve">  -  Subprogramul de tratament medicamentos al bolnavilor cu afectiuni oncologice (adulti si copii)</t>
  </si>
  <si>
    <t xml:space="preserve"> - Programul national de tratament pentru boli rare   HTAP</t>
  </si>
  <si>
    <t xml:space="preserve">  -  Programul national de tratament pentru boli rare (medicamente incluse conditionat)</t>
  </si>
  <si>
    <t xml:space="preserve">  -  Programul national de tratament pentru boli rare (mucoviscidoză)</t>
  </si>
  <si>
    <t xml:space="preserve">  -  Programul national de tratament al bolilor neurologice</t>
  </si>
  <si>
    <t xml:space="preserve">  - Subprogramul de tratament al tulburarii depresive majore</t>
  </si>
  <si>
    <t xml:space="preserve">  - Programul national de supleere a functiei renale la bolnavii cu insuficienta renala cronica</t>
  </si>
  <si>
    <t>Materiale sanitare specifice utilizate in programele nationale cu scop curativ</t>
  </si>
  <si>
    <t>6605.03.03</t>
  </si>
  <si>
    <t xml:space="preserve">       Programul national  de diabet zaharat-pompe insulina si materiale consumabile,  sisteme pompa de insulina cu senzori de monitorizare continua a glicemiei si sisteme monitorizare continua a glicemiei</t>
  </si>
  <si>
    <t xml:space="preserve">         Programul national de ortopedie</t>
  </si>
  <si>
    <t xml:space="preserve">        Subprogramul de tratament al surditatii prin proteze auditive implantabile</t>
  </si>
  <si>
    <t xml:space="preserve">        Programul national de terapie intensiva a insuficientei hepatice</t>
  </si>
  <si>
    <t xml:space="preserve">       Programul national detratament pentru boli rare</t>
  </si>
  <si>
    <t xml:space="preserve">       Programul national de boli cardiovasculare</t>
  </si>
  <si>
    <t xml:space="preserve">      Subprogramul de recontructie mamara dupa afectiuni oncologice prin endoprotezare</t>
  </si>
  <si>
    <t>-activitatea curenta</t>
  </si>
  <si>
    <t xml:space="preserve">    ~ Programul national de diagnostic si tratament cu ajutorul aparaturii de inalta performanta, din care:</t>
  </si>
  <si>
    <t xml:space="preserve">   - Subprogramul de radiologie interventionala </t>
  </si>
  <si>
    <t xml:space="preserve">   - Subprogramul de diagnostic si tratament al epilepsiei rezistente la tratamentul medicamentos</t>
  </si>
  <si>
    <t xml:space="preserve">  -  Subprogramul de tratament al hidrocefaliei congenitale sau dobandite la copil</t>
  </si>
  <si>
    <t xml:space="preserve">  - Subprogramul de tratament al durerii neuropate prin implant de neurostimulator medular</t>
  </si>
  <si>
    <t>Servicii medicale de hemodializa si dializa peritoneala</t>
  </si>
  <si>
    <t>6605.03.04</t>
  </si>
  <si>
    <t xml:space="preserve">  ~ Vouchere de vacanta conform OUG nr.63/2023</t>
  </si>
  <si>
    <t>Dispozitive si echipamente medicale</t>
  </si>
  <si>
    <t>6605.03.05</t>
  </si>
  <si>
    <t>Servicii medicale in ambulator</t>
  </si>
  <si>
    <t>6605.04</t>
  </si>
  <si>
    <t>Asistenta medicala primara, din care:</t>
  </si>
  <si>
    <t>6605.04.01</t>
  </si>
  <si>
    <t xml:space="preserve">    ~ centre de permanenta </t>
  </si>
  <si>
    <t xml:space="preserve">    ~ servicii de monitorizare a starii de sanatate a pacienților în condițiile art 8, alin 3^1 - 3^3 din Legea nr 136/2020, cu modificarile si completarile ulterioare</t>
  </si>
  <si>
    <t xml:space="preserve">   ~ finantarea activitatii de testare de catre medicii de familie in vederea depistarii infectiei cu SARS-Cov-2 potrivit OUG nr. 3/2021, cu modificarile si completarile ulterioare</t>
  </si>
  <si>
    <t>~ servicii medicale pentru persoanele care nu fac dovada calităţii de asigurat,  prevăzute la art. 232 alin. (3^1) şi art. 261 alin. (1^2) din Legea nr. 95/2006, republicată, cu modificările şi completările ulterioare</t>
  </si>
  <si>
    <t>Asistenta medicala  pentru specialitati clinice</t>
  </si>
  <si>
    <t>6605.04.02</t>
  </si>
  <si>
    <t>Planul naţional de prevenire şi combatere a cancerului, din care:</t>
  </si>
  <si>
    <t xml:space="preserve">    - persoane asigurate</t>
  </si>
  <si>
    <t xml:space="preserve">    - persoane neasigurate</t>
  </si>
  <si>
    <t xml:space="preserve">    ~Subprogramul national de servicii conexe acordate persoanelor diagnosticate cu tulburari din spectrul autist</t>
  </si>
  <si>
    <t xml:space="preserve"> ~ Programul național de îngrijiri paliative</t>
  </si>
  <si>
    <t>Asistenta medicala stomatologica</t>
  </si>
  <si>
    <t>6605.04.03</t>
  </si>
  <si>
    <t>~sume pentru punerea în aplicare a dispoziţiilor art. 165 alin. ( 1^1)  - (1^3) din Legea nr. 95/2006 ( cf.modificarilor aduse prin Legea nr.109/2022)</t>
  </si>
  <si>
    <r>
      <t>Asistenta medicala pentru specialitati paraclinice</t>
    </r>
    <r>
      <rPr>
        <b/>
        <sz val="10"/>
        <color theme="0"/>
        <rFont val="Arial"/>
        <family val="2"/>
        <charset val="238"/>
      </rPr>
      <t>, din care:</t>
    </r>
  </si>
  <si>
    <t>6605.04.04</t>
  </si>
  <si>
    <t xml:space="preserve">  ~ Servicii medicale paraclinice acordate persoanelor care nu pot face dovada calităţii de asigurat, recomandate de medicii de familie şi de medicii de specialitate din ambulatoriul de specialitate pentru specialităţile clinice, în vederea efectuării testării pentru virusul hepatitic B, virusul hepatitic C şi la gravidă, virusul HIV cf.art.77^2 din HG nr.521/2023</t>
  </si>
  <si>
    <t xml:space="preserve">    ~ Servicii medicale paraclinice utilizate in PNS, din care:</t>
  </si>
  <si>
    <t xml:space="preserve">    ~ Programul national de PET-CT</t>
  </si>
  <si>
    <t xml:space="preserve">    ~  sume pentru evaluarea anuala a bolnavilor cu diabet zaharat (hemoglobina glicată)</t>
  </si>
  <si>
    <t xml:space="preserve">    ~ Subprogramul de diagnostic genetic  al tumorii solide maligne</t>
  </si>
  <si>
    <t xml:space="preserve">    ~Subprogramul national de testare genetica</t>
  </si>
  <si>
    <t>Asist.medic.in centre med.multifunctionale(servicii medicale de recuperare), din care:</t>
  </si>
  <si>
    <t>6605.04.05</t>
  </si>
  <si>
    <t xml:space="preserve"> ~ Planul naţional de prevenire şi combatere a cancerului - persoane asigurate</t>
  </si>
  <si>
    <t>Servicii de urgenta prespitalicesti si transport sanitar</t>
  </si>
  <si>
    <t>6605.05</t>
  </si>
  <si>
    <t>Servicii medicale in unitati sanitare cu paturi</t>
  </si>
  <si>
    <t>6605.06</t>
  </si>
  <si>
    <r>
      <t>Spitale generale</t>
    </r>
    <r>
      <rPr>
        <b/>
        <sz val="10"/>
        <color theme="0"/>
        <rFont val="Arial"/>
        <family val="2"/>
        <charset val="238"/>
      </rPr>
      <t>, din care:</t>
    </r>
  </si>
  <si>
    <t>6605.06.01</t>
  </si>
  <si>
    <t>~suma corespunzătoare alocației de hrană din unitățile sanitare publice</t>
  </si>
  <si>
    <t xml:space="preserve">  ~ cheltuieli aferente desfăşurării operaţiunilor de eliminare a medicamentelor expirate şi/sau neutilizate provenite de la populaţie  conform art.2 din Ordin (MS) 2684/2024 cu modificarile si completarile ulterioare</t>
  </si>
  <si>
    <t xml:space="preserve">    ~ Servicii medicale spitalicesti utilizate in PNS</t>
  </si>
  <si>
    <t xml:space="preserve">    ~ Subprogramul de diagnostic si de monitorizare a bolii minime reziduale a bolnavilor cu leucemii acute prin imunofenotipare, examen citogenetic si/sau FISH si de biologie moleculară la copii și adulți</t>
  </si>
  <si>
    <t xml:space="preserve">    ~ Programul national de diagnostic si tratament cu ajutorul aparaturii de inalta perfomanta </t>
  </si>
  <si>
    <t xml:space="preserve">  ~Subprogramul de radioterapie a bolnavilor cu afectiuni oncologice</t>
  </si>
  <si>
    <t>activitate curenta</t>
  </si>
  <si>
    <t xml:space="preserve"> plan de cancer radioterapia (SBRT+IC)</t>
  </si>
  <si>
    <t xml:space="preserve">  - Planul naţional de prevenire şi combatere a cancerului incepand cu data 01.09.2024, conf. OUG nr.106/2024</t>
  </si>
  <si>
    <t>~Programul national de endometrioza</t>
  </si>
  <si>
    <t>Unitati de recuperare-reabilitare a sanatatii, din care:</t>
  </si>
  <si>
    <t>6605.06.04</t>
  </si>
  <si>
    <t>Ingrijiri medicale la domiciliu</t>
  </si>
  <si>
    <t>6605.07</t>
  </si>
  <si>
    <t>Prestatii medicale acordate in baza documentelor internationale</t>
  </si>
  <si>
    <t>6605.11</t>
  </si>
  <si>
    <t>CHELTUIELI PENTRU ASIGURARI SI ASISTENTA SOCIALA</t>
  </si>
  <si>
    <t>50.05</t>
  </si>
  <si>
    <t>Asigurari si asistenta sociala</t>
  </si>
  <si>
    <t>68.05</t>
  </si>
  <si>
    <t>68.05.01</t>
  </si>
  <si>
    <t>TITLUL IX  - Asistenta sociala</t>
  </si>
  <si>
    <t>57</t>
  </si>
  <si>
    <t>Ajutoare sociale</t>
  </si>
  <si>
    <t>57.02</t>
  </si>
  <si>
    <t>Ajutoare sociale in numerar</t>
  </si>
  <si>
    <t>57.02.01</t>
  </si>
  <si>
    <t>Asistenta sociala in caz de boli si invaliditati</t>
  </si>
  <si>
    <t>68.05.05</t>
  </si>
  <si>
    <t>Asistenta sociala in caz de boli</t>
  </si>
  <si>
    <t>68.05.05.01</t>
  </si>
  <si>
    <t>Asistenta sociala pentru familie si copii</t>
  </si>
  <si>
    <t>68.05.06</t>
  </si>
  <si>
    <t>Plati efectuate in anii precedenti si recuperate in anul curent pentru asistenta sociala</t>
  </si>
  <si>
    <t>REZERVE</t>
  </si>
  <si>
    <t>9705</t>
  </si>
  <si>
    <t xml:space="preserve">Fond de rezerva </t>
  </si>
  <si>
    <t>9705.02</t>
  </si>
  <si>
    <t>EXCEDENT</t>
  </si>
  <si>
    <t>98.05</t>
  </si>
  <si>
    <t>DEFICIT</t>
  </si>
  <si>
    <t>99.05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</si>
</sst>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_ ;[Red]\-#,##0\ "/>
  </numFmts>
  <fonts count="28">
    <font>
      <sz val="11"/>
      <color theme="1"/>
      <name val="Calibri"/>
      <family val="2"/>
      <charset val="238"/>
      <scheme val="minor"/>
    </font>
    <font>
      <sz val="10"/>
      <name val="Arial"/>
    </font>
    <font>
      <b/>
      <sz val="11"/>
      <name val="Arial"/>
      <family val="2"/>
      <charset val="238"/>
    </font>
    <font>
      <b/>
      <sz val="10"/>
      <name val="Arial"/>
      <family val="2"/>
    </font>
    <font>
      <b/>
      <sz val="10"/>
      <name val="Arial"/>
      <family val="2"/>
      <charset val="238"/>
    </font>
    <font>
      <sz val="9"/>
      <name val="Arial"/>
      <family val="2"/>
      <charset val="238"/>
    </font>
    <font>
      <b/>
      <sz val="9"/>
      <name val="Arial"/>
      <family val="2"/>
      <charset val="238"/>
    </font>
    <font>
      <b/>
      <sz val="10"/>
      <name val="RomHelvetica"/>
      <charset val="238"/>
    </font>
    <font>
      <b/>
      <sz val="8"/>
      <name val="Arial"/>
      <family val="2"/>
    </font>
    <font>
      <b/>
      <sz val="11"/>
      <name val="Arial"/>
      <family val="2"/>
    </font>
    <font>
      <sz val="10"/>
      <name val="Arial"/>
      <family val="2"/>
    </font>
    <font>
      <sz val="8"/>
      <name val="Arial"/>
      <family val="2"/>
    </font>
    <font>
      <sz val="11"/>
      <name val="Arial"/>
      <family val="2"/>
    </font>
    <font>
      <sz val="9"/>
      <name val="Arial"/>
      <family val="2"/>
    </font>
    <font>
      <b/>
      <sz val="8"/>
      <name val="Arial"/>
      <family val="2"/>
      <charset val="238"/>
    </font>
    <font>
      <sz val="10"/>
      <name val="Arial"/>
      <family val="2"/>
      <charset val="238"/>
    </font>
    <font>
      <sz val="8"/>
      <name val="Arial"/>
      <family val="2"/>
      <charset val="238"/>
    </font>
    <font>
      <sz val="11"/>
      <name val="Arial"/>
      <family val="2"/>
      <charset val="238"/>
    </font>
    <font>
      <b/>
      <i/>
      <sz val="10"/>
      <name val="Arial"/>
      <family val="2"/>
      <charset val="238"/>
    </font>
    <font>
      <b/>
      <i/>
      <sz val="8"/>
      <name val="Arial"/>
      <family val="2"/>
      <charset val="238"/>
    </font>
    <font>
      <b/>
      <sz val="9"/>
      <name val="Arial"/>
      <family val="2"/>
    </font>
    <font>
      <i/>
      <sz val="9"/>
      <name val="Arial"/>
      <family val="2"/>
      <charset val="238"/>
    </font>
    <font>
      <i/>
      <sz val="8"/>
      <name val="Arial"/>
      <family val="2"/>
      <charset val="238"/>
    </font>
    <font>
      <i/>
      <sz val="11"/>
      <name val="Arial"/>
      <family val="2"/>
      <charset val="238"/>
    </font>
    <font>
      <b/>
      <sz val="9"/>
      <color theme="0"/>
      <name val="Arial"/>
      <family val="2"/>
      <charset val="238"/>
    </font>
    <font>
      <b/>
      <sz val="10"/>
      <color theme="0"/>
      <name val="Arial"/>
      <family val="2"/>
      <charset val="238"/>
    </font>
    <font>
      <i/>
      <sz val="10"/>
      <name val="Arial"/>
      <family val="2"/>
      <charset val="238"/>
    </font>
    <font>
      <b/>
      <sz val="8"/>
      <color indexed="10"/>
      <name val="Arial"/>
      <family val="2"/>
    </font>
  </fonts>
  <fills count="2">
    <fill>
      <patternFill patternType="none"/>
    </fill>
    <fill>
      <patternFill patternType="gray125"/>
    </fill>
  </fills>
  <borders count="16">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6">
    <xf numFmtId="0" fontId="0" fillId="0" borderId="0"/>
    <xf numFmtId="0" fontId="1" fillId="0" borderId="0"/>
    <xf numFmtId="0" fontId="15" fillId="0" borderId="0"/>
    <xf numFmtId="0" fontId="15" fillId="0" borderId="0"/>
    <xf numFmtId="0" fontId="10" fillId="0" borderId="0"/>
    <xf numFmtId="0" fontId="10" fillId="0" borderId="0"/>
  </cellStyleXfs>
  <cellXfs count="136">
    <xf numFmtId="0" fontId="0" fillId="0" borderId="0" xfId="0"/>
    <xf numFmtId="2" fontId="2" fillId="0" borderId="0" xfId="1" applyNumberFormat="1" applyFont="1" applyFill="1" applyBorder="1" applyAlignment="1" applyProtection="1">
      <alignment horizontal="left"/>
    </xf>
    <xf numFmtId="3" fontId="1" fillId="0" borderId="0" xfId="1" applyNumberFormat="1" applyFill="1"/>
    <xf numFmtId="0" fontId="1" fillId="0" borderId="0" xfId="1" applyFill="1"/>
    <xf numFmtId="0" fontId="3" fillId="0" borderId="0" xfId="1" applyFont="1" applyFill="1" applyBorder="1" applyAlignment="1" applyProtection="1">
      <alignment horizontal="center"/>
    </xf>
    <xf numFmtId="0" fontId="1" fillId="0" borderId="0" xfId="1" applyFill="1" applyProtection="1"/>
    <xf numFmtId="0" fontId="4" fillId="0" borderId="0" xfId="1" applyFont="1" applyFill="1" applyBorder="1" applyAlignment="1" applyProtection="1">
      <alignment horizontal="center"/>
    </xf>
    <xf numFmtId="0" fontId="4" fillId="0" borderId="0" xfId="1" applyFont="1" applyFill="1" applyBorder="1" applyProtection="1"/>
    <xf numFmtId="3" fontId="5" fillId="0" borderId="0" xfId="1" applyNumberFormat="1" applyFont="1" applyFill="1" applyProtection="1"/>
    <xf numFmtId="3" fontId="1" fillId="0" borderId="0" xfId="1" applyNumberFormat="1" applyFill="1" applyProtection="1"/>
    <xf numFmtId="0" fontId="4" fillId="0" borderId="1"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xf>
    <xf numFmtId="0" fontId="3" fillId="0" borderId="8"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1" fillId="0" borderId="0" xfId="1" applyFill="1" applyAlignment="1" applyProtection="1">
      <alignment vertical="center"/>
    </xf>
    <xf numFmtId="49" fontId="3" fillId="0" borderId="1" xfId="1" applyNumberFormat="1" applyFont="1" applyFill="1" applyBorder="1" applyAlignment="1" applyProtection="1">
      <alignment vertical="center" wrapText="1"/>
    </xf>
    <xf numFmtId="49" fontId="8" fillId="0" borderId="2" xfId="1" applyNumberFormat="1" applyFont="1" applyFill="1" applyBorder="1" applyAlignment="1" applyProtection="1">
      <alignment horizontal="left" vertical="center"/>
    </xf>
    <xf numFmtId="3" fontId="9" fillId="0" borderId="2" xfId="1" applyNumberFormat="1" applyFont="1" applyFill="1" applyBorder="1" applyAlignment="1" applyProtection="1">
      <alignment horizontal="right" vertical="center"/>
    </xf>
    <xf numFmtId="3" fontId="9" fillId="0" borderId="3" xfId="1" applyNumberFormat="1" applyFont="1" applyFill="1" applyBorder="1" applyAlignment="1" applyProtection="1">
      <alignment horizontal="right" vertical="center"/>
    </xf>
    <xf numFmtId="0" fontId="9" fillId="0" borderId="0" xfId="1" applyFont="1" applyFill="1" applyProtection="1"/>
    <xf numFmtId="3" fontId="3" fillId="0" borderId="10" xfId="1" applyNumberFormat="1" applyFont="1" applyFill="1" applyBorder="1" applyAlignment="1" applyProtection="1">
      <alignment vertical="center" wrapText="1"/>
    </xf>
    <xf numFmtId="3" fontId="8" fillId="0" borderId="11" xfId="1" applyNumberFormat="1" applyFont="1" applyFill="1" applyBorder="1" applyAlignment="1" applyProtection="1">
      <alignment vertical="center"/>
    </xf>
    <xf numFmtId="3" fontId="9" fillId="0" borderId="11" xfId="1" applyNumberFormat="1" applyFont="1" applyFill="1" applyBorder="1" applyAlignment="1" applyProtection="1">
      <alignment horizontal="right" vertical="center"/>
    </xf>
    <xf numFmtId="3" fontId="9" fillId="0" borderId="12" xfId="1" applyNumberFormat="1" applyFont="1" applyFill="1" applyBorder="1" applyAlignment="1" applyProtection="1">
      <alignment horizontal="right" vertical="center"/>
    </xf>
    <xf numFmtId="0" fontId="9" fillId="0" borderId="0" xfId="1" applyFont="1" applyFill="1" applyAlignment="1" applyProtection="1">
      <alignment vertical="center"/>
    </xf>
    <xf numFmtId="1" fontId="8" fillId="0" borderId="11" xfId="1" applyNumberFormat="1" applyFont="1" applyFill="1" applyBorder="1" applyAlignment="1" applyProtection="1">
      <alignment horizontal="left" vertical="center"/>
    </xf>
    <xf numFmtId="3" fontId="10" fillId="0" borderId="10" xfId="1" applyNumberFormat="1" applyFont="1" applyFill="1" applyBorder="1" applyAlignment="1">
      <alignment vertical="center" wrapText="1"/>
    </xf>
    <xf numFmtId="3" fontId="11" fillId="0" borderId="11" xfId="1" applyNumberFormat="1" applyFont="1" applyFill="1" applyBorder="1" applyAlignment="1">
      <alignment vertical="center"/>
    </xf>
    <xf numFmtId="3" fontId="12" fillId="0" borderId="11" xfId="1" applyNumberFormat="1" applyFont="1" applyFill="1" applyBorder="1" applyAlignment="1" applyProtection="1">
      <alignment horizontal="right" vertical="center"/>
      <protection locked="0"/>
    </xf>
    <xf numFmtId="3" fontId="12" fillId="0" borderId="12" xfId="1" applyNumberFormat="1" applyFont="1" applyFill="1" applyBorder="1" applyAlignment="1" applyProtection="1">
      <alignment horizontal="right" vertical="center"/>
    </xf>
    <xf numFmtId="0" fontId="12" fillId="0" borderId="0" xfId="1" applyFont="1" applyFill="1"/>
    <xf numFmtId="3" fontId="12" fillId="0" borderId="11" xfId="1" applyNumberFormat="1" applyFont="1" applyFill="1" applyBorder="1" applyAlignment="1" applyProtection="1">
      <alignment horizontal="right" vertical="center" wrapText="1"/>
      <protection locked="0"/>
    </xf>
    <xf numFmtId="3" fontId="13" fillId="0" borderId="10" xfId="1" applyNumberFormat="1" applyFont="1" applyFill="1" applyBorder="1" applyAlignment="1">
      <alignment vertical="center" wrapText="1"/>
    </xf>
    <xf numFmtId="3" fontId="10" fillId="0" borderId="10" xfId="1" applyNumberFormat="1" applyFont="1" applyFill="1" applyBorder="1" applyAlignment="1">
      <alignment horizontal="center" vertical="center" wrapText="1"/>
    </xf>
    <xf numFmtId="3" fontId="4" fillId="0" borderId="10" xfId="1" applyNumberFormat="1" applyFont="1" applyFill="1" applyBorder="1" applyAlignment="1">
      <alignment horizontal="left" vertical="center" wrapText="1"/>
    </xf>
    <xf numFmtId="49" fontId="14" fillId="0" borderId="11" xfId="1" applyNumberFormat="1" applyFont="1" applyFill="1" applyBorder="1" applyAlignment="1">
      <alignment vertical="center"/>
    </xf>
    <xf numFmtId="3" fontId="2" fillId="0" borderId="11" xfId="1" applyNumberFormat="1" applyFont="1" applyFill="1" applyBorder="1" applyAlignment="1" applyProtection="1">
      <alignment horizontal="right" vertical="center"/>
    </xf>
    <xf numFmtId="3" fontId="2" fillId="0" borderId="11" xfId="1" applyNumberFormat="1" applyFont="1" applyFill="1" applyBorder="1" applyAlignment="1" applyProtection="1">
      <alignment horizontal="right" vertical="center" wrapText="1"/>
    </xf>
    <xf numFmtId="3" fontId="2" fillId="0" borderId="12" xfId="1" applyNumberFormat="1" applyFont="1" applyFill="1" applyBorder="1" applyAlignment="1" applyProtection="1">
      <alignment horizontal="right" vertical="center"/>
    </xf>
    <xf numFmtId="3" fontId="10" fillId="0" borderId="10" xfId="1" applyNumberFormat="1" applyFont="1" applyFill="1" applyBorder="1" applyAlignment="1">
      <alignment horizontal="left" vertical="center" wrapText="1"/>
    </xf>
    <xf numFmtId="49" fontId="11" fillId="0" borderId="11" xfId="1" applyNumberFormat="1" applyFont="1" applyFill="1" applyBorder="1" applyAlignment="1">
      <alignment vertical="center"/>
    </xf>
    <xf numFmtId="3" fontId="3" fillId="0" borderId="10" xfId="1" applyNumberFormat="1" applyFont="1" applyFill="1" applyBorder="1" applyAlignment="1">
      <alignment vertical="center" wrapText="1"/>
    </xf>
    <xf numFmtId="3" fontId="8" fillId="0" borderId="11" xfId="1" applyNumberFormat="1" applyFont="1" applyFill="1" applyBorder="1" applyAlignment="1">
      <alignment vertical="center"/>
    </xf>
    <xf numFmtId="0" fontId="9" fillId="0" borderId="0" xfId="1" applyFont="1" applyFill="1"/>
    <xf numFmtId="3" fontId="12" fillId="0" borderId="11" xfId="1" applyNumberFormat="1" applyFont="1" applyFill="1" applyBorder="1" applyAlignment="1" applyProtection="1">
      <alignment horizontal="right" vertical="center"/>
    </xf>
    <xf numFmtId="3" fontId="12" fillId="0" borderId="11" xfId="1" applyNumberFormat="1" applyFont="1" applyFill="1" applyBorder="1" applyAlignment="1" applyProtection="1">
      <alignment horizontal="right" vertical="center" wrapText="1"/>
    </xf>
    <xf numFmtId="3" fontId="12" fillId="0" borderId="12" xfId="1" applyNumberFormat="1" applyFont="1" applyFill="1" applyBorder="1" applyAlignment="1" applyProtection="1">
      <alignment horizontal="right" vertical="center" wrapText="1"/>
    </xf>
    <xf numFmtId="3" fontId="2" fillId="0" borderId="11" xfId="1" applyNumberFormat="1" applyFont="1" applyFill="1" applyBorder="1" applyAlignment="1" applyProtection="1">
      <alignment horizontal="right" vertical="center"/>
      <protection locked="0"/>
    </xf>
    <xf numFmtId="3" fontId="2" fillId="0" borderId="11" xfId="1" applyNumberFormat="1" applyFont="1" applyFill="1" applyBorder="1" applyAlignment="1" applyProtection="1">
      <alignment horizontal="right" vertical="center" wrapText="1"/>
      <protection locked="0"/>
    </xf>
    <xf numFmtId="3" fontId="9" fillId="0" borderId="12" xfId="1" applyNumberFormat="1" applyFont="1" applyFill="1" applyBorder="1" applyAlignment="1" applyProtection="1">
      <alignment horizontal="right" vertical="center" wrapText="1"/>
    </xf>
    <xf numFmtId="3" fontId="9" fillId="0" borderId="11" xfId="1" applyNumberFormat="1" applyFont="1" applyFill="1" applyBorder="1" applyAlignment="1" applyProtection="1">
      <alignment horizontal="right" vertical="center"/>
      <protection locked="0"/>
    </xf>
    <xf numFmtId="3" fontId="2" fillId="0" borderId="12" xfId="1" applyNumberFormat="1" applyFont="1" applyFill="1" applyBorder="1" applyAlignment="1" applyProtection="1">
      <alignment horizontal="right" vertical="center" wrapText="1"/>
    </xf>
    <xf numFmtId="3" fontId="6" fillId="0" borderId="10" xfId="2" applyNumberFormat="1" applyFont="1" applyFill="1" applyBorder="1" applyAlignment="1">
      <alignment vertical="center" wrapText="1"/>
    </xf>
    <xf numFmtId="3" fontId="14" fillId="0" borderId="11" xfId="2" applyNumberFormat="1" applyFont="1" applyFill="1" applyBorder="1" applyAlignment="1">
      <alignment vertical="center"/>
    </xf>
    <xf numFmtId="3" fontId="14" fillId="0" borderId="11" xfId="1" applyNumberFormat="1" applyFont="1" applyFill="1" applyBorder="1" applyAlignment="1" applyProtection="1">
      <alignment vertical="center"/>
    </xf>
    <xf numFmtId="3" fontId="4" fillId="0" borderId="10" xfId="1" applyNumberFormat="1" applyFont="1" applyFill="1" applyBorder="1" applyAlignment="1" applyProtection="1">
      <alignment vertical="center" wrapText="1"/>
    </xf>
    <xf numFmtId="3" fontId="5" fillId="0" borderId="10" xfId="1" applyNumberFormat="1" applyFont="1" applyFill="1" applyBorder="1" applyAlignment="1" applyProtection="1">
      <alignment vertical="center" wrapText="1"/>
    </xf>
    <xf numFmtId="3" fontId="16" fillId="0" borderId="11" xfId="1" applyNumberFormat="1" applyFont="1" applyFill="1" applyBorder="1" applyAlignment="1" applyProtection="1">
      <alignment vertical="center"/>
    </xf>
    <xf numFmtId="3" fontId="17" fillId="0" borderId="11" xfId="1" applyNumberFormat="1" applyFont="1" applyFill="1" applyBorder="1" applyAlignment="1" applyProtection="1">
      <alignment horizontal="right" vertical="center"/>
      <protection locked="0"/>
    </xf>
    <xf numFmtId="3" fontId="17" fillId="0" borderId="12" xfId="1" applyNumberFormat="1" applyFont="1" applyFill="1" applyBorder="1" applyAlignment="1" applyProtection="1">
      <alignment horizontal="right" vertical="center"/>
    </xf>
    <xf numFmtId="0" fontId="17" fillId="0" borderId="0" xfId="1" applyFont="1" applyFill="1"/>
    <xf numFmtId="3" fontId="5" fillId="0" borderId="10" xfId="1" applyNumberFormat="1" applyFont="1" applyFill="1" applyBorder="1" applyAlignment="1" applyProtection="1">
      <alignment horizontal="left" vertical="center" wrapText="1"/>
    </xf>
    <xf numFmtId="3" fontId="16" fillId="0" borderId="11" xfId="1" applyNumberFormat="1" applyFont="1" applyFill="1" applyBorder="1" applyAlignment="1" applyProtection="1">
      <alignment horizontal="left" vertical="center"/>
    </xf>
    <xf numFmtId="0" fontId="17" fillId="0" borderId="0" xfId="1" applyFont="1" applyFill="1" applyAlignment="1">
      <alignment horizontal="right" vertical="center"/>
    </xf>
    <xf numFmtId="0" fontId="2" fillId="0" borderId="0" xfId="1" applyFont="1" applyFill="1" applyAlignment="1">
      <alignment horizontal="right" vertical="center"/>
    </xf>
    <xf numFmtId="3" fontId="6" fillId="0" borderId="10" xfId="1" applyNumberFormat="1" applyFont="1" applyFill="1" applyBorder="1" applyAlignment="1" applyProtection="1">
      <alignment horizontal="left" vertical="center" wrapText="1"/>
    </xf>
    <xf numFmtId="3" fontId="16" fillId="0" borderId="11" xfId="1" applyNumberFormat="1" applyFont="1" applyFill="1" applyBorder="1" applyAlignment="1">
      <alignment vertical="center"/>
    </xf>
    <xf numFmtId="3" fontId="17" fillId="0" borderId="12" xfId="1" applyNumberFormat="1" applyFont="1" applyFill="1" applyBorder="1" applyAlignment="1" applyProtection="1">
      <alignment horizontal="right" vertical="center" wrapText="1"/>
    </xf>
    <xf numFmtId="3" fontId="6" fillId="0" borderId="10" xfId="1" applyNumberFormat="1" applyFont="1" applyFill="1" applyBorder="1" applyAlignment="1">
      <alignment vertical="center" wrapText="1"/>
    </xf>
    <xf numFmtId="3" fontId="14" fillId="0" borderId="11" xfId="1" applyNumberFormat="1" applyFont="1" applyFill="1" applyBorder="1" applyAlignment="1">
      <alignment vertical="center"/>
    </xf>
    <xf numFmtId="3" fontId="4" fillId="0" borderId="10" xfId="1" applyNumberFormat="1" applyFont="1" applyFill="1" applyBorder="1" applyAlignment="1">
      <alignment vertical="center" wrapText="1"/>
    </xf>
    <xf numFmtId="0" fontId="2" fillId="0" borderId="0" xfId="1" applyFont="1" applyFill="1"/>
    <xf numFmtId="49" fontId="10" fillId="0" borderId="10" xfId="1" applyNumberFormat="1" applyFont="1" applyFill="1" applyBorder="1" applyAlignment="1">
      <alignment vertical="center" wrapText="1"/>
    </xf>
    <xf numFmtId="0" fontId="11" fillId="0" borderId="11" xfId="1" applyFont="1" applyFill="1" applyBorder="1" applyAlignment="1">
      <alignment horizontal="left" vertical="center"/>
    </xf>
    <xf numFmtId="0" fontId="10" fillId="0" borderId="10" xfId="1" applyFont="1" applyFill="1" applyBorder="1" applyAlignment="1">
      <alignment vertical="center" wrapText="1"/>
    </xf>
    <xf numFmtId="3" fontId="18" fillId="0" borderId="10" xfId="1" applyNumberFormat="1" applyFont="1" applyFill="1" applyBorder="1" applyAlignment="1">
      <alignment vertical="center" wrapText="1"/>
    </xf>
    <xf numFmtId="3" fontId="19" fillId="0" borderId="11" xfId="1" applyNumberFormat="1" applyFont="1" applyFill="1" applyBorder="1" applyAlignment="1">
      <alignment vertical="center"/>
    </xf>
    <xf numFmtId="0" fontId="20" fillId="0" borderId="10" xfId="1" applyFont="1" applyFill="1" applyBorder="1" applyAlignment="1">
      <alignment vertical="center" wrapText="1"/>
    </xf>
    <xf numFmtId="2" fontId="8" fillId="0" borderId="11" xfId="1" applyNumberFormat="1" applyFont="1" applyFill="1" applyBorder="1" applyAlignment="1">
      <alignment vertical="center"/>
    </xf>
    <xf numFmtId="49" fontId="20" fillId="0" borderId="10" xfId="1" applyNumberFormat="1" applyFont="1" applyFill="1" applyBorder="1" applyAlignment="1">
      <alignment vertical="center" wrapText="1"/>
    </xf>
    <xf numFmtId="49" fontId="13" fillId="0" borderId="10" xfId="1" applyNumberFormat="1" applyFont="1" applyFill="1" applyBorder="1" applyAlignment="1">
      <alignment vertical="center" wrapText="1"/>
    </xf>
    <xf numFmtId="2" fontId="11" fillId="0" borderId="11" xfId="1" applyNumberFormat="1" applyFont="1" applyFill="1" applyBorder="1" applyAlignment="1">
      <alignment vertical="center"/>
    </xf>
    <xf numFmtId="49" fontId="4" fillId="0" borderId="10" xfId="1" applyNumberFormat="1" applyFont="1" applyFill="1" applyBorder="1" applyAlignment="1">
      <alignment vertical="center" wrapText="1"/>
    </xf>
    <xf numFmtId="2" fontId="4" fillId="0" borderId="11" xfId="1" applyNumberFormat="1" applyFont="1" applyFill="1" applyBorder="1" applyAlignment="1">
      <alignment vertical="center"/>
    </xf>
    <xf numFmtId="40" fontId="10" fillId="0" borderId="10" xfId="1" applyNumberFormat="1" applyFont="1" applyFill="1" applyBorder="1" applyAlignment="1">
      <alignment vertical="center" wrapText="1"/>
    </xf>
    <xf numFmtId="40" fontId="11" fillId="0" borderId="10" xfId="1" applyNumberFormat="1" applyFont="1" applyFill="1" applyBorder="1" applyAlignment="1">
      <alignment vertical="center" wrapText="1"/>
    </xf>
    <xf numFmtId="3" fontId="17" fillId="0" borderId="11" xfId="1" applyNumberFormat="1" applyFont="1" applyFill="1" applyBorder="1" applyAlignment="1" applyProtection="1">
      <alignment horizontal="right" vertical="center"/>
    </xf>
    <xf numFmtId="4" fontId="13" fillId="0" borderId="10" xfId="2" applyNumberFormat="1" applyFont="1" applyFill="1" applyBorder="1" applyAlignment="1">
      <alignment wrapText="1"/>
    </xf>
    <xf numFmtId="4" fontId="21" fillId="0" borderId="10" xfId="2" applyNumberFormat="1" applyFont="1" applyFill="1" applyBorder="1" applyAlignment="1">
      <alignment wrapText="1"/>
    </xf>
    <xf numFmtId="3" fontId="22" fillId="0" borderId="11" xfId="1" applyNumberFormat="1" applyFont="1" applyFill="1" applyBorder="1" applyAlignment="1">
      <alignment vertical="center"/>
    </xf>
    <xf numFmtId="3" fontId="23" fillId="0" borderId="11" xfId="1" applyNumberFormat="1" applyFont="1" applyFill="1" applyBorder="1" applyAlignment="1" applyProtection="1">
      <alignment horizontal="right" vertical="center"/>
    </xf>
    <xf numFmtId="3" fontId="23" fillId="0" borderId="12" xfId="1" applyNumberFormat="1" applyFont="1" applyFill="1" applyBorder="1" applyAlignment="1" applyProtection="1">
      <alignment horizontal="right" vertical="center"/>
    </xf>
    <xf numFmtId="0" fontId="23" fillId="0" borderId="0" xfId="1" applyFont="1" applyFill="1"/>
    <xf numFmtId="4" fontId="11" fillId="0" borderId="10" xfId="2" applyNumberFormat="1" applyFont="1" applyFill="1" applyBorder="1" applyAlignment="1">
      <alignment wrapText="1"/>
    </xf>
    <xf numFmtId="4" fontId="11" fillId="0" borderId="10" xfId="2" applyNumberFormat="1" applyFont="1" applyFill="1" applyBorder="1" applyAlignment="1">
      <alignment horizontal="left" vertical="center" wrapText="1"/>
    </xf>
    <xf numFmtId="164" fontId="6" fillId="0" borderId="10" xfId="1" applyNumberFormat="1" applyFont="1" applyFill="1" applyBorder="1" applyAlignment="1">
      <alignment vertical="center" wrapText="1"/>
    </xf>
    <xf numFmtId="4" fontId="10" fillId="0" borderId="10" xfId="1" applyNumberFormat="1" applyFont="1" applyFill="1" applyBorder="1" applyAlignment="1">
      <alignment vertical="center" wrapText="1"/>
    </xf>
    <xf numFmtId="4" fontId="13" fillId="0" borderId="10" xfId="2" applyNumberFormat="1" applyFont="1" applyFill="1" applyBorder="1" applyAlignment="1">
      <alignment vertical="center" wrapText="1"/>
    </xf>
    <xf numFmtId="40" fontId="13" fillId="0" borderId="10" xfId="1" applyNumberFormat="1" applyFont="1" applyFill="1" applyBorder="1" applyAlignment="1">
      <alignment vertical="center" wrapText="1"/>
    </xf>
    <xf numFmtId="4" fontId="13" fillId="0" borderId="10" xfId="3" applyNumberFormat="1" applyFont="1" applyFill="1" applyBorder="1" applyAlignment="1">
      <alignment horizontal="left" vertical="center" wrapText="1"/>
    </xf>
    <xf numFmtId="0" fontId="12" fillId="0" borderId="0" xfId="1" applyFont="1" applyFill="1" applyAlignment="1">
      <alignment vertical="center"/>
    </xf>
    <xf numFmtId="40" fontId="4" fillId="0" borderId="10" xfId="1" applyNumberFormat="1" applyFont="1" applyFill="1" applyBorder="1" applyAlignment="1">
      <alignment vertical="center" wrapText="1"/>
    </xf>
    <xf numFmtId="3" fontId="17" fillId="0" borderId="11" xfId="1" applyNumberFormat="1" applyFont="1" applyFill="1" applyBorder="1" applyAlignment="1" applyProtection="1">
      <alignment horizontal="right" vertical="center" wrapText="1"/>
      <protection locked="0"/>
    </xf>
    <xf numFmtId="3" fontId="15" fillId="0" borderId="10" xfId="1" applyNumberFormat="1" applyFont="1" applyFill="1" applyBorder="1" applyAlignment="1">
      <alignment vertical="center" wrapText="1"/>
    </xf>
    <xf numFmtId="3" fontId="5" fillId="0" borderId="10" xfId="2" applyNumberFormat="1" applyFont="1" applyFill="1" applyBorder="1" applyAlignment="1">
      <alignment vertical="center" wrapText="1"/>
    </xf>
    <xf numFmtId="3" fontId="17" fillId="0" borderId="12" xfId="1" applyNumberFormat="1" applyFont="1" applyFill="1" applyBorder="1" applyAlignment="1" applyProtection="1">
      <alignment horizontal="right" vertical="center"/>
      <protection locked="0"/>
    </xf>
    <xf numFmtId="164" fontId="13" fillId="0" borderId="10" xfId="3" applyNumberFormat="1" applyFont="1" applyFill="1" applyBorder="1" applyAlignment="1">
      <alignment wrapText="1"/>
    </xf>
    <xf numFmtId="164" fontId="13" fillId="0" borderId="10" xfId="3" applyNumberFormat="1" applyFont="1" applyFill="1" applyBorder="1" applyAlignment="1">
      <alignment vertical="center" wrapText="1"/>
    </xf>
    <xf numFmtId="40" fontId="26" fillId="0" borderId="10" xfId="1" applyNumberFormat="1" applyFont="1" applyFill="1" applyBorder="1" applyAlignment="1">
      <alignment vertical="center" wrapText="1"/>
    </xf>
    <xf numFmtId="3" fontId="23" fillId="0" borderId="11" xfId="1" applyNumberFormat="1" applyFont="1" applyFill="1" applyBorder="1" applyAlignment="1" applyProtection="1">
      <alignment horizontal="right" vertical="center" wrapText="1"/>
    </xf>
    <xf numFmtId="3" fontId="23" fillId="0" borderId="12" xfId="1" applyNumberFormat="1" applyFont="1" applyFill="1" applyBorder="1" applyAlignment="1" applyProtection="1">
      <alignment horizontal="right" vertical="center" wrapText="1"/>
    </xf>
    <xf numFmtId="165" fontId="10" fillId="0" borderId="10" xfId="4" applyNumberFormat="1" applyFont="1" applyFill="1" applyBorder="1" applyAlignment="1">
      <alignment vertical="top" wrapText="1"/>
    </xf>
    <xf numFmtId="3" fontId="9" fillId="0" borderId="11" xfId="1" applyNumberFormat="1" applyFont="1" applyFill="1" applyBorder="1" applyAlignment="1" applyProtection="1">
      <alignment horizontal="right" vertical="center" wrapText="1"/>
    </xf>
    <xf numFmtId="40" fontId="5" fillId="0" borderId="10" xfId="2" applyNumberFormat="1" applyFont="1" applyFill="1" applyBorder="1" applyAlignment="1">
      <alignment vertical="center" wrapText="1"/>
    </xf>
    <xf numFmtId="40" fontId="5" fillId="0" borderId="10" xfId="2" applyNumberFormat="1" applyFont="1" applyFill="1" applyBorder="1" applyAlignment="1">
      <alignment wrapText="1"/>
    </xf>
    <xf numFmtId="3" fontId="9" fillId="0" borderId="11" xfId="1" applyNumberFormat="1" applyFont="1" applyFill="1" applyBorder="1" applyAlignment="1" applyProtection="1">
      <alignment horizontal="right" vertical="center" wrapText="1"/>
      <protection locked="0"/>
    </xf>
    <xf numFmtId="3" fontId="10" fillId="0" borderId="10" xfId="1" applyNumberFormat="1" applyFont="1" applyFill="1" applyBorder="1" applyAlignment="1">
      <alignment vertical="center"/>
    </xf>
    <xf numFmtId="3" fontId="10" fillId="0" borderId="13" xfId="1" applyNumberFormat="1" applyFont="1" applyFill="1" applyBorder="1" applyAlignment="1">
      <alignment vertical="center"/>
    </xf>
    <xf numFmtId="3" fontId="11" fillId="0" borderId="14" xfId="1" applyNumberFormat="1" applyFont="1" applyFill="1" applyBorder="1" applyAlignment="1">
      <alignment vertical="center"/>
    </xf>
    <xf numFmtId="3" fontId="12" fillId="0" borderId="14" xfId="1" applyNumberFormat="1" applyFont="1" applyFill="1" applyBorder="1" applyAlignment="1" applyProtection="1">
      <alignment horizontal="right" vertical="center"/>
    </xf>
    <xf numFmtId="3" fontId="17" fillId="0" borderId="14" xfId="1" applyNumberFormat="1" applyFont="1" applyFill="1" applyBorder="1" applyAlignment="1" applyProtection="1">
      <alignment horizontal="right" vertical="center"/>
    </xf>
    <xf numFmtId="3" fontId="12" fillId="0" borderId="15" xfId="1" applyNumberFormat="1" applyFont="1" applyFill="1" applyBorder="1" applyAlignment="1" applyProtection="1">
      <alignment horizontal="right" vertical="center"/>
    </xf>
    <xf numFmtId="3" fontId="15" fillId="0" borderId="0" xfId="1" applyNumberFormat="1" applyFont="1" applyFill="1" applyBorder="1" applyProtection="1"/>
    <xf numFmtId="3" fontId="5" fillId="0" borderId="0" xfId="1" applyNumberFormat="1" applyFont="1" applyFill="1" applyBorder="1" applyProtection="1"/>
    <xf numFmtId="3" fontId="11" fillId="0" borderId="0" xfId="1" applyNumberFormat="1" applyFont="1" applyFill="1" applyBorder="1" applyProtection="1"/>
    <xf numFmtId="3" fontId="27" fillId="0" borderId="0" xfId="5" applyNumberFormat="1" applyFont="1" applyFill="1" applyAlignment="1" applyProtection="1">
      <alignment horizontal="center"/>
    </xf>
    <xf numFmtId="0" fontId="15" fillId="0" borderId="0" xfId="1" applyFont="1" applyFill="1"/>
    <xf numFmtId="0" fontId="5" fillId="0" borderId="0" xfId="1" applyFont="1" applyFill="1"/>
  </cellXfs>
  <cellStyles count="6">
    <cellStyle name="Normal" xfId="0" builtinId="0"/>
    <cellStyle name="Normal 2" xfId="1"/>
    <cellStyle name="Normal 2 2" xfId="4"/>
    <cellStyle name="Normal 3 2" xfId="2"/>
    <cellStyle name="Normal_BUGET RECTIFICARE OUG 89 VIRARI FINALE 2" xfId="3"/>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sabeta%20BIRAU/Documents/4%20BILANTURI/BILANT%20AN%202024/BILANT%20TRIM%20IV%20AN%202024/BILANT%20CENTRALIZAT%20DEC%202024/BILANT%20CENTRALIZAT%20%2031%20DECEMBRIE%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men%20Dumitrascu/Desktop/DATE%20DESCHISE/2025/postare%20site%20aprilie%202025/CNAS%20SET%20DE%20DATE%2031.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1"/>
      <sheetName val="ANEXA 2"/>
      <sheetName val="ANEXA 3"/>
      <sheetName val="COD 04 (2)"/>
      <sheetName val="ANEXA 14a"/>
      <sheetName val="ANEXA 32"/>
      <sheetName val="Anexa 19"/>
      <sheetName val="Anexa 20a"/>
      <sheetName val="Anexa 20b"/>
      <sheetName val="ANEXA 40c"/>
      <sheetName val="ANEXA 5 "/>
      <sheetName val="ANEXA 5  (2)"/>
      <sheetName val="ANEXA 6"/>
      <sheetName val="ANEXA 6 (2)"/>
      <sheetName val="ANEXA 7 CAPITOL 6605"/>
      <sheetName val="ANEXA 7 CAPITOL 6805 "/>
      <sheetName val="ANEXA 25"/>
      <sheetName val="ANEXA 26(1.1)"/>
      <sheetName val="ANEXA 26(1.2)"/>
      <sheetName val="ANEXA 26 (2.1)"/>
      <sheetName val="ANEXA 26 (2.2)"/>
      <sheetName val="26,3,1"/>
      <sheetName val="ANEXA 26(3.1)"/>
      <sheetName val="ANEXA 26(4.1)"/>
      <sheetName val="ANEXA 26 (5.1)"/>
      <sheetName val="Anexa 26 (5.2)"/>
      <sheetName val="ANEXA 26(6.1)"/>
      <sheetName val="ANEXA 7 CAPITOL 6608"/>
      <sheetName val="ANEXA 27"/>
      <sheetName val="ANEXA 30"/>
      <sheetName val="ANEXA 34"/>
      <sheetName val="NOTA 1"/>
      <sheetName val="ANEXA 35 a1"/>
      <sheetName val="ANEXA 35 a2"/>
      <sheetName val="ANEXA 35 b1"/>
      <sheetName val="ANEXA 35 b2"/>
      <sheetName val="SOLDURI BILANT"/>
      <sheetName val="ANEXA 2 SOLDURI"/>
      <sheetName val="VENITURI "/>
      <sheetName val="VENITURI (2)"/>
      <sheetName val="PROVIZIOANE"/>
      <sheetName val="DATORII UE"/>
      <sheetName val="DISPONIBILITATI"/>
      <sheetName val="COD 04"/>
      <sheetName val="PLATI"/>
      <sheetName val="ANGAJ BUGETAR"/>
      <sheetName val="ANGAJAM LEGAL "/>
      <sheetName val="CONT EXECUTIE  "/>
      <sheetName val="CONT EXECUTIE   (2)"/>
      <sheetName val="CREDITE BUG"/>
      <sheetName val="CREDITE BUG (2)"/>
      <sheetName val="TAXA EVALUARE"/>
      <sheetName val="CONT 8082"/>
      <sheetName val="CONT 8082 (2)"/>
      <sheetName val="CONT IN AFARA BIL"/>
      <sheetName val="ACCIDENTE MUNCA 1 "/>
      <sheetName val="ACCIDENTE DE MUNCA 2"/>
      <sheetName val="PREJUDICII SI DAUNE"/>
      <sheetName val="PREJUDICII SI DAUNE 2"/>
      <sheetName val="CONT 473"/>
      <sheetName val="CONCEDII MEDICALE"/>
      <sheetName val="CERERI CM"/>
      <sheetName val="PRESTATII UE"/>
      <sheetName val="Bugetul de stat"/>
      <sheetName val="Programe"/>
      <sheetName val="F104 sint fin prog"/>
      <sheetName val="105 fisa prog cu scop CURATIV"/>
      <sheetName val="F105 SERVICII MEDICALE"/>
      <sheetName val="F105 CV-CVR"/>
      <sheetName val="F TRANSFERURI"/>
      <sheetName val="F MANAG SI ADM"/>
      <sheetName val="F CONCEDII SI INDEMNIZATII"/>
    </sheetNames>
    <sheetDataSet>
      <sheetData sheetId="0">
        <row r="1">
          <cell r="A1" t="str">
            <v xml:space="preserve">CASA NAȚIONALĂ  DE  ASIGURĂRI  DE  SĂNĂTATE </v>
          </cell>
        </row>
        <row r="12">
          <cell r="A12" t="str">
            <v>la  data  de  31  DECEMBRIE  2024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8">
          <cell r="C8" t="str">
            <v>inițiale</v>
          </cell>
        </row>
      </sheetData>
      <sheetData sheetId="11">
        <row r="10">
          <cell r="C10">
            <v>8676000</v>
          </cell>
        </row>
      </sheetData>
      <sheetData sheetId="12">
        <row r="6">
          <cell r="F6" t="str">
            <v>inițiale</v>
          </cell>
          <cell r="G6" t="str">
            <v>definitive</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7">
          <cell r="F7">
            <v>122718218</v>
          </cell>
        </row>
      </sheetData>
      <sheetData sheetId="37" refreshError="1"/>
      <sheetData sheetId="38" refreshError="1"/>
      <sheetData sheetId="39">
        <row r="18">
          <cell r="E18">
            <v>0</v>
          </cell>
        </row>
      </sheetData>
      <sheetData sheetId="40" refreshError="1"/>
      <sheetData sheetId="41" refreshError="1"/>
      <sheetData sheetId="42" refreshError="1"/>
      <sheetData sheetId="43" refreshError="1"/>
      <sheetData sheetId="44">
        <row r="11">
          <cell r="D11">
            <v>-78311765</v>
          </cell>
        </row>
        <row r="14">
          <cell r="C14">
            <v>429469946</v>
          </cell>
        </row>
        <row r="15">
          <cell r="C15">
            <v>31835555</v>
          </cell>
        </row>
        <row r="16">
          <cell r="C16">
            <v>1023761</v>
          </cell>
        </row>
        <row r="17">
          <cell r="C17">
            <v>8881368</v>
          </cell>
        </row>
        <row r="18">
          <cell r="C18">
            <v>497084</v>
          </cell>
        </row>
        <row r="19">
          <cell r="C19">
            <v>66972</v>
          </cell>
        </row>
        <row r="20">
          <cell r="C20">
            <v>5314990</v>
          </cell>
        </row>
        <row r="21">
          <cell r="C21">
            <v>6381942</v>
          </cell>
        </row>
        <row r="22">
          <cell r="C22">
            <v>154850</v>
          </cell>
        </row>
        <row r="23">
          <cell r="C23">
            <v>3727833</v>
          </cell>
        </row>
        <row r="24">
          <cell r="C24">
            <v>3727833</v>
          </cell>
        </row>
        <row r="26">
          <cell r="C26">
            <v>5710</v>
          </cell>
        </row>
        <row r="27">
          <cell r="C27">
            <v>180</v>
          </cell>
        </row>
        <row r="28">
          <cell r="C28">
            <v>1880</v>
          </cell>
        </row>
        <row r="29">
          <cell r="C29">
            <v>54</v>
          </cell>
        </row>
        <row r="30">
          <cell r="C30">
            <v>307</v>
          </cell>
        </row>
        <row r="31">
          <cell r="C31">
            <v>10781088</v>
          </cell>
        </row>
        <row r="36">
          <cell r="C36">
            <v>1794937</v>
          </cell>
        </row>
        <row r="37">
          <cell r="C37">
            <v>301092</v>
          </cell>
        </row>
        <row r="38">
          <cell r="C38">
            <v>10555655</v>
          </cell>
        </row>
        <row r="39">
          <cell r="C39">
            <v>930654</v>
          </cell>
        </row>
        <row r="40">
          <cell r="C40">
            <v>586403</v>
          </cell>
        </row>
        <row r="41">
          <cell r="C41">
            <v>770716</v>
          </cell>
        </row>
        <row r="42">
          <cell r="C42">
            <v>2752760</v>
          </cell>
        </row>
        <row r="44">
          <cell r="C44">
            <v>53445594223</v>
          </cell>
        </row>
        <row r="45">
          <cell r="C45">
            <v>7316082</v>
          </cell>
        </row>
        <row r="46">
          <cell r="C46">
            <v>35818441</v>
          </cell>
        </row>
        <row r="47">
          <cell r="C47">
            <v>18528</v>
          </cell>
        </row>
        <row r="48">
          <cell r="C48">
            <v>1851341</v>
          </cell>
        </row>
        <row r="49">
          <cell r="C49">
            <v>3030581</v>
          </cell>
        </row>
        <row r="51">
          <cell r="C51">
            <v>642652</v>
          </cell>
        </row>
        <row r="53">
          <cell r="C53">
            <v>137075</v>
          </cell>
        </row>
        <row r="54">
          <cell r="C54">
            <v>31998</v>
          </cell>
        </row>
        <row r="55">
          <cell r="C55">
            <v>21793</v>
          </cell>
        </row>
        <row r="56">
          <cell r="C56">
            <v>0</v>
          </cell>
        </row>
        <row r="57">
          <cell r="C57">
            <v>5312</v>
          </cell>
        </row>
        <row r="58">
          <cell r="C58">
            <v>275219</v>
          </cell>
        </row>
        <row r="59">
          <cell r="C59">
            <v>2077907</v>
          </cell>
        </row>
        <row r="61">
          <cell r="C61">
            <v>7942058</v>
          </cell>
        </row>
        <row r="62">
          <cell r="C62">
            <v>1234309</v>
          </cell>
        </row>
        <row r="65">
          <cell r="C65">
            <v>60465662</v>
          </cell>
        </row>
        <row r="68">
          <cell r="C68">
            <v>15492462363</v>
          </cell>
        </row>
        <row r="70">
          <cell r="C70">
            <v>86006</v>
          </cell>
        </row>
        <row r="71">
          <cell r="C71">
            <v>0</v>
          </cell>
        </row>
        <row r="74">
          <cell r="C74">
            <v>86006</v>
          </cell>
        </row>
        <row r="75">
          <cell r="C75">
            <v>28681</v>
          </cell>
        </row>
        <row r="76">
          <cell r="C76">
            <v>57325</v>
          </cell>
        </row>
        <row r="77">
          <cell r="C77">
            <v>0</v>
          </cell>
        </row>
        <row r="78">
          <cell r="C78">
            <v>0</v>
          </cell>
        </row>
        <row r="81">
          <cell r="C81">
            <v>595</v>
          </cell>
        </row>
        <row r="82">
          <cell r="C82">
            <v>500</v>
          </cell>
        </row>
        <row r="83">
          <cell r="C83">
            <v>95</v>
          </cell>
        </row>
        <row r="85">
          <cell r="C85">
            <v>716111</v>
          </cell>
        </row>
        <row r="86">
          <cell r="C86">
            <v>1098629</v>
          </cell>
        </row>
        <row r="91">
          <cell r="C91">
            <v>863782</v>
          </cell>
        </row>
        <row r="92">
          <cell r="C92">
            <v>743059</v>
          </cell>
        </row>
        <row r="93">
          <cell r="C93">
            <v>873261</v>
          </cell>
        </row>
        <row r="94">
          <cell r="C94">
            <v>24000</v>
          </cell>
        </row>
        <row r="95">
          <cell r="E95">
            <v>132735782</v>
          </cell>
        </row>
        <row r="96">
          <cell r="E96">
            <v>15983184563</v>
          </cell>
        </row>
        <row r="100">
          <cell r="E100">
            <v>6695763069</v>
          </cell>
        </row>
        <row r="101">
          <cell r="E101">
            <v>475657</v>
          </cell>
        </row>
        <row r="102">
          <cell r="E102">
            <v>1367264</v>
          </cell>
        </row>
        <row r="103">
          <cell r="E103">
            <v>145674881</v>
          </cell>
        </row>
        <row r="104">
          <cell r="E104">
            <v>5332357</v>
          </cell>
        </row>
        <row r="106">
          <cell r="E106">
            <v>298537873</v>
          </cell>
        </row>
        <row r="107">
          <cell r="E107">
            <v>75597</v>
          </cell>
        </row>
        <row r="109">
          <cell r="E109">
            <v>472104595</v>
          </cell>
        </row>
        <row r="110">
          <cell r="E110">
            <v>650084</v>
          </cell>
        </row>
        <row r="113">
          <cell r="E113">
            <v>1386915767</v>
          </cell>
        </row>
        <row r="114">
          <cell r="E114">
            <v>226787</v>
          </cell>
        </row>
        <row r="115">
          <cell r="E115">
            <v>53587811</v>
          </cell>
        </row>
        <row r="116">
          <cell r="E116">
            <v>51333614</v>
          </cell>
        </row>
        <row r="119">
          <cell r="E119">
            <v>1007962102</v>
          </cell>
        </row>
        <row r="120">
          <cell r="E120">
            <v>1283417</v>
          </cell>
        </row>
        <row r="122">
          <cell r="E122">
            <v>154946188</v>
          </cell>
        </row>
        <row r="123">
          <cell r="E123">
            <v>121160</v>
          </cell>
        </row>
        <row r="125">
          <cell r="E125">
            <v>227263746</v>
          </cell>
        </row>
        <row r="126">
          <cell r="E126">
            <v>0</v>
          </cell>
        </row>
        <row r="128">
          <cell r="E128">
            <v>2522271538</v>
          </cell>
        </row>
        <row r="129">
          <cell r="E129">
            <v>521304</v>
          </cell>
        </row>
        <row r="131">
          <cell r="E131">
            <v>2249871</v>
          </cell>
        </row>
        <row r="132">
          <cell r="E132">
            <v>0</v>
          </cell>
        </row>
        <row r="134">
          <cell r="E134">
            <v>64345450</v>
          </cell>
        </row>
        <row r="135">
          <cell r="E135">
            <v>165797</v>
          </cell>
        </row>
        <row r="137">
          <cell r="E137">
            <v>4820556051</v>
          </cell>
        </row>
        <row r="138">
          <cell r="E138">
            <v>5928822</v>
          </cell>
        </row>
        <row r="139">
          <cell r="E139">
            <v>7869624</v>
          </cell>
        </row>
        <row r="141">
          <cell r="E141">
            <v>2874821</v>
          </cell>
        </row>
        <row r="142">
          <cell r="E142">
            <v>1366</v>
          </cell>
        </row>
        <row r="145">
          <cell r="E145">
            <v>2430760978</v>
          </cell>
        </row>
        <row r="146">
          <cell r="E146">
            <v>7991435</v>
          </cell>
        </row>
        <row r="147">
          <cell r="E147">
            <v>4494373</v>
          </cell>
        </row>
        <row r="148">
          <cell r="E148">
            <v>205507535</v>
          </cell>
        </row>
        <row r="149">
          <cell r="E149">
            <v>1225785</v>
          </cell>
        </row>
        <row r="151">
          <cell r="E151">
            <v>151488677</v>
          </cell>
        </row>
        <row r="152">
          <cell r="E152">
            <v>245068</v>
          </cell>
        </row>
        <row r="153">
          <cell r="E153">
            <v>7930077</v>
          </cell>
        </row>
        <row r="154">
          <cell r="E154">
            <v>96864</v>
          </cell>
        </row>
        <row r="157">
          <cell r="E157">
            <v>130014467</v>
          </cell>
        </row>
        <row r="158">
          <cell r="E158">
            <v>79248</v>
          </cell>
        </row>
        <row r="160">
          <cell r="E160">
            <v>121589059</v>
          </cell>
        </row>
        <row r="161">
          <cell r="E161">
            <v>92239</v>
          </cell>
        </row>
        <row r="163">
          <cell r="E163">
            <v>167042082</v>
          </cell>
        </row>
        <row r="164">
          <cell r="E164">
            <v>30090</v>
          </cell>
        </row>
        <row r="166">
          <cell r="E166">
            <v>26598196</v>
          </cell>
        </row>
        <row r="167">
          <cell r="E167">
            <v>0</v>
          </cell>
        </row>
        <row r="168">
          <cell r="E168">
            <v>127872</v>
          </cell>
        </row>
        <row r="169">
          <cell r="E169">
            <v>1947364</v>
          </cell>
        </row>
        <row r="171">
          <cell r="E171">
            <v>381277949</v>
          </cell>
        </row>
        <row r="172">
          <cell r="E172">
            <v>153956</v>
          </cell>
        </row>
        <row r="173">
          <cell r="E173">
            <v>140539</v>
          </cell>
        </row>
        <row r="175">
          <cell r="E175">
            <v>1235144</v>
          </cell>
        </row>
        <row r="176">
          <cell r="E176">
            <v>2167</v>
          </cell>
        </row>
        <row r="179">
          <cell r="E179">
            <v>19977166</v>
          </cell>
        </row>
        <row r="180">
          <cell r="E180">
            <v>0</v>
          </cell>
        </row>
        <row r="181">
          <cell r="E181">
            <v>5755446</v>
          </cell>
        </row>
        <row r="183">
          <cell r="E183">
            <v>262709</v>
          </cell>
        </row>
        <row r="184">
          <cell r="E184">
            <v>0</v>
          </cell>
        </row>
        <row r="185">
          <cell r="E185">
            <v>803676</v>
          </cell>
        </row>
        <row r="187">
          <cell r="E187">
            <v>1542222141</v>
          </cell>
        </row>
        <row r="188">
          <cell r="E188">
            <v>2677037</v>
          </cell>
        </row>
        <row r="189">
          <cell r="E189">
            <v>97550</v>
          </cell>
        </row>
        <row r="191">
          <cell r="E191">
            <v>337375236</v>
          </cell>
        </row>
        <row r="192">
          <cell r="E192">
            <v>35267</v>
          </cell>
        </row>
        <row r="195">
          <cell r="E195">
            <v>5063799543</v>
          </cell>
        </row>
        <row r="196">
          <cell r="E196">
            <v>213179164</v>
          </cell>
        </row>
        <row r="197">
          <cell r="E197">
            <v>1927315</v>
          </cell>
        </row>
        <row r="198">
          <cell r="E198">
            <v>3651561</v>
          </cell>
        </row>
        <row r="199">
          <cell r="E199">
            <v>689677</v>
          </cell>
        </row>
        <row r="200">
          <cell r="E200">
            <v>3941423</v>
          </cell>
        </row>
        <row r="201">
          <cell r="E201">
            <v>168100</v>
          </cell>
        </row>
        <row r="203">
          <cell r="E203">
            <v>3542798561</v>
          </cell>
        </row>
        <row r="205">
          <cell r="E205">
            <v>5237070</v>
          </cell>
        </row>
        <row r="206">
          <cell r="E206">
            <v>0</v>
          </cell>
        </row>
        <row r="207">
          <cell r="E207">
            <v>1142695</v>
          </cell>
        </row>
        <row r="208">
          <cell r="E208">
            <v>466050</v>
          </cell>
        </row>
        <row r="209">
          <cell r="E209">
            <v>33311655</v>
          </cell>
        </row>
        <row r="210">
          <cell r="E210">
            <v>0</v>
          </cell>
        </row>
        <row r="212">
          <cell r="E212">
            <v>430148009</v>
          </cell>
        </row>
        <row r="213">
          <cell r="E213">
            <v>0</v>
          </cell>
        </row>
        <row r="214">
          <cell r="E214">
            <v>865914</v>
          </cell>
        </row>
        <row r="215">
          <cell r="E215">
            <v>61200</v>
          </cell>
        </row>
        <row r="216">
          <cell r="E216">
            <v>279021</v>
          </cell>
        </row>
        <row r="218">
          <cell r="E218">
            <v>2052593927</v>
          </cell>
        </row>
        <row r="219">
          <cell r="E219">
            <v>176102040</v>
          </cell>
        </row>
        <row r="220">
          <cell r="E220">
            <v>176102040</v>
          </cell>
        </row>
        <row r="221">
          <cell r="E221">
            <v>0</v>
          </cell>
        </row>
        <row r="222">
          <cell r="E222">
            <v>65</v>
          </cell>
        </row>
        <row r="223">
          <cell r="E223">
            <v>1054568</v>
          </cell>
        </row>
        <row r="224">
          <cell r="E224">
            <v>114400</v>
          </cell>
        </row>
        <row r="227">
          <cell r="E227">
            <v>111474510</v>
          </cell>
        </row>
        <row r="228">
          <cell r="E228">
            <v>96000</v>
          </cell>
        </row>
        <row r="230">
          <cell r="E230">
            <v>2982662</v>
          </cell>
        </row>
        <row r="231">
          <cell r="E231">
            <v>76</v>
          </cell>
        </row>
        <row r="232">
          <cell r="E232">
            <v>11264</v>
          </cell>
        </row>
        <row r="234">
          <cell r="E234">
            <v>43095256</v>
          </cell>
        </row>
        <row r="235">
          <cell r="E235">
            <v>7594</v>
          </cell>
        </row>
        <row r="237">
          <cell r="E237">
            <v>305765124</v>
          </cell>
        </row>
        <row r="238">
          <cell r="E238">
            <v>64143</v>
          </cell>
        </row>
        <row r="239">
          <cell r="E239">
            <v>1456</v>
          </cell>
        </row>
        <row r="240">
          <cell r="E240">
            <v>16295</v>
          </cell>
        </row>
        <row r="241">
          <cell r="E241">
            <v>44350</v>
          </cell>
        </row>
        <row r="243">
          <cell r="E243">
            <v>83502823</v>
          </cell>
        </row>
        <row r="244">
          <cell r="E244">
            <v>4428129</v>
          </cell>
        </row>
        <row r="245">
          <cell r="E245">
            <v>39120</v>
          </cell>
        </row>
        <row r="248">
          <cell r="E248">
            <v>14547686076</v>
          </cell>
        </row>
        <row r="249">
          <cell r="E249">
            <v>210421404</v>
          </cell>
        </row>
        <row r="250">
          <cell r="E250">
            <v>210421404</v>
          </cell>
        </row>
        <row r="251">
          <cell r="E251">
            <v>0</v>
          </cell>
        </row>
        <row r="252">
          <cell r="E252">
            <v>12092166</v>
          </cell>
        </row>
        <row r="253">
          <cell r="E253">
            <v>236959909</v>
          </cell>
        </row>
        <row r="254">
          <cell r="E254">
            <v>624558006</v>
          </cell>
        </row>
        <row r="255">
          <cell r="E255">
            <v>236252546</v>
          </cell>
        </row>
        <row r="256">
          <cell r="E256">
            <v>35538</v>
          </cell>
        </row>
        <row r="259">
          <cell r="E259">
            <v>20207004</v>
          </cell>
        </row>
        <row r="260">
          <cell r="E260">
            <v>12509</v>
          </cell>
        </row>
        <row r="261">
          <cell r="E261">
            <v>12650110</v>
          </cell>
        </row>
        <row r="262">
          <cell r="E262">
            <v>12628210</v>
          </cell>
        </row>
        <row r="263">
          <cell r="E263">
            <v>21900</v>
          </cell>
        </row>
        <row r="265">
          <cell r="E265">
            <v>540064525</v>
          </cell>
        </row>
        <row r="266">
          <cell r="E266">
            <v>340890062</v>
          </cell>
        </row>
        <row r="267">
          <cell r="E267">
            <v>23485319</v>
          </cell>
        </row>
        <row r="268">
          <cell r="E268">
            <v>175689144</v>
          </cell>
        </row>
        <row r="270">
          <cell r="E270">
            <v>343536</v>
          </cell>
        </row>
        <row r="271">
          <cell r="E271">
            <v>83518</v>
          </cell>
        </row>
        <row r="272">
          <cell r="E272">
            <v>90431</v>
          </cell>
        </row>
        <row r="273">
          <cell r="E273">
            <v>1477719</v>
          </cell>
        </row>
        <row r="274">
          <cell r="E274">
            <v>0</v>
          </cell>
        </row>
        <row r="276">
          <cell r="E276">
            <v>51208254</v>
          </cell>
        </row>
        <row r="277">
          <cell r="E277">
            <v>0</v>
          </cell>
        </row>
        <row r="278">
          <cell r="E278">
            <v>7563</v>
          </cell>
        </row>
        <row r="279">
          <cell r="E279">
            <v>260351</v>
          </cell>
        </row>
        <row r="280">
          <cell r="E280">
            <v>8154883</v>
          </cell>
        </row>
        <row r="281">
          <cell r="E281">
            <v>422861</v>
          </cell>
        </row>
        <row r="282">
          <cell r="E282">
            <v>97472010</v>
          </cell>
        </row>
        <row r="283">
          <cell r="E283">
            <v>93489167</v>
          </cell>
        </row>
        <row r="284">
          <cell r="E284">
            <v>3966085</v>
          </cell>
        </row>
        <row r="285">
          <cell r="E285">
            <v>16758</v>
          </cell>
        </row>
        <row r="286">
          <cell r="E286">
            <v>0</v>
          </cell>
        </row>
        <row r="287">
          <cell r="E287">
            <v>1219704211</v>
          </cell>
        </row>
        <row r="288">
          <cell r="D288">
            <v>-837434</v>
          </cell>
        </row>
        <row r="295">
          <cell r="E295">
            <v>2422800531</v>
          </cell>
        </row>
        <row r="296">
          <cell r="E296">
            <v>1576176264</v>
          </cell>
        </row>
      </sheetData>
      <sheetData sheetId="45" refreshError="1"/>
      <sheetData sheetId="46" refreshError="1"/>
      <sheetData sheetId="47">
        <row r="6">
          <cell r="E6" t="str">
            <v>inițiale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1"/>
      <sheetName val="ANEXA 5 "/>
      <sheetName val="ANEXA 5  (2)"/>
      <sheetName val="ANEXA 30"/>
      <sheetName val="CONT EXECUTIE  "/>
      <sheetName val="CONT EXECUTIE   (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sheetPr>
  <dimension ref="A1:E336"/>
  <sheetViews>
    <sheetView showZeros="0" tabSelected="1" zoomScaleNormal="100" workbookViewId="0">
      <pane xSplit="2" ySplit="7" topLeftCell="C244" activePane="bottomRight" state="frozen"/>
      <selection activeCell="C21" sqref="C21"/>
      <selection pane="topRight" activeCell="C21" sqref="C21"/>
      <selection pane="bottomLeft" activeCell="C21" sqref="C21"/>
      <selection pane="bottomRight" activeCell="I4" sqref="I4"/>
    </sheetView>
  </sheetViews>
  <sheetFormatPr defaultColWidth="9" defaultRowHeight="18" customHeight="1"/>
  <cols>
    <col min="1" max="1" width="31.7109375" style="134" customWidth="1"/>
    <col min="2" max="2" width="12.28515625" style="135" customWidth="1"/>
    <col min="3" max="3" width="19.42578125" style="2" customWidth="1"/>
    <col min="4" max="4" width="18.28515625" style="3" customWidth="1"/>
    <col min="5" max="5" width="15.140625" style="3" customWidth="1"/>
    <col min="6" max="16384" width="9" style="3"/>
  </cols>
  <sheetData>
    <row r="1" spans="1:5" ht="18" customHeight="1">
      <c r="A1" s="1" t="str">
        <f>'[1]ANEXA 1'!A1</f>
        <v xml:space="preserve">CASA NAȚIONALĂ  DE  ASIGURĂRI  DE  SĂNĂTATE </v>
      </c>
      <c r="B1" s="1"/>
      <c r="C1" s="1"/>
      <c r="D1" s="1"/>
      <c r="E1" s="2"/>
    </row>
    <row r="2" spans="1:5" s="5" customFormat="1" ht="18" customHeight="1">
      <c r="A2" s="4" t="s">
        <v>0</v>
      </c>
      <c r="B2" s="4"/>
      <c r="C2" s="4"/>
      <c r="D2" s="4"/>
      <c r="E2" s="4"/>
    </row>
    <row r="3" spans="1:5" s="5" customFormat="1" ht="18" customHeight="1">
      <c r="A3" s="6" t="str">
        <f>'[1]ANEXA 1'!A12</f>
        <v>la  data  de  31  DECEMBRIE  2024</v>
      </c>
      <c r="B3" s="6"/>
      <c r="C3" s="6"/>
      <c r="D3" s="6"/>
      <c r="E3" s="6"/>
    </row>
    <row r="4" spans="1:5" s="5" customFormat="1" ht="28.15" customHeight="1">
      <c r="A4" s="7" t="s">
        <v>1</v>
      </c>
      <c r="B4" s="8"/>
      <c r="C4" s="9"/>
      <c r="D4" s="9"/>
      <c r="E4" s="9"/>
    </row>
    <row r="5" spans="1:5" s="5" customFormat="1" ht="17.45" customHeight="1">
      <c r="A5" s="10" t="s">
        <v>2</v>
      </c>
      <c r="B5" s="11" t="s">
        <v>3</v>
      </c>
      <c r="C5" s="12" t="s">
        <v>4</v>
      </c>
      <c r="D5" s="12"/>
      <c r="E5" s="13" t="s">
        <v>5</v>
      </c>
    </row>
    <row r="6" spans="1:5" s="5" customFormat="1" ht="12.75">
      <c r="A6" s="14"/>
      <c r="B6" s="15"/>
      <c r="C6" s="16" t="str">
        <f>'[1]ANEXA 6'!F6</f>
        <v>inițiale</v>
      </c>
      <c r="D6" s="16" t="str">
        <f>'[1]ANEXA 6'!G6</f>
        <v>definitive</v>
      </c>
      <c r="E6" s="17"/>
    </row>
    <row r="7" spans="1:5" s="22" customFormat="1" ht="21" customHeight="1">
      <c r="A7" s="18" t="s">
        <v>6</v>
      </c>
      <c r="B7" s="19" t="s">
        <v>7</v>
      </c>
      <c r="C7" s="20">
        <v>3</v>
      </c>
      <c r="D7" s="20">
        <v>4</v>
      </c>
      <c r="E7" s="21">
        <v>7</v>
      </c>
    </row>
    <row r="8" spans="1:5" s="27" customFormat="1" ht="18" customHeight="1">
      <c r="A8" s="23" t="s">
        <v>8</v>
      </c>
      <c r="B8" s="24">
        <v>5000</v>
      </c>
      <c r="C8" s="25">
        <f>C9+C20</f>
        <v>62358166000</v>
      </c>
      <c r="D8" s="25">
        <f>D9+D20</f>
        <v>73992999000</v>
      </c>
      <c r="E8" s="26">
        <f t="shared" ref="E8" si="0">E37+E319</f>
        <v>73497807035</v>
      </c>
    </row>
    <row r="9" spans="1:5" s="27" customFormat="1" ht="18" customHeight="1">
      <c r="A9" s="28" t="s">
        <v>9</v>
      </c>
      <c r="B9" s="29" t="s">
        <v>10</v>
      </c>
      <c r="C9" s="30">
        <f t="shared" ref="C9:E9" si="1">ROUND(C10+C11+C12+C15+C13+C17,1)+C18+C14+C19</f>
        <v>62357166000</v>
      </c>
      <c r="D9" s="30">
        <f t="shared" si="1"/>
        <v>73990264000</v>
      </c>
      <c r="E9" s="31">
        <f t="shared" si="1"/>
        <v>73574452132</v>
      </c>
    </row>
    <row r="10" spans="1:5" s="32" customFormat="1" ht="25.5">
      <c r="A10" s="28" t="s">
        <v>11</v>
      </c>
      <c r="B10" s="29" t="s">
        <v>12</v>
      </c>
      <c r="C10" s="30">
        <f t="shared" ref="C10:E10" si="2">ROUND(+C39,1)</f>
        <v>326009000</v>
      </c>
      <c r="D10" s="30">
        <f t="shared" si="2"/>
        <v>499909000</v>
      </c>
      <c r="E10" s="31">
        <f t="shared" si="2"/>
        <v>497988670</v>
      </c>
    </row>
    <row r="11" spans="1:5" s="27" customFormat="1" ht="18" customHeight="1">
      <c r="A11" s="28" t="s">
        <v>13</v>
      </c>
      <c r="B11" s="29" t="s">
        <v>14</v>
      </c>
      <c r="C11" s="30">
        <f t="shared" ref="C11:E11" si="3">ROUND(+C61,1)</f>
        <v>44500000000</v>
      </c>
      <c r="D11" s="30">
        <f t="shared" si="3"/>
        <v>53785913000</v>
      </c>
      <c r="E11" s="31">
        <f t="shared" si="3"/>
        <v>53521819867</v>
      </c>
    </row>
    <row r="12" spans="1:5" s="27" customFormat="1" ht="18" customHeight="1">
      <c r="A12" s="28" t="s">
        <v>15</v>
      </c>
      <c r="B12" s="29" t="s">
        <v>16</v>
      </c>
      <c r="C12" s="30">
        <f t="shared" ref="C12:E12" si="4">C90</f>
        <v>29000000</v>
      </c>
      <c r="D12" s="30">
        <f t="shared" si="4"/>
        <v>74743000</v>
      </c>
      <c r="E12" s="31">
        <f t="shared" si="4"/>
        <v>60465662</v>
      </c>
    </row>
    <row r="13" spans="1:5" s="32" customFormat="1" ht="38.25">
      <c r="A13" s="28" t="s">
        <v>17</v>
      </c>
      <c r="B13" s="29" t="s">
        <v>18</v>
      </c>
      <c r="C13" s="30">
        <f t="shared" ref="C13:E13" si="5">+C93</f>
        <v>13677568000</v>
      </c>
      <c r="D13" s="30">
        <f t="shared" si="5"/>
        <v>15505109999.999996</v>
      </c>
      <c r="E13" s="31">
        <f t="shared" si="5"/>
        <v>15492462363</v>
      </c>
    </row>
    <row r="14" spans="1:5" s="32" customFormat="1" ht="51">
      <c r="A14" s="28" t="s">
        <v>19</v>
      </c>
      <c r="B14" s="29" t="s">
        <v>20</v>
      </c>
      <c r="C14" s="30">
        <f t="shared" ref="C14:E14" si="6">C28</f>
        <v>1000000</v>
      </c>
      <c r="D14" s="30">
        <f t="shared" si="6"/>
        <v>1000000</v>
      </c>
      <c r="E14" s="31">
        <f t="shared" si="6"/>
        <v>86006</v>
      </c>
    </row>
    <row r="15" spans="1:5" s="27" customFormat="1" ht="15">
      <c r="A15" s="28" t="s">
        <v>21</v>
      </c>
      <c r="B15" s="29" t="s">
        <v>22</v>
      </c>
      <c r="C15" s="30">
        <f>ROUND(C319,1)</f>
        <v>3700000000</v>
      </c>
      <c r="D15" s="30">
        <f>ROUND(D319,1)</f>
        <v>4000000000</v>
      </c>
      <c r="E15" s="31">
        <f t="shared" ref="E15" si="7">ROUND(E319,1)-E328</f>
        <v>3999814229</v>
      </c>
    </row>
    <row r="16" spans="1:5" s="27" customFormat="1" ht="38.25">
      <c r="A16" s="28" t="s">
        <v>23</v>
      </c>
      <c r="B16" s="29" t="s">
        <v>24</v>
      </c>
      <c r="C16" s="30"/>
      <c r="D16" s="30"/>
      <c r="E16" s="31">
        <f t="shared" ref="E16" si="8">+E124+E328</f>
        <v>-79149199</v>
      </c>
    </row>
    <row r="17" spans="1:5" s="27" customFormat="1" ht="63.75">
      <c r="A17" s="28" t="s">
        <v>25</v>
      </c>
      <c r="B17" s="29" t="s">
        <v>26</v>
      </c>
      <c r="C17" s="30">
        <f t="shared" ref="C17:E17" si="9">C104</f>
        <v>20989000</v>
      </c>
      <c r="D17" s="30">
        <f t="shared" si="9"/>
        <v>20989000</v>
      </c>
      <c r="E17" s="31">
        <f t="shared" si="9"/>
        <v>0</v>
      </c>
    </row>
    <row r="18" spans="1:5" s="27" customFormat="1" ht="18" customHeight="1">
      <c r="A18" s="28" t="s">
        <v>27</v>
      </c>
      <c r="B18" s="29" t="s">
        <v>28</v>
      </c>
      <c r="C18" s="30">
        <f t="shared" ref="C18:E18" si="10">+C31</f>
        <v>2600000</v>
      </c>
      <c r="D18" s="30">
        <f t="shared" si="10"/>
        <v>2600000</v>
      </c>
      <c r="E18" s="31">
        <f t="shared" si="10"/>
        <v>1814740</v>
      </c>
    </row>
    <row r="19" spans="1:5" s="27" customFormat="1" ht="63.75">
      <c r="A19" s="28" t="s">
        <v>29</v>
      </c>
      <c r="B19" s="29" t="s">
        <v>30</v>
      </c>
      <c r="C19" s="30">
        <f t="shared" ref="C19:E19" si="11">C32</f>
        <v>100000000</v>
      </c>
      <c r="D19" s="30">
        <f t="shared" si="11"/>
        <v>100000000</v>
      </c>
      <c r="E19" s="31">
        <f t="shared" si="11"/>
        <v>595</v>
      </c>
    </row>
    <row r="20" spans="1:5" s="27" customFormat="1" ht="18" customHeight="1">
      <c r="A20" s="28" t="s">
        <v>31</v>
      </c>
      <c r="B20" s="29" t="s">
        <v>32</v>
      </c>
      <c r="C20" s="30">
        <f>ROUND(+C21,1)</f>
        <v>1000000</v>
      </c>
      <c r="D20" s="30">
        <f t="shared" ref="D20:E20" si="12">ROUND(+D21,1)</f>
        <v>2735000</v>
      </c>
      <c r="E20" s="31">
        <f t="shared" si="12"/>
        <v>2504102</v>
      </c>
    </row>
    <row r="21" spans="1:5" s="27" customFormat="1" ht="25.5">
      <c r="A21" s="28" t="s">
        <v>33</v>
      </c>
      <c r="B21" s="29" t="s">
        <v>34</v>
      </c>
      <c r="C21" s="30">
        <f t="shared" ref="C21:E21" si="13">+C34</f>
        <v>1000000</v>
      </c>
      <c r="D21" s="30">
        <f t="shared" si="13"/>
        <v>2735000</v>
      </c>
      <c r="E21" s="31">
        <f t="shared" si="13"/>
        <v>2504102</v>
      </c>
    </row>
    <row r="22" spans="1:5" s="27" customFormat="1" ht="18" customHeight="1">
      <c r="A22" s="28" t="s">
        <v>8</v>
      </c>
      <c r="B22" s="33">
        <v>5005</v>
      </c>
      <c r="C22" s="30">
        <f>+C23+C33</f>
        <v>62358166000</v>
      </c>
      <c r="D22" s="30">
        <f>+D23+D33</f>
        <v>73992999000</v>
      </c>
      <c r="E22" s="31">
        <f t="shared" ref="E22" si="14">E8</f>
        <v>73497807035</v>
      </c>
    </row>
    <row r="23" spans="1:5" s="27" customFormat="1" ht="18" customHeight="1">
      <c r="A23" s="28" t="s">
        <v>9</v>
      </c>
      <c r="B23" s="29" t="s">
        <v>35</v>
      </c>
      <c r="C23" s="30">
        <f t="shared" ref="C23:E23" si="15">+C24+C25+C26+C27+C29+C30+C31+C28+C32</f>
        <v>62357166000</v>
      </c>
      <c r="D23" s="30">
        <f t="shared" si="15"/>
        <v>73990264000</v>
      </c>
      <c r="E23" s="31">
        <f t="shared" si="15"/>
        <v>73574452132</v>
      </c>
    </row>
    <row r="24" spans="1:5" s="27" customFormat="1" ht="25.5">
      <c r="A24" s="28" t="s">
        <v>11</v>
      </c>
      <c r="B24" s="29" t="s">
        <v>36</v>
      </c>
      <c r="C24" s="30">
        <f t="shared" ref="C24:E24" si="16">+C39</f>
        <v>326009000</v>
      </c>
      <c r="D24" s="30">
        <f t="shared" si="16"/>
        <v>499909000</v>
      </c>
      <c r="E24" s="31">
        <f t="shared" si="16"/>
        <v>497988670</v>
      </c>
    </row>
    <row r="25" spans="1:5" s="27" customFormat="1" ht="18" customHeight="1">
      <c r="A25" s="28" t="s">
        <v>13</v>
      </c>
      <c r="B25" s="29" t="s">
        <v>37</v>
      </c>
      <c r="C25" s="30">
        <f t="shared" ref="C25:E25" si="17">+C61</f>
        <v>44500000000</v>
      </c>
      <c r="D25" s="30">
        <f t="shared" si="17"/>
        <v>53785913000</v>
      </c>
      <c r="E25" s="31">
        <f t="shared" si="17"/>
        <v>53521819867</v>
      </c>
    </row>
    <row r="26" spans="1:5" s="27" customFormat="1" ht="18" customHeight="1">
      <c r="A26" s="28" t="s">
        <v>15</v>
      </c>
      <c r="B26" s="29" t="s">
        <v>38</v>
      </c>
      <c r="C26" s="30">
        <f t="shared" ref="C26:E26" si="18">+C90</f>
        <v>29000000</v>
      </c>
      <c r="D26" s="30">
        <f t="shared" si="18"/>
        <v>74743000</v>
      </c>
      <c r="E26" s="31">
        <f t="shared" si="18"/>
        <v>60465662</v>
      </c>
    </row>
    <row r="27" spans="1:5" s="27" customFormat="1" ht="38.25">
      <c r="A27" s="28" t="s">
        <v>39</v>
      </c>
      <c r="B27" s="29" t="s">
        <v>40</v>
      </c>
      <c r="C27" s="30">
        <f t="shared" ref="C27:E27" si="19">+C93</f>
        <v>13677568000</v>
      </c>
      <c r="D27" s="30">
        <f t="shared" si="19"/>
        <v>15505109999.999996</v>
      </c>
      <c r="E27" s="31">
        <f t="shared" si="19"/>
        <v>15492462363</v>
      </c>
    </row>
    <row r="28" spans="1:5" s="27" customFormat="1" ht="51">
      <c r="A28" s="28" t="s">
        <v>19</v>
      </c>
      <c r="B28" s="29" t="s">
        <v>41</v>
      </c>
      <c r="C28" s="30">
        <f t="shared" ref="C28:E28" si="20">C97</f>
        <v>1000000</v>
      </c>
      <c r="D28" s="30">
        <f t="shared" si="20"/>
        <v>1000000</v>
      </c>
      <c r="E28" s="31">
        <f t="shared" si="20"/>
        <v>86006</v>
      </c>
    </row>
    <row r="29" spans="1:5" s="27" customFormat="1" ht="18" customHeight="1">
      <c r="A29" s="28" t="s">
        <v>21</v>
      </c>
      <c r="B29" s="29" t="s">
        <v>42</v>
      </c>
      <c r="C29" s="30">
        <f t="shared" ref="C29:D29" si="21">+C319</f>
        <v>3700000000</v>
      </c>
      <c r="D29" s="30">
        <f t="shared" si="21"/>
        <v>4000000000</v>
      </c>
      <c r="E29" s="31">
        <f>E15</f>
        <v>3999814229</v>
      </c>
    </row>
    <row r="30" spans="1:5" s="27" customFormat="1" ht="63.75">
      <c r="A30" s="28" t="s">
        <v>25</v>
      </c>
      <c r="B30" s="29" t="s">
        <v>43</v>
      </c>
      <c r="C30" s="30">
        <f t="shared" ref="C30:E30" si="22">+C104</f>
        <v>20989000</v>
      </c>
      <c r="D30" s="30">
        <f t="shared" si="22"/>
        <v>20989000</v>
      </c>
      <c r="E30" s="31">
        <f t="shared" si="22"/>
        <v>0</v>
      </c>
    </row>
    <row r="31" spans="1:5" s="27" customFormat="1" ht="18" customHeight="1">
      <c r="A31" s="28" t="s">
        <v>27</v>
      </c>
      <c r="B31" s="29" t="s">
        <v>44</v>
      </c>
      <c r="C31" s="30">
        <f t="shared" ref="C31:E31" si="23">+C111</f>
        <v>2600000</v>
      </c>
      <c r="D31" s="30">
        <f t="shared" si="23"/>
        <v>2600000</v>
      </c>
      <c r="E31" s="31">
        <f t="shared" si="23"/>
        <v>1814740</v>
      </c>
    </row>
    <row r="32" spans="1:5" s="27" customFormat="1" ht="63.75">
      <c r="A32" s="28" t="s">
        <v>29</v>
      </c>
      <c r="B32" s="29" t="s">
        <v>45</v>
      </c>
      <c r="C32" s="30">
        <f t="shared" ref="C32:E32" si="24">C108</f>
        <v>100000000</v>
      </c>
      <c r="D32" s="30">
        <f t="shared" si="24"/>
        <v>100000000</v>
      </c>
      <c r="E32" s="31">
        <f t="shared" si="24"/>
        <v>595</v>
      </c>
    </row>
    <row r="33" spans="1:5" s="27" customFormat="1" ht="15">
      <c r="A33" s="28" t="s">
        <v>31</v>
      </c>
      <c r="B33" s="29" t="s">
        <v>46</v>
      </c>
      <c r="C33" s="30">
        <f t="shared" ref="C33:E34" si="25">+C114</f>
        <v>1000000</v>
      </c>
      <c r="D33" s="30">
        <f t="shared" si="25"/>
        <v>2735000</v>
      </c>
      <c r="E33" s="31">
        <f t="shared" si="25"/>
        <v>2504102</v>
      </c>
    </row>
    <row r="34" spans="1:5" s="27" customFormat="1" ht="25.5">
      <c r="A34" s="28" t="s">
        <v>33</v>
      </c>
      <c r="B34" s="29" t="s">
        <v>47</v>
      </c>
      <c r="C34" s="30">
        <f t="shared" si="25"/>
        <v>1000000</v>
      </c>
      <c r="D34" s="30">
        <f t="shared" si="25"/>
        <v>2735000</v>
      </c>
      <c r="E34" s="31">
        <f t="shared" si="25"/>
        <v>2504102</v>
      </c>
    </row>
    <row r="35" spans="1:5" s="27" customFormat="1" ht="25.5">
      <c r="A35" s="28" t="s">
        <v>48</v>
      </c>
      <c r="B35" s="29" t="s">
        <v>49</v>
      </c>
      <c r="C35" s="30">
        <f>+C36+C33</f>
        <v>62358166000</v>
      </c>
      <c r="D35" s="30">
        <f>+D36+D33</f>
        <v>73992999000</v>
      </c>
      <c r="E35" s="31">
        <f t="shared" ref="E35" si="26">+E8</f>
        <v>73497807035</v>
      </c>
    </row>
    <row r="36" spans="1:5" s="27" customFormat="1" ht="18" customHeight="1">
      <c r="A36" s="28" t="s">
        <v>9</v>
      </c>
      <c r="B36" s="29" t="s">
        <v>50</v>
      </c>
      <c r="C36" s="30">
        <f t="shared" ref="C36:E36" si="27">ROUND(+C38+C15,1)</f>
        <v>62357166000</v>
      </c>
      <c r="D36" s="30">
        <f t="shared" si="27"/>
        <v>73990264000</v>
      </c>
      <c r="E36" s="31">
        <f t="shared" si="27"/>
        <v>73574452132</v>
      </c>
    </row>
    <row r="37" spans="1:5" s="27" customFormat="1" ht="18" customHeight="1">
      <c r="A37" s="28" t="s">
        <v>51</v>
      </c>
      <c r="B37" s="29" t="s">
        <v>52</v>
      </c>
      <c r="C37" s="30">
        <f>C38+C33</f>
        <v>58658166000</v>
      </c>
      <c r="D37" s="30">
        <f>D38+D33</f>
        <v>69992999000</v>
      </c>
      <c r="E37" s="31">
        <f t="shared" ref="E37" si="28">E38+E33+E124</f>
        <v>69498830240</v>
      </c>
    </row>
    <row r="38" spans="1:5" s="27" customFormat="1" ht="24" customHeight="1">
      <c r="A38" s="28" t="s">
        <v>9</v>
      </c>
      <c r="B38" s="29" t="s">
        <v>53</v>
      </c>
      <c r="C38" s="30">
        <f t="shared" ref="C38:E38" si="29">ROUND(+C39+C61+C90+C93+C97+C104+C108+C111,1)</f>
        <v>58657166000</v>
      </c>
      <c r="D38" s="30">
        <f t="shared" si="29"/>
        <v>69990264000</v>
      </c>
      <c r="E38" s="31">
        <f t="shared" si="29"/>
        <v>69574637903</v>
      </c>
    </row>
    <row r="39" spans="1:5" s="27" customFormat="1" ht="25.5">
      <c r="A39" s="28" t="s">
        <v>11</v>
      </c>
      <c r="B39" s="29" t="s">
        <v>54</v>
      </c>
      <c r="C39" s="30">
        <f>ROUND(+C40+C52+C50,1)</f>
        <v>326009000</v>
      </c>
      <c r="D39" s="30">
        <f>ROUND(+D40+D52+D50,1)</f>
        <v>499909000</v>
      </c>
      <c r="E39" s="31">
        <f t="shared" ref="E39" si="30">ROUND(+E40+E52+E50,1)</f>
        <v>497988670</v>
      </c>
    </row>
    <row r="40" spans="1:5" s="27" customFormat="1" ht="18" customHeight="1">
      <c r="A40" s="28" t="s">
        <v>55</v>
      </c>
      <c r="B40" s="29" t="s">
        <v>56</v>
      </c>
      <c r="C40" s="30">
        <f t="shared" ref="C40:E40" si="31">SUM(C41:C48)</f>
        <v>317924000</v>
      </c>
      <c r="D40" s="30">
        <f t="shared" si="31"/>
        <v>485166500</v>
      </c>
      <c r="E40" s="31">
        <f t="shared" si="31"/>
        <v>483471618</v>
      </c>
    </row>
    <row r="41" spans="1:5" s="38" customFormat="1" ht="18" customHeight="1">
      <c r="A41" s="34" t="s">
        <v>57</v>
      </c>
      <c r="B41" s="35" t="s">
        <v>58</v>
      </c>
      <c r="C41" s="36">
        <v>282083000</v>
      </c>
      <c r="D41" s="36">
        <v>430435980</v>
      </c>
      <c r="E41" s="37">
        <f>[1]PLATI!C14</f>
        <v>429469946</v>
      </c>
    </row>
    <row r="42" spans="1:5" s="38" customFormat="1" ht="18" customHeight="1">
      <c r="A42" s="34" t="s">
        <v>59</v>
      </c>
      <c r="B42" s="35" t="s">
        <v>60</v>
      </c>
      <c r="C42" s="36">
        <v>18871000</v>
      </c>
      <c r="D42" s="36">
        <v>31965930</v>
      </c>
      <c r="E42" s="37">
        <f>[1]PLATI!C15</f>
        <v>31835555</v>
      </c>
    </row>
    <row r="43" spans="1:5" s="38" customFormat="1" ht="18" customHeight="1">
      <c r="A43" s="34" t="s">
        <v>61</v>
      </c>
      <c r="B43" s="35" t="s">
        <v>62</v>
      </c>
      <c r="C43" s="36">
        <v>722000</v>
      </c>
      <c r="D43" s="36">
        <v>1073120.0000000002</v>
      </c>
      <c r="E43" s="37">
        <f>[1]PLATI!C16</f>
        <v>1023761</v>
      </c>
    </row>
    <row r="44" spans="1:5" s="38" customFormat="1" ht="25.5">
      <c r="A44" s="34" t="s">
        <v>63</v>
      </c>
      <c r="B44" s="35" t="s">
        <v>64</v>
      </c>
      <c r="C44" s="36">
        <v>6440000</v>
      </c>
      <c r="D44" s="39">
        <v>9047280.0000000019</v>
      </c>
      <c r="E44" s="37">
        <f>[1]PLATI!C17</f>
        <v>8881368</v>
      </c>
    </row>
    <row r="45" spans="1:5" s="38" customFormat="1" ht="18" customHeight="1">
      <c r="A45" s="34" t="s">
        <v>65</v>
      </c>
      <c r="B45" s="35" t="s">
        <v>66</v>
      </c>
      <c r="C45" s="36">
        <v>394000</v>
      </c>
      <c r="D45" s="39">
        <v>572599.99999999988</v>
      </c>
      <c r="E45" s="37">
        <f>[1]PLATI!C18</f>
        <v>497084</v>
      </c>
    </row>
    <row r="46" spans="1:5" s="38" customFormat="1" ht="18" customHeight="1">
      <c r="A46" s="40" t="s">
        <v>67</v>
      </c>
      <c r="B46" s="35" t="s">
        <v>68</v>
      </c>
      <c r="C46" s="36">
        <v>228000</v>
      </c>
      <c r="D46" s="39">
        <v>66980</v>
      </c>
      <c r="E46" s="37">
        <f>[1]PLATI!C19</f>
        <v>66972</v>
      </c>
    </row>
    <row r="47" spans="1:5" s="38" customFormat="1" ht="18" customHeight="1">
      <c r="A47" s="40" t="s">
        <v>69</v>
      </c>
      <c r="B47" s="35" t="s">
        <v>70</v>
      </c>
      <c r="C47" s="36">
        <v>6028000</v>
      </c>
      <c r="D47" s="39">
        <v>5430440.0000000009</v>
      </c>
      <c r="E47" s="37">
        <f>[1]PLATI!C20</f>
        <v>5314990</v>
      </c>
    </row>
    <row r="48" spans="1:5" s="38" customFormat="1" ht="18" customHeight="1">
      <c r="A48" s="34" t="s">
        <v>71</v>
      </c>
      <c r="B48" s="35" t="s">
        <v>72</v>
      </c>
      <c r="C48" s="36">
        <v>3158000</v>
      </c>
      <c r="D48" s="39">
        <v>6574169.9999999981</v>
      </c>
      <c r="E48" s="37">
        <f>[1]PLATI!C21</f>
        <v>6381942</v>
      </c>
    </row>
    <row r="49" spans="1:5" s="38" customFormat="1" ht="18" customHeight="1">
      <c r="A49" s="41" t="s">
        <v>73</v>
      </c>
      <c r="B49" s="35"/>
      <c r="C49" s="36"/>
      <c r="D49" s="39">
        <v>154852</v>
      </c>
      <c r="E49" s="37">
        <f>[1]PLATI!C22</f>
        <v>154850</v>
      </c>
    </row>
    <row r="50" spans="1:5" s="38" customFormat="1" ht="18" customHeight="1">
      <c r="A50" s="42" t="s">
        <v>74</v>
      </c>
      <c r="B50" s="43" t="s">
        <v>75</v>
      </c>
      <c r="C50" s="44">
        <f>+C51</f>
        <v>954000</v>
      </c>
      <c r="D50" s="45">
        <f>+D51</f>
        <v>3922890</v>
      </c>
      <c r="E50" s="46">
        <f>[1]PLATI!C23</f>
        <v>3727833</v>
      </c>
    </row>
    <row r="51" spans="1:5" s="38" customFormat="1" ht="18" customHeight="1">
      <c r="A51" s="47" t="s">
        <v>76</v>
      </c>
      <c r="B51" s="48" t="s">
        <v>77</v>
      </c>
      <c r="C51" s="36">
        <v>954000</v>
      </c>
      <c r="D51" s="39">
        <v>3922890</v>
      </c>
      <c r="E51" s="37">
        <f>[1]PLATI!C24</f>
        <v>3727833</v>
      </c>
    </row>
    <row r="52" spans="1:5" s="51" customFormat="1" ht="18" customHeight="1">
      <c r="A52" s="49" t="s">
        <v>78</v>
      </c>
      <c r="B52" s="50" t="s">
        <v>79</v>
      </c>
      <c r="C52" s="30">
        <f t="shared" ref="C52:E52" si="32">ROUND(+C53+C54+C55+C56+C57+C58+C60,1)</f>
        <v>7131000</v>
      </c>
      <c r="D52" s="30">
        <f t="shared" si="32"/>
        <v>10819610</v>
      </c>
      <c r="E52" s="31">
        <f t="shared" si="32"/>
        <v>10789219</v>
      </c>
    </row>
    <row r="53" spans="1:5" s="38" customFormat="1" ht="25.5">
      <c r="A53" s="34" t="s">
        <v>80</v>
      </c>
      <c r="B53" s="35" t="s">
        <v>81</v>
      </c>
      <c r="C53" s="36"/>
      <c r="D53" s="39">
        <v>5720</v>
      </c>
      <c r="E53" s="37">
        <f>[1]PLATI!C26</f>
        <v>5710</v>
      </c>
    </row>
    <row r="54" spans="1:5" s="38" customFormat="1" ht="14.25">
      <c r="A54" s="34" t="s">
        <v>82</v>
      </c>
      <c r="B54" s="35" t="s">
        <v>83</v>
      </c>
      <c r="C54" s="36"/>
      <c r="D54" s="39">
        <v>190</v>
      </c>
      <c r="E54" s="37">
        <f>[1]PLATI!C27</f>
        <v>180</v>
      </c>
    </row>
    <row r="55" spans="1:5" s="38" customFormat="1" ht="25.5">
      <c r="A55" s="34" t="s">
        <v>84</v>
      </c>
      <c r="B55" s="35" t="s">
        <v>85</v>
      </c>
      <c r="C55" s="36"/>
      <c r="D55" s="39">
        <v>1880.0000000000002</v>
      </c>
      <c r="E55" s="37">
        <f>[1]PLATI!C28</f>
        <v>1880</v>
      </c>
    </row>
    <row r="56" spans="1:5" s="38" customFormat="1" ht="38.25">
      <c r="A56" s="34" t="s">
        <v>86</v>
      </c>
      <c r="B56" s="35" t="s">
        <v>87</v>
      </c>
      <c r="C56" s="36"/>
      <c r="D56" s="39">
        <v>60</v>
      </c>
      <c r="E56" s="37">
        <f>[1]PLATI!C29</f>
        <v>54</v>
      </c>
    </row>
    <row r="57" spans="1:5" s="38" customFormat="1" ht="25.5">
      <c r="A57" s="34" t="s">
        <v>88</v>
      </c>
      <c r="B57" s="35" t="s">
        <v>89</v>
      </c>
      <c r="C57" s="36"/>
      <c r="D57" s="39">
        <v>380</v>
      </c>
      <c r="E57" s="37">
        <f>[1]PLATI!C30</f>
        <v>307</v>
      </c>
    </row>
    <row r="58" spans="1:5" s="38" customFormat="1" ht="25.5">
      <c r="A58" s="34" t="s">
        <v>90</v>
      </c>
      <c r="B58" s="48" t="s">
        <v>91</v>
      </c>
      <c r="C58" s="36">
        <v>7131000</v>
      </c>
      <c r="D58" s="39">
        <v>10811380.000000002</v>
      </c>
      <c r="E58" s="37">
        <f>[1]PLATI!C31</f>
        <v>10781088</v>
      </c>
    </row>
    <row r="59" spans="1:5" s="38" customFormat="1" ht="18" hidden="1" customHeight="1">
      <c r="A59" s="41" t="s">
        <v>73</v>
      </c>
      <c r="B59" s="48"/>
      <c r="C59" s="36"/>
      <c r="D59" s="39"/>
      <c r="E59" s="37">
        <f>[1]PLATI!C32</f>
        <v>0</v>
      </c>
    </row>
    <row r="60" spans="1:5" s="38" customFormat="1" ht="25.5" hidden="1">
      <c r="A60" s="34" t="s">
        <v>92</v>
      </c>
      <c r="B60" s="48" t="s">
        <v>93</v>
      </c>
      <c r="C60" s="52"/>
      <c r="D60" s="53"/>
      <c r="E60" s="37">
        <f>[1]PLATI!C33</f>
        <v>0</v>
      </c>
    </row>
    <row r="61" spans="1:5" s="51" customFormat="1" ht="18" customHeight="1">
      <c r="A61" s="49" t="s">
        <v>13</v>
      </c>
      <c r="B61" s="50" t="s">
        <v>94</v>
      </c>
      <c r="C61" s="30">
        <f t="shared" ref="C61:E61" si="33">ROUND(+C62+C77+C76+C79+C82+C83+C84+C85+C86+C87,1)</f>
        <v>44500000000</v>
      </c>
      <c r="D61" s="30">
        <f t="shared" si="33"/>
        <v>53785913000</v>
      </c>
      <c r="E61" s="31">
        <f t="shared" si="33"/>
        <v>53521819867</v>
      </c>
    </row>
    <row r="62" spans="1:5" s="51" customFormat="1" ht="18" customHeight="1">
      <c r="A62" s="49" t="s">
        <v>95</v>
      </c>
      <c r="B62" s="50" t="s">
        <v>96</v>
      </c>
      <c r="C62" s="30">
        <f t="shared" ref="C62:E62" si="34">ROUND(+C63+C64+C65+C66+C67+C68+C69+C70+C73,1)</f>
        <v>44472374000</v>
      </c>
      <c r="D62" s="30">
        <f t="shared" si="34"/>
        <v>53768010740</v>
      </c>
      <c r="E62" s="31">
        <f t="shared" si="34"/>
        <v>53506420963</v>
      </c>
    </row>
    <row r="63" spans="1:5" s="38" customFormat="1" ht="18" customHeight="1">
      <c r="A63" s="34" t="s">
        <v>97</v>
      </c>
      <c r="B63" s="35" t="s">
        <v>98</v>
      </c>
      <c r="C63" s="36">
        <v>3053000</v>
      </c>
      <c r="D63" s="39">
        <v>1804820.0000000002</v>
      </c>
      <c r="E63" s="54">
        <f>[1]PLATI!C36</f>
        <v>1794937</v>
      </c>
    </row>
    <row r="64" spans="1:5" s="38" customFormat="1" ht="18" customHeight="1">
      <c r="A64" s="34" t="s">
        <v>99</v>
      </c>
      <c r="B64" s="35" t="s">
        <v>100</v>
      </c>
      <c r="C64" s="36">
        <v>374000</v>
      </c>
      <c r="D64" s="39">
        <v>325480.00000000006</v>
      </c>
      <c r="E64" s="54">
        <f>[1]PLATI!C37</f>
        <v>301092</v>
      </c>
    </row>
    <row r="65" spans="1:5" s="38" customFormat="1" ht="18" customHeight="1">
      <c r="A65" s="34" t="s">
        <v>101</v>
      </c>
      <c r="B65" s="35" t="s">
        <v>102</v>
      </c>
      <c r="C65" s="36">
        <v>13145000</v>
      </c>
      <c r="D65" s="39">
        <v>11523160</v>
      </c>
      <c r="E65" s="54">
        <f>[1]PLATI!C38</f>
        <v>10555655</v>
      </c>
    </row>
    <row r="66" spans="1:5" s="38" customFormat="1" ht="18" customHeight="1">
      <c r="A66" s="34" t="s">
        <v>103</v>
      </c>
      <c r="B66" s="35" t="s">
        <v>104</v>
      </c>
      <c r="C66" s="36">
        <v>972000</v>
      </c>
      <c r="D66" s="39">
        <v>993800.00000000023</v>
      </c>
      <c r="E66" s="54">
        <f>[1]PLATI!C39</f>
        <v>930654</v>
      </c>
    </row>
    <row r="67" spans="1:5" s="38" customFormat="1" ht="25.5">
      <c r="A67" s="34" t="s">
        <v>105</v>
      </c>
      <c r="B67" s="35" t="s">
        <v>106</v>
      </c>
      <c r="C67" s="36">
        <v>849000</v>
      </c>
      <c r="D67" s="39">
        <v>751090</v>
      </c>
      <c r="E67" s="54">
        <f>[1]PLATI!C40</f>
        <v>586403</v>
      </c>
    </row>
    <row r="68" spans="1:5" s="38" customFormat="1" ht="14.25">
      <c r="A68" s="34" t="s">
        <v>107</v>
      </c>
      <c r="B68" s="35" t="s">
        <v>108</v>
      </c>
      <c r="C68" s="36">
        <v>2062000</v>
      </c>
      <c r="D68" s="39">
        <v>1785449.9999999998</v>
      </c>
      <c r="E68" s="54">
        <f>[1]PLATI!C41</f>
        <v>770716</v>
      </c>
    </row>
    <row r="69" spans="1:5" s="38" customFormat="1" ht="25.5">
      <c r="A69" s="34" t="s">
        <v>109</v>
      </c>
      <c r="B69" s="35" t="s">
        <v>110</v>
      </c>
      <c r="C69" s="36">
        <v>3295000</v>
      </c>
      <c r="D69" s="39">
        <v>2944730.0000000005</v>
      </c>
      <c r="E69" s="54">
        <f>[1]PLATI!C42</f>
        <v>2752760</v>
      </c>
    </row>
    <row r="70" spans="1:5" s="51" customFormat="1" ht="25.5">
      <c r="A70" s="49" t="s">
        <v>111</v>
      </c>
      <c r="B70" s="50" t="s">
        <v>112</v>
      </c>
      <c r="C70" s="30">
        <f t="shared" ref="C70:E70" si="35">ROUND(+C71+C72,1)</f>
        <v>44404532000</v>
      </c>
      <c r="D70" s="30">
        <f t="shared" si="35"/>
        <v>53707627720</v>
      </c>
      <c r="E70" s="31">
        <f t="shared" si="35"/>
        <v>53452910305</v>
      </c>
    </row>
    <row r="71" spans="1:5" s="38" customFormat="1" ht="25.5">
      <c r="A71" s="34" t="s">
        <v>113</v>
      </c>
      <c r="B71" s="35" t="s">
        <v>114</v>
      </c>
      <c r="C71" s="52">
        <f>ROUND(+C129+C224+C273+C277+C313+C318,1)</f>
        <v>44396203000</v>
      </c>
      <c r="D71" s="52">
        <f>ROUND(+D129+D224+D273+D277+D313+D318,1)</f>
        <v>53699865000</v>
      </c>
      <c r="E71" s="37">
        <f>+[1]PLATI!C44</f>
        <v>53445594223</v>
      </c>
    </row>
    <row r="72" spans="1:5" s="38" customFormat="1" ht="25.5">
      <c r="A72" s="34" t="s">
        <v>115</v>
      </c>
      <c r="B72" s="35" t="s">
        <v>116</v>
      </c>
      <c r="C72" s="36">
        <v>8329000</v>
      </c>
      <c r="D72" s="36">
        <v>7762719.9999999991</v>
      </c>
      <c r="E72" s="54">
        <f>[1]PLATI!C45</f>
        <v>7316082</v>
      </c>
    </row>
    <row r="73" spans="1:5" s="38" customFormat="1" ht="25.5">
      <c r="A73" s="34" t="s">
        <v>117</v>
      </c>
      <c r="B73" s="35" t="s">
        <v>118</v>
      </c>
      <c r="C73" s="36">
        <v>44092000</v>
      </c>
      <c r="D73" s="39">
        <v>40254490.000000015</v>
      </c>
      <c r="E73" s="54">
        <f>[1]PLATI!C46</f>
        <v>35818441</v>
      </c>
    </row>
    <row r="74" spans="1:5" s="38" customFormat="1" ht="38.25">
      <c r="A74" s="47" t="s">
        <v>119</v>
      </c>
      <c r="B74" s="35"/>
      <c r="C74" s="36"/>
      <c r="D74" s="39">
        <v>1399909.9999999998</v>
      </c>
      <c r="E74" s="54">
        <f>[1]PLATI!C47</f>
        <v>18528</v>
      </c>
    </row>
    <row r="75" spans="1:5" s="38" customFormat="1" ht="25.5">
      <c r="A75" s="47" t="s">
        <v>120</v>
      </c>
      <c r="B75" s="35"/>
      <c r="C75" s="36">
        <v>3028000</v>
      </c>
      <c r="D75" s="39">
        <v>2648320.0000000005</v>
      </c>
      <c r="E75" s="54">
        <f>[1]PLATI!C48</f>
        <v>1851341</v>
      </c>
    </row>
    <row r="76" spans="1:5" s="51" customFormat="1" ht="18" customHeight="1">
      <c r="A76" s="49" t="s">
        <v>121</v>
      </c>
      <c r="B76" s="50" t="s">
        <v>122</v>
      </c>
      <c r="C76" s="55">
        <v>7774000</v>
      </c>
      <c r="D76" s="56">
        <v>4816620.0000000009</v>
      </c>
      <c r="E76" s="57">
        <f>[1]PLATI!C49</f>
        <v>3030581</v>
      </c>
    </row>
    <row r="77" spans="1:5" s="51" customFormat="1" ht="25.5">
      <c r="A77" s="49" t="s">
        <v>123</v>
      </c>
      <c r="B77" s="50" t="s">
        <v>124</v>
      </c>
      <c r="C77" s="30">
        <f t="shared" ref="C77:E77" si="36">+C78</f>
        <v>1307000</v>
      </c>
      <c r="D77" s="30">
        <f t="shared" si="36"/>
        <v>649339.99999999988</v>
      </c>
      <c r="E77" s="31">
        <f t="shared" si="36"/>
        <v>642652</v>
      </c>
    </row>
    <row r="78" spans="1:5" s="38" customFormat="1" ht="18" customHeight="1">
      <c r="A78" s="34" t="s">
        <v>125</v>
      </c>
      <c r="B78" s="35" t="s">
        <v>126</v>
      </c>
      <c r="C78" s="36">
        <v>1307000</v>
      </c>
      <c r="D78" s="39">
        <v>649339.99999999988</v>
      </c>
      <c r="E78" s="54">
        <f>[1]PLATI!C51</f>
        <v>642652</v>
      </c>
    </row>
    <row r="79" spans="1:5" s="51" customFormat="1" ht="18" customHeight="1">
      <c r="A79" s="49" t="s">
        <v>127</v>
      </c>
      <c r="B79" s="50" t="s">
        <v>128</v>
      </c>
      <c r="C79" s="30">
        <f t="shared" ref="C79:E79" si="37">ROUND(+C80+C81,1)</f>
        <v>739000</v>
      </c>
      <c r="D79" s="30">
        <f t="shared" si="37"/>
        <v>654300</v>
      </c>
      <c r="E79" s="31">
        <f t="shared" si="37"/>
        <v>169073</v>
      </c>
    </row>
    <row r="80" spans="1:5" s="38" customFormat="1" ht="25.5">
      <c r="A80" s="34" t="s">
        <v>129</v>
      </c>
      <c r="B80" s="35" t="s">
        <v>130</v>
      </c>
      <c r="C80" s="36">
        <v>519000</v>
      </c>
      <c r="D80" s="36">
        <v>453729.99999999994</v>
      </c>
      <c r="E80" s="54">
        <f>[1]PLATI!C53</f>
        <v>137075</v>
      </c>
    </row>
    <row r="81" spans="1:5" s="38" customFormat="1" ht="18" customHeight="1">
      <c r="A81" s="34" t="s">
        <v>131</v>
      </c>
      <c r="B81" s="35" t="s">
        <v>132</v>
      </c>
      <c r="C81" s="36">
        <v>220000</v>
      </c>
      <c r="D81" s="36">
        <v>200570</v>
      </c>
      <c r="E81" s="54">
        <f>[1]PLATI!C54</f>
        <v>31998</v>
      </c>
    </row>
    <row r="82" spans="1:5" s="51" customFormat="1" ht="25.5">
      <c r="A82" s="49" t="s">
        <v>133</v>
      </c>
      <c r="B82" s="50" t="s">
        <v>134</v>
      </c>
      <c r="C82" s="55">
        <v>103000</v>
      </c>
      <c r="D82" s="58">
        <v>28229.999999999993</v>
      </c>
      <c r="E82" s="59">
        <f>[1]PLATI!C55</f>
        <v>21793</v>
      </c>
    </row>
    <row r="83" spans="1:5" s="51" customFormat="1" ht="18" customHeight="1">
      <c r="A83" s="49" t="s">
        <v>135</v>
      </c>
      <c r="B83" s="50" t="s">
        <v>136</v>
      </c>
      <c r="C83" s="55"/>
      <c r="D83" s="56"/>
      <c r="E83" s="54">
        <f>[1]PLATI!C56</f>
        <v>0</v>
      </c>
    </row>
    <row r="84" spans="1:5" s="51" customFormat="1" ht="18" customHeight="1">
      <c r="A84" s="49" t="s">
        <v>137</v>
      </c>
      <c r="B84" s="50" t="s">
        <v>138</v>
      </c>
      <c r="C84" s="55">
        <v>318000</v>
      </c>
      <c r="D84" s="56">
        <v>6770</v>
      </c>
      <c r="E84" s="54">
        <f>[1]PLATI!C57</f>
        <v>5312</v>
      </c>
    </row>
    <row r="85" spans="1:5" s="51" customFormat="1" ht="18" customHeight="1">
      <c r="A85" s="49" t="s">
        <v>139</v>
      </c>
      <c r="B85" s="50" t="s">
        <v>140</v>
      </c>
      <c r="C85" s="55">
        <v>409000</v>
      </c>
      <c r="D85" s="58">
        <v>381950</v>
      </c>
      <c r="E85" s="59">
        <f>[1]PLATI!C58</f>
        <v>275219</v>
      </c>
    </row>
    <row r="86" spans="1:5" s="51" customFormat="1" ht="48">
      <c r="A86" s="60" t="s">
        <v>141</v>
      </c>
      <c r="B86" s="61" t="s">
        <v>142</v>
      </c>
      <c r="C86" s="55">
        <v>2139000</v>
      </c>
      <c r="D86" s="58">
        <v>2093999.9999999995</v>
      </c>
      <c r="E86" s="59">
        <f>[1]PLATI!C59</f>
        <v>2077907</v>
      </c>
    </row>
    <row r="87" spans="1:5" s="51" customFormat="1" ht="18" customHeight="1">
      <c r="A87" s="49" t="s">
        <v>143</v>
      </c>
      <c r="B87" s="50" t="s">
        <v>144</v>
      </c>
      <c r="C87" s="44">
        <f t="shared" ref="C87:E87" si="38">ROUND(+C88+C89,1)</f>
        <v>14837000</v>
      </c>
      <c r="D87" s="44">
        <f t="shared" si="38"/>
        <v>9271050</v>
      </c>
      <c r="E87" s="46">
        <f t="shared" si="38"/>
        <v>9176367</v>
      </c>
    </row>
    <row r="88" spans="1:5" s="38" customFormat="1" ht="18" customHeight="1">
      <c r="A88" s="34" t="s">
        <v>145</v>
      </c>
      <c r="B88" s="35" t="s">
        <v>146</v>
      </c>
      <c r="C88" s="36">
        <v>8180000</v>
      </c>
      <c r="D88" s="36">
        <v>8029280.0000000009</v>
      </c>
      <c r="E88" s="54">
        <f>[1]PLATI!C61</f>
        <v>7942058</v>
      </c>
    </row>
    <row r="89" spans="1:5" s="38" customFormat="1" ht="18" customHeight="1">
      <c r="A89" s="34" t="s">
        <v>147</v>
      </c>
      <c r="B89" s="35" t="s">
        <v>148</v>
      </c>
      <c r="C89" s="36">
        <v>6657000</v>
      </c>
      <c r="D89" s="36">
        <v>1241769.9999999998</v>
      </c>
      <c r="E89" s="54">
        <f>[1]PLATI!C62</f>
        <v>1234309</v>
      </c>
    </row>
    <row r="90" spans="1:5" s="51" customFormat="1" ht="18" customHeight="1">
      <c r="A90" s="49" t="s">
        <v>15</v>
      </c>
      <c r="B90" s="50" t="s">
        <v>149</v>
      </c>
      <c r="C90" s="30">
        <f t="shared" ref="C90:E91" si="39">C91</f>
        <v>29000000</v>
      </c>
      <c r="D90" s="30">
        <f t="shared" si="39"/>
        <v>74743000</v>
      </c>
      <c r="E90" s="31">
        <f t="shared" si="39"/>
        <v>60465662</v>
      </c>
    </row>
    <row r="91" spans="1:5" s="51" customFormat="1" ht="18" customHeight="1">
      <c r="A91" s="49" t="s">
        <v>150</v>
      </c>
      <c r="B91" s="50" t="s">
        <v>151</v>
      </c>
      <c r="C91" s="30">
        <f t="shared" si="39"/>
        <v>29000000</v>
      </c>
      <c r="D91" s="30">
        <f t="shared" si="39"/>
        <v>74743000</v>
      </c>
      <c r="E91" s="31">
        <f t="shared" si="39"/>
        <v>60465662</v>
      </c>
    </row>
    <row r="92" spans="1:5" s="38" customFormat="1" ht="18" customHeight="1">
      <c r="A92" s="34" t="s">
        <v>152</v>
      </c>
      <c r="B92" s="35" t="s">
        <v>153</v>
      </c>
      <c r="C92" s="36">
        <v>29000000</v>
      </c>
      <c r="D92" s="36">
        <v>74743000</v>
      </c>
      <c r="E92" s="54">
        <f>[1]PLATI!C65</f>
        <v>60465662</v>
      </c>
    </row>
    <row r="93" spans="1:5" s="38" customFormat="1" ht="38.25">
      <c r="A93" s="28" t="s">
        <v>39</v>
      </c>
      <c r="B93" s="62" t="s">
        <v>154</v>
      </c>
      <c r="C93" s="44">
        <f t="shared" ref="C93:E93" si="40">+C94</f>
        <v>13677568000</v>
      </c>
      <c r="D93" s="44">
        <f t="shared" si="40"/>
        <v>15505109999.999996</v>
      </c>
      <c r="E93" s="46">
        <f t="shared" si="40"/>
        <v>15492462363</v>
      </c>
    </row>
    <row r="94" spans="1:5" s="38" customFormat="1" ht="18" customHeight="1">
      <c r="A94" s="63" t="s">
        <v>155</v>
      </c>
      <c r="B94" s="62" t="s">
        <v>156</v>
      </c>
      <c r="C94" s="44">
        <f t="shared" ref="C94:E94" si="41">+C95+C96</f>
        <v>13677568000</v>
      </c>
      <c r="D94" s="44">
        <f t="shared" si="41"/>
        <v>15505109999.999996</v>
      </c>
      <c r="E94" s="46">
        <f t="shared" si="41"/>
        <v>15492462363</v>
      </c>
    </row>
    <row r="95" spans="1:5" s="68" customFormat="1" ht="60">
      <c r="A95" s="64" t="s">
        <v>157</v>
      </c>
      <c r="B95" s="65" t="s">
        <v>158</v>
      </c>
      <c r="C95" s="66">
        <v>13677568000</v>
      </c>
      <c r="D95" s="66">
        <v>15505109999.999996</v>
      </c>
      <c r="E95" s="67">
        <f>[1]PLATI!C68</f>
        <v>15492462363</v>
      </c>
    </row>
    <row r="96" spans="1:5" s="71" customFormat="1" ht="28.15" hidden="1" customHeight="1">
      <c r="A96" s="69" t="s">
        <v>159</v>
      </c>
      <c r="B96" s="70" t="s">
        <v>160</v>
      </c>
      <c r="C96" s="66"/>
      <c r="D96" s="66"/>
      <c r="E96" s="67">
        <f>[1]PLATI!C69</f>
        <v>0</v>
      </c>
    </row>
    <row r="97" spans="1:5" s="72" customFormat="1" ht="51">
      <c r="A97" s="49" t="s">
        <v>161</v>
      </c>
      <c r="B97" s="50" t="s">
        <v>162</v>
      </c>
      <c r="C97" s="44">
        <f>C98+C101</f>
        <v>1000000</v>
      </c>
      <c r="D97" s="44">
        <f>D98+D101</f>
        <v>1000000</v>
      </c>
      <c r="E97" s="59">
        <f>[1]PLATI!C70</f>
        <v>86006</v>
      </c>
    </row>
    <row r="98" spans="1:5" s="72" customFormat="1" ht="36">
      <c r="A98" s="73" t="s">
        <v>163</v>
      </c>
      <c r="B98" s="50" t="s">
        <v>164</v>
      </c>
      <c r="C98" s="44">
        <f t="shared" ref="C98:D98" si="42">C99+C100</f>
        <v>1000000</v>
      </c>
      <c r="D98" s="44">
        <f t="shared" si="42"/>
        <v>826000</v>
      </c>
      <c r="E98" s="59">
        <f>[1]PLATI!C71</f>
        <v>0</v>
      </c>
    </row>
    <row r="99" spans="1:5" s="72" customFormat="1" ht="15">
      <c r="A99" s="69" t="s">
        <v>165</v>
      </c>
      <c r="B99" s="74" t="s">
        <v>166</v>
      </c>
      <c r="C99" s="66">
        <v>450000</v>
      </c>
      <c r="D99" s="66">
        <v>392000</v>
      </c>
      <c r="E99" s="75">
        <f>[1]PLATI!C72</f>
        <v>0</v>
      </c>
    </row>
    <row r="100" spans="1:5" s="72" customFormat="1" ht="15">
      <c r="A100" s="69" t="s">
        <v>167</v>
      </c>
      <c r="B100" s="74" t="s">
        <v>168</v>
      </c>
      <c r="C100" s="66">
        <v>550000</v>
      </c>
      <c r="D100" s="66">
        <v>434000</v>
      </c>
      <c r="E100" s="75">
        <f>[1]PLATI!C73</f>
        <v>0</v>
      </c>
    </row>
    <row r="101" spans="1:5" s="72" customFormat="1" ht="24">
      <c r="A101" s="73" t="s">
        <v>169</v>
      </c>
      <c r="B101" s="50" t="s">
        <v>170</v>
      </c>
      <c r="C101" s="44">
        <f t="shared" ref="C101:D101" si="43">C102+C103</f>
        <v>0</v>
      </c>
      <c r="D101" s="44">
        <f t="shared" si="43"/>
        <v>174000</v>
      </c>
      <c r="E101" s="46">
        <f>[1]PLATI!C74</f>
        <v>86006</v>
      </c>
    </row>
    <row r="102" spans="1:5" s="72" customFormat="1" ht="15">
      <c r="A102" s="69" t="s">
        <v>165</v>
      </c>
      <c r="B102" s="74" t="s">
        <v>171</v>
      </c>
      <c r="C102" s="66"/>
      <c r="D102" s="66">
        <v>58000</v>
      </c>
      <c r="E102" s="67">
        <f>[1]PLATI!C75</f>
        <v>28681</v>
      </c>
    </row>
    <row r="103" spans="1:5" s="72" customFormat="1" ht="15">
      <c r="A103" s="69" t="s">
        <v>167</v>
      </c>
      <c r="B103" s="74" t="s">
        <v>172</v>
      </c>
      <c r="C103" s="66"/>
      <c r="D103" s="66">
        <v>116000</v>
      </c>
      <c r="E103" s="67">
        <f>[1]PLATI!C76</f>
        <v>57325</v>
      </c>
    </row>
    <row r="104" spans="1:5" s="38" customFormat="1" ht="63.75">
      <c r="A104" s="49" t="s">
        <v>25</v>
      </c>
      <c r="B104" s="50" t="s">
        <v>43</v>
      </c>
      <c r="C104" s="30">
        <f t="shared" ref="C104:D104" si="44">C105</f>
        <v>20989000</v>
      </c>
      <c r="D104" s="30">
        <f t="shared" si="44"/>
        <v>20989000</v>
      </c>
      <c r="E104" s="31">
        <f>[1]PLATI!C77</f>
        <v>0</v>
      </c>
    </row>
    <row r="105" spans="1:5" s="38" customFormat="1" ht="25.5">
      <c r="A105" s="49" t="s">
        <v>173</v>
      </c>
      <c r="B105" s="50" t="s">
        <v>174</v>
      </c>
      <c r="C105" s="44">
        <f t="shared" ref="C105:D105" si="45">C106+C107</f>
        <v>20989000</v>
      </c>
      <c r="D105" s="45">
        <f t="shared" si="45"/>
        <v>20989000</v>
      </c>
      <c r="E105" s="59">
        <f>[1]PLATI!C78</f>
        <v>0</v>
      </c>
    </row>
    <row r="106" spans="1:5" s="38" customFormat="1" ht="18" customHeight="1">
      <c r="A106" s="34" t="s">
        <v>175</v>
      </c>
      <c r="B106" s="74" t="s">
        <v>176</v>
      </c>
      <c r="C106" s="36">
        <v>5932000</v>
      </c>
      <c r="D106" s="39">
        <v>5932000</v>
      </c>
      <c r="E106" s="54">
        <f>[1]PLATI!C79</f>
        <v>0</v>
      </c>
    </row>
    <row r="107" spans="1:5" s="38" customFormat="1" ht="18" customHeight="1">
      <c r="A107" s="34" t="s">
        <v>177</v>
      </c>
      <c r="B107" s="74" t="s">
        <v>178</v>
      </c>
      <c r="C107" s="36">
        <v>15057000</v>
      </c>
      <c r="D107" s="39">
        <v>15057000</v>
      </c>
      <c r="E107" s="54">
        <f>[1]PLATI!C80</f>
        <v>0</v>
      </c>
    </row>
    <row r="108" spans="1:5" s="38" customFormat="1" ht="48">
      <c r="A108" s="76" t="s">
        <v>29</v>
      </c>
      <c r="B108" s="77" t="s">
        <v>179</v>
      </c>
      <c r="C108" s="44">
        <f t="shared" ref="C108:D108" si="46">C109+C110</f>
        <v>100000000</v>
      </c>
      <c r="D108" s="45">
        <f t="shared" si="46"/>
        <v>100000000</v>
      </c>
      <c r="E108" s="59">
        <f>[1]PLATI!C81</f>
        <v>595</v>
      </c>
    </row>
    <row r="109" spans="1:5" s="38" customFormat="1" ht="22.15" customHeight="1">
      <c r="A109" s="34" t="s">
        <v>180</v>
      </c>
      <c r="B109" s="35" t="s">
        <v>181</v>
      </c>
      <c r="C109" s="36">
        <v>84034000</v>
      </c>
      <c r="D109" s="39">
        <v>84034000</v>
      </c>
      <c r="E109" s="54">
        <f>[1]PLATI!C82</f>
        <v>500</v>
      </c>
    </row>
    <row r="110" spans="1:5" s="38" customFormat="1" ht="30" customHeight="1">
      <c r="A110" s="34" t="s">
        <v>182</v>
      </c>
      <c r="B110" s="35" t="s">
        <v>183</v>
      </c>
      <c r="C110" s="36">
        <v>15966000</v>
      </c>
      <c r="D110" s="39">
        <v>15966000</v>
      </c>
      <c r="E110" s="54">
        <f>[1]PLATI!C83</f>
        <v>95</v>
      </c>
    </row>
    <row r="111" spans="1:5" s="79" customFormat="1" ht="18" customHeight="1">
      <c r="A111" s="78" t="s">
        <v>27</v>
      </c>
      <c r="B111" s="77" t="s">
        <v>184</v>
      </c>
      <c r="C111" s="44">
        <f t="shared" ref="C111:E111" si="47">+C112+C113</f>
        <v>2600000</v>
      </c>
      <c r="D111" s="44">
        <f t="shared" si="47"/>
        <v>2600000</v>
      </c>
      <c r="E111" s="46">
        <f t="shared" si="47"/>
        <v>1814740</v>
      </c>
    </row>
    <row r="112" spans="1:5" s="38" customFormat="1" ht="18" customHeight="1">
      <c r="A112" s="34" t="s">
        <v>185</v>
      </c>
      <c r="B112" s="74" t="s">
        <v>186</v>
      </c>
      <c r="C112" s="36">
        <v>1241000</v>
      </c>
      <c r="D112" s="39">
        <v>1241000</v>
      </c>
      <c r="E112" s="54">
        <f>[1]PLATI!C85</f>
        <v>716111</v>
      </c>
    </row>
    <row r="113" spans="1:5" s="38" customFormat="1" ht="25.5">
      <c r="A113" s="34" t="s">
        <v>187</v>
      </c>
      <c r="B113" s="74" t="s">
        <v>188</v>
      </c>
      <c r="C113" s="36">
        <v>1359000</v>
      </c>
      <c r="D113" s="36">
        <v>1359000</v>
      </c>
      <c r="E113" s="54">
        <f>[1]PLATI!C86</f>
        <v>1098629</v>
      </c>
    </row>
    <row r="114" spans="1:5" s="51" customFormat="1" ht="18" customHeight="1">
      <c r="A114" s="49" t="s">
        <v>31</v>
      </c>
      <c r="B114" s="50" t="s">
        <v>189</v>
      </c>
      <c r="C114" s="30">
        <f t="shared" ref="C114:E114" si="48">ROUND(+C115,1)</f>
        <v>1000000</v>
      </c>
      <c r="D114" s="30">
        <f t="shared" si="48"/>
        <v>2735000</v>
      </c>
      <c r="E114" s="31">
        <f t="shared" si="48"/>
        <v>2504102</v>
      </c>
    </row>
    <row r="115" spans="1:5" s="51" customFormat="1" ht="25.5">
      <c r="A115" s="49" t="s">
        <v>190</v>
      </c>
      <c r="B115" s="50" t="s">
        <v>191</v>
      </c>
      <c r="C115" s="30">
        <f t="shared" ref="C115:E115" si="49">ROUND(+C116+C121,1)</f>
        <v>1000000</v>
      </c>
      <c r="D115" s="30">
        <f t="shared" si="49"/>
        <v>2735000</v>
      </c>
      <c r="E115" s="31">
        <f t="shared" si="49"/>
        <v>2504102</v>
      </c>
    </row>
    <row r="116" spans="1:5" s="51" customFormat="1" ht="18" customHeight="1">
      <c r="A116" s="49" t="s">
        <v>192</v>
      </c>
      <c r="B116" s="50" t="s">
        <v>193</v>
      </c>
      <c r="C116" s="30">
        <f t="shared" ref="C116:E116" si="50">ROUND(C117+C118+C119+C120,1)</f>
        <v>934000</v>
      </c>
      <c r="D116" s="30">
        <f t="shared" si="50"/>
        <v>2711000</v>
      </c>
      <c r="E116" s="31">
        <f t="shared" si="50"/>
        <v>2480102</v>
      </c>
    </row>
    <row r="117" spans="1:5" s="38" customFormat="1" ht="18" customHeight="1">
      <c r="A117" s="34" t="s">
        <v>194</v>
      </c>
      <c r="B117" s="35" t="s">
        <v>195</v>
      </c>
      <c r="C117" s="36">
        <v>62000</v>
      </c>
      <c r="D117" s="36">
        <v>0</v>
      </c>
      <c r="E117" s="54">
        <f>[1]PLATI!C90</f>
        <v>0</v>
      </c>
    </row>
    <row r="118" spans="1:5" s="38" customFormat="1" ht="25.5">
      <c r="A118" s="80" t="s">
        <v>196</v>
      </c>
      <c r="B118" s="81" t="s">
        <v>197</v>
      </c>
      <c r="C118" s="36">
        <v>725000</v>
      </c>
      <c r="D118" s="36">
        <v>871000.00000000012</v>
      </c>
      <c r="E118" s="54">
        <f>[1]PLATI!C91</f>
        <v>863782</v>
      </c>
    </row>
    <row r="119" spans="1:5" s="38" customFormat="1" ht="25.5">
      <c r="A119" s="82" t="s">
        <v>198</v>
      </c>
      <c r="B119" s="81" t="s">
        <v>199</v>
      </c>
      <c r="C119" s="36">
        <v>36000</v>
      </c>
      <c r="D119" s="36">
        <v>743999.99999999988</v>
      </c>
      <c r="E119" s="54">
        <f>[1]PLATI!C92</f>
        <v>743059</v>
      </c>
    </row>
    <row r="120" spans="1:5" s="38" customFormat="1" ht="18" customHeight="1">
      <c r="A120" s="34" t="s">
        <v>200</v>
      </c>
      <c r="B120" s="35" t="s">
        <v>201</v>
      </c>
      <c r="C120" s="36">
        <v>111000</v>
      </c>
      <c r="D120" s="36">
        <v>1095999.9999999998</v>
      </c>
      <c r="E120" s="54">
        <f>[1]PLATI!C93</f>
        <v>873261</v>
      </c>
    </row>
    <row r="121" spans="1:5" s="51" customFormat="1" ht="25.5">
      <c r="A121" s="49" t="s">
        <v>202</v>
      </c>
      <c r="B121" s="50" t="s">
        <v>203</v>
      </c>
      <c r="C121" s="55">
        <v>66000</v>
      </c>
      <c r="D121" s="55">
        <v>24000</v>
      </c>
      <c r="E121" s="59">
        <f>[1]PLATI!C94</f>
        <v>24000</v>
      </c>
    </row>
    <row r="122" spans="1:5" s="79" customFormat="1" ht="18" customHeight="1">
      <c r="A122" s="83" t="s">
        <v>204</v>
      </c>
      <c r="B122" s="84" t="s">
        <v>53</v>
      </c>
      <c r="C122" s="55">
        <v>233000000</v>
      </c>
      <c r="D122" s="55">
        <v>274462590</v>
      </c>
      <c r="E122" s="57">
        <f>+[1]PLATI!E95</f>
        <v>132735782</v>
      </c>
    </row>
    <row r="123" spans="1:5" s="51" customFormat="1" ht="18" customHeight="1">
      <c r="A123" s="83" t="s">
        <v>205</v>
      </c>
      <c r="B123" s="84" t="s">
        <v>206</v>
      </c>
      <c r="C123" s="30">
        <f t="shared" ref="C123:D123" si="51">ROUND(C39+C61+C90+C93-C71-C122+C111+C104+C114,1)+C97+C108</f>
        <v>14028963000</v>
      </c>
      <c r="D123" s="30">
        <f t="shared" si="51"/>
        <v>16018671410</v>
      </c>
      <c r="E123" s="57">
        <f>[1]PLATI!E96</f>
        <v>15983184563</v>
      </c>
    </row>
    <row r="124" spans="1:5" s="51" customFormat="1" ht="36">
      <c r="A124" s="85" t="s">
        <v>207</v>
      </c>
      <c r="B124" s="86" t="s">
        <v>208</v>
      </c>
      <c r="C124" s="30"/>
      <c r="D124" s="30"/>
      <c r="E124" s="31">
        <f t="shared" ref="E124:E126" si="52">E125</f>
        <v>-78311765</v>
      </c>
    </row>
    <row r="125" spans="1:5" s="51" customFormat="1" ht="36">
      <c r="A125" s="87" t="s">
        <v>209</v>
      </c>
      <c r="B125" s="86" t="s">
        <v>210</v>
      </c>
      <c r="C125" s="30"/>
      <c r="D125" s="30"/>
      <c r="E125" s="31">
        <f t="shared" si="52"/>
        <v>-78311765</v>
      </c>
    </row>
    <row r="126" spans="1:5" s="51" customFormat="1" ht="36">
      <c r="A126" s="88" t="s">
        <v>211</v>
      </c>
      <c r="B126" s="89" t="s">
        <v>212</v>
      </c>
      <c r="C126" s="30"/>
      <c r="D126" s="30"/>
      <c r="E126" s="31">
        <f t="shared" si="52"/>
        <v>-78311765</v>
      </c>
    </row>
    <row r="127" spans="1:5" s="51" customFormat="1" ht="36">
      <c r="A127" s="88" t="s">
        <v>211</v>
      </c>
      <c r="B127" s="89" t="s">
        <v>213</v>
      </c>
      <c r="C127" s="52"/>
      <c r="D127" s="52"/>
      <c r="E127" s="37">
        <f>[1]PLATI!D11</f>
        <v>-78311765</v>
      </c>
    </row>
    <row r="128" spans="1:5" s="51" customFormat="1" ht="25.5">
      <c r="A128" s="90" t="s">
        <v>113</v>
      </c>
      <c r="B128" s="91"/>
      <c r="C128" s="44">
        <f t="shared" ref="C128:E128" si="53">C129+C224+C273+C277+C313+C318</f>
        <v>44396203000</v>
      </c>
      <c r="D128" s="44">
        <f t="shared" si="53"/>
        <v>53699865000</v>
      </c>
      <c r="E128" s="46">
        <f t="shared" si="53"/>
        <v>53382909895</v>
      </c>
    </row>
    <row r="129" spans="1:5" s="51" customFormat="1" ht="38.25">
      <c r="A129" s="83" t="s">
        <v>214</v>
      </c>
      <c r="B129" s="84" t="s">
        <v>215</v>
      </c>
      <c r="C129" s="30">
        <f t="shared" ref="C129:E129" si="54">ROUND(+C130+C148+C186+C217+C221,1)</f>
        <v>19896905000</v>
      </c>
      <c r="D129" s="30">
        <f t="shared" si="54"/>
        <v>23488777600</v>
      </c>
      <c r="E129" s="31">
        <f t="shared" si="54"/>
        <v>23479684005</v>
      </c>
    </row>
    <row r="130" spans="1:5" s="38" customFormat="1" ht="25.5">
      <c r="A130" s="78" t="s">
        <v>216</v>
      </c>
      <c r="B130" s="77" t="s">
        <v>217</v>
      </c>
      <c r="C130" s="44">
        <f t="shared" ref="C130:E130" si="55">C131+C132+C133+C134+C135+C139+C142+C136</f>
        <v>7459098000</v>
      </c>
      <c r="D130" s="44">
        <f t="shared" si="55"/>
        <v>9117332670</v>
      </c>
      <c r="E130" s="46">
        <f t="shared" si="55"/>
        <v>9112045356</v>
      </c>
    </row>
    <row r="131" spans="1:5" s="38" customFormat="1" ht="18" customHeight="1">
      <c r="A131" s="92" t="s">
        <v>218</v>
      </c>
      <c r="B131" s="35"/>
      <c r="C131" s="66">
        <v>5744922960</v>
      </c>
      <c r="D131" s="66">
        <v>6699792729.999999</v>
      </c>
      <c r="E131" s="67">
        <f>[1]PLATI!E100</f>
        <v>6695763069</v>
      </c>
    </row>
    <row r="132" spans="1:5" s="38" customFormat="1" ht="51">
      <c r="A132" s="92" t="s">
        <v>219</v>
      </c>
      <c r="B132" s="35"/>
      <c r="C132" s="66">
        <v>26410.000000000004</v>
      </c>
      <c r="D132" s="66">
        <v>480270</v>
      </c>
      <c r="E132" s="67">
        <f>[1]PLATI!E101</f>
        <v>475657</v>
      </c>
    </row>
    <row r="133" spans="1:5" s="38" customFormat="1" ht="102">
      <c r="A133" s="92" t="s">
        <v>220</v>
      </c>
      <c r="B133" s="35"/>
      <c r="C133" s="66">
        <v>83020.000000000015</v>
      </c>
      <c r="D133" s="66">
        <v>1408399.9999999998</v>
      </c>
      <c r="E133" s="67">
        <f>[1]PLATI!E102</f>
        <v>1367264</v>
      </c>
    </row>
    <row r="134" spans="1:5" s="38" customFormat="1" ht="56.25">
      <c r="A134" s="93" t="s">
        <v>221</v>
      </c>
      <c r="B134" s="35"/>
      <c r="C134" s="66">
        <v>99668000</v>
      </c>
      <c r="D134" s="66">
        <v>145967930.00000003</v>
      </c>
      <c r="E134" s="67">
        <f>[1]PLATI!E103</f>
        <v>145674881</v>
      </c>
    </row>
    <row r="135" spans="1:5" s="38" customFormat="1" ht="14.25">
      <c r="A135" s="92" t="s">
        <v>222</v>
      </c>
      <c r="B135" s="35"/>
      <c r="C135" s="66">
        <v>3642000</v>
      </c>
      <c r="D135" s="66">
        <v>5354799.9999999991</v>
      </c>
      <c r="E135" s="67">
        <f>[1]PLATI!E104</f>
        <v>5332357</v>
      </c>
    </row>
    <row r="136" spans="1:5" s="38" customFormat="1" ht="102">
      <c r="A136" s="92" t="s">
        <v>223</v>
      </c>
      <c r="B136" s="35"/>
      <c r="C136" s="94">
        <f t="shared" ref="C136:E136" si="56">C137+C138</f>
        <v>180488610</v>
      </c>
      <c r="D136" s="94">
        <f t="shared" si="56"/>
        <v>298992230</v>
      </c>
      <c r="E136" s="67">
        <f t="shared" si="56"/>
        <v>298613470</v>
      </c>
    </row>
    <row r="137" spans="1:5" s="38" customFormat="1" ht="14.25">
      <c r="A137" s="92" t="s">
        <v>218</v>
      </c>
      <c r="B137" s="35"/>
      <c r="C137" s="66">
        <v>180488000</v>
      </c>
      <c r="D137" s="66">
        <v>298915370</v>
      </c>
      <c r="E137" s="67">
        <f>[1]PLATI!E106</f>
        <v>298537873</v>
      </c>
    </row>
    <row r="138" spans="1:5" s="38" customFormat="1" ht="76.5">
      <c r="A138" s="92" t="s">
        <v>224</v>
      </c>
      <c r="B138" s="35"/>
      <c r="C138" s="66">
        <v>610</v>
      </c>
      <c r="D138" s="66">
        <v>76860</v>
      </c>
      <c r="E138" s="67">
        <f>[1]PLATI!E107</f>
        <v>75597</v>
      </c>
    </row>
    <row r="139" spans="1:5" s="38" customFormat="1" ht="22.15" customHeight="1">
      <c r="A139" s="95" t="s">
        <v>225</v>
      </c>
      <c r="B139" s="35"/>
      <c r="C139" s="94">
        <f t="shared" ref="C139:E139" si="57">C140+C141</f>
        <v>517185000</v>
      </c>
      <c r="D139" s="94">
        <f t="shared" si="57"/>
        <v>473020070</v>
      </c>
      <c r="E139" s="67">
        <f t="shared" si="57"/>
        <v>472754679</v>
      </c>
    </row>
    <row r="140" spans="1:5" s="38" customFormat="1" ht="18" customHeight="1">
      <c r="A140" s="95" t="s">
        <v>218</v>
      </c>
      <c r="B140" s="35"/>
      <c r="C140" s="66">
        <v>517080030</v>
      </c>
      <c r="D140" s="66">
        <v>472106200</v>
      </c>
      <c r="E140" s="67">
        <f>[1]PLATI!E109</f>
        <v>472104595</v>
      </c>
    </row>
    <row r="141" spans="1:5" s="38" customFormat="1" ht="96">
      <c r="A141" s="95" t="s">
        <v>226</v>
      </c>
      <c r="B141" s="35"/>
      <c r="C141" s="66">
        <v>104970</v>
      </c>
      <c r="D141" s="66">
        <v>913869.99999999988</v>
      </c>
      <c r="E141" s="67">
        <f>[1]PLATI!E110</f>
        <v>650084</v>
      </c>
    </row>
    <row r="142" spans="1:5" s="100" customFormat="1" ht="18" customHeight="1">
      <c r="A142" s="96" t="s">
        <v>227</v>
      </c>
      <c r="B142" s="97"/>
      <c r="C142" s="98">
        <f>C143+C146+C147</f>
        <v>913082000</v>
      </c>
      <c r="D142" s="98">
        <f t="shared" ref="D142:E142" si="58">D143+D146+D147</f>
        <v>1492316240</v>
      </c>
      <c r="E142" s="99">
        <f t="shared" si="58"/>
        <v>1492063979</v>
      </c>
    </row>
    <row r="143" spans="1:5" s="38" customFormat="1" ht="33.75">
      <c r="A143" s="101" t="s">
        <v>228</v>
      </c>
      <c r="B143" s="35"/>
      <c r="C143" s="94">
        <f>C144+C145</f>
        <v>852528000</v>
      </c>
      <c r="D143" s="94">
        <f t="shared" ref="D143:E143" si="59">D144+D145</f>
        <v>1387146300</v>
      </c>
      <c r="E143" s="67">
        <f t="shared" si="59"/>
        <v>1387142554</v>
      </c>
    </row>
    <row r="144" spans="1:5" s="38" customFormat="1" ht="18" customHeight="1">
      <c r="A144" s="101" t="s">
        <v>229</v>
      </c>
      <c r="B144" s="35"/>
      <c r="C144" s="66">
        <v>847998840</v>
      </c>
      <c r="D144" s="66">
        <v>1386918290</v>
      </c>
      <c r="E144" s="67">
        <f>[1]PLATI!E113</f>
        <v>1386915767</v>
      </c>
    </row>
    <row r="145" spans="1:5" s="38" customFormat="1" ht="78.75">
      <c r="A145" s="101" t="s">
        <v>220</v>
      </c>
      <c r="B145" s="35"/>
      <c r="C145" s="66">
        <v>4529160</v>
      </c>
      <c r="D145" s="66">
        <v>228010.00000000003</v>
      </c>
      <c r="E145" s="67">
        <f>[1]PLATI!E114</f>
        <v>226787</v>
      </c>
    </row>
    <row r="146" spans="1:5" s="38" customFormat="1" ht="67.5">
      <c r="A146" s="102" t="s">
        <v>230</v>
      </c>
      <c r="B146" s="35"/>
      <c r="C146" s="66">
        <v>33640000</v>
      </c>
      <c r="D146" s="66">
        <v>53590939.999999985</v>
      </c>
      <c r="E146" s="67">
        <f>[1]PLATI!E115</f>
        <v>53587811</v>
      </c>
    </row>
    <row r="147" spans="1:5" s="38" customFormat="1" ht="67.5">
      <c r="A147" s="102" t="s">
        <v>231</v>
      </c>
      <c r="B147" s="35"/>
      <c r="C147" s="66">
        <v>26914000</v>
      </c>
      <c r="D147" s="66">
        <v>51579000.000000007</v>
      </c>
      <c r="E147" s="67">
        <f>[1]PLATI!E116</f>
        <v>51333614</v>
      </c>
    </row>
    <row r="148" spans="1:5" s="38" customFormat="1" ht="51">
      <c r="A148" s="78" t="s">
        <v>232</v>
      </c>
      <c r="B148" s="77" t="s">
        <v>233</v>
      </c>
      <c r="C148" s="44">
        <f>C149+C152+C155+C158+C161+C164+C167+C171+C174</f>
        <v>10244693000</v>
      </c>
      <c r="D148" s="44">
        <f t="shared" ref="D148:E148" si="60">D149+D152+D155+D158+D161+D164+D167+D171+D174</f>
        <v>11629928550</v>
      </c>
      <c r="E148" s="46">
        <f t="shared" si="60"/>
        <v>11628102049</v>
      </c>
    </row>
    <row r="149" spans="1:5" s="38" customFormat="1" ht="62.45" customHeight="1">
      <c r="A149" s="92" t="s">
        <v>234</v>
      </c>
      <c r="B149" s="35"/>
      <c r="C149" s="52">
        <f>C150+C151</f>
        <v>983570000</v>
      </c>
      <c r="D149" s="52">
        <f t="shared" ref="D149:E149" si="61">D150+D151</f>
        <v>1009355890</v>
      </c>
      <c r="E149" s="37">
        <f t="shared" si="61"/>
        <v>1009245519</v>
      </c>
    </row>
    <row r="150" spans="1:5" s="38" customFormat="1" ht="14.25">
      <c r="A150" s="92" t="s">
        <v>229</v>
      </c>
      <c r="B150" s="35"/>
      <c r="C150" s="36">
        <v>983489880</v>
      </c>
      <c r="D150" s="39">
        <v>1007986070</v>
      </c>
      <c r="E150" s="54">
        <f>[1]PLATI!E119</f>
        <v>1007962102</v>
      </c>
    </row>
    <row r="151" spans="1:5" s="38" customFormat="1" ht="102">
      <c r="A151" s="92" t="s">
        <v>220</v>
      </c>
      <c r="B151" s="35"/>
      <c r="C151" s="36">
        <v>80120</v>
      </c>
      <c r="D151" s="39">
        <v>1369820</v>
      </c>
      <c r="E151" s="54">
        <f>[1]PLATI!E120</f>
        <v>1283417</v>
      </c>
    </row>
    <row r="152" spans="1:5" s="38" customFormat="1" ht="25.5">
      <c r="A152" s="92" t="s">
        <v>235</v>
      </c>
      <c r="B152" s="35"/>
      <c r="C152" s="52">
        <f>C153+C154</f>
        <v>171988000</v>
      </c>
      <c r="D152" s="53">
        <f>D153+D154</f>
        <v>155103590.00000003</v>
      </c>
      <c r="E152" s="54">
        <f t="shared" ref="E152" si="62">E153+E154</f>
        <v>155067348</v>
      </c>
    </row>
    <row r="153" spans="1:5" s="38" customFormat="1" ht="14.25">
      <c r="A153" s="92" t="s">
        <v>229</v>
      </c>
      <c r="B153" s="35"/>
      <c r="C153" s="36">
        <v>171976780</v>
      </c>
      <c r="D153" s="39">
        <v>154947250.00000003</v>
      </c>
      <c r="E153" s="54">
        <f>[1]PLATI!E122</f>
        <v>154946188</v>
      </c>
    </row>
    <row r="154" spans="1:5" s="38" customFormat="1" ht="102">
      <c r="A154" s="92" t="s">
        <v>226</v>
      </c>
      <c r="B154" s="35"/>
      <c r="C154" s="36">
        <v>11219.999999999998</v>
      </c>
      <c r="D154" s="39">
        <v>156340</v>
      </c>
      <c r="E154" s="54">
        <f>[1]PLATI!E123</f>
        <v>121160</v>
      </c>
    </row>
    <row r="155" spans="1:5" s="38" customFormat="1" ht="25.5">
      <c r="A155" s="92" t="s">
        <v>236</v>
      </c>
      <c r="B155" s="35"/>
      <c r="C155" s="52">
        <f>C156+C157</f>
        <v>230220000</v>
      </c>
      <c r="D155" s="53">
        <f t="shared" ref="D155:E155" si="63">D156+D157</f>
        <v>227267810.00000003</v>
      </c>
      <c r="E155" s="54">
        <f t="shared" si="63"/>
        <v>227263746</v>
      </c>
    </row>
    <row r="156" spans="1:5" s="38" customFormat="1" ht="18" customHeight="1">
      <c r="A156" s="92" t="s">
        <v>229</v>
      </c>
      <c r="B156" s="35"/>
      <c r="C156" s="36">
        <v>230220000</v>
      </c>
      <c r="D156" s="39">
        <v>227267800.00000003</v>
      </c>
      <c r="E156" s="54">
        <f>[1]PLATI!E125</f>
        <v>227263746</v>
      </c>
    </row>
    <row r="157" spans="1:5" s="38" customFormat="1" ht="102">
      <c r="A157" s="92" t="s">
        <v>220</v>
      </c>
      <c r="B157" s="35"/>
      <c r="C157" s="36"/>
      <c r="D157" s="39">
        <v>10</v>
      </c>
      <c r="E157" s="54">
        <f>[1]PLATI!E126</f>
        <v>0</v>
      </c>
    </row>
    <row r="158" spans="1:5" s="38" customFormat="1" ht="25.5">
      <c r="A158" s="92" t="s">
        <v>237</v>
      </c>
      <c r="B158" s="35"/>
      <c r="C158" s="52">
        <f>C159+C160</f>
        <v>2365153000</v>
      </c>
      <c r="D158" s="53">
        <f t="shared" ref="D158:E158" si="64">D159+D160</f>
        <v>2523116590</v>
      </c>
      <c r="E158" s="54">
        <f t="shared" si="64"/>
        <v>2522792842</v>
      </c>
    </row>
    <row r="159" spans="1:5" s="38" customFormat="1" ht="18" customHeight="1">
      <c r="A159" s="92" t="s">
        <v>229</v>
      </c>
      <c r="B159" s="35"/>
      <c r="C159" s="36">
        <v>2365112340</v>
      </c>
      <c r="D159" s="39">
        <v>2522545720</v>
      </c>
      <c r="E159" s="54">
        <f>[1]PLATI!E128</f>
        <v>2522271538</v>
      </c>
    </row>
    <row r="160" spans="1:5" s="38" customFormat="1" ht="102">
      <c r="A160" s="92" t="s">
        <v>226</v>
      </c>
      <c r="B160" s="35"/>
      <c r="C160" s="36">
        <v>40660.000000000007</v>
      </c>
      <c r="D160" s="39">
        <v>570869.99999999988</v>
      </c>
      <c r="E160" s="54">
        <f>[1]PLATI!E129</f>
        <v>521304</v>
      </c>
    </row>
    <row r="161" spans="1:5" s="38" customFormat="1" ht="25.5">
      <c r="A161" s="92" t="s">
        <v>238</v>
      </c>
      <c r="B161" s="35"/>
      <c r="C161" s="52">
        <f>C162+C163</f>
        <v>2816000</v>
      </c>
      <c r="D161" s="53">
        <f t="shared" ref="D161:E161" si="65">D162+D163</f>
        <v>2252180</v>
      </c>
      <c r="E161" s="54">
        <f t="shared" si="65"/>
        <v>2249871</v>
      </c>
    </row>
    <row r="162" spans="1:5" s="38" customFormat="1" ht="30" customHeight="1">
      <c r="A162" s="92" t="s">
        <v>229</v>
      </c>
      <c r="B162" s="35"/>
      <c r="C162" s="36">
        <v>2816000</v>
      </c>
      <c r="D162" s="39">
        <v>2252160</v>
      </c>
      <c r="E162" s="54">
        <f>[1]PLATI!E131</f>
        <v>2249871</v>
      </c>
    </row>
    <row r="163" spans="1:5" s="38" customFormat="1" ht="102">
      <c r="A163" s="92" t="s">
        <v>220</v>
      </c>
      <c r="B163" s="35"/>
      <c r="C163" s="36"/>
      <c r="D163" s="39">
        <v>20</v>
      </c>
      <c r="E163" s="54">
        <f>[1]PLATI!E132</f>
        <v>0</v>
      </c>
    </row>
    <row r="164" spans="1:5" s="38" customFormat="1" ht="38.25">
      <c r="A164" s="92" t="s">
        <v>239</v>
      </c>
      <c r="B164" s="35"/>
      <c r="C164" s="52">
        <f>C165+C166</f>
        <v>62866000</v>
      </c>
      <c r="D164" s="53">
        <f t="shared" ref="D164:E164" si="66">D165+D166</f>
        <v>64547240.000000007</v>
      </c>
      <c r="E164" s="54">
        <f t="shared" si="66"/>
        <v>64511247</v>
      </c>
    </row>
    <row r="165" spans="1:5" s="38" customFormat="1" ht="18" customHeight="1">
      <c r="A165" s="92" t="s">
        <v>229</v>
      </c>
      <c r="B165" s="35"/>
      <c r="C165" s="36">
        <v>62859680</v>
      </c>
      <c r="D165" s="39">
        <v>64346770.000000007</v>
      </c>
      <c r="E165" s="54">
        <f>[1]PLATI!E134</f>
        <v>64345450</v>
      </c>
    </row>
    <row r="166" spans="1:5" s="38" customFormat="1" ht="102">
      <c r="A166" s="92" t="s">
        <v>226</v>
      </c>
      <c r="B166" s="35"/>
      <c r="C166" s="36">
        <v>6320</v>
      </c>
      <c r="D166" s="39">
        <v>200470.00000000003</v>
      </c>
      <c r="E166" s="54">
        <f>[1]PLATI!E135</f>
        <v>165797</v>
      </c>
    </row>
    <row r="167" spans="1:5" s="38" customFormat="1" ht="25.5">
      <c r="A167" s="92" t="s">
        <v>240</v>
      </c>
      <c r="B167" s="35"/>
      <c r="C167" s="52">
        <f t="shared" ref="C167:E167" si="67">C168++C169+C170</f>
        <v>4444839000</v>
      </c>
      <c r="D167" s="53">
        <f t="shared" si="67"/>
        <v>4835389770.000001</v>
      </c>
      <c r="E167" s="54">
        <f t="shared" si="67"/>
        <v>4834354497</v>
      </c>
    </row>
    <row r="168" spans="1:5" s="38" customFormat="1" ht="18" customHeight="1">
      <c r="A168" s="92" t="s">
        <v>229</v>
      </c>
      <c r="B168" s="35"/>
      <c r="C168" s="36">
        <v>4418596840</v>
      </c>
      <c r="D168" s="39">
        <v>4821453710.000001</v>
      </c>
      <c r="E168" s="54">
        <f>[1]PLATI!E137</f>
        <v>4820556051</v>
      </c>
    </row>
    <row r="169" spans="1:5" s="38" customFormat="1" ht="18" customHeight="1">
      <c r="A169" s="92" t="s">
        <v>241</v>
      </c>
      <c r="B169" s="35"/>
      <c r="C169" s="36">
        <v>14112000</v>
      </c>
      <c r="D169" s="39">
        <v>5928830.0000000382</v>
      </c>
      <c r="E169" s="54">
        <f>[1]PLATI!E138</f>
        <v>5928822</v>
      </c>
    </row>
    <row r="170" spans="1:5" s="38" customFormat="1" ht="102">
      <c r="A170" s="92" t="s">
        <v>220</v>
      </c>
      <c r="B170" s="35"/>
      <c r="C170" s="36">
        <v>12130160</v>
      </c>
      <c r="D170" s="39">
        <v>8007230.0000000009</v>
      </c>
      <c r="E170" s="54">
        <f>[1]PLATI!E139</f>
        <v>7869624</v>
      </c>
    </row>
    <row r="171" spans="1:5" s="38" customFormat="1" ht="63.75">
      <c r="A171" s="92" t="s">
        <v>242</v>
      </c>
      <c r="B171" s="35"/>
      <c r="C171" s="52">
        <f t="shared" ref="C171:E171" si="68">C172+C173</f>
        <v>2618000</v>
      </c>
      <c r="D171" s="53">
        <f t="shared" si="68"/>
        <v>2876790</v>
      </c>
      <c r="E171" s="54">
        <f t="shared" si="68"/>
        <v>2876187</v>
      </c>
    </row>
    <row r="172" spans="1:5" s="38" customFormat="1" ht="18" customHeight="1">
      <c r="A172" s="92" t="s">
        <v>229</v>
      </c>
      <c r="B172" s="35"/>
      <c r="C172" s="36">
        <v>2617700</v>
      </c>
      <c r="D172" s="39">
        <v>2874880</v>
      </c>
      <c r="E172" s="54">
        <f>[1]PLATI!E141</f>
        <v>2874821</v>
      </c>
    </row>
    <row r="173" spans="1:5" s="38" customFormat="1" ht="102">
      <c r="A173" s="92" t="s">
        <v>226</v>
      </c>
      <c r="B173" s="35"/>
      <c r="C173" s="36">
        <v>300</v>
      </c>
      <c r="D173" s="39">
        <v>1910</v>
      </c>
      <c r="E173" s="54">
        <f>[1]PLATI!E142</f>
        <v>1366</v>
      </c>
    </row>
    <row r="174" spans="1:5" s="38" customFormat="1" ht="48">
      <c r="A174" s="103" t="s">
        <v>243</v>
      </c>
      <c r="B174" s="35"/>
      <c r="C174" s="30">
        <f t="shared" ref="C174:E174" si="69">C175+C178+C179+C180+C181+C184+C185</f>
        <v>1980623000</v>
      </c>
      <c r="D174" s="30">
        <f t="shared" si="69"/>
        <v>2810018690</v>
      </c>
      <c r="E174" s="31">
        <f t="shared" si="69"/>
        <v>2809740792</v>
      </c>
    </row>
    <row r="175" spans="1:5" s="38" customFormat="1" ht="38.25">
      <c r="A175" s="104" t="s">
        <v>244</v>
      </c>
      <c r="B175" s="35"/>
      <c r="C175" s="52">
        <f t="shared" ref="C175:E175" si="70">C176+C177</f>
        <v>1941719470</v>
      </c>
      <c r="D175" s="52">
        <f t="shared" si="70"/>
        <v>2438971590</v>
      </c>
      <c r="E175" s="54">
        <f t="shared" si="70"/>
        <v>2438752413</v>
      </c>
    </row>
    <row r="176" spans="1:5" s="38" customFormat="1" ht="18" customHeight="1">
      <c r="A176" s="92" t="s">
        <v>229</v>
      </c>
      <c r="B176" s="35"/>
      <c r="C176" s="36">
        <v>1941195420</v>
      </c>
      <c r="D176" s="39">
        <v>2430918670</v>
      </c>
      <c r="E176" s="54">
        <f>[1]PLATI!E145</f>
        <v>2430760978</v>
      </c>
    </row>
    <row r="177" spans="1:5" s="38" customFormat="1" ht="102">
      <c r="A177" s="92" t="s">
        <v>220</v>
      </c>
      <c r="B177" s="35"/>
      <c r="C177" s="36">
        <f>524050</f>
        <v>524050</v>
      </c>
      <c r="D177" s="39">
        <f>7993960+58960</f>
        <v>8052920</v>
      </c>
      <c r="E177" s="54">
        <f>[1]PLATI!E146</f>
        <v>7991435</v>
      </c>
    </row>
    <row r="178" spans="1:5" s="38" customFormat="1" ht="25.5">
      <c r="A178" s="104" t="s">
        <v>245</v>
      </c>
      <c r="B178" s="35"/>
      <c r="C178" s="36">
        <v>347690</v>
      </c>
      <c r="D178" s="39">
        <v>4497490</v>
      </c>
      <c r="E178" s="54">
        <f>[1]PLATI!E147</f>
        <v>4494373</v>
      </c>
    </row>
    <row r="179" spans="1:5" s="38" customFormat="1" ht="38.25">
      <c r="A179" s="104" t="s">
        <v>246</v>
      </c>
      <c r="B179" s="35"/>
      <c r="C179" s="36">
        <v>20898420.000000004</v>
      </c>
      <c r="D179" s="39">
        <v>205510890</v>
      </c>
      <c r="E179" s="54">
        <f>[1]PLATI!E148</f>
        <v>205507535</v>
      </c>
    </row>
    <row r="180" spans="1:5" s="38" customFormat="1" ht="34.15" customHeight="1">
      <c r="A180" s="104" t="s">
        <v>247</v>
      </c>
      <c r="B180" s="35"/>
      <c r="C180" s="36">
        <v>183510.00000000003</v>
      </c>
      <c r="D180" s="39">
        <v>1225950</v>
      </c>
      <c r="E180" s="54">
        <f>[1]PLATI!E149</f>
        <v>1225785</v>
      </c>
    </row>
    <row r="181" spans="1:5" s="38" customFormat="1" ht="24">
      <c r="A181" s="105" t="s">
        <v>248</v>
      </c>
      <c r="B181" s="35"/>
      <c r="C181" s="52">
        <f t="shared" ref="C181:E181" si="71">C182+C183</f>
        <v>16641219.999999998</v>
      </c>
      <c r="D181" s="52">
        <f t="shared" si="71"/>
        <v>151782530</v>
      </c>
      <c r="E181" s="54">
        <f t="shared" si="71"/>
        <v>151733745</v>
      </c>
    </row>
    <row r="182" spans="1:5" s="38" customFormat="1" ht="14.25">
      <c r="A182" s="106" t="s">
        <v>229</v>
      </c>
      <c r="B182" s="35"/>
      <c r="C182" s="36">
        <v>16594399.999999998</v>
      </c>
      <c r="D182" s="39">
        <v>151492370</v>
      </c>
      <c r="E182" s="54">
        <f>[1]PLATI!E151</f>
        <v>151488677</v>
      </c>
    </row>
    <row r="183" spans="1:5" s="38" customFormat="1" ht="84">
      <c r="A183" s="106" t="s">
        <v>220</v>
      </c>
      <c r="B183" s="35"/>
      <c r="C183" s="36">
        <v>46820</v>
      </c>
      <c r="D183" s="39">
        <v>290159.99999999994</v>
      </c>
      <c r="E183" s="54">
        <f>[1]PLATI!E152</f>
        <v>245068</v>
      </c>
    </row>
    <row r="184" spans="1:5" s="38" customFormat="1" ht="24">
      <c r="A184" s="106" t="s">
        <v>249</v>
      </c>
      <c r="B184" s="35"/>
      <c r="C184" s="36">
        <v>832690</v>
      </c>
      <c r="D184" s="39">
        <v>7932910</v>
      </c>
      <c r="E184" s="54">
        <f>[1]PLATI!E153</f>
        <v>7930077</v>
      </c>
    </row>
    <row r="185" spans="1:5" s="38" customFormat="1" ht="36">
      <c r="A185" s="107" t="s">
        <v>250</v>
      </c>
      <c r="B185" s="35"/>
      <c r="C185" s="36"/>
      <c r="D185" s="39">
        <v>97330.000000000044</v>
      </c>
      <c r="E185" s="54">
        <f>[1]PLATI!E154</f>
        <v>96864</v>
      </c>
    </row>
    <row r="186" spans="1:5" s="108" customFormat="1" ht="38.25">
      <c r="A186" s="78" t="s">
        <v>251</v>
      </c>
      <c r="B186" s="77" t="s">
        <v>252</v>
      </c>
      <c r="C186" s="44">
        <f t="shared" ref="C186:E186" si="72">+C187+C190+C193+C196+C199+C200+C201+C204+C205+C208</f>
        <v>683648000</v>
      </c>
      <c r="D186" s="44">
        <f t="shared" si="72"/>
        <v>857400500</v>
      </c>
      <c r="E186" s="46">
        <f t="shared" si="72"/>
        <v>857129369</v>
      </c>
    </row>
    <row r="187" spans="1:5" s="38" customFormat="1" ht="25.5">
      <c r="A187" s="92" t="s">
        <v>237</v>
      </c>
      <c r="B187" s="35"/>
      <c r="C187" s="52">
        <f>C188+C189</f>
        <v>121565000.00000001</v>
      </c>
      <c r="D187" s="53">
        <f t="shared" ref="D187:E187" si="73">D188+D189</f>
        <v>130111010.00000004</v>
      </c>
      <c r="E187" s="54">
        <f t="shared" si="73"/>
        <v>130093715</v>
      </c>
    </row>
    <row r="188" spans="1:5" s="38" customFormat="1" ht="18" customHeight="1">
      <c r="A188" s="92" t="s">
        <v>229</v>
      </c>
      <c r="B188" s="35"/>
      <c r="C188" s="36">
        <v>121557460.00000001</v>
      </c>
      <c r="D188" s="39">
        <v>130031550.00000004</v>
      </c>
      <c r="E188" s="54">
        <f>[1]PLATI!E157</f>
        <v>130014467</v>
      </c>
    </row>
    <row r="189" spans="1:5" s="38" customFormat="1" ht="102">
      <c r="A189" s="92" t="s">
        <v>220</v>
      </c>
      <c r="B189" s="35"/>
      <c r="C189" s="36">
        <v>7540</v>
      </c>
      <c r="D189" s="39">
        <v>79460</v>
      </c>
      <c r="E189" s="54">
        <f>[1]PLATI!E158</f>
        <v>79248</v>
      </c>
    </row>
    <row r="190" spans="1:5" s="38" customFormat="1" ht="87" customHeight="1">
      <c r="A190" s="92" t="s">
        <v>253</v>
      </c>
      <c r="B190" s="35"/>
      <c r="C190" s="52">
        <f>C191+C192</f>
        <v>73269000</v>
      </c>
      <c r="D190" s="53">
        <f t="shared" ref="D190:E190" si="74">D191+D192</f>
        <v>121711230.00000001</v>
      </c>
      <c r="E190" s="54">
        <f t="shared" si="74"/>
        <v>121681298</v>
      </c>
    </row>
    <row r="191" spans="1:5" s="38" customFormat="1" ht="31.9" customHeight="1">
      <c r="A191" s="92" t="s">
        <v>229</v>
      </c>
      <c r="B191" s="35"/>
      <c r="C191" s="36">
        <v>73269000</v>
      </c>
      <c r="D191" s="39">
        <v>121591620.00000001</v>
      </c>
      <c r="E191" s="54">
        <f>[1]PLATI!E160</f>
        <v>121589059</v>
      </c>
    </row>
    <row r="192" spans="1:5" s="38" customFormat="1" ht="102">
      <c r="A192" s="92" t="s">
        <v>226</v>
      </c>
      <c r="B192" s="35"/>
      <c r="C192" s="36"/>
      <c r="D192" s="39">
        <v>119610.00000000001</v>
      </c>
      <c r="E192" s="54">
        <f>[1]PLATI!E161</f>
        <v>92239</v>
      </c>
    </row>
    <row r="193" spans="1:5" s="38" customFormat="1" ht="25.5">
      <c r="A193" s="92" t="s">
        <v>254</v>
      </c>
      <c r="B193" s="35"/>
      <c r="C193" s="52">
        <f>C194+C195</f>
        <v>139829000</v>
      </c>
      <c r="D193" s="53">
        <f t="shared" ref="D193:E193" si="75">D194+D195</f>
        <v>167151570</v>
      </c>
      <c r="E193" s="54">
        <f t="shared" si="75"/>
        <v>167072172</v>
      </c>
    </row>
    <row r="194" spans="1:5" s="38" customFormat="1" ht="18" customHeight="1">
      <c r="A194" s="92" t="s">
        <v>229</v>
      </c>
      <c r="B194" s="35"/>
      <c r="C194" s="36">
        <v>139825600</v>
      </c>
      <c r="D194" s="39">
        <v>167107430</v>
      </c>
      <c r="E194" s="54">
        <f>[1]PLATI!E163</f>
        <v>167042082</v>
      </c>
    </row>
    <row r="195" spans="1:5" s="38" customFormat="1" ht="102">
      <c r="A195" s="92" t="s">
        <v>220</v>
      </c>
      <c r="B195" s="35"/>
      <c r="C195" s="36">
        <v>3400</v>
      </c>
      <c r="D195" s="39">
        <v>44140</v>
      </c>
      <c r="E195" s="54">
        <f>[1]PLATI!E164</f>
        <v>30090</v>
      </c>
    </row>
    <row r="196" spans="1:5" s="38" customFormat="1" ht="38.25">
      <c r="A196" s="92" t="s">
        <v>255</v>
      </c>
      <c r="B196" s="35"/>
      <c r="C196" s="52">
        <f t="shared" ref="C196:E196" si="76">C197+C198</f>
        <v>20731000</v>
      </c>
      <c r="D196" s="53">
        <f t="shared" si="76"/>
        <v>26600409.999999993</v>
      </c>
      <c r="E196" s="54">
        <f t="shared" si="76"/>
        <v>26598196</v>
      </c>
    </row>
    <row r="197" spans="1:5" s="38" customFormat="1" ht="14.25">
      <c r="A197" s="92" t="s">
        <v>229</v>
      </c>
      <c r="B197" s="35"/>
      <c r="C197" s="36">
        <v>20731000</v>
      </c>
      <c r="D197" s="39">
        <v>26600399.999999993</v>
      </c>
      <c r="E197" s="54">
        <f>[1]PLATI!E166</f>
        <v>26598196</v>
      </c>
    </row>
    <row r="198" spans="1:5" s="38" customFormat="1" ht="102">
      <c r="A198" s="92" t="s">
        <v>220</v>
      </c>
      <c r="B198" s="35"/>
      <c r="C198" s="36"/>
      <c r="D198" s="39">
        <v>10</v>
      </c>
      <c r="E198" s="54">
        <f>[1]PLATI!E167</f>
        <v>0</v>
      </c>
    </row>
    <row r="199" spans="1:5" s="38" customFormat="1" ht="25.5">
      <c r="A199" s="92" t="s">
        <v>256</v>
      </c>
      <c r="B199" s="35"/>
      <c r="C199" s="36">
        <v>197000</v>
      </c>
      <c r="D199" s="39">
        <v>127960.00000000001</v>
      </c>
      <c r="E199" s="54">
        <f>[1]PLATI!E168</f>
        <v>127872</v>
      </c>
    </row>
    <row r="200" spans="1:5" s="38" customFormat="1" ht="25.5">
      <c r="A200" s="92" t="s">
        <v>257</v>
      </c>
      <c r="B200" s="35"/>
      <c r="C200" s="36">
        <v>1741000</v>
      </c>
      <c r="D200" s="39">
        <v>1948760.0000000002</v>
      </c>
      <c r="E200" s="54">
        <f>[1]PLATI!E169</f>
        <v>1947364</v>
      </c>
    </row>
    <row r="201" spans="1:5" s="38" customFormat="1" ht="25.5">
      <c r="A201" s="92" t="s">
        <v>258</v>
      </c>
      <c r="B201" s="35"/>
      <c r="C201" s="52">
        <f>C202+C203</f>
        <v>303121999.99999994</v>
      </c>
      <c r="D201" s="53">
        <f t="shared" ref="D201:E201" si="77">D202+D203</f>
        <v>381545900</v>
      </c>
      <c r="E201" s="54">
        <f t="shared" si="77"/>
        <v>381431905</v>
      </c>
    </row>
    <row r="202" spans="1:5" s="38" customFormat="1" ht="14.25">
      <c r="A202" s="92" t="s">
        <v>229</v>
      </c>
      <c r="B202" s="35"/>
      <c r="C202" s="36">
        <v>303093649.99999994</v>
      </c>
      <c r="D202" s="39">
        <v>381376410</v>
      </c>
      <c r="E202" s="54">
        <f>[1]PLATI!E171</f>
        <v>381277949</v>
      </c>
    </row>
    <row r="203" spans="1:5" s="38" customFormat="1" ht="102">
      <c r="A203" s="92" t="s">
        <v>220</v>
      </c>
      <c r="B203" s="35"/>
      <c r="C203" s="36">
        <v>28350</v>
      </c>
      <c r="D203" s="39">
        <v>169490</v>
      </c>
      <c r="E203" s="54">
        <f>[1]PLATI!E172</f>
        <v>153956</v>
      </c>
    </row>
    <row r="204" spans="1:5" s="38" customFormat="1" ht="63.75">
      <c r="A204" s="92" t="s">
        <v>242</v>
      </c>
      <c r="B204" s="35"/>
      <c r="C204" s="36">
        <v>129000</v>
      </c>
      <c r="D204" s="39">
        <v>146120.00000000003</v>
      </c>
      <c r="E204" s="54">
        <f>[1]PLATI!E173</f>
        <v>140539</v>
      </c>
    </row>
    <row r="205" spans="1:5" s="38" customFormat="1" ht="38.25">
      <c r="A205" s="92" t="s">
        <v>259</v>
      </c>
      <c r="B205" s="35"/>
      <c r="C205" s="52">
        <f t="shared" ref="C205:E205" si="78">C206+C207</f>
        <v>1147000</v>
      </c>
      <c r="D205" s="53">
        <f t="shared" si="78"/>
        <v>1243990.0000000002</v>
      </c>
      <c r="E205" s="54">
        <f t="shared" si="78"/>
        <v>1237311</v>
      </c>
    </row>
    <row r="206" spans="1:5" s="38" customFormat="1" ht="21.6" customHeight="1">
      <c r="A206" s="92" t="s">
        <v>260</v>
      </c>
      <c r="B206" s="35"/>
      <c r="C206" s="36">
        <v>1147000</v>
      </c>
      <c r="D206" s="39">
        <v>1241820.0000000002</v>
      </c>
      <c r="E206" s="54">
        <f>[1]PLATI!E175</f>
        <v>1235144</v>
      </c>
    </row>
    <row r="207" spans="1:5" s="38" customFormat="1" ht="102">
      <c r="A207" s="92" t="s">
        <v>220</v>
      </c>
      <c r="B207" s="35"/>
      <c r="C207" s="36"/>
      <c r="D207" s="39">
        <v>2170</v>
      </c>
      <c r="E207" s="54">
        <f>[1]PLATI!E176</f>
        <v>2167</v>
      </c>
    </row>
    <row r="208" spans="1:5" s="38" customFormat="1" ht="51">
      <c r="A208" s="109" t="s">
        <v>261</v>
      </c>
      <c r="B208" s="77"/>
      <c r="C208" s="30">
        <f t="shared" ref="C208:D208" si="79">C209+C212+C213+C216</f>
        <v>21918000</v>
      </c>
      <c r="D208" s="30">
        <f t="shared" si="79"/>
        <v>26813549.999999996</v>
      </c>
      <c r="E208" s="31">
        <f t="shared" ref="E208" si="80">ROUND(+E209+E212+E213+E216,1)</f>
        <v>26798997</v>
      </c>
    </row>
    <row r="209" spans="1:5" s="38" customFormat="1" ht="32.450000000000003" customHeight="1">
      <c r="A209" s="92" t="s">
        <v>262</v>
      </c>
      <c r="B209" s="35"/>
      <c r="C209" s="52">
        <f>C210+C211</f>
        <v>20364000</v>
      </c>
      <c r="D209" s="53">
        <f t="shared" ref="D209:E209" si="81">D210+D211</f>
        <v>19989339.999999996</v>
      </c>
      <c r="E209" s="54">
        <f t="shared" si="81"/>
        <v>19977166</v>
      </c>
    </row>
    <row r="210" spans="1:5" s="38" customFormat="1" ht="37.9" customHeight="1">
      <c r="A210" s="92" t="s">
        <v>229</v>
      </c>
      <c r="B210" s="35"/>
      <c r="C210" s="36">
        <v>15516000</v>
      </c>
      <c r="D210" s="39">
        <v>19989319.999999996</v>
      </c>
      <c r="E210" s="54">
        <f>[1]PLATI!E179</f>
        <v>19977166</v>
      </c>
    </row>
    <row r="211" spans="1:5" s="38" customFormat="1" ht="102">
      <c r="A211" s="92" t="s">
        <v>220</v>
      </c>
      <c r="B211" s="35"/>
      <c r="C211" s="36">
        <v>4848000</v>
      </c>
      <c r="D211" s="39">
        <v>20</v>
      </c>
      <c r="E211" s="54">
        <f>[1]PLATI!E180</f>
        <v>0</v>
      </c>
    </row>
    <row r="212" spans="1:5" s="38" customFormat="1" ht="38.25">
      <c r="A212" s="92" t="s">
        <v>263</v>
      </c>
      <c r="B212" s="35"/>
      <c r="C212" s="36"/>
      <c r="D212" s="39">
        <v>5757230</v>
      </c>
      <c r="E212" s="54">
        <f>[1]PLATI!E181</f>
        <v>5755446</v>
      </c>
    </row>
    <row r="213" spans="1:5" s="38" customFormat="1" ht="38.25">
      <c r="A213" s="92" t="s">
        <v>264</v>
      </c>
      <c r="B213" s="35"/>
      <c r="C213" s="52">
        <f>+C214+C215</f>
        <v>243000</v>
      </c>
      <c r="D213" s="53">
        <f>+D214+D215</f>
        <v>263299.99999999994</v>
      </c>
      <c r="E213" s="54">
        <f t="shared" ref="E213" si="82">E214+E215</f>
        <v>262709</v>
      </c>
    </row>
    <row r="214" spans="1:5" s="38" customFormat="1" ht="18" customHeight="1">
      <c r="A214" s="92" t="s">
        <v>229</v>
      </c>
      <c r="B214" s="35"/>
      <c r="C214" s="36">
        <v>243000</v>
      </c>
      <c r="D214" s="39">
        <v>263299.99999999994</v>
      </c>
      <c r="E214" s="54">
        <f>[1]PLATI!E183</f>
        <v>262709</v>
      </c>
    </row>
    <row r="215" spans="1:5" s="38" customFormat="1" ht="102">
      <c r="A215" s="92" t="s">
        <v>220</v>
      </c>
      <c r="B215" s="35"/>
      <c r="C215" s="36"/>
      <c r="D215" s="39"/>
      <c r="E215" s="54">
        <f>[1]PLATI!E184</f>
        <v>0</v>
      </c>
    </row>
    <row r="216" spans="1:5" s="38" customFormat="1" ht="38.25">
      <c r="A216" s="92" t="s">
        <v>265</v>
      </c>
      <c r="B216" s="35"/>
      <c r="C216" s="36">
        <v>1311000</v>
      </c>
      <c r="D216" s="39">
        <v>803680.00000000012</v>
      </c>
      <c r="E216" s="54">
        <f>[1]PLATI!E185</f>
        <v>803676</v>
      </c>
    </row>
    <row r="217" spans="1:5" s="38" customFormat="1" ht="38.25">
      <c r="A217" s="78" t="s">
        <v>266</v>
      </c>
      <c r="B217" s="77" t="s">
        <v>267</v>
      </c>
      <c r="C217" s="44">
        <f t="shared" ref="C217:E217" si="83">C218+C219+C220</f>
        <v>1272557000</v>
      </c>
      <c r="D217" s="45">
        <f t="shared" si="83"/>
        <v>1546405460.0000005</v>
      </c>
      <c r="E217" s="59">
        <f t="shared" si="83"/>
        <v>1544996728</v>
      </c>
    </row>
    <row r="218" spans="1:5" s="38" customFormat="1" ht="18" customHeight="1">
      <c r="A218" s="92" t="s">
        <v>229</v>
      </c>
      <c r="B218" s="77"/>
      <c r="C218" s="66">
        <v>1272352550</v>
      </c>
      <c r="D218" s="110">
        <v>1543620200.0000005</v>
      </c>
      <c r="E218" s="75">
        <f>[1]PLATI!E187</f>
        <v>1542222141</v>
      </c>
    </row>
    <row r="219" spans="1:5" s="38" customFormat="1" ht="102">
      <c r="A219" s="92" t="s">
        <v>220</v>
      </c>
      <c r="B219" s="77"/>
      <c r="C219" s="66">
        <v>204450</v>
      </c>
      <c r="D219" s="110">
        <v>2687610</v>
      </c>
      <c r="E219" s="75">
        <f>[1]PLATI!E188</f>
        <v>2677037</v>
      </c>
    </row>
    <row r="220" spans="1:5" s="38" customFormat="1" ht="25.5">
      <c r="A220" s="92" t="s">
        <v>268</v>
      </c>
      <c r="B220" s="77"/>
      <c r="C220" s="66"/>
      <c r="D220" s="110">
        <v>97650</v>
      </c>
      <c r="E220" s="75">
        <f>[1]PLATI!E189</f>
        <v>97550</v>
      </c>
    </row>
    <row r="221" spans="1:5" s="38" customFormat="1" ht="25.5">
      <c r="A221" s="78" t="s">
        <v>269</v>
      </c>
      <c r="B221" s="77" t="s">
        <v>270</v>
      </c>
      <c r="C221" s="44">
        <f>C222+C223</f>
        <v>236909000</v>
      </c>
      <c r="D221" s="45">
        <f t="shared" ref="D221:E221" si="84">D222+D223</f>
        <v>337710420.00000006</v>
      </c>
      <c r="E221" s="59">
        <f t="shared" si="84"/>
        <v>337410503</v>
      </c>
    </row>
    <row r="222" spans="1:5" s="38" customFormat="1" ht="18" customHeight="1">
      <c r="A222" s="92" t="s">
        <v>229</v>
      </c>
      <c r="B222" s="77"/>
      <c r="C222" s="66">
        <v>236906990</v>
      </c>
      <c r="D222" s="110">
        <v>337672230.00000006</v>
      </c>
      <c r="E222" s="75">
        <f>[1]PLATI!E191</f>
        <v>337375236</v>
      </c>
    </row>
    <row r="223" spans="1:5" s="38" customFormat="1" ht="102">
      <c r="A223" s="92" t="s">
        <v>220</v>
      </c>
      <c r="B223" s="77"/>
      <c r="C223" s="66">
        <v>2009.9999999999998</v>
      </c>
      <c r="D223" s="110">
        <v>38190.000000000007</v>
      </c>
      <c r="E223" s="75">
        <f>[1]PLATI!E192</f>
        <v>35267</v>
      </c>
    </row>
    <row r="224" spans="1:5" s="51" customFormat="1" ht="18" customHeight="1">
      <c r="A224" s="83" t="s">
        <v>271</v>
      </c>
      <c r="B224" s="84" t="s">
        <v>272</v>
      </c>
      <c r="C224" s="30">
        <f t="shared" ref="C224:E224" si="85">ROUND(+C225+C233+C242+C248+C267,1)</f>
        <v>9189241000</v>
      </c>
      <c r="D224" s="30">
        <f t="shared" si="85"/>
        <v>12021122910</v>
      </c>
      <c r="E224" s="31">
        <f t="shared" si="85"/>
        <v>11995090688</v>
      </c>
    </row>
    <row r="225" spans="1:5" s="38" customFormat="1" ht="25.5">
      <c r="A225" s="78" t="s">
        <v>273</v>
      </c>
      <c r="B225" s="77" t="s">
        <v>274</v>
      </c>
      <c r="C225" s="44">
        <f t="shared" ref="C225:E225" si="86">+C226+C227+C228+C229+C230+C231+C232</f>
        <v>3699459000</v>
      </c>
      <c r="D225" s="44">
        <f t="shared" si="86"/>
        <v>5291602480</v>
      </c>
      <c r="E225" s="46">
        <f t="shared" si="86"/>
        <v>5287356783</v>
      </c>
    </row>
    <row r="226" spans="1:5" s="38" customFormat="1" ht="18" customHeight="1">
      <c r="A226" s="92" t="s">
        <v>218</v>
      </c>
      <c r="B226" s="35"/>
      <c r="C226" s="36">
        <v>3527029000</v>
      </c>
      <c r="D226" s="39">
        <v>5066520810</v>
      </c>
      <c r="E226" s="54">
        <f>[1]PLATI!E195</f>
        <v>5063799543</v>
      </c>
    </row>
    <row r="227" spans="1:5" s="38" customFormat="1" ht="18" customHeight="1">
      <c r="A227" s="92" t="s">
        <v>275</v>
      </c>
      <c r="B227" s="35"/>
      <c r="C227" s="36">
        <v>160743000</v>
      </c>
      <c r="D227" s="39">
        <v>214410429.99999991</v>
      </c>
      <c r="E227" s="54">
        <f>[1]PLATI!E196</f>
        <v>213179164</v>
      </c>
    </row>
    <row r="228" spans="1:5" s="38" customFormat="1" ht="63.75">
      <c r="A228" s="92" t="s">
        <v>276</v>
      </c>
      <c r="B228" s="35"/>
      <c r="C228" s="36">
        <v>1827000</v>
      </c>
      <c r="D228" s="39">
        <v>1929020.0000000005</v>
      </c>
      <c r="E228" s="54">
        <f>[1]PLATI!E197</f>
        <v>1927315</v>
      </c>
    </row>
    <row r="229" spans="1:5" s="38" customFormat="1" ht="60">
      <c r="A229" s="106" t="s">
        <v>277</v>
      </c>
      <c r="B229" s="35"/>
      <c r="C229" s="36">
        <v>2886000</v>
      </c>
      <c r="D229" s="39">
        <v>3688279.9999999991</v>
      </c>
      <c r="E229" s="54">
        <f>[1]PLATI!E198</f>
        <v>3651561</v>
      </c>
    </row>
    <row r="230" spans="1:5" s="38" customFormat="1" ht="102">
      <c r="A230" s="92" t="s">
        <v>220</v>
      </c>
      <c r="B230" s="35"/>
      <c r="C230" s="36">
        <v>60960.000000000007</v>
      </c>
      <c r="D230" s="39">
        <v>693050.00000000012</v>
      </c>
      <c r="E230" s="54">
        <f>[1]PLATI!E199</f>
        <v>689677</v>
      </c>
    </row>
    <row r="231" spans="1:5" s="38" customFormat="1" ht="89.25">
      <c r="A231" s="92" t="s">
        <v>278</v>
      </c>
      <c r="B231" s="35"/>
      <c r="C231" s="36">
        <v>6913040</v>
      </c>
      <c r="D231" s="39">
        <v>4192790</v>
      </c>
      <c r="E231" s="54">
        <f>[1]PLATI!E200</f>
        <v>3941423</v>
      </c>
    </row>
    <row r="232" spans="1:5" s="38" customFormat="1" ht="25.5">
      <c r="A232" s="92" t="s">
        <v>268</v>
      </c>
      <c r="B232" s="35"/>
      <c r="C232" s="36"/>
      <c r="D232" s="39">
        <v>168100</v>
      </c>
      <c r="E232" s="54">
        <f>[1]PLATI!E201</f>
        <v>168100</v>
      </c>
    </row>
    <row r="233" spans="1:5" s="38" customFormat="1" ht="25.5">
      <c r="A233" s="78" t="s">
        <v>279</v>
      </c>
      <c r="B233" s="77" t="s">
        <v>280</v>
      </c>
      <c r="C233" s="44">
        <f t="shared" ref="C233:E233" si="87">C234+C238+C239+C240+C241+C235</f>
        <v>2777376000</v>
      </c>
      <c r="D233" s="44">
        <f t="shared" si="87"/>
        <v>3592934420.0000005</v>
      </c>
      <c r="E233" s="46">
        <f t="shared" si="87"/>
        <v>3582956031</v>
      </c>
    </row>
    <row r="234" spans="1:5" s="38" customFormat="1" ht="18" customHeight="1">
      <c r="A234" s="111" t="s">
        <v>218</v>
      </c>
      <c r="B234" s="77"/>
      <c r="C234" s="66">
        <v>2417285000</v>
      </c>
      <c r="D234" s="66">
        <v>3552528360.0000005</v>
      </c>
      <c r="E234" s="75">
        <f>[1]PLATI!E203</f>
        <v>3542798561</v>
      </c>
    </row>
    <row r="235" spans="1:5" s="38" customFormat="1" ht="24">
      <c r="A235" s="112" t="s">
        <v>281</v>
      </c>
      <c r="B235" s="77"/>
      <c r="C235" s="66">
        <f t="shared" ref="C235:E235" si="88">C236+C237</f>
        <v>125054760</v>
      </c>
      <c r="D235" s="66">
        <f t="shared" si="88"/>
        <v>5239870</v>
      </c>
      <c r="E235" s="113">
        <f t="shared" si="88"/>
        <v>5237070</v>
      </c>
    </row>
    <row r="236" spans="1:5" s="38" customFormat="1" ht="18" customHeight="1">
      <c r="A236" s="112" t="s">
        <v>282</v>
      </c>
      <c r="B236" s="77"/>
      <c r="C236" s="66">
        <v>125054760</v>
      </c>
      <c r="D236" s="66">
        <v>5239820</v>
      </c>
      <c r="E236" s="67">
        <f>[1]PLATI!E205</f>
        <v>5237070</v>
      </c>
    </row>
    <row r="237" spans="1:5" s="38" customFormat="1" ht="18" customHeight="1">
      <c r="A237" s="112" t="s">
        <v>283</v>
      </c>
      <c r="B237" s="77"/>
      <c r="C237" s="66"/>
      <c r="D237" s="66">
        <v>50</v>
      </c>
      <c r="E237" s="67">
        <f>[1]PLATI!E206</f>
        <v>0</v>
      </c>
    </row>
    <row r="238" spans="1:5" s="38" customFormat="1" ht="102">
      <c r="A238" s="92" t="s">
        <v>220</v>
      </c>
      <c r="B238" s="77"/>
      <c r="C238" s="66">
        <v>76240.000000000015</v>
      </c>
      <c r="D238" s="66">
        <v>1152290</v>
      </c>
      <c r="E238" s="75">
        <f>[1]PLATI!E207</f>
        <v>1142695</v>
      </c>
    </row>
    <row r="239" spans="1:5" s="38" customFormat="1" ht="25.5">
      <c r="A239" s="92" t="s">
        <v>268</v>
      </c>
      <c r="B239" s="77"/>
      <c r="C239" s="66"/>
      <c r="D239" s="66">
        <v>466049.99999999994</v>
      </c>
      <c r="E239" s="75">
        <f>[1]PLATI!E208</f>
        <v>466050</v>
      </c>
    </row>
    <row r="240" spans="1:5" s="38" customFormat="1" ht="51">
      <c r="A240" s="92" t="s">
        <v>284</v>
      </c>
      <c r="B240" s="77"/>
      <c r="C240" s="66">
        <v>232974000</v>
      </c>
      <c r="D240" s="66">
        <v>33547850.000000019</v>
      </c>
      <c r="E240" s="75">
        <f>[1]PLATI!E209</f>
        <v>33311655</v>
      </c>
    </row>
    <row r="241" spans="1:5" s="38" customFormat="1" ht="25.5">
      <c r="A241" s="92" t="s">
        <v>285</v>
      </c>
      <c r="B241" s="77"/>
      <c r="C241" s="66">
        <v>1986000</v>
      </c>
      <c r="D241" s="66"/>
      <c r="E241" s="75">
        <f>[1]PLATI!E210</f>
        <v>0</v>
      </c>
    </row>
    <row r="242" spans="1:5" s="38" customFormat="1" ht="18" customHeight="1">
      <c r="A242" s="78" t="s">
        <v>286</v>
      </c>
      <c r="B242" s="77" t="s">
        <v>287</v>
      </c>
      <c r="C242" s="44">
        <f t="shared" ref="C242:E242" si="89">C243+C244+C245+C246+C247</f>
        <v>238520000</v>
      </c>
      <c r="D242" s="44">
        <f t="shared" si="89"/>
        <v>431767340.00000012</v>
      </c>
      <c r="E242" s="46">
        <f t="shared" si="89"/>
        <v>431354144</v>
      </c>
    </row>
    <row r="243" spans="1:5" s="38" customFormat="1" ht="18" customHeight="1">
      <c r="A243" s="92" t="s">
        <v>218</v>
      </c>
      <c r="B243" s="35"/>
      <c r="C243" s="36">
        <v>238439610</v>
      </c>
      <c r="D243" s="39">
        <v>430560430.00000012</v>
      </c>
      <c r="E243" s="54">
        <f>[1]PLATI!E212</f>
        <v>430148009</v>
      </c>
    </row>
    <row r="244" spans="1:5" s="38" customFormat="1" ht="25.9" customHeight="1">
      <c r="A244" s="92" t="s">
        <v>222</v>
      </c>
      <c r="B244" s="35"/>
      <c r="C244" s="36"/>
      <c r="D244" s="39"/>
      <c r="E244" s="54">
        <f>[1]PLATI!E213</f>
        <v>0</v>
      </c>
    </row>
    <row r="245" spans="1:5" s="38" customFormat="1" ht="102">
      <c r="A245" s="92" t="s">
        <v>220</v>
      </c>
      <c r="B245" s="35"/>
      <c r="C245" s="36">
        <v>80390</v>
      </c>
      <c r="D245" s="39">
        <v>866680</v>
      </c>
      <c r="E245" s="54">
        <f>[1]PLATI!E214</f>
        <v>865914</v>
      </c>
    </row>
    <row r="246" spans="1:5" s="38" customFormat="1" ht="25.5">
      <c r="A246" s="92" t="s">
        <v>268</v>
      </c>
      <c r="B246" s="35"/>
      <c r="C246" s="36"/>
      <c r="D246" s="39">
        <v>61200</v>
      </c>
      <c r="E246" s="54">
        <f>[1]PLATI!E215</f>
        <v>61200</v>
      </c>
    </row>
    <row r="247" spans="1:5" s="38" customFormat="1" ht="63.75">
      <c r="A247" s="92" t="s">
        <v>288</v>
      </c>
      <c r="B247" s="35"/>
      <c r="C247" s="36"/>
      <c r="D247" s="39">
        <v>279030</v>
      </c>
      <c r="E247" s="54">
        <f>[1]PLATI!E216</f>
        <v>279021</v>
      </c>
    </row>
    <row r="248" spans="1:5" s="38" customFormat="1" ht="25.5">
      <c r="A248" s="78" t="s">
        <v>289</v>
      </c>
      <c r="B248" s="77" t="s">
        <v>290</v>
      </c>
      <c r="C248" s="44">
        <f t="shared" ref="C248:E248" si="90">C249+C255+C256+C254+C250+C253</f>
        <v>2115645000</v>
      </c>
      <c r="D248" s="44">
        <f t="shared" si="90"/>
        <v>2398791660</v>
      </c>
      <c r="E248" s="46">
        <f t="shared" si="90"/>
        <v>2387532362</v>
      </c>
    </row>
    <row r="249" spans="1:5" s="38" customFormat="1" ht="18" customHeight="1">
      <c r="A249" s="92" t="s">
        <v>218</v>
      </c>
      <c r="B249" s="35"/>
      <c r="C249" s="36">
        <v>1387135000</v>
      </c>
      <c r="D249" s="39">
        <v>2053322780</v>
      </c>
      <c r="E249" s="54">
        <f>[1]PLATI!E218</f>
        <v>2052593927</v>
      </c>
    </row>
    <row r="250" spans="1:5" s="38" customFormat="1" ht="24">
      <c r="A250" s="114" t="s">
        <v>281</v>
      </c>
      <c r="B250" s="35"/>
      <c r="C250" s="52">
        <f t="shared" ref="C250:D250" si="91">C251+C252</f>
        <v>554280740</v>
      </c>
      <c r="D250" s="53">
        <f t="shared" si="91"/>
        <v>176138710</v>
      </c>
      <c r="E250" s="54">
        <f>[1]PLATI!E219</f>
        <v>176102040</v>
      </c>
    </row>
    <row r="251" spans="1:5" s="38" customFormat="1" ht="18" customHeight="1">
      <c r="A251" s="114" t="s">
        <v>282</v>
      </c>
      <c r="B251" s="35"/>
      <c r="C251" s="36">
        <v>554280740</v>
      </c>
      <c r="D251" s="39">
        <v>176126520</v>
      </c>
      <c r="E251" s="54">
        <f>[1]PLATI!E220</f>
        <v>176102040</v>
      </c>
    </row>
    <row r="252" spans="1:5" s="38" customFormat="1" ht="18" customHeight="1">
      <c r="A252" s="114" t="s">
        <v>283</v>
      </c>
      <c r="B252" s="35"/>
      <c r="C252" s="36"/>
      <c r="D252" s="39">
        <v>12190</v>
      </c>
      <c r="E252" s="54">
        <f>[1]PLATI!E221</f>
        <v>0</v>
      </c>
    </row>
    <row r="253" spans="1:5" s="38" customFormat="1" ht="132">
      <c r="A253" s="115" t="s">
        <v>291</v>
      </c>
      <c r="B253" s="35"/>
      <c r="C253" s="36"/>
      <c r="D253" s="39">
        <v>10205000</v>
      </c>
      <c r="E253" s="54">
        <f>[1]PLATI!E222</f>
        <v>65</v>
      </c>
    </row>
    <row r="254" spans="1:5" s="38" customFormat="1" ht="102">
      <c r="A254" s="92" t="s">
        <v>220</v>
      </c>
      <c r="B254" s="35"/>
      <c r="C254" s="36">
        <v>70259.999999999985</v>
      </c>
      <c r="D254" s="39">
        <v>1064389.9999999998</v>
      </c>
      <c r="E254" s="54">
        <f>[1]PLATI!E223</f>
        <v>1054568</v>
      </c>
    </row>
    <row r="255" spans="1:5" s="38" customFormat="1" ht="25.5">
      <c r="A255" s="92" t="s">
        <v>268</v>
      </c>
      <c r="B255" s="35"/>
      <c r="C255" s="36"/>
      <c r="D255" s="39">
        <v>114399.99999999999</v>
      </c>
      <c r="E255" s="54">
        <f>[1]PLATI!E224</f>
        <v>114400</v>
      </c>
    </row>
    <row r="256" spans="1:5" s="100" customFormat="1" ht="25.5">
      <c r="A256" s="116" t="s">
        <v>292</v>
      </c>
      <c r="B256" s="97"/>
      <c r="C256" s="98">
        <f t="shared" ref="C256:E256" si="92">C260+C263+C257+C264</f>
        <v>174159000</v>
      </c>
      <c r="D256" s="117">
        <f t="shared" si="92"/>
        <v>157946380</v>
      </c>
      <c r="E256" s="118">
        <f t="shared" si="92"/>
        <v>157667362</v>
      </c>
    </row>
    <row r="257" spans="1:5" s="38" customFormat="1" ht="18" customHeight="1">
      <c r="A257" s="106" t="s">
        <v>293</v>
      </c>
      <c r="B257" s="35"/>
      <c r="C257" s="52">
        <f t="shared" ref="C257:E257" si="93">C258+C259</f>
        <v>77844000</v>
      </c>
      <c r="D257" s="52">
        <f t="shared" si="93"/>
        <v>111571510.00000001</v>
      </c>
      <c r="E257" s="54">
        <f t="shared" si="93"/>
        <v>111570510</v>
      </c>
    </row>
    <row r="258" spans="1:5" s="38" customFormat="1" ht="18" customHeight="1">
      <c r="A258" s="92" t="s">
        <v>229</v>
      </c>
      <c r="B258" s="35"/>
      <c r="C258" s="36">
        <v>77840000</v>
      </c>
      <c r="D258" s="39">
        <v>111474510.00000001</v>
      </c>
      <c r="E258" s="54">
        <f>[1]PLATI!E227</f>
        <v>111474510</v>
      </c>
    </row>
    <row r="259" spans="1:5" s="38" customFormat="1" ht="102">
      <c r="A259" s="92" t="s">
        <v>220</v>
      </c>
      <c r="B259" s="35"/>
      <c r="C259" s="36">
        <v>4000</v>
      </c>
      <c r="D259" s="39">
        <v>97000</v>
      </c>
      <c r="E259" s="54">
        <f>[1]PLATI!E228</f>
        <v>96000</v>
      </c>
    </row>
    <row r="260" spans="1:5" s="38" customFormat="1" ht="36">
      <c r="A260" s="106" t="s">
        <v>294</v>
      </c>
      <c r="B260" s="35"/>
      <c r="C260" s="52">
        <f t="shared" ref="C260:D260" si="94">C261+C262</f>
        <v>2805000</v>
      </c>
      <c r="D260" s="53">
        <f t="shared" si="94"/>
        <v>2992440</v>
      </c>
      <c r="E260" s="54">
        <f t="shared" ref="E260" si="95">+E261+E262</f>
        <v>2982738</v>
      </c>
    </row>
    <row r="261" spans="1:5" s="38" customFormat="1" ht="14.25">
      <c r="A261" s="92" t="s">
        <v>229</v>
      </c>
      <c r="B261" s="35"/>
      <c r="C261" s="36">
        <v>2805000</v>
      </c>
      <c r="D261" s="39">
        <v>2992360</v>
      </c>
      <c r="E261" s="54">
        <f>[1]PLATI!E230</f>
        <v>2982662</v>
      </c>
    </row>
    <row r="262" spans="1:5" s="38" customFormat="1" ht="102">
      <c r="A262" s="92" t="s">
        <v>220</v>
      </c>
      <c r="B262" s="35"/>
      <c r="C262" s="36"/>
      <c r="D262" s="39">
        <v>80</v>
      </c>
      <c r="E262" s="54">
        <f>[1]PLATI!E231</f>
        <v>76</v>
      </c>
    </row>
    <row r="263" spans="1:5" s="38" customFormat="1" ht="24">
      <c r="A263" s="106" t="s">
        <v>295</v>
      </c>
      <c r="B263" s="35"/>
      <c r="C263" s="36">
        <v>152000</v>
      </c>
      <c r="D263" s="39">
        <v>11989.999999999998</v>
      </c>
      <c r="E263" s="54">
        <f>[1]PLATI!E232</f>
        <v>11264</v>
      </c>
    </row>
    <row r="264" spans="1:5" s="38" customFormat="1" ht="25.5">
      <c r="A264" s="92" t="s">
        <v>296</v>
      </c>
      <c r="B264" s="35"/>
      <c r="C264" s="52">
        <f t="shared" ref="C264:E264" si="96">C265+C266</f>
        <v>93358000</v>
      </c>
      <c r="D264" s="52">
        <f t="shared" si="96"/>
        <v>43370439.999999993</v>
      </c>
      <c r="E264" s="37">
        <f t="shared" si="96"/>
        <v>43102850</v>
      </c>
    </row>
    <row r="265" spans="1:5" s="38" customFormat="1" ht="14.25">
      <c r="A265" s="92" t="s">
        <v>229</v>
      </c>
      <c r="B265" s="35"/>
      <c r="C265" s="36">
        <v>93358000</v>
      </c>
      <c r="D265" s="39">
        <v>43361509.999999993</v>
      </c>
      <c r="E265" s="54">
        <f>[1]PLATI!E234</f>
        <v>43095256</v>
      </c>
    </row>
    <row r="266" spans="1:5" s="38" customFormat="1" ht="102">
      <c r="A266" s="92" t="s">
        <v>226</v>
      </c>
      <c r="B266" s="35"/>
      <c r="C266" s="36"/>
      <c r="D266" s="39">
        <v>8930</v>
      </c>
      <c r="E266" s="54">
        <f>[1]PLATI!E235</f>
        <v>7594</v>
      </c>
    </row>
    <row r="267" spans="1:5" s="38" customFormat="1" ht="51">
      <c r="A267" s="78" t="s">
        <v>297</v>
      </c>
      <c r="B267" s="77" t="s">
        <v>298</v>
      </c>
      <c r="C267" s="44">
        <f t="shared" ref="C267:E267" si="97">+C268+C270+C271+C272+C269</f>
        <v>358241000</v>
      </c>
      <c r="D267" s="44">
        <f t="shared" si="97"/>
        <v>306027010.00000012</v>
      </c>
      <c r="E267" s="46">
        <f t="shared" si="97"/>
        <v>305891368</v>
      </c>
    </row>
    <row r="268" spans="1:5" s="38" customFormat="1" ht="18" customHeight="1">
      <c r="A268" s="92" t="s">
        <v>218</v>
      </c>
      <c r="B268" s="35"/>
      <c r="C268" s="36">
        <v>147356000</v>
      </c>
      <c r="D268" s="39">
        <v>305899360.00000012</v>
      </c>
      <c r="E268" s="54">
        <f>[1]PLATI!E237</f>
        <v>305765124</v>
      </c>
    </row>
    <row r="269" spans="1:5" s="38" customFormat="1" ht="38.25">
      <c r="A269" s="119" t="s">
        <v>299</v>
      </c>
      <c r="B269" s="35"/>
      <c r="C269" s="36">
        <v>210883250</v>
      </c>
      <c r="D269" s="39">
        <v>64160</v>
      </c>
      <c r="E269" s="54">
        <f>[1]PLATI!E238</f>
        <v>64143</v>
      </c>
    </row>
    <row r="270" spans="1:5" s="38" customFormat="1" ht="18" customHeight="1">
      <c r="A270" s="92" t="s">
        <v>222</v>
      </c>
      <c r="B270" s="35"/>
      <c r="C270" s="36"/>
      <c r="D270" s="39">
        <v>1460</v>
      </c>
      <c r="E270" s="54">
        <f>[1]PLATI!E239</f>
        <v>1456</v>
      </c>
    </row>
    <row r="271" spans="1:5" s="68" customFormat="1" ht="102">
      <c r="A271" s="92" t="s">
        <v>220</v>
      </c>
      <c r="B271" s="74"/>
      <c r="C271" s="66">
        <v>1750</v>
      </c>
      <c r="D271" s="110">
        <v>17680</v>
      </c>
      <c r="E271" s="54">
        <f>[1]PLATI!E240</f>
        <v>16295</v>
      </c>
    </row>
    <row r="272" spans="1:5" s="68" customFormat="1" ht="25.5">
      <c r="A272" s="92" t="s">
        <v>268</v>
      </c>
      <c r="B272" s="74"/>
      <c r="C272" s="66"/>
      <c r="D272" s="110">
        <v>44350</v>
      </c>
      <c r="E272" s="54">
        <f>[1]PLATI!E241</f>
        <v>44350</v>
      </c>
    </row>
    <row r="273" spans="1:5" s="51" customFormat="1" ht="25.5">
      <c r="A273" s="83" t="s">
        <v>300</v>
      </c>
      <c r="B273" s="84" t="s">
        <v>301</v>
      </c>
      <c r="C273" s="44">
        <f t="shared" ref="C273:E273" si="98">C274+C276+C275</f>
        <v>69700000</v>
      </c>
      <c r="D273" s="120">
        <f t="shared" si="98"/>
        <v>88035990.000000015</v>
      </c>
      <c r="E273" s="57">
        <f t="shared" si="98"/>
        <v>87970072</v>
      </c>
    </row>
    <row r="274" spans="1:5" s="68" customFormat="1" ht="18" customHeight="1">
      <c r="A274" s="92" t="s">
        <v>229</v>
      </c>
      <c r="B274" s="97"/>
      <c r="C274" s="66">
        <v>69695560</v>
      </c>
      <c r="D274" s="110">
        <v>83565010.000000015</v>
      </c>
      <c r="E274" s="75">
        <f>[1]PLATI!E243</f>
        <v>83502823</v>
      </c>
    </row>
    <row r="275" spans="1:5" s="68" customFormat="1" ht="38.25">
      <c r="A275" s="119" t="s">
        <v>299</v>
      </c>
      <c r="B275" s="97"/>
      <c r="C275" s="66"/>
      <c r="D275" s="110">
        <v>4429039.9999999991</v>
      </c>
      <c r="E275" s="75">
        <f>[1]PLATI!E244</f>
        <v>4428129</v>
      </c>
    </row>
    <row r="276" spans="1:5" s="68" customFormat="1" ht="102">
      <c r="A276" s="92" t="s">
        <v>220</v>
      </c>
      <c r="B276" s="97"/>
      <c r="C276" s="66">
        <v>4439.9999999999991</v>
      </c>
      <c r="D276" s="110">
        <v>41940</v>
      </c>
      <c r="E276" s="75">
        <f>[1]PLATI!E245</f>
        <v>39120</v>
      </c>
    </row>
    <row r="277" spans="1:5" s="51" customFormat="1" ht="25.5">
      <c r="A277" s="83" t="s">
        <v>302</v>
      </c>
      <c r="B277" s="84" t="s">
        <v>303</v>
      </c>
      <c r="C277" s="30">
        <f t="shared" ref="C277:E277" si="99">ROUND(+C278+C306,1)</f>
        <v>14549056000</v>
      </c>
      <c r="D277" s="30">
        <f t="shared" si="99"/>
        <v>16763476400</v>
      </c>
      <c r="E277" s="31">
        <f t="shared" si="99"/>
        <v>16502988909</v>
      </c>
    </row>
    <row r="278" spans="1:5" s="38" customFormat="1" ht="18" customHeight="1">
      <c r="A278" s="78" t="s">
        <v>304</v>
      </c>
      <c r="B278" s="77" t="s">
        <v>305</v>
      </c>
      <c r="C278" s="44">
        <f t="shared" ref="C278:E278" si="100">C279+C283+C284+C285+C289+C292+C295+C304+C286+C305+C280+C287</f>
        <v>14492812000</v>
      </c>
      <c r="D278" s="44">
        <f t="shared" si="100"/>
        <v>16700946419.999996</v>
      </c>
      <c r="E278" s="46">
        <f t="shared" si="100"/>
        <v>16442934997</v>
      </c>
    </row>
    <row r="279" spans="1:5" s="38" customFormat="1" ht="18" customHeight="1">
      <c r="A279" s="92" t="s">
        <v>218</v>
      </c>
      <c r="B279" s="35"/>
      <c r="C279" s="36">
        <v>12733884880</v>
      </c>
      <c r="D279" s="39">
        <v>14571337679.999996</v>
      </c>
      <c r="E279" s="54">
        <f>[1]PLATI!E248</f>
        <v>14547686076</v>
      </c>
    </row>
    <row r="280" spans="1:5" s="38" customFormat="1" ht="27" customHeight="1">
      <c r="A280" s="114" t="s">
        <v>281</v>
      </c>
      <c r="B280" s="35"/>
      <c r="C280" s="52">
        <f>C281+C282</f>
        <v>771761960</v>
      </c>
      <c r="D280" s="53">
        <f>D281+D282</f>
        <v>423926160</v>
      </c>
      <c r="E280" s="54">
        <f>[1]PLATI!E249</f>
        <v>210421404</v>
      </c>
    </row>
    <row r="281" spans="1:5" s="38" customFormat="1" ht="18" customHeight="1">
      <c r="A281" s="114" t="s">
        <v>282</v>
      </c>
      <c r="B281" s="35"/>
      <c r="C281" s="36">
        <v>767708960</v>
      </c>
      <c r="D281" s="39">
        <v>210518880</v>
      </c>
      <c r="E281" s="54">
        <f>[1]PLATI!E250</f>
        <v>210421404</v>
      </c>
    </row>
    <row r="282" spans="1:5" s="38" customFormat="1" ht="18" customHeight="1">
      <c r="A282" s="114" t="s">
        <v>283</v>
      </c>
      <c r="B282" s="35"/>
      <c r="C282" s="36">
        <v>4053000</v>
      </c>
      <c r="D282" s="39">
        <v>213407279.99999997</v>
      </c>
      <c r="E282" s="54">
        <f>[1]PLATI!E251</f>
        <v>0</v>
      </c>
    </row>
    <row r="283" spans="1:5" s="38" customFormat="1" ht="102">
      <c r="A283" s="92" t="s">
        <v>220</v>
      </c>
      <c r="B283" s="35"/>
      <c r="C283" s="36">
        <v>12451200</v>
      </c>
      <c r="D283" s="39">
        <v>12359400.000000002</v>
      </c>
      <c r="E283" s="54">
        <f>[1]PLATI!E252</f>
        <v>12092166</v>
      </c>
    </row>
    <row r="284" spans="1:5" s="38" customFormat="1" ht="63.75">
      <c r="A284" s="92" t="s">
        <v>288</v>
      </c>
      <c r="B284" s="35"/>
      <c r="C284" s="36">
        <v>105005000</v>
      </c>
      <c r="D284" s="39">
        <v>238185899.99999997</v>
      </c>
      <c r="E284" s="54">
        <f>[1]PLATI!E253</f>
        <v>236959909</v>
      </c>
    </row>
    <row r="285" spans="1:5" s="38" customFormat="1" ht="25.5">
      <c r="A285" s="92" t="s">
        <v>306</v>
      </c>
      <c r="B285" s="35"/>
      <c r="C285" s="36">
        <v>297761960</v>
      </c>
      <c r="D285" s="39">
        <v>635202200</v>
      </c>
      <c r="E285" s="54">
        <f>[1]PLATI!E254</f>
        <v>624558006</v>
      </c>
    </row>
    <row r="286" spans="1:5" s="38" customFormat="1" ht="25.5">
      <c r="A286" s="92" t="s">
        <v>268</v>
      </c>
      <c r="B286" s="35"/>
      <c r="C286" s="36">
        <v>137828000</v>
      </c>
      <c r="D286" s="39">
        <v>244750119.99999997</v>
      </c>
      <c r="E286" s="54">
        <f>[1]PLATI!E255</f>
        <v>236252546</v>
      </c>
    </row>
    <row r="287" spans="1:5" s="38" customFormat="1" ht="89.25">
      <c r="A287" s="92" t="s">
        <v>307</v>
      </c>
      <c r="B287" s="35"/>
      <c r="C287" s="36"/>
      <c r="D287" s="39">
        <v>40010.000000000007</v>
      </c>
      <c r="E287" s="54">
        <f>[1]PLATI!E256</f>
        <v>35538</v>
      </c>
    </row>
    <row r="288" spans="1:5" s="100" customFormat="1" ht="25.5">
      <c r="A288" s="116" t="s">
        <v>308</v>
      </c>
      <c r="B288" s="97"/>
      <c r="C288" s="98">
        <f t="shared" ref="C288:E288" si="101">C289+C292+C295+C304+C305</f>
        <v>434119000</v>
      </c>
      <c r="D288" s="98">
        <f t="shared" si="101"/>
        <v>575144950</v>
      </c>
      <c r="E288" s="99">
        <f t="shared" si="101"/>
        <v>574929352</v>
      </c>
    </row>
    <row r="289" spans="1:5" s="38" customFormat="1" ht="76.5">
      <c r="A289" s="92" t="s">
        <v>309</v>
      </c>
      <c r="B289" s="35"/>
      <c r="C289" s="52">
        <f t="shared" ref="C289:E289" si="102">C290+C291</f>
        <v>29717000</v>
      </c>
      <c r="D289" s="52">
        <f t="shared" si="102"/>
        <v>20288230</v>
      </c>
      <c r="E289" s="54">
        <f t="shared" si="102"/>
        <v>20219513</v>
      </c>
    </row>
    <row r="290" spans="1:5" s="38" customFormat="1" ht="18" customHeight="1">
      <c r="A290" s="92" t="s">
        <v>229</v>
      </c>
      <c r="B290" s="35"/>
      <c r="C290" s="36">
        <v>29717000</v>
      </c>
      <c r="D290" s="39">
        <v>20272890</v>
      </c>
      <c r="E290" s="54">
        <f>[1]PLATI!E259</f>
        <v>20207004</v>
      </c>
    </row>
    <row r="291" spans="1:5" s="38" customFormat="1" ht="102">
      <c r="A291" s="92" t="s">
        <v>220</v>
      </c>
      <c r="B291" s="35"/>
      <c r="C291" s="36"/>
      <c r="D291" s="39">
        <v>15340</v>
      </c>
      <c r="E291" s="54">
        <f>[1]PLATI!E260</f>
        <v>12509</v>
      </c>
    </row>
    <row r="292" spans="1:5" s="68" customFormat="1" ht="36">
      <c r="A292" s="121" t="s">
        <v>310</v>
      </c>
      <c r="B292" s="74"/>
      <c r="C292" s="94">
        <f t="shared" ref="C292:D292" si="103">C293+C294</f>
        <v>9919000</v>
      </c>
      <c r="D292" s="94">
        <f t="shared" si="103"/>
        <v>12655210</v>
      </c>
      <c r="E292" s="75">
        <f>[1]PLATI!E261</f>
        <v>12650110</v>
      </c>
    </row>
    <row r="293" spans="1:5" s="68" customFormat="1" ht="14.25">
      <c r="A293" s="106" t="s">
        <v>229</v>
      </c>
      <c r="B293" s="74"/>
      <c r="C293" s="66">
        <v>9919000</v>
      </c>
      <c r="D293" s="66">
        <v>12628210</v>
      </c>
      <c r="E293" s="75">
        <f>[1]PLATI!E262</f>
        <v>12628210</v>
      </c>
    </row>
    <row r="294" spans="1:5" s="68" customFormat="1" ht="84">
      <c r="A294" s="106" t="s">
        <v>220</v>
      </c>
      <c r="B294" s="74"/>
      <c r="C294" s="66"/>
      <c r="D294" s="66">
        <v>27000</v>
      </c>
      <c r="E294" s="75">
        <f>[1]PLATI!E263</f>
        <v>21900</v>
      </c>
    </row>
    <row r="295" spans="1:5" s="68" customFormat="1" ht="24">
      <c r="A295" s="122" t="s">
        <v>311</v>
      </c>
      <c r="B295" s="74"/>
      <c r="C295" s="94">
        <f>C296+C300</f>
        <v>377291000</v>
      </c>
      <c r="D295" s="94">
        <f>D296+D300</f>
        <v>540723780</v>
      </c>
      <c r="E295" s="75">
        <f t="shared" ref="E295" si="104">E296+E300</f>
        <v>540582010</v>
      </c>
    </row>
    <row r="296" spans="1:5" s="68" customFormat="1" ht="18" customHeight="1">
      <c r="A296" s="92" t="s">
        <v>229</v>
      </c>
      <c r="B296" s="74"/>
      <c r="C296" s="94">
        <f t="shared" ref="C296:D296" si="105">C297+C298+C299</f>
        <v>377254520</v>
      </c>
      <c r="D296" s="94">
        <f t="shared" si="105"/>
        <v>540169960</v>
      </c>
      <c r="E296" s="75">
        <f>[1]PLATI!E265</f>
        <v>540064525</v>
      </c>
    </row>
    <row r="297" spans="1:5" s="68" customFormat="1" ht="18" customHeight="1">
      <c r="A297" s="106" t="s">
        <v>312</v>
      </c>
      <c r="B297" s="74"/>
      <c r="C297" s="66">
        <v>354620520</v>
      </c>
      <c r="D297" s="66">
        <v>340955970</v>
      </c>
      <c r="E297" s="75">
        <f>[1]PLATI!E266</f>
        <v>340890062</v>
      </c>
    </row>
    <row r="298" spans="1:5" s="68" customFormat="1" ht="18" customHeight="1">
      <c r="A298" s="106" t="s">
        <v>313</v>
      </c>
      <c r="B298" s="74"/>
      <c r="C298" s="66">
        <v>22634000</v>
      </c>
      <c r="D298" s="66">
        <v>23519880</v>
      </c>
      <c r="E298" s="75">
        <f>[1]PLATI!E267</f>
        <v>23485319</v>
      </c>
    </row>
    <row r="299" spans="1:5" s="68" customFormat="1" ht="48">
      <c r="A299" s="106" t="s">
        <v>314</v>
      </c>
      <c r="B299" s="74"/>
      <c r="C299" s="66"/>
      <c r="D299" s="66">
        <v>175694109.99999997</v>
      </c>
      <c r="E299" s="75">
        <f>[1]PLATI!E268</f>
        <v>175689144</v>
      </c>
    </row>
    <row r="300" spans="1:5" s="68" customFormat="1" ht="102">
      <c r="A300" s="92" t="s">
        <v>226</v>
      </c>
      <c r="B300" s="74"/>
      <c r="C300" s="94">
        <f t="shared" ref="C300:E300" si="106">C301+C302+C303</f>
        <v>36480</v>
      </c>
      <c r="D300" s="94">
        <f t="shared" si="106"/>
        <v>553820</v>
      </c>
      <c r="E300" s="75">
        <f t="shared" si="106"/>
        <v>517485</v>
      </c>
    </row>
    <row r="301" spans="1:5" s="68" customFormat="1" ht="19.899999999999999" customHeight="1">
      <c r="A301" s="106" t="s">
        <v>312</v>
      </c>
      <c r="B301" s="74"/>
      <c r="C301" s="66">
        <v>36480</v>
      </c>
      <c r="D301" s="66">
        <v>346780.00000000006</v>
      </c>
      <c r="E301" s="75">
        <f>[1]PLATI!E270</f>
        <v>343536</v>
      </c>
    </row>
    <row r="302" spans="1:5" s="68" customFormat="1" ht="21" customHeight="1">
      <c r="A302" s="106" t="s">
        <v>313</v>
      </c>
      <c r="B302" s="74"/>
      <c r="C302" s="66"/>
      <c r="D302" s="66">
        <v>96359.999999999985</v>
      </c>
      <c r="E302" s="75">
        <f>[1]PLATI!E271</f>
        <v>83518</v>
      </c>
    </row>
    <row r="303" spans="1:5" s="68" customFormat="1" ht="48">
      <c r="A303" s="106" t="s">
        <v>314</v>
      </c>
      <c r="B303" s="74"/>
      <c r="C303" s="66"/>
      <c r="D303" s="66">
        <v>110680</v>
      </c>
      <c r="E303" s="75">
        <f>[1]PLATI!E272</f>
        <v>90431</v>
      </c>
    </row>
    <row r="304" spans="1:5" s="68" customFormat="1" ht="25.5">
      <c r="A304" s="92" t="s">
        <v>315</v>
      </c>
      <c r="B304" s="74"/>
      <c r="C304" s="66">
        <v>1196000</v>
      </c>
      <c r="D304" s="66">
        <v>1477730</v>
      </c>
      <c r="E304" s="75">
        <f>[1]PLATI!E273</f>
        <v>1477719</v>
      </c>
    </row>
    <row r="305" spans="1:5" s="68" customFormat="1" ht="25.5">
      <c r="A305" s="92" t="s">
        <v>285</v>
      </c>
      <c r="B305" s="74"/>
      <c r="C305" s="66">
        <v>15996000</v>
      </c>
      <c r="D305" s="66"/>
      <c r="E305" s="75">
        <f>[1]PLATI!E274</f>
        <v>0</v>
      </c>
    </row>
    <row r="306" spans="1:5" s="79" customFormat="1" ht="25.5">
      <c r="A306" s="78" t="s">
        <v>316</v>
      </c>
      <c r="B306" s="77" t="s">
        <v>317</v>
      </c>
      <c r="C306" s="44">
        <f t="shared" ref="C306:E306" si="107">C307+C309+C310+C311+C312+C308</f>
        <v>56244000</v>
      </c>
      <c r="D306" s="44">
        <f t="shared" si="107"/>
        <v>62529980</v>
      </c>
      <c r="E306" s="46">
        <f t="shared" si="107"/>
        <v>60053912</v>
      </c>
    </row>
    <row r="307" spans="1:5" s="38" customFormat="1" ht="18" customHeight="1">
      <c r="A307" s="92" t="s">
        <v>218</v>
      </c>
      <c r="B307" s="35"/>
      <c r="C307" s="36">
        <v>46470000</v>
      </c>
      <c r="D307" s="39">
        <v>51235820</v>
      </c>
      <c r="E307" s="54">
        <f>[1]PLATI!E276</f>
        <v>51208254</v>
      </c>
    </row>
    <row r="308" spans="1:5" s="38" customFormat="1" ht="41.45" customHeight="1">
      <c r="A308" s="119" t="s">
        <v>299</v>
      </c>
      <c r="B308" s="35"/>
      <c r="C308" s="36"/>
      <c r="D308" s="39">
        <v>0</v>
      </c>
      <c r="E308" s="54">
        <f>[1]PLATI!E277</f>
        <v>0</v>
      </c>
    </row>
    <row r="309" spans="1:5" s="38" customFormat="1" ht="18" customHeight="1">
      <c r="A309" s="92" t="s">
        <v>222</v>
      </c>
      <c r="B309" s="35"/>
      <c r="C309" s="36">
        <v>12000</v>
      </c>
      <c r="D309" s="39">
        <v>14000</v>
      </c>
      <c r="E309" s="54">
        <f>[1]PLATI!E278</f>
        <v>7563</v>
      </c>
    </row>
    <row r="310" spans="1:5" s="38" customFormat="1" ht="102">
      <c r="A310" s="92" t="s">
        <v>220</v>
      </c>
      <c r="B310" s="35"/>
      <c r="C310" s="36"/>
      <c r="D310" s="39">
        <v>264020</v>
      </c>
      <c r="E310" s="54">
        <f>[1]PLATI!E279</f>
        <v>260351</v>
      </c>
    </row>
    <row r="311" spans="1:5" s="38" customFormat="1" ht="34.15" customHeight="1">
      <c r="A311" s="92" t="s">
        <v>306</v>
      </c>
      <c r="B311" s="35"/>
      <c r="C311" s="36">
        <v>7476000</v>
      </c>
      <c r="D311" s="39">
        <v>8404250</v>
      </c>
      <c r="E311" s="54">
        <f>[1]PLATI!E280</f>
        <v>8154883</v>
      </c>
    </row>
    <row r="312" spans="1:5" s="38" customFormat="1" ht="34.15" customHeight="1">
      <c r="A312" s="92" t="s">
        <v>268</v>
      </c>
      <c r="B312" s="35"/>
      <c r="C312" s="36">
        <v>2286000</v>
      </c>
      <c r="D312" s="39">
        <v>2611890.0000000005</v>
      </c>
      <c r="E312" s="54">
        <f>[1]PLATI!E281</f>
        <v>422861</v>
      </c>
    </row>
    <row r="313" spans="1:5" s="79" customFormat="1" ht="27" customHeight="1">
      <c r="A313" s="83" t="s">
        <v>318</v>
      </c>
      <c r="B313" s="84" t="s">
        <v>319</v>
      </c>
      <c r="C313" s="44">
        <f t="shared" ref="C313" si="108">C314+C316+C317+C315</f>
        <v>341166000</v>
      </c>
      <c r="D313" s="44">
        <f>D314+D316+D317+D315</f>
        <v>97690869.99999997</v>
      </c>
      <c r="E313" s="57">
        <f>[1]PLATI!E282</f>
        <v>97472010</v>
      </c>
    </row>
    <row r="314" spans="1:5" s="79" customFormat="1" ht="27" customHeight="1">
      <c r="A314" s="111" t="s">
        <v>218</v>
      </c>
      <c r="B314" s="84"/>
      <c r="C314" s="66">
        <v>59157000</v>
      </c>
      <c r="D314" s="110">
        <v>93704989.99999997</v>
      </c>
      <c r="E314" s="75">
        <f>[1]PLATI!E283</f>
        <v>93489167</v>
      </c>
    </row>
    <row r="315" spans="1:5" s="79" customFormat="1" ht="38.25">
      <c r="A315" s="119" t="s">
        <v>299</v>
      </c>
      <c r="B315" s="84"/>
      <c r="C315" s="66">
        <v>248082290</v>
      </c>
      <c r="D315" s="110">
        <v>3969109.9999999986</v>
      </c>
      <c r="E315" s="75">
        <f>[1]PLATI!E284</f>
        <v>3966085</v>
      </c>
    </row>
    <row r="316" spans="1:5" s="79" customFormat="1" ht="102">
      <c r="A316" s="111" t="s">
        <v>220</v>
      </c>
      <c r="B316" s="84"/>
      <c r="C316" s="66">
        <v>1710</v>
      </c>
      <c r="D316" s="110">
        <v>16770</v>
      </c>
      <c r="E316" s="75">
        <f>[1]PLATI!E285</f>
        <v>16758</v>
      </c>
    </row>
    <row r="317" spans="1:5" s="79" customFormat="1" ht="25.5">
      <c r="A317" s="111" t="s">
        <v>285</v>
      </c>
      <c r="B317" s="84"/>
      <c r="C317" s="66">
        <v>33925000</v>
      </c>
      <c r="D317" s="110"/>
      <c r="E317" s="75">
        <f>[1]PLATI!E286</f>
        <v>0</v>
      </c>
    </row>
    <row r="318" spans="1:5" s="79" customFormat="1" ht="25.5">
      <c r="A318" s="83" t="s">
        <v>320</v>
      </c>
      <c r="B318" s="84" t="s">
        <v>321</v>
      </c>
      <c r="C318" s="58">
        <v>350135000</v>
      </c>
      <c r="D318" s="123">
        <v>1240761230</v>
      </c>
      <c r="E318" s="57">
        <f>[1]PLATI!E287</f>
        <v>1219704211</v>
      </c>
    </row>
    <row r="319" spans="1:5" s="51" customFormat="1" ht="25.5">
      <c r="A319" s="49" t="s">
        <v>322</v>
      </c>
      <c r="B319" s="50" t="s">
        <v>323</v>
      </c>
      <c r="C319" s="30">
        <f t="shared" ref="C319:E319" si="109">ROUND(C320,1)</f>
        <v>3700000000</v>
      </c>
      <c r="D319" s="30">
        <f t="shared" si="109"/>
        <v>4000000000</v>
      </c>
      <c r="E319" s="31">
        <f t="shared" si="109"/>
        <v>3998976795</v>
      </c>
    </row>
    <row r="320" spans="1:5" s="51" customFormat="1" ht="18" customHeight="1">
      <c r="A320" s="49" t="s">
        <v>324</v>
      </c>
      <c r="B320" s="50" t="s">
        <v>325</v>
      </c>
      <c r="C320" s="30">
        <f t="shared" ref="C320:E320" si="110">ROUND(C325+C327,1)</f>
        <v>3700000000</v>
      </c>
      <c r="D320" s="30">
        <f t="shared" si="110"/>
        <v>4000000000</v>
      </c>
      <c r="E320" s="31">
        <f t="shared" si="110"/>
        <v>3998976795</v>
      </c>
    </row>
    <row r="321" spans="1:5" s="51" customFormat="1" ht="18" customHeight="1">
      <c r="A321" s="49" t="s">
        <v>9</v>
      </c>
      <c r="B321" s="50" t="s">
        <v>326</v>
      </c>
      <c r="C321" s="30">
        <f t="shared" ref="C321:D321" si="111">+C326+C327</f>
        <v>3700000000</v>
      </c>
      <c r="D321" s="30">
        <f t="shared" si="111"/>
        <v>4000000000.0000005</v>
      </c>
      <c r="E321" s="31">
        <f>+E326+E327-E328</f>
        <v>3999814229</v>
      </c>
    </row>
    <row r="322" spans="1:5" s="51" customFormat="1" ht="18" customHeight="1">
      <c r="A322" s="49" t="s">
        <v>327</v>
      </c>
      <c r="B322" s="50" t="s">
        <v>328</v>
      </c>
      <c r="C322" s="30">
        <f t="shared" ref="C322:E323" si="112">ROUND(C323,1)</f>
        <v>3700000000</v>
      </c>
      <c r="D322" s="30">
        <f t="shared" si="112"/>
        <v>4000000000</v>
      </c>
      <c r="E322" s="31">
        <f t="shared" si="112"/>
        <v>3999814229</v>
      </c>
    </row>
    <row r="323" spans="1:5" s="51" customFormat="1" ht="18" customHeight="1">
      <c r="A323" s="49" t="s">
        <v>329</v>
      </c>
      <c r="B323" s="50" t="s">
        <v>330</v>
      </c>
      <c r="C323" s="30">
        <f t="shared" si="112"/>
        <v>3700000000</v>
      </c>
      <c r="D323" s="30">
        <f t="shared" si="112"/>
        <v>4000000000</v>
      </c>
      <c r="E323" s="31">
        <f t="shared" si="112"/>
        <v>3999814229</v>
      </c>
    </row>
    <row r="324" spans="1:5" s="51" customFormat="1" ht="18" customHeight="1">
      <c r="A324" s="49" t="s">
        <v>331</v>
      </c>
      <c r="B324" s="50" t="s">
        <v>332</v>
      </c>
      <c r="C324" s="30">
        <f t="shared" ref="C324:D324" si="113">ROUND(C325+C327,1)</f>
        <v>3700000000</v>
      </c>
      <c r="D324" s="30">
        <f t="shared" si="113"/>
        <v>4000000000</v>
      </c>
      <c r="E324" s="31">
        <f>ROUND(E325+E327,1)-E328</f>
        <v>3999814229</v>
      </c>
    </row>
    <row r="325" spans="1:5" s="51" customFormat="1" ht="25.5">
      <c r="A325" s="49" t="s">
        <v>333</v>
      </c>
      <c r="B325" s="50" t="s">
        <v>334</v>
      </c>
      <c r="C325" s="30">
        <f t="shared" ref="C325:E325" si="114">ROUND(C326,1)</f>
        <v>2076400000</v>
      </c>
      <c r="D325" s="30">
        <f t="shared" si="114"/>
        <v>2423717860</v>
      </c>
      <c r="E325" s="31">
        <f t="shared" si="114"/>
        <v>2422800531</v>
      </c>
    </row>
    <row r="326" spans="1:5" s="38" customFormat="1" ht="18" customHeight="1">
      <c r="A326" s="34" t="s">
        <v>335</v>
      </c>
      <c r="B326" s="35" t="s">
        <v>336</v>
      </c>
      <c r="C326" s="36">
        <v>2076400000</v>
      </c>
      <c r="D326" s="36">
        <v>2423717860.0000005</v>
      </c>
      <c r="E326" s="37">
        <f>[1]PLATI!E295</f>
        <v>2422800531</v>
      </c>
    </row>
    <row r="327" spans="1:5" s="51" customFormat="1" ht="25.5">
      <c r="A327" s="49" t="s">
        <v>337</v>
      </c>
      <c r="B327" s="50" t="s">
        <v>338</v>
      </c>
      <c r="C327" s="58">
        <v>1623600000</v>
      </c>
      <c r="D327" s="58">
        <v>1576282140</v>
      </c>
      <c r="E327" s="31">
        <f>[1]PLATI!E296</f>
        <v>1576176264</v>
      </c>
    </row>
    <row r="328" spans="1:5" s="51" customFormat="1" ht="36">
      <c r="A328" s="85" t="s">
        <v>207</v>
      </c>
      <c r="B328" s="86" t="s">
        <v>208</v>
      </c>
      <c r="C328" s="30"/>
      <c r="D328" s="30"/>
      <c r="E328" s="31">
        <f t="shared" ref="E328:E330" si="115">E329</f>
        <v>-837434</v>
      </c>
    </row>
    <row r="329" spans="1:5" s="51" customFormat="1" ht="36">
      <c r="A329" s="87" t="s">
        <v>209</v>
      </c>
      <c r="B329" s="86" t="s">
        <v>210</v>
      </c>
      <c r="C329" s="30"/>
      <c r="D329" s="30"/>
      <c r="E329" s="31">
        <f t="shared" si="115"/>
        <v>-837434</v>
      </c>
    </row>
    <row r="330" spans="1:5" s="51" customFormat="1" ht="36">
      <c r="A330" s="88" t="s">
        <v>339</v>
      </c>
      <c r="B330" s="89" t="s">
        <v>212</v>
      </c>
      <c r="C330" s="30"/>
      <c r="D330" s="30"/>
      <c r="E330" s="31">
        <f t="shared" si="115"/>
        <v>-837434</v>
      </c>
    </row>
    <row r="331" spans="1:5" s="51" customFormat="1" ht="36">
      <c r="A331" s="88" t="s">
        <v>339</v>
      </c>
      <c r="B331" s="89" t="s">
        <v>213</v>
      </c>
      <c r="C331" s="52"/>
      <c r="D331" s="52"/>
      <c r="E331" s="67">
        <f>[1]PLATI!D288</f>
        <v>-837434</v>
      </c>
    </row>
    <row r="332" spans="1:5" s="51" customFormat="1" ht="18" customHeight="1">
      <c r="A332" s="49" t="s">
        <v>340</v>
      </c>
      <c r="B332" s="50" t="s">
        <v>341</v>
      </c>
      <c r="C332" s="30">
        <f>ROUND(C333,1)</f>
        <v>0</v>
      </c>
      <c r="D332" s="30">
        <f>ROUND(D333,1)</f>
        <v>0</v>
      </c>
      <c r="E332" s="31">
        <f>ROUND(E333,1)</f>
        <v>0</v>
      </c>
    </row>
    <row r="333" spans="1:5" s="51" customFormat="1" ht="18" customHeight="1">
      <c r="A333" s="49" t="s">
        <v>342</v>
      </c>
      <c r="B333" s="50" t="s">
        <v>343</v>
      </c>
      <c r="C333" s="30"/>
      <c r="D333" s="30"/>
      <c r="E333" s="31"/>
    </row>
    <row r="334" spans="1:5" s="38" customFormat="1" ht="27" customHeight="1">
      <c r="A334" s="124" t="s">
        <v>344</v>
      </c>
      <c r="B334" s="35" t="s">
        <v>345</v>
      </c>
      <c r="C334" s="52"/>
      <c r="D334" s="52"/>
      <c r="E334" s="37"/>
    </row>
    <row r="335" spans="1:5" s="38" customFormat="1" ht="24" customHeight="1">
      <c r="A335" s="125" t="s">
        <v>346</v>
      </c>
      <c r="B335" s="126" t="s">
        <v>347</v>
      </c>
      <c r="C335" s="127"/>
      <c r="D335" s="128"/>
      <c r="E335" s="129">
        <v>-1133080182</v>
      </c>
    </row>
    <row r="336" spans="1:5" s="5" customFormat="1" ht="18" customHeight="1">
      <c r="A336" s="130"/>
      <c r="B336" s="131"/>
      <c r="C336" s="132"/>
      <c r="D336" s="132"/>
      <c r="E336" s="133"/>
    </row>
  </sheetData>
  <mergeCells count="7">
    <mergeCell ref="A1:D1"/>
    <mergeCell ref="A2:E2"/>
    <mergeCell ref="A3:E3"/>
    <mergeCell ref="A5:A6"/>
    <mergeCell ref="B5:B6"/>
    <mergeCell ref="C5:D5"/>
    <mergeCell ref="E5:E6"/>
  </mergeCells>
  <dataValidations count="1">
    <dataValidation allowBlank="1" showErrorMessage="1" sqref="C8:E335"/>
  </dataValidations>
  <printOptions horizontalCentered="1"/>
  <pageMargins left="0.39370078740157483" right="0.19685039370078741" top="0.39370078740157483" bottom="0" header="0.31496062992125984" footer="0.11811023622047245"/>
  <pageSetup paperSize="9" scale="89" firstPageNumber="0" orientation="portrait" r:id="rId1"/>
  <headerFooter alignWithMargins="0">
    <oddFooter>&amp;C&amp;A&amp;RPagina &amp;P</oddFooter>
  </headerFooter>
  <rowBreaks count="16" manualBreakCount="16">
    <brk id="29" max="4" man="1"/>
    <brk id="60" max="12" man="1"/>
    <brk id="91" max="12" man="1"/>
    <brk id="120" max="16383" man="1"/>
    <brk id="139" max="16383" man="1"/>
    <brk id="155" max="4" man="1"/>
    <brk id="169" max="4" man="1"/>
    <brk id="184" max="4" man="1"/>
    <brk id="197" max="4" man="1"/>
    <brk id="210" max="4" man="1"/>
    <brk id="223" max="16383" man="1"/>
    <brk id="244" max="12" man="1"/>
    <brk id="260" max="4" man="1"/>
    <brk id="277" max="4" man="1"/>
    <brk id="293" max="4" man="1"/>
    <brk id="31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 EXECUTIE  </vt:lpstr>
      <vt:lpstr>'CONT EXECUTIE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DUMITRASCU</dc:creator>
  <cp:lastModifiedBy>Carmen DUMITRASCU</cp:lastModifiedBy>
  <dcterms:created xsi:type="dcterms:W3CDTF">2025-05-06T07:05:37Z</dcterms:created>
  <dcterms:modified xsi:type="dcterms:W3CDTF">2025-05-06T07:06:39Z</dcterms:modified>
</cp:coreProperties>
</file>