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2024-Februarie-Aprilie\Postare site aprilie\Buget_venituri_cheltuieli_bilant 2023\"/>
    </mc:Choice>
  </mc:AlternateContent>
  <bookViews>
    <workbookView xWindow="0" yWindow="0" windowWidth="21600" windowHeight="7905"/>
  </bookViews>
  <sheets>
    <sheet name="ANEXA 5 " sheetId="1" r:id="rId1"/>
  </sheets>
  <externalReferences>
    <externalReference r:id="rId2"/>
    <externalReference r:id="rId3"/>
  </externalReferences>
  <definedNames>
    <definedName name="__xlfn_BAHTTEXT">#N/A</definedName>
    <definedName name="_xlnm.Database">#REF!</definedName>
    <definedName name="Excel_BuiltIn_Database">#REF!</definedName>
    <definedName name="_xlnm.Print_Area" localSheetId="0">'ANEXA 5 '!$A$1:$J$112</definedName>
    <definedName name="_xlnm.Print_Titles" localSheetId="0">'ANEXA 5 '!$6:$9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1" i="1" l="1"/>
  <c r="H111" i="1"/>
  <c r="E111" i="1"/>
  <c r="H110" i="1"/>
  <c r="E110" i="1"/>
  <c r="J110" i="1" s="1"/>
  <c r="I109" i="1"/>
  <c r="H109" i="1"/>
  <c r="G109" i="1"/>
  <c r="E109" i="1" s="1"/>
  <c r="D109" i="1"/>
  <c r="C109" i="1"/>
  <c r="C102" i="1" s="1"/>
  <c r="J108" i="1"/>
  <c r="I108" i="1"/>
  <c r="E108" i="1"/>
  <c r="J107" i="1"/>
  <c r="I107" i="1"/>
  <c r="E107" i="1"/>
  <c r="I106" i="1"/>
  <c r="H106" i="1"/>
  <c r="G106" i="1"/>
  <c r="F106" i="1"/>
  <c r="E106" i="1"/>
  <c r="J106" i="1" s="1"/>
  <c r="D106" i="1"/>
  <c r="C106" i="1"/>
  <c r="I105" i="1"/>
  <c r="H105" i="1"/>
  <c r="E105" i="1"/>
  <c r="J105" i="1" s="1"/>
  <c r="I104" i="1"/>
  <c r="H104" i="1"/>
  <c r="E104" i="1"/>
  <c r="J104" i="1" s="1"/>
  <c r="I103" i="1"/>
  <c r="H103" i="1"/>
  <c r="G103" i="1"/>
  <c r="F103" i="1"/>
  <c r="E103" i="1"/>
  <c r="J103" i="1" s="1"/>
  <c r="D103" i="1"/>
  <c r="C103" i="1"/>
  <c r="I102" i="1"/>
  <c r="H102" i="1"/>
  <c r="F102" i="1"/>
  <c r="D102" i="1"/>
  <c r="H101" i="1"/>
  <c r="E101" i="1"/>
  <c r="J101" i="1" s="1"/>
  <c r="I100" i="1"/>
  <c r="H100" i="1"/>
  <c r="G100" i="1"/>
  <c r="F100" i="1"/>
  <c r="E100" i="1" s="1"/>
  <c r="J100" i="1" s="1"/>
  <c r="D100" i="1"/>
  <c r="C100" i="1"/>
  <c r="H99" i="1"/>
  <c r="E99" i="1"/>
  <c r="J99" i="1" s="1"/>
  <c r="J98" i="1"/>
  <c r="H98" i="1"/>
  <c r="E98" i="1"/>
  <c r="H97" i="1"/>
  <c r="F97" i="1"/>
  <c r="E97" i="1" s="1"/>
  <c r="J97" i="1" s="1"/>
  <c r="D97" i="1"/>
  <c r="C97" i="1"/>
  <c r="H96" i="1"/>
  <c r="E96" i="1"/>
  <c r="J96" i="1" s="1"/>
  <c r="J95" i="1"/>
  <c r="H95" i="1"/>
  <c r="E95" i="1"/>
  <c r="H94" i="1"/>
  <c r="F94" i="1"/>
  <c r="E94" i="1" s="1"/>
  <c r="J94" i="1" s="1"/>
  <c r="D94" i="1"/>
  <c r="D93" i="1" s="1"/>
  <c r="C94" i="1"/>
  <c r="H93" i="1"/>
  <c r="G93" i="1"/>
  <c r="F93" i="1"/>
  <c r="E93" i="1" s="1"/>
  <c r="J93" i="1" s="1"/>
  <c r="C93" i="1"/>
  <c r="J92" i="1"/>
  <c r="H92" i="1"/>
  <c r="E92" i="1"/>
  <c r="J91" i="1"/>
  <c r="H91" i="1"/>
  <c r="E91" i="1"/>
  <c r="H90" i="1"/>
  <c r="E90" i="1"/>
  <c r="J90" i="1" s="1"/>
  <c r="H89" i="1"/>
  <c r="E89" i="1"/>
  <c r="J89" i="1" s="1"/>
  <c r="J88" i="1"/>
  <c r="H88" i="1"/>
  <c r="E88" i="1"/>
  <c r="J87" i="1"/>
  <c r="H87" i="1"/>
  <c r="E87" i="1"/>
  <c r="H86" i="1"/>
  <c r="H84" i="1" s="1"/>
  <c r="H71" i="1" s="1"/>
  <c r="H70" i="1" s="1"/>
  <c r="E86" i="1"/>
  <c r="J86" i="1" s="1"/>
  <c r="H85" i="1"/>
  <c r="E85" i="1"/>
  <c r="J85" i="1" s="1"/>
  <c r="I84" i="1"/>
  <c r="G84" i="1"/>
  <c r="F84" i="1"/>
  <c r="E84" i="1" s="1"/>
  <c r="D84" i="1"/>
  <c r="C84" i="1"/>
  <c r="J83" i="1"/>
  <c r="H83" i="1"/>
  <c r="E83" i="1"/>
  <c r="J82" i="1"/>
  <c r="H82" i="1"/>
  <c r="E82" i="1"/>
  <c r="H81" i="1"/>
  <c r="E81" i="1"/>
  <c r="J81" i="1" s="1"/>
  <c r="H80" i="1"/>
  <c r="E80" i="1"/>
  <c r="J80" i="1" s="1"/>
  <c r="J79" i="1"/>
  <c r="H79" i="1"/>
  <c r="E79" i="1"/>
  <c r="J78" i="1"/>
  <c r="H78" i="1"/>
  <c r="E78" i="1"/>
  <c r="H77" i="1"/>
  <c r="E77" i="1"/>
  <c r="J77" i="1" s="1"/>
  <c r="H76" i="1"/>
  <c r="E76" i="1"/>
  <c r="J76" i="1" s="1"/>
  <c r="J75" i="1"/>
  <c r="H75" i="1"/>
  <c r="E75" i="1"/>
  <c r="J74" i="1"/>
  <c r="H74" i="1"/>
  <c r="E74" i="1"/>
  <c r="H73" i="1"/>
  <c r="E73" i="1"/>
  <c r="J73" i="1" s="1"/>
  <c r="J72" i="1" s="1"/>
  <c r="I72" i="1"/>
  <c r="H72" i="1"/>
  <c r="G72" i="1"/>
  <c r="F72" i="1"/>
  <c r="D72" i="1"/>
  <c r="C72" i="1"/>
  <c r="I71" i="1"/>
  <c r="G71" i="1"/>
  <c r="F71" i="1"/>
  <c r="E71" i="1" s="1"/>
  <c r="D71" i="1"/>
  <c r="C71" i="1"/>
  <c r="I70" i="1"/>
  <c r="G70" i="1"/>
  <c r="F70" i="1"/>
  <c r="E70" i="1" s="1"/>
  <c r="D70" i="1"/>
  <c r="C70" i="1"/>
  <c r="H69" i="1"/>
  <c r="E69" i="1"/>
  <c r="J69" i="1" s="1"/>
  <c r="J68" i="1" s="1"/>
  <c r="I68" i="1"/>
  <c r="H68" i="1"/>
  <c r="G68" i="1"/>
  <c r="F68" i="1"/>
  <c r="E68" i="1" s="1"/>
  <c r="D68" i="1"/>
  <c r="C68" i="1"/>
  <c r="J67" i="1"/>
  <c r="H67" i="1"/>
  <c r="E67" i="1"/>
  <c r="J66" i="1"/>
  <c r="H66" i="1"/>
  <c r="E66" i="1"/>
  <c r="H65" i="1"/>
  <c r="E65" i="1"/>
  <c r="J65" i="1" s="1"/>
  <c r="J64" i="1" s="1"/>
  <c r="J63" i="1" s="1"/>
  <c r="I64" i="1"/>
  <c r="H64" i="1"/>
  <c r="G64" i="1"/>
  <c r="F64" i="1"/>
  <c r="D64" i="1"/>
  <c r="C64" i="1"/>
  <c r="I63" i="1"/>
  <c r="H63" i="1"/>
  <c r="H57" i="1" s="1"/>
  <c r="G63" i="1"/>
  <c r="D63" i="1"/>
  <c r="D57" i="1" s="1"/>
  <c r="C63" i="1"/>
  <c r="H62" i="1"/>
  <c r="E62" i="1"/>
  <c r="J62" i="1" s="1"/>
  <c r="J61" i="1" s="1"/>
  <c r="J58" i="1" s="1"/>
  <c r="J57" i="1" s="1"/>
  <c r="I61" i="1"/>
  <c r="H61" i="1"/>
  <c r="G61" i="1"/>
  <c r="G58" i="1" s="1"/>
  <c r="G57" i="1" s="1"/>
  <c r="F61" i="1"/>
  <c r="E61" i="1" s="1"/>
  <c r="D61" i="1"/>
  <c r="C61" i="1"/>
  <c r="C58" i="1" s="1"/>
  <c r="C57" i="1" s="1"/>
  <c r="J60" i="1"/>
  <c r="H60" i="1"/>
  <c r="E60" i="1"/>
  <c r="J59" i="1"/>
  <c r="I59" i="1"/>
  <c r="H59" i="1"/>
  <c r="G59" i="1"/>
  <c r="F59" i="1"/>
  <c r="E59" i="1" s="1"/>
  <c r="D59" i="1"/>
  <c r="C59" i="1"/>
  <c r="I58" i="1"/>
  <c r="H58" i="1"/>
  <c r="F58" i="1"/>
  <c r="E58" i="1" s="1"/>
  <c r="D58" i="1"/>
  <c r="I57" i="1"/>
  <c r="J56" i="1"/>
  <c r="H56" i="1"/>
  <c r="E56" i="1"/>
  <c r="H55" i="1"/>
  <c r="E55" i="1"/>
  <c r="J55" i="1" s="1"/>
  <c r="H54" i="1"/>
  <c r="E54" i="1"/>
  <c r="J54" i="1" s="1"/>
  <c r="J53" i="1"/>
  <c r="H53" i="1"/>
  <c r="E53" i="1"/>
  <c r="J52" i="1"/>
  <c r="H52" i="1"/>
  <c r="E52" i="1"/>
  <c r="H51" i="1"/>
  <c r="E51" i="1"/>
  <c r="J51" i="1" s="1"/>
  <c r="H50" i="1"/>
  <c r="E50" i="1"/>
  <c r="J50" i="1" s="1"/>
  <c r="J49" i="1"/>
  <c r="H49" i="1"/>
  <c r="E49" i="1"/>
  <c r="J48" i="1"/>
  <c r="H48" i="1"/>
  <c r="E48" i="1"/>
  <c r="H47" i="1"/>
  <c r="E47" i="1"/>
  <c r="J47" i="1" s="1"/>
  <c r="H46" i="1"/>
  <c r="E46" i="1"/>
  <c r="J46" i="1" s="1"/>
  <c r="J45" i="1"/>
  <c r="H45" i="1"/>
  <c r="E45" i="1"/>
  <c r="J44" i="1"/>
  <c r="H44" i="1"/>
  <c r="E44" i="1"/>
  <c r="H43" i="1"/>
  <c r="E43" i="1"/>
  <c r="J43" i="1" s="1"/>
  <c r="H42" i="1"/>
  <c r="E42" i="1"/>
  <c r="J42" i="1" s="1"/>
  <c r="J41" i="1"/>
  <c r="H41" i="1"/>
  <c r="E41" i="1"/>
  <c r="J40" i="1"/>
  <c r="H40" i="1"/>
  <c r="E40" i="1"/>
  <c r="H39" i="1"/>
  <c r="E39" i="1"/>
  <c r="J39" i="1" s="1"/>
  <c r="H38" i="1"/>
  <c r="E38" i="1"/>
  <c r="J38" i="1" s="1"/>
  <c r="J37" i="1"/>
  <c r="H37" i="1"/>
  <c r="E37" i="1"/>
  <c r="J36" i="1"/>
  <c r="H36" i="1"/>
  <c r="E36" i="1"/>
  <c r="H35" i="1"/>
  <c r="E35" i="1"/>
  <c r="J35" i="1" s="1"/>
  <c r="J34" i="1" s="1"/>
  <c r="J33" i="1" s="1"/>
  <c r="I34" i="1"/>
  <c r="H34" i="1"/>
  <c r="G34" i="1"/>
  <c r="F34" i="1"/>
  <c r="E34" i="1" s="1"/>
  <c r="D34" i="1"/>
  <c r="C34" i="1"/>
  <c r="I33" i="1"/>
  <c r="H33" i="1"/>
  <c r="G33" i="1"/>
  <c r="F33" i="1"/>
  <c r="E33" i="1" s="1"/>
  <c r="D33" i="1"/>
  <c r="D18" i="1" s="1"/>
  <c r="D11" i="1" s="1"/>
  <c r="D10" i="1" s="1"/>
  <c r="D6" i="1" s="1"/>
  <c r="C33" i="1"/>
  <c r="H32" i="1"/>
  <c r="E32" i="1"/>
  <c r="J32" i="1" s="1"/>
  <c r="J31" i="1" s="1"/>
  <c r="I31" i="1"/>
  <c r="H31" i="1"/>
  <c r="G31" i="1"/>
  <c r="F31" i="1"/>
  <c r="E31" i="1" s="1"/>
  <c r="D31" i="1"/>
  <c r="C31" i="1"/>
  <c r="A31" i="1"/>
  <c r="H30" i="1"/>
  <c r="E30" i="1"/>
  <c r="J30" i="1" s="1"/>
  <c r="J29" i="1"/>
  <c r="J28" i="1" s="1"/>
  <c r="H29" i="1"/>
  <c r="E29" i="1"/>
  <c r="I28" i="1"/>
  <c r="I19" i="1" s="1"/>
  <c r="I18" i="1" s="1"/>
  <c r="I11" i="1" s="1"/>
  <c r="I10" i="1" s="1"/>
  <c r="K10" i="1" s="1"/>
  <c r="H28" i="1"/>
  <c r="G28" i="1"/>
  <c r="F28" i="1"/>
  <c r="E28" i="1"/>
  <c r="D28" i="1"/>
  <c r="C28" i="1"/>
  <c r="H27" i="1"/>
  <c r="J27" i="1" s="1"/>
  <c r="E27" i="1"/>
  <c r="H26" i="1"/>
  <c r="E26" i="1"/>
  <c r="J26" i="1" s="1"/>
  <c r="H25" i="1"/>
  <c r="E25" i="1"/>
  <c r="J25" i="1" s="1"/>
  <c r="J24" i="1"/>
  <c r="H24" i="1"/>
  <c r="E24" i="1"/>
  <c r="H23" i="1"/>
  <c r="J23" i="1" s="1"/>
  <c r="E23" i="1"/>
  <c r="H22" i="1"/>
  <c r="H20" i="1" s="1"/>
  <c r="H19" i="1" s="1"/>
  <c r="H18" i="1" s="1"/>
  <c r="E22" i="1"/>
  <c r="J22" i="1" s="1"/>
  <c r="H21" i="1"/>
  <c r="E21" i="1"/>
  <c r="J21" i="1" s="1"/>
  <c r="J20" i="1" s="1"/>
  <c r="J19" i="1" s="1"/>
  <c r="J18" i="1" s="1"/>
  <c r="I20" i="1"/>
  <c r="G20" i="1"/>
  <c r="F20" i="1"/>
  <c r="E20" i="1" s="1"/>
  <c r="E19" i="1" s="1"/>
  <c r="D20" i="1"/>
  <c r="C20" i="1"/>
  <c r="G19" i="1"/>
  <c r="G18" i="1" s="1"/>
  <c r="G11" i="1" s="1"/>
  <c r="F19" i="1"/>
  <c r="F18" i="1" s="1"/>
  <c r="E18" i="1" s="1"/>
  <c r="D19" i="1"/>
  <c r="C19" i="1"/>
  <c r="C18" i="1" s="1"/>
  <c r="J17" i="1"/>
  <c r="H17" i="1"/>
  <c r="E17" i="1"/>
  <c r="H16" i="1"/>
  <c r="J16" i="1" s="1"/>
  <c r="E16" i="1"/>
  <c r="H15" i="1"/>
  <c r="H13" i="1" s="1"/>
  <c r="H12" i="1" s="1"/>
  <c r="H11" i="1" s="1"/>
  <c r="H10" i="1" s="1"/>
  <c r="E15" i="1"/>
  <c r="J15" i="1" s="1"/>
  <c r="H14" i="1"/>
  <c r="E14" i="1"/>
  <c r="J14" i="1" s="1"/>
  <c r="I13" i="1"/>
  <c r="G13" i="1"/>
  <c r="F13" i="1"/>
  <c r="E13" i="1" s="1"/>
  <c r="D13" i="1"/>
  <c r="C13" i="1"/>
  <c r="C12" i="1" s="1"/>
  <c r="C11" i="1" s="1"/>
  <c r="C10" i="1" s="1"/>
  <c r="C6" i="1" s="1"/>
  <c r="I12" i="1"/>
  <c r="G12" i="1"/>
  <c r="D12" i="1"/>
  <c r="A4" i="1"/>
  <c r="A1" i="1"/>
  <c r="E102" i="1" l="1"/>
  <c r="J102" i="1" s="1"/>
  <c r="J109" i="1"/>
  <c r="G10" i="1"/>
  <c r="J84" i="1"/>
  <c r="J71" i="1" s="1"/>
  <c r="J70" i="1" s="1"/>
  <c r="J13" i="1"/>
  <c r="J12" i="1" s="1"/>
  <c r="J11" i="1" s="1"/>
  <c r="F12" i="1"/>
  <c r="E64" i="1"/>
  <c r="E72" i="1"/>
  <c r="F63" i="1"/>
  <c r="G102" i="1"/>
  <c r="E12" i="1" l="1"/>
  <c r="F57" i="1"/>
  <c r="E57" i="1" s="1"/>
  <c r="E63" i="1"/>
  <c r="J10" i="1"/>
  <c r="F11" i="1" l="1"/>
  <c r="E11" i="1" l="1"/>
  <c r="E10" i="1" s="1"/>
  <c r="F10" i="1"/>
</calcChain>
</file>

<file path=xl/sharedStrings.xml><?xml version="1.0" encoding="utf-8"?>
<sst xmlns="http://schemas.openxmlformats.org/spreadsheetml/2006/main" count="184" uniqueCount="172">
  <si>
    <t>CONTUL DE EXECUTIE A BUGETULUI INSTITUTIEI PUBLICE - VENITURI</t>
  </si>
  <si>
    <t>cod 20</t>
  </si>
  <si>
    <t>LEI</t>
  </si>
  <si>
    <t xml:space="preserve">  -lei-</t>
  </si>
  <si>
    <t>Denumirea indicatorilor *)</t>
  </si>
  <si>
    <t>Cod indicator</t>
  </si>
  <si>
    <t>Pevederi bugetare</t>
  </si>
  <si>
    <t xml:space="preserve">Drepturi constatate                        </t>
  </si>
  <si>
    <t>Încasari realizate</t>
  </si>
  <si>
    <t>Stingeri pe alte căi decât încasări</t>
  </si>
  <si>
    <t>Drepturi constatate de încasat</t>
  </si>
  <si>
    <t>inițiale</t>
  </si>
  <si>
    <t>definitive</t>
  </si>
  <si>
    <t>Total, din care:</t>
  </si>
  <si>
    <t>din anii precedenti</t>
  </si>
  <si>
    <t>din anul curent</t>
  </si>
  <si>
    <t>A</t>
  </si>
  <si>
    <t>B</t>
  </si>
  <si>
    <t>3=4+5</t>
  </si>
  <si>
    <t>8=3-6-7</t>
  </si>
  <si>
    <t>VENITURI -TOTAL</t>
  </si>
  <si>
    <t>0001</t>
  </si>
  <si>
    <t xml:space="preserve">I. VENITURI CURENTE          </t>
  </si>
  <si>
    <t>0002</t>
  </si>
  <si>
    <t>A4 - Impozite şi taxe pe bunuri şi servicii</t>
  </si>
  <si>
    <t>1200</t>
  </si>
  <si>
    <t>Alte impozite şi taxe generale pe bunuri şi servicii</t>
  </si>
  <si>
    <t>12</t>
  </si>
  <si>
    <t>Venituri din contribuţia datorată pentru medicamente finanţate din FNUASS şi din bugetul Ministerului Sănătăţii</t>
  </si>
  <si>
    <t>Venituri din contribuţia datorată pentru medicamente finanţate din FNUASS până la data de 30 septembrie 2011</t>
  </si>
  <si>
    <t>Venituri din contribuţia datorată pentru contractele cost-volum/ cost-volum-rezultat</t>
  </si>
  <si>
    <t>Venituri din contribuţia datorată pentru volume de medicamente consumate care depăşesc volumele stabilite prin contracte</t>
  </si>
  <si>
    <t xml:space="preserve">B. CONTRIBUTII DE ASIGURARI            </t>
  </si>
  <si>
    <t>2000</t>
  </si>
  <si>
    <t xml:space="preserve">CONTRIBUTIILE ANGAJATORILOR  </t>
  </si>
  <si>
    <t>20</t>
  </si>
  <si>
    <t>Contributii de asigurari sociale de sanatate datorate de angajatori</t>
  </si>
  <si>
    <t>20.03</t>
  </si>
  <si>
    <t>Contributii de la persoane juridice sau fizice care angajeaza personal salariat</t>
  </si>
  <si>
    <t>20.03.01</t>
  </si>
  <si>
    <t>Contributii pt. asigurari sociale de sanatate datorate de persoanele aflate in somaj</t>
  </si>
  <si>
    <t>20.03.02</t>
  </si>
  <si>
    <t>Venituri incasate in urma valorificarii creantelor de catre AAAS</t>
  </si>
  <si>
    <t>20.03.03</t>
  </si>
  <si>
    <t xml:space="preserve">Contributii pentru concedii si indemnizatii de la persoane juridice sau fizice </t>
  </si>
  <si>
    <t>20.03.04</t>
  </si>
  <si>
    <t>Contributii pentru concedii si indemnizatii datorate de persoanele aflate in somaj</t>
  </si>
  <si>
    <t>20.03.05</t>
  </si>
  <si>
    <t xml:space="preserve">Contributia suportata de angajator pentru concedii si indemnizatii datorata de persoanele aflate in incapacitate temporara de munca din cauza de accident de munca sau boala profesionala </t>
  </si>
  <si>
    <t>20.03.06</t>
  </si>
  <si>
    <t>Contributia de asigurări sociale de sănătate suportată de angajatorul/plătitorul de venit, după caz</t>
  </si>
  <si>
    <t>20.03.07</t>
  </si>
  <si>
    <t>Contributii pentru concedii si indemnizatii</t>
  </si>
  <si>
    <t>20.07</t>
  </si>
  <si>
    <t>Contributii pentru concedii si indemnizatii de la persoane juridice sau fizice</t>
  </si>
  <si>
    <t>20.07.01</t>
  </si>
  <si>
    <t>20.07.02</t>
  </si>
  <si>
    <t>20.12</t>
  </si>
  <si>
    <t>Venituri din contribuția asiguratorie pentru muncă pentru concedii și indemnizații</t>
  </si>
  <si>
    <t>20.1200</t>
  </si>
  <si>
    <t>CONTRIBUTIILE ASIGURATILOR</t>
  </si>
  <si>
    <t>21</t>
  </si>
  <si>
    <t>Contributii de asigurari sociale de sanatate datorate de asigurati</t>
  </si>
  <si>
    <t>21.03</t>
  </si>
  <si>
    <t>Contributia datorata de persoane asigurate care au calitatea de angajat</t>
  </si>
  <si>
    <t>21.03.01</t>
  </si>
  <si>
    <t>Contributia de asigurări sociale de sănătate datorate de persoane care realizează venituri din activităţi independente şi alte activităţi şi persoanele care nu realizează venituri</t>
  </si>
  <si>
    <t>21.03.02</t>
  </si>
  <si>
    <t>Contributii  pt. pentru concedii  si indemnizatii datorate de asigurati</t>
  </si>
  <si>
    <t>21.03.03</t>
  </si>
  <si>
    <t>Contributia datorata de  pensionari</t>
  </si>
  <si>
    <t>21.03.04</t>
  </si>
  <si>
    <t>Contributii de asigurari sociale de sanatate restituite</t>
  </si>
  <si>
    <t>21.03.05</t>
  </si>
  <si>
    <t>Contribuții facultative ale asiguraților</t>
  </si>
  <si>
    <t>21.05</t>
  </si>
  <si>
    <t>Contributii de la persoane care realizeaza venituri de natură profesională cu caracter ocazional</t>
  </si>
  <si>
    <t>21.09</t>
  </si>
  <si>
    <t>Contribuţia individuală de asigurări sociale de sănătate datorată de persoanele care realiztează venituri din drepturi de proprietate intelectuală</t>
  </si>
  <si>
    <t>Contribuţia individuală de asigurări sociale de sănătate datorată de persoanele care realiztează venituri din activităţi desfăşurate în baza contractelor/ convenţiloor civile încheiate potrivit Codului civil, precum şi a contractelor de agent</t>
  </si>
  <si>
    <t>Contribuţia individuală de asigurări sociale de sănătate datorată de persoanele care realiztează venituri din activitatea de expertiza contabilă şi tehnică, judiciară şi extrajudiciară</t>
  </si>
  <si>
    <t>Contribuţia individuală de asigurări sociale de sănătate datorată de persoanele care realizează venitul obţinut dintr-o asociere ci o microintreprindere care nu generează o persoană juridică</t>
  </si>
  <si>
    <t xml:space="preserve">Contributii de asig.soc de sanatate datorata de persoanele care realizează venituri, în regim de reţinere la sursa a impozitului pe venit, din asocierile fără personalitate juridică </t>
  </si>
  <si>
    <t xml:space="preserve">Contributii de asig.soc de sanatate datorata de persoanele care realizează venituri, în regim de reţinere la sursa a impozitului pe venit, din activităţi agricole </t>
  </si>
  <si>
    <t>Contribuţia individuală de asigurări sociale de sănătate datorată de persoanele care realizează venituri din arendarea bunurilor agricole</t>
  </si>
  <si>
    <t>Contribuţii individuale datorate de persoanele care realizează venituri din cedarea folosinţei bunurilor</t>
  </si>
  <si>
    <t>Regularizări</t>
  </si>
  <si>
    <t>Contribuții pentru concedii și indemnizații datorate de asigurați</t>
  </si>
  <si>
    <t>21.2500</t>
  </si>
  <si>
    <t>Contributia individuala de asigurari sociale de sanatate datorata de persoanele care realizeaza venituri obtinute dintr-o asociere cu o persoana juridica</t>
  </si>
  <si>
    <t>21.2600</t>
  </si>
  <si>
    <t>Diferențe aferente contribuției de asigurări sociale de sănătate</t>
  </si>
  <si>
    <t>21.2700</t>
  </si>
  <si>
    <t>Contribuția de asigurări sociale de sănătate datorată de persoanele fizice care realizează venituri în baza contractelor de activitate sportivă</t>
  </si>
  <si>
    <t>21.29</t>
  </si>
  <si>
    <t>Contribuția de asigurări sociale de sănătate aferente declarației unice</t>
  </si>
  <si>
    <t>21.49</t>
  </si>
  <si>
    <t>Alte contributii pentru asigurari sociale datorate de asigurati</t>
  </si>
  <si>
    <t>21.50</t>
  </si>
  <si>
    <t xml:space="preserve">C.VENITURI NEFISCALE         </t>
  </si>
  <si>
    <t>2900</t>
  </si>
  <si>
    <t xml:space="preserve">C1.VENITURI DIN PROPRIETATE       </t>
  </si>
  <si>
    <t>3300</t>
  </si>
  <si>
    <t xml:space="preserve">VENITURI DIN PROPRIETATE       </t>
  </si>
  <si>
    <t>30</t>
  </si>
  <si>
    <t>Alte venituri din proprietate</t>
  </si>
  <si>
    <t>Venituri din dobanzi</t>
  </si>
  <si>
    <t>31</t>
  </si>
  <si>
    <t>Alte venituri din dobanzi</t>
  </si>
  <si>
    <t>C2. VANZARI DE BUNURI SI SERVICII</t>
  </si>
  <si>
    <t>3600</t>
  </si>
  <si>
    <t>DIVERSE VENITURI</t>
  </si>
  <si>
    <t>36</t>
  </si>
  <si>
    <t>Venituri din aplicarea prescriptiei extinctive</t>
  </si>
  <si>
    <t>Venituri din compensarea creantelor din despagubiri</t>
  </si>
  <si>
    <t xml:space="preserve">Alte venituri </t>
  </si>
  <si>
    <t>TRANSFERURI VOLUNTARE, ALTELE DECAT SUBVENTIILE</t>
  </si>
  <si>
    <t>37</t>
  </si>
  <si>
    <t>Donatii si sponsorizari</t>
  </si>
  <si>
    <t>IV. SUBVENTII</t>
  </si>
  <si>
    <t>SUBVENTII DE LA ALTE NIVELE ALE ADMINISTRATIEI PUBLICE</t>
  </si>
  <si>
    <t>4200</t>
  </si>
  <si>
    <t>SUBVENTII DE LA BUGETUL DE STAT</t>
  </si>
  <si>
    <t>42</t>
  </si>
  <si>
    <t>Contributii de asigurari de sanatate pentru persoane care satisfac serviciul militar in termen</t>
  </si>
  <si>
    <t>Contributii de asigurari de sanatate pentru persoane care executa o pedeapsa  privativa de libertate sau arest preventiv</t>
  </si>
  <si>
    <t xml:space="preserve">Subventii primite de  bugetul fondului national unic de asigurari sociale de sanatate pentru echilibrare </t>
  </si>
  <si>
    <t>Contributii individuale de asigurari sociale de sanatate pentru persoanele aflate in concediu pentru cresterea copilului</t>
  </si>
  <si>
    <t>Contributii de asigurari de sanatate pentru persoanele beneficiare de ajutor social</t>
  </si>
  <si>
    <t>Contributii de asigurari de sanatate pentru cetateni straini aflati in centrele de cazare</t>
  </si>
  <si>
    <t>Contributii de asigurari de sanatate pentru personalul monahal al cultelor recunoscute</t>
  </si>
  <si>
    <t>Contributii de asigurari de sanatate pentru persoanele care se află în executarea măsurilor prev. La art. 105, 113 si 114 din Codul penal, precum şi pt. pers. care se află în perioada de amânare sau întrerupere a executării pedepsei private de libertate</t>
  </si>
  <si>
    <t>Sume alocate din bugetul de stat, altele decât cele de echilibrare, prin bugetul Ministerului Sănătăţii</t>
  </si>
  <si>
    <t>Contributii individuale de asigurari sociale de sanatate aferente indemnizației lunare acordate pe perioada concediului de acomodare în vederea adopției</t>
  </si>
  <si>
    <t>Sume alocate bugetului Fondului naţional unic de asigurări sociale de sănătate, pentru acoperirea deficitului rezultat din aplicarea prevederilor legale referitoare la concediile şi indemnizaţiile de asigurări sociale de sănătate</t>
  </si>
  <si>
    <t>427400</t>
  </si>
  <si>
    <t>SUBVENTII DE LA ALTE ADMINISTRATII</t>
  </si>
  <si>
    <t>43</t>
  </si>
  <si>
    <t xml:space="preserve"> Contributii de asigurari de sanatate pentru persoane care executa o pedeapsa  privativa de libertate sau arest preventiv</t>
  </si>
  <si>
    <t xml:space="preserve">Contributii de asigurari de sanatate pentru persoane care se afla in concediu medical sau in concedii medicale pentru ingrijirea copilului bolnav in varsta de pana la 7 ani   </t>
  </si>
  <si>
    <t>Contributii de asigurari de sanatate pentru persoane care se afla in concediu medical din cauza de accidente de munca si boli profesionale</t>
  </si>
  <si>
    <t>Contribuţii de asigurări de sănătate pentru persoanele beneficiare de ajutor social</t>
  </si>
  <si>
    <t xml:space="preserve">Sume alocate din veniturile proprii ale Ministerului Sanatatii </t>
  </si>
  <si>
    <t>Contributii din bugetul asigurarilor sociale de stat, din sumele alocate sistemului de asigurari pentru accidente de munca si boli profesionale, pentru concedii si indemnizatii datorate persoanelor aflate in incapacitate temporara de munca din cauza accidentelor de munca sau bolilor profesionale</t>
  </si>
  <si>
    <t>Contributii de asigurari de sanatate pentru cetatenii romani victime ale traficului de persoane, pentru o perioada de cel putin 12 luni</t>
  </si>
  <si>
    <t>SUME PRIMITE DE LA UE/ALTI DONATORI IN CONTUL PLATILOR EFECTUATE SI PREFINANTARI</t>
  </si>
  <si>
    <t>45</t>
  </si>
  <si>
    <t>Fondul European de Dezvoltare Regionala</t>
  </si>
  <si>
    <t>45.01</t>
  </si>
  <si>
    <t xml:space="preserve"> Sume primite în contul plăţilor efectuate în anul curent</t>
  </si>
  <si>
    <t>45.01.01</t>
  </si>
  <si>
    <t xml:space="preserve"> Sume primite în contul plăţilor efectuate în anii anteriori</t>
  </si>
  <si>
    <t>45.01.02</t>
  </si>
  <si>
    <t>Fondul Social European</t>
  </si>
  <si>
    <t>45.02</t>
  </si>
  <si>
    <t>45.02.01</t>
  </si>
  <si>
    <t>45.02.02</t>
  </si>
  <si>
    <t>Venituri ale bugetului FNUASS încasate în contul unic, în curs de distribuire</t>
  </si>
  <si>
    <t>47.05.00</t>
  </si>
  <si>
    <t>47.05.05</t>
  </si>
  <si>
    <t>SUME PRIMITE DE LA UE/ALTI DONATORI IN CONTUL PLATILOR EFECTUATE SI PREFINANTARI AFERENTE CADRULUI FINANCIAR 2014-2020</t>
  </si>
  <si>
    <t>48.02</t>
  </si>
  <si>
    <t>48.02.01</t>
  </si>
  <si>
    <t>48.02.02</t>
  </si>
  <si>
    <t>Mecanismul pentru Interconectarea Europei</t>
  </si>
  <si>
    <t>48.19</t>
  </si>
  <si>
    <t>48.19.01</t>
  </si>
  <si>
    <t>48.19.02</t>
  </si>
  <si>
    <t>Alte programe comunitare finantate în perioada 2014-2020 (APC)</t>
  </si>
  <si>
    <t>48.15</t>
  </si>
  <si>
    <t>48.15.01</t>
  </si>
  <si>
    <t>48.15.02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</si>
</sst>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 _l_e_i_-;_-@_-"/>
    <numFmt numFmtId="165" formatCode="#,##0.00_ ;[Red]\-#,##0.00\ "/>
  </numFmts>
  <fonts count="28">
    <font>
      <sz val="11"/>
      <color theme="1"/>
      <name val="Calibri"/>
      <family val="2"/>
      <charset val="238"/>
      <scheme val="minor"/>
    </font>
    <font>
      <sz val="10"/>
      <name val="Arial"/>
      <family val="2"/>
      <charset val="238"/>
    </font>
    <font>
      <b/>
      <sz val="11"/>
      <name val="Arial"/>
      <family val="2"/>
      <charset val="238"/>
    </font>
    <font>
      <b/>
      <sz val="10"/>
      <color indexed="10"/>
      <name val="Arial"/>
      <family val="2"/>
    </font>
    <font>
      <b/>
      <sz val="10"/>
      <name val="Arial"/>
      <family val="2"/>
      <charset val="238"/>
    </font>
    <font>
      <sz val="10"/>
      <color theme="0"/>
      <name val="Arial"/>
      <family val="2"/>
      <charset val="238"/>
    </font>
    <font>
      <b/>
      <sz val="10"/>
      <name val="Arial"/>
      <family val="2"/>
    </font>
    <font>
      <b/>
      <sz val="10"/>
      <name val="RomHelvetica"/>
      <charset val="238"/>
    </font>
    <font>
      <b/>
      <sz val="9"/>
      <name val="Arial"/>
      <family val="2"/>
    </font>
    <font>
      <sz val="10"/>
      <name val="Arial"/>
      <family val="2"/>
    </font>
    <font>
      <b/>
      <sz val="16"/>
      <color indexed="10"/>
      <name val="Arial"/>
      <family val="2"/>
    </font>
    <font>
      <b/>
      <sz val="11"/>
      <color indexed="10"/>
      <name val="Arial"/>
      <family val="2"/>
    </font>
    <font>
      <b/>
      <sz val="9"/>
      <color indexed="8"/>
      <name val="Arial"/>
      <family val="2"/>
    </font>
    <font>
      <sz val="9"/>
      <name val="Arial"/>
      <family val="2"/>
      <charset val="238"/>
    </font>
    <font>
      <sz val="11"/>
      <name val="Arial"/>
      <family val="2"/>
    </font>
    <font>
      <sz val="10"/>
      <color indexed="8"/>
      <name val="Arial"/>
      <family val="2"/>
      <charset val="238"/>
    </font>
    <font>
      <sz val="9"/>
      <name val="Arial"/>
      <family val="2"/>
    </font>
    <font>
      <b/>
      <sz val="11"/>
      <name val="Arial"/>
      <family val="2"/>
    </font>
    <font>
      <b/>
      <sz val="9"/>
      <name val="Arial"/>
      <family val="2"/>
      <charset val="238"/>
    </font>
    <font>
      <sz val="9"/>
      <color indexed="8"/>
      <name val="Arial"/>
      <family val="2"/>
    </font>
    <font>
      <sz val="11"/>
      <name val="Arial"/>
      <family val="2"/>
      <charset val="238"/>
    </font>
    <font>
      <sz val="10"/>
      <color indexed="8"/>
      <name val="Arial"/>
      <family val="2"/>
    </font>
    <font>
      <sz val="12"/>
      <name val="Arial"/>
      <family val="2"/>
    </font>
    <font>
      <sz val="9"/>
      <name val="Times New Roman CE"/>
    </font>
    <font>
      <sz val="10"/>
      <name val="Times New Roman CE"/>
    </font>
    <font>
      <b/>
      <sz val="9"/>
      <color indexed="8"/>
      <name val="Arial"/>
      <family val="2"/>
      <charset val="238"/>
    </font>
    <font>
      <b/>
      <sz val="10"/>
      <color indexed="10"/>
      <name val="Arial"/>
      <family val="2"/>
      <charset val="238"/>
    </font>
    <font>
      <sz val="9"/>
      <color indexed="8"/>
      <name val="Arial"/>
      <family val="2"/>
      <charset val="238"/>
    </font>
  </fonts>
  <fills count="3">
    <fill>
      <patternFill patternType="none"/>
    </fill>
    <fill>
      <patternFill patternType="gray125"/>
    </fill>
    <fill>
      <patternFill patternType="solid">
        <fgColor rgb="FFFFCC99"/>
        <bgColor indexed="64"/>
      </patternFill>
    </fill>
  </fills>
  <borders count="29">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0" fontId="1" fillId="0" borderId="0"/>
    <xf numFmtId="0" fontId="9" fillId="0" borderId="0"/>
    <xf numFmtId="164" fontId="9" fillId="0" borderId="0" applyFill="0" applyBorder="0" applyAlignment="0" applyProtection="0"/>
    <xf numFmtId="0" fontId="22" fillId="0" borderId="0"/>
    <xf numFmtId="0" fontId="9" fillId="0" borderId="0"/>
  </cellStyleXfs>
  <cellXfs count="153">
    <xf numFmtId="0" fontId="0" fillId="0" borderId="0" xfId="0"/>
    <xf numFmtId="1" fontId="2" fillId="0" borderId="0" xfId="1" applyNumberFormat="1" applyFont="1" applyFill="1" applyBorder="1" applyAlignment="1" applyProtection="1">
      <alignment horizontal="left"/>
    </xf>
    <xf numFmtId="1" fontId="1" fillId="0" borderId="0" xfId="1" applyNumberFormat="1" applyFill="1" applyProtection="1">
      <protection locked="0"/>
    </xf>
    <xf numFmtId="1" fontId="3" fillId="0" borderId="0" xfId="1" applyNumberFormat="1" applyFont="1" applyFill="1" applyProtection="1">
      <protection locked="0"/>
    </xf>
    <xf numFmtId="1" fontId="1" fillId="0" borderId="0" xfId="1" applyNumberFormat="1" applyFill="1" applyBorder="1" applyProtection="1">
      <protection locked="0"/>
    </xf>
    <xf numFmtId="1" fontId="1" fillId="0" borderId="0" xfId="1" applyNumberFormat="1" applyFill="1" applyProtection="1"/>
    <xf numFmtId="1" fontId="1" fillId="0" borderId="0" xfId="1" applyNumberFormat="1" applyFill="1" applyAlignment="1" applyProtection="1">
      <alignment horizontal="center"/>
    </xf>
    <xf numFmtId="1" fontId="3" fillId="0" borderId="0" xfId="1" applyNumberFormat="1" applyFont="1" applyFill="1" applyProtection="1"/>
    <xf numFmtId="1" fontId="1" fillId="0" borderId="0" xfId="1" applyNumberFormat="1" applyFill="1" applyBorder="1" applyProtection="1"/>
    <xf numFmtId="1" fontId="4" fillId="0" borderId="0" xfId="1" applyNumberFormat="1" applyFont="1" applyFill="1" applyBorder="1" applyAlignment="1" applyProtection="1">
      <alignment horizontal="center"/>
    </xf>
    <xf numFmtId="1" fontId="4" fillId="0" borderId="0" xfId="1" applyNumberFormat="1" applyFont="1" applyFill="1" applyAlignment="1" applyProtection="1">
      <alignment horizontal="center"/>
    </xf>
    <xf numFmtId="3" fontId="5" fillId="0" borderId="0" xfId="1" applyNumberFormat="1" applyFont="1" applyFill="1" applyProtection="1"/>
    <xf numFmtId="1" fontId="1" fillId="0" borderId="0" xfId="1" applyNumberFormat="1" applyFont="1" applyFill="1" applyProtection="1"/>
    <xf numFmtId="1" fontId="6" fillId="0" borderId="1" xfId="1" applyNumberFormat="1" applyFont="1" applyFill="1" applyBorder="1" applyAlignment="1" applyProtection="1">
      <alignment horizontal="center" vertical="center" wrapText="1"/>
    </xf>
    <xf numFmtId="1" fontId="6" fillId="0" borderId="2" xfId="1" applyNumberFormat="1" applyFont="1" applyFill="1" applyBorder="1" applyAlignment="1" applyProtection="1">
      <alignment horizontal="center" vertical="center" wrapText="1"/>
    </xf>
    <xf numFmtId="1" fontId="6" fillId="0" borderId="3" xfId="1" applyNumberFormat="1" applyFont="1" applyFill="1" applyBorder="1" applyAlignment="1" applyProtection="1">
      <alignment horizontal="center" vertical="center" wrapText="1"/>
    </xf>
    <xf numFmtId="1" fontId="6" fillId="0" borderId="4" xfId="1" applyNumberFormat="1" applyFont="1" applyFill="1" applyBorder="1" applyAlignment="1" applyProtection="1">
      <alignment horizontal="center" vertical="center" wrapText="1"/>
    </xf>
    <xf numFmtId="1" fontId="6" fillId="0" borderId="5" xfId="1" applyNumberFormat="1" applyFont="1" applyFill="1" applyBorder="1" applyAlignment="1" applyProtection="1">
      <alignment horizontal="center" vertical="center" wrapText="1"/>
    </xf>
    <xf numFmtId="1" fontId="6" fillId="0" borderId="6" xfId="1" applyNumberFormat="1" applyFont="1" applyFill="1" applyBorder="1" applyAlignment="1" applyProtection="1">
      <alignment horizontal="center" vertical="center" wrapText="1"/>
    </xf>
    <xf numFmtId="1" fontId="6" fillId="0" borderId="7" xfId="1" applyNumberFormat="1" applyFont="1" applyFill="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1" fontId="7" fillId="0" borderId="7" xfId="1" applyNumberFormat="1" applyFont="1" applyFill="1" applyBorder="1" applyAlignment="1" applyProtection="1">
      <alignment horizontal="center" vertical="center" wrapText="1"/>
    </xf>
    <xf numFmtId="1" fontId="6" fillId="0" borderId="8" xfId="1" applyNumberFormat="1" applyFont="1" applyFill="1" applyBorder="1" applyAlignment="1" applyProtection="1">
      <alignment horizontal="center" vertical="center" wrapText="1"/>
    </xf>
    <xf numFmtId="1" fontId="6" fillId="0" borderId="9" xfId="1" applyNumberFormat="1" applyFont="1" applyFill="1" applyBorder="1" applyAlignment="1" applyProtection="1">
      <alignment horizontal="center" vertical="center" wrapText="1"/>
    </xf>
    <xf numFmtId="1" fontId="6" fillId="0" borderId="10" xfId="1" applyNumberFormat="1" applyFont="1" applyFill="1" applyBorder="1" applyAlignment="1" applyProtection="1">
      <alignment horizontal="center" vertical="center" wrapText="1"/>
    </xf>
    <xf numFmtId="1" fontId="8" fillId="0" borderId="11" xfId="1" applyNumberFormat="1" applyFont="1" applyFill="1" applyBorder="1" applyAlignment="1" applyProtection="1">
      <alignment horizontal="center" vertical="top" wrapText="1"/>
    </xf>
    <xf numFmtId="1" fontId="8" fillId="0" borderId="12" xfId="1" applyNumberFormat="1" applyFont="1" applyFill="1" applyBorder="1" applyAlignment="1" applyProtection="1">
      <alignment horizontal="center" vertical="top" wrapText="1"/>
    </xf>
    <xf numFmtId="1" fontId="6" fillId="0" borderId="12" xfId="1" applyNumberFormat="1" applyFont="1" applyFill="1" applyBorder="1" applyAlignment="1" applyProtection="1">
      <alignment horizontal="center"/>
    </xf>
    <xf numFmtId="1" fontId="6" fillId="0" borderId="13" xfId="1" applyNumberFormat="1" applyFont="1" applyFill="1" applyBorder="1" applyAlignment="1" applyProtection="1">
      <alignment horizontal="center"/>
    </xf>
    <xf numFmtId="1" fontId="6" fillId="0" borderId="14" xfId="1" applyNumberFormat="1" applyFont="1" applyFill="1" applyBorder="1" applyAlignment="1" applyProtection="1">
      <alignment horizontal="center"/>
    </xf>
    <xf numFmtId="1" fontId="6" fillId="0" borderId="15" xfId="1" applyNumberFormat="1" applyFont="1" applyFill="1" applyBorder="1" applyAlignment="1" applyProtection="1">
      <alignment horizontal="center"/>
    </xf>
    <xf numFmtId="1" fontId="8" fillId="0" borderId="16" xfId="1" applyNumberFormat="1" applyFont="1" applyFill="1" applyBorder="1" applyAlignment="1" applyProtection="1">
      <alignment vertical="center" wrapText="1"/>
    </xf>
    <xf numFmtId="1" fontId="8" fillId="0" borderId="17" xfId="1" applyNumberFormat="1" applyFont="1" applyFill="1" applyBorder="1" applyAlignment="1" applyProtection="1">
      <alignment horizontal="center" vertical="center" wrapText="1"/>
    </xf>
    <xf numFmtId="3" fontId="2" fillId="0" borderId="17" xfId="1" applyNumberFormat="1" applyFont="1" applyFill="1" applyBorder="1" applyAlignment="1" applyProtection="1">
      <alignment vertical="center"/>
    </xf>
    <xf numFmtId="3" fontId="2" fillId="0" borderId="18" xfId="1" applyNumberFormat="1" applyFont="1" applyFill="1" applyBorder="1" applyAlignment="1" applyProtection="1">
      <alignment vertical="center"/>
    </xf>
    <xf numFmtId="3" fontId="2" fillId="0" borderId="19" xfId="1" applyNumberFormat="1" applyFont="1" applyFill="1" applyBorder="1" applyAlignment="1" applyProtection="1">
      <alignment vertical="center"/>
    </xf>
    <xf numFmtId="3" fontId="2" fillId="0" borderId="20" xfId="1" applyNumberFormat="1" applyFont="1" applyFill="1" applyBorder="1" applyAlignment="1" applyProtection="1">
      <alignment vertical="center"/>
    </xf>
    <xf numFmtId="1" fontId="10" fillId="2" borderId="0" xfId="2" applyNumberFormat="1" applyFont="1" applyFill="1" applyAlignment="1" applyProtection="1">
      <alignment horizontal="center"/>
    </xf>
    <xf numFmtId="1" fontId="3" fillId="0" borderId="0" xfId="1" applyNumberFormat="1" applyFont="1" applyFill="1" applyBorder="1" applyAlignment="1" applyProtection="1">
      <alignment vertical="center"/>
    </xf>
    <xf numFmtId="1" fontId="1" fillId="0" borderId="0" xfId="1" applyNumberFormat="1" applyFill="1" applyBorder="1" applyAlignment="1" applyProtection="1">
      <alignment vertical="center"/>
    </xf>
    <xf numFmtId="1" fontId="0" fillId="0" borderId="0" xfId="3" applyNumberFormat="1" applyFont="1" applyFill="1" applyBorder="1" applyAlignment="1" applyProtection="1">
      <alignment vertical="center"/>
    </xf>
    <xf numFmtId="1" fontId="8" fillId="0" borderId="21" xfId="1" applyNumberFormat="1" applyFont="1" applyFill="1" applyBorder="1" applyAlignment="1" applyProtection="1">
      <alignment vertical="center" wrapText="1"/>
    </xf>
    <xf numFmtId="1" fontId="8" fillId="0" borderId="22"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vertical="center"/>
    </xf>
    <xf numFmtId="3" fontId="2" fillId="0" borderId="23" xfId="1" applyNumberFormat="1" applyFont="1" applyFill="1" applyBorder="1" applyAlignment="1" applyProtection="1">
      <alignment vertical="center"/>
    </xf>
    <xf numFmtId="3" fontId="2" fillId="0" borderId="24" xfId="1" applyNumberFormat="1" applyFont="1" applyFill="1" applyBorder="1" applyAlignment="1" applyProtection="1">
      <alignment vertical="center"/>
    </xf>
    <xf numFmtId="3" fontId="2" fillId="0" borderId="25" xfId="1" applyNumberFormat="1" applyFont="1" applyFill="1" applyBorder="1" applyAlignment="1" applyProtection="1">
      <alignment vertical="center"/>
    </xf>
    <xf numFmtId="1" fontId="11" fillId="0" borderId="0" xfId="2" applyNumberFormat="1" applyFont="1" applyFill="1" applyAlignment="1" applyProtection="1">
      <alignment horizontal="center"/>
    </xf>
    <xf numFmtId="1" fontId="12" fillId="0" borderId="21" xfId="1" applyNumberFormat="1" applyFont="1" applyFill="1" applyBorder="1" applyAlignment="1" applyProtection="1">
      <alignment vertical="center" wrapText="1"/>
    </xf>
    <xf numFmtId="1" fontId="13" fillId="0" borderId="21" xfId="1" applyNumberFormat="1" applyFont="1" applyFill="1" applyBorder="1" applyAlignment="1" applyProtection="1">
      <alignment vertical="center" wrapText="1"/>
    </xf>
    <xf numFmtId="1" fontId="13" fillId="0" borderId="22" xfId="1" applyNumberFormat="1" applyFont="1" applyFill="1" applyBorder="1" applyAlignment="1" applyProtection="1">
      <alignment horizontal="center" vertical="center"/>
    </xf>
    <xf numFmtId="3" fontId="14" fillId="0" borderId="22" xfId="1" applyNumberFormat="1" applyFont="1" applyFill="1" applyBorder="1" applyAlignment="1" applyProtection="1">
      <alignment vertical="center"/>
      <protection locked="0"/>
    </xf>
    <xf numFmtId="3" fontId="14" fillId="0" borderId="22" xfId="1" applyNumberFormat="1" applyFont="1" applyFill="1" applyBorder="1" applyAlignment="1" applyProtection="1">
      <alignment vertical="center"/>
    </xf>
    <xf numFmtId="3" fontId="14" fillId="0" borderId="23" xfId="1" applyNumberFormat="1" applyFont="1" applyFill="1" applyBorder="1" applyAlignment="1" applyProtection="1">
      <alignment vertical="center"/>
    </xf>
    <xf numFmtId="3" fontId="14" fillId="0" borderId="24" xfId="1" applyNumberFormat="1" applyFont="1" applyFill="1" applyBorder="1" applyAlignment="1" applyProtection="1">
      <alignment vertical="center"/>
      <protection locked="0"/>
    </xf>
    <xf numFmtId="3" fontId="14" fillId="0" borderId="25" xfId="1" applyNumberFormat="1" applyFont="1" applyFill="1" applyBorder="1" applyAlignment="1" applyProtection="1">
      <alignment vertical="center"/>
    </xf>
    <xf numFmtId="1" fontId="15" fillId="0" borderId="21" xfId="1" applyNumberFormat="1" applyFont="1" applyFill="1" applyBorder="1" applyAlignment="1" applyProtection="1">
      <alignment vertical="center" wrapText="1"/>
    </xf>
    <xf numFmtId="1" fontId="1" fillId="0" borderId="21" xfId="1" applyNumberFormat="1" applyFont="1" applyFill="1" applyBorder="1" applyAlignment="1" applyProtection="1">
      <alignment vertical="center" wrapText="1"/>
    </xf>
    <xf numFmtId="1" fontId="8" fillId="0" borderId="21" xfId="1" applyNumberFormat="1" applyFont="1" applyFill="1" applyBorder="1" applyAlignment="1" applyProtection="1">
      <alignment horizontal="left" vertical="center" wrapText="1"/>
    </xf>
    <xf numFmtId="1" fontId="16" fillId="0" borderId="22" xfId="1" applyNumberFormat="1" applyFont="1" applyFill="1" applyBorder="1" applyAlignment="1" applyProtection="1">
      <alignment horizontal="center" vertical="center"/>
    </xf>
    <xf numFmtId="3" fontId="17" fillId="0" borderId="22" xfId="1" applyNumberFormat="1" applyFont="1" applyFill="1" applyBorder="1" applyAlignment="1" applyProtection="1">
      <alignment vertical="center"/>
    </xf>
    <xf numFmtId="3" fontId="17" fillId="0" borderId="23" xfId="1" applyNumberFormat="1" applyFont="1" applyFill="1" applyBorder="1" applyAlignment="1" applyProtection="1">
      <alignment vertical="center"/>
    </xf>
    <xf numFmtId="3" fontId="17" fillId="0" borderId="24" xfId="1" applyNumberFormat="1" applyFont="1" applyFill="1" applyBorder="1" applyAlignment="1" applyProtection="1">
      <alignment vertical="center"/>
    </xf>
    <xf numFmtId="3" fontId="17" fillId="0" borderId="25" xfId="1" applyNumberFormat="1" applyFont="1" applyFill="1" applyBorder="1" applyAlignment="1" applyProtection="1">
      <alignment vertical="center"/>
    </xf>
    <xf numFmtId="1" fontId="16" fillId="0" borderId="21" xfId="1" applyNumberFormat="1" applyFont="1" applyFill="1" applyBorder="1" applyAlignment="1" applyProtection="1">
      <alignment vertical="center" wrapText="1"/>
    </xf>
    <xf numFmtId="1" fontId="6" fillId="0" borderId="0" xfId="1" applyNumberFormat="1" applyFont="1" applyFill="1" applyBorder="1" applyAlignment="1" applyProtection="1">
      <alignment vertical="center"/>
      <protection locked="0"/>
    </xf>
    <xf numFmtId="1" fontId="9" fillId="0" borderId="0" xfId="1" applyNumberFormat="1" applyFont="1" applyFill="1" applyBorder="1" applyAlignment="1" applyProtection="1">
      <alignment vertical="center"/>
      <protection locked="0"/>
    </xf>
    <xf numFmtId="1" fontId="0" fillId="0" borderId="0" xfId="3" applyNumberFormat="1" applyFont="1" applyFill="1" applyBorder="1" applyAlignment="1" applyProtection="1">
      <alignment vertical="center"/>
      <protection locked="0"/>
    </xf>
    <xf numFmtId="1" fontId="1" fillId="0" borderId="0" xfId="1" applyNumberFormat="1" applyFill="1" applyBorder="1" applyAlignment="1" applyProtection="1">
      <alignment vertical="center"/>
      <protection locked="0"/>
    </xf>
    <xf numFmtId="49" fontId="16" fillId="0" borderId="22" xfId="1" applyNumberFormat="1" applyFont="1" applyFill="1" applyBorder="1" applyAlignment="1" applyProtection="1">
      <alignment horizontal="center" vertical="center"/>
    </xf>
    <xf numFmtId="165" fontId="18" fillId="0" borderId="21" xfId="1" applyNumberFormat="1" applyFont="1" applyFill="1" applyBorder="1" applyAlignment="1" applyProtection="1">
      <alignment vertical="center" wrapText="1"/>
    </xf>
    <xf numFmtId="49" fontId="18" fillId="0" borderId="22" xfId="1" applyNumberFormat="1" applyFont="1" applyFill="1" applyBorder="1" applyAlignment="1" applyProtection="1">
      <alignment horizontal="center" vertical="center"/>
    </xf>
    <xf numFmtId="165" fontId="16" fillId="0" borderId="21" xfId="1" applyNumberFormat="1" applyFont="1" applyFill="1" applyBorder="1" applyAlignment="1" applyProtection="1">
      <alignment vertical="center" wrapText="1"/>
    </xf>
    <xf numFmtId="165" fontId="16" fillId="0" borderId="6" xfId="1" applyNumberFormat="1" applyFont="1" applyFill="1" applyBorder="1" applyAlignment="1" applyProtection="1">
      <alignment vertical="center" wrapText="1"/>
    </xf>
    <xf numFmtId="49" fontId="16" fillId="0" borderId="7" xfId="1" applyNumberFormat="1" applyFont="1" applyFill="1" applyBorder="1" applyAlignment="1" applyProtection="1">
      <alignment horizontal="center" vertical="center"/>
    </xf>
    <xf numFmtId="3" fontId="14" fillId="0" borderId="7" xfId="1" applyNumberFormat="1" applyFont="1" applyFill="1" applyBorder="1" applyAlignment="1" applyProtection="1">
      <alignment vertical="center"/>
      <protection locked="0"/>
    </xf>
    <xf numFmtId="3" fontId="14" fillId="0" borderId="7" xfId="1" applyNumberFormat="1" applyFont="1" applyFill="1" applyBorder="1" applyAlignment="1" applyProtection="1">
      <alignment vertical="center"/>
    </xf>
    <xf numFmtId="3" fontId="14" fillId="0" borderId="8" xfId="1" applyNumberFormat="1" applyFont="1" applyFill="1" applyBorder="1" applyAlignment="1" applyProtection="1">
      <alignment vertical="center"/>
    </xf>
    <xf numFmtId="3" fontId="14" fillId="0" borderId="9" xfId="1" applyNumberFormat="1" applyFont="1" applyFill="1" applyBorder="1" applyAlignment="1" applyProtection="1">
      <alignment vertical="center"/>
      <protection locked="0"/>
    </xf>
    <xf numFmtId="3" fontId="14" fillId="0" borderId="10" xfId="1" applyNumberFormat="1" applyFont="1" applyFill="1" applyBorder="1" applyAlignment="1" applyProtection="1">
      <alignment vertical="center"/>
    </xf>
    <xf numFmtId="1" fontId="8" fillId="0" borderId="17" xfId="1" applyNumberFormat="1" applyFont="1" applyFill="1" applyBorder="1" applyAlignment="1" applyProtection="1">
      <alignment horizontal="center" vertical="center"/>
    </xf>
    <xf numFmtId="1" fontId="6" fillId="0" borderId="0" xfId="1" applyNumberFormat="1" applyFont="1" applyFill="1" applyBorder="1" applyAlignment="1" applyProtection="1">
      <alignment vertical="center"/>
    </xf>
    <xf numFmtId="1" fontId="9" fillId="0" borderId="0" xfId="1" applyNumberFormat="1" applyFont="1" applyFill="1" applyBorder="1" applyAlignment="1" applyProtection="1">
      <alignment vertical="center"/>
    </xf>
    <xf numFmtId="1" fontId="16" fillId="0" borderId="22" xfId="1" applyNumberFormat="1" applyFont="1" applyFill="1" applyBorder="1" applyAlignment="1" applyProtection="1">
      <alignment horizontal="center" vertical="center" wrapText="1"/>
    </xf>
    <xf numFmtId="1" fontId="19" fillId="0" borderId="21" xfId="1" applyNumberFormat="1" applyFont="1" applyFill="1" applyBorder="1" applyAlignment="1" applyProtection="1">
      <alignment vertical="center" wrapText="1"/>
    </xf>
    <xf numFmtId="3" fontId="20" fillId="0" borderId="22" xfId="1" applyNumberFormat="1" applyFont="1" applyFill="1" applyBorder="1" applyAlignment="1" applyProtection="1">
      <alignment vertical="center"/>
    </xf>
    <xf numFmtId="1" fontId="3" fillId="0" borderId="0" xfId="1" applyNumberFormat="1" applyFont="1" applyFill="1" applyBorder="1" applyAlignment="1" applyProtection="1">
      <alignment vertical="center"/>
      <protection locked="0"/>
    </xf>
    <xf numFmtId="1" fontId="21" fillId="0" borderId="21" xfId="1" applyNumberFormat="1" applyFont="1" applyFill="1" applyBorder="1" applyAlignment="1" applyProtection="1">
      <alignment vertical="center" wrapText="1"/>
    </xf>
    <xf numFmtId="49" fontId="9" fillId="0" borderId="21" xfId="1" applyNumberFormat="1" applyFont="1" applyFill="1" applyBorder="1" applyAlignment="1" applyProtection="1">
      <alignment vertical="center" wrapText="1"/>
    </xf>
    <xf numFmtId="1" fontId="9" fillId="0" borderId="21" xfId="1" applyNumberFormat="1" applyFont="1" applyFill="1" applyBorder="1" applyAlignment="1" applyProtection="1">
      <alignment vertical="center" wrapText="1"/>
    </xf>
    <xf numFmtId="1" fontId="9" fillId="0" borderId="22" xfId="1" applyNumberFormat="1" applyFont="1" applyFill="1" applyBorder="1" applyAlignment="1" applyProtection="1">
      <alignment horizontal="center" vertical="center"/>
    </xf>
    <xf numFmtId="49" fontId="9" fillId="0" borderId="22" xfId="1" applyNumberFormat="1" applyFont="1" applyFill="1" applyBorder="1" applyAlignment="1" applyProtection="1">
      <alignment horizontal="center" vertical="center"/>
    </xf>
    <xf numFmtId="0" fontId="21" fillId="0" borderId="21" xfId="1" applyFont="1" applyFill="1" applyBorder="1" applyAlignment="1">
      <alignment horizontal="left" vertical="top" wrapText="1"/>
    </xf>
    <xf numFmtId="49" fontId="21" fillId="0" borderId="22" xfId="1" applyNumberFormat="1" applyFont="1" applyFill="1" applyBorder="1" applyAlignment="1">
      <alignment horizontal="center" vertical="center" wrapText="1"/>
    </xf>
    <xf numFmtId="49" fontId="9" fillId="0" borderId="6" xfId="1" applyNumberFormat="1" applyFont="1" applyFill="1" applyBorder="1" applyAlignment="1" applyProtection="1">
      <alignment vertical="center" wrapText="1"/>
    </xf>
    <xf numFmtId="49" fontId="21" fillId="0" borderId="7" xfId="1" applyNumberFormat="1" applyFont="1" applyFill="1" applyBorder="1" applyAlignment="1">
      <alignment horizontal="center" vertical="center" wrapText="1"/>
    </xf>
    <xf numFmtId="49" fontId="9" fillId="0" borderId="16" xfId="1" applyNumberFormat="1" applyFont="1" applyFill="1" applyBorder="1" applyAlignment="1" applyProtection="1">
      <alignment vertical="center" wrapText="1"/>
    </xf>
    <xf numFmtId="49" fontId="21" fillId="0" borderId="17" xfId="1" applyNumberFormat="1" applyFont="1" applyFill="1" applyBorder="1" applyAlignment="1">
      <alignment horizontal="center" vertical="center" wrapText="1"/>
    </xf>
    <xf numFmtId="3" fontId="14" fillId="0" borderId="17" xfId="1" applyNumberFormat="1" applyFont="1" applyFill="1" applyBorder="1" applyAlignment="1" applyProtection="1">
      <alignment vertical="center"/>
      <protection locked="0"/>
    </xf>
    <xf numFmtId="3" fontId="14" fillId="0" borderId="17" xfId="1" applyNumberFormat="1" applyFont="1" applyFill="1" applyBorder="1" applyAlignment="1" applyProtection="1">
      <alignment vertical="center"/>
    </xf>
    <xf numFmtId="3" fontId="14" fillId="0" borderId="18" xfId="1" applyNumberFormat="1" applyFont="1" applyFill="1" applyBorder="1" applyAlignment="1" applyProtection="1">
      <alignment vertical="center"/>
    </xf>
    <xf numFmtId="3" fontId="14" fillId="0" borderId="19" xfId="1" applyNumberFormat="1" applyFont="1" applyFill="1" applyBorder="1" applyAlignment="1" applyProtection="1">
      <alignment vertical="center"/>
      <protection locked="0"/>
    </xf>
    <xf numFmtId="3" fontId="14" fillId="0" borderId="20" xfId="1" applyNumberFormat="1" applyFont="1" applyFill="1" applyBorder="1" applyAlignment="1" applyProtection="1">
      <alignment vertical="center"/>
    </xf>
    <xf numFmtId="1" fontId="18" fillId="0" borderId="22"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vertical="center"/>
      <protection locked="0"/>
    </xf>
    <xf numFmtId="1" fontId="1" fillId="0" borderId="0" xfId="1" applyNumberFormat="1" applyFill="1" applyAlignment="1" applyProtection="1">
      <alignment vertical="center"/>
    </xf>
    <xf numFmtId="1" fontId="16" fillId="0" borderId="0" xfId="1" applyNumberFormat="1" applyFont="1" applyFill="1" applyAlignment="1" applyProtection="1">
      <alignment vertical="center"/>
    </xf>
    <xf numFmtId="1" fontId="1" fillId="0" borderId="0" xfId="1" applyNumberFormat="1" applyFill="1" applyAlignment="1" applyProtection="1">
      <alignment vertical="center"/>
      <protection locked="0"/>
    </xf>
    <xf numFmtId="1" fontId="16" fillId="0" borderId="0" xfId="3" applyNumberFormat="1" applyFont="1" applyFill="1" applyBorder="1" applyAlignment="1" applyProtection="1">
      <alignment vertical="center"/>
    </xf>
    <xf numFmtId="3" fontId="20" fillId="0" borderId="22" xfId="1" applyNumberFormat="1" applyFont="1" applyFill="1" applyBorder="1" applyAlignment="1" applyProtection="1">
      <alignment vertical="center"/>
      <protection locked="0"/>
    </xf>
    <xf numFmtId="3" fontId="20" fillId="0" borderId="23" xfId="1" applyNumberFormat="1" applyFont="1" applyFill="1" applyBorder="1" applyAlignment="1" applyProtection="1">
      <alignment vertical="center"/>
    </xf>
    <xf numFmtId="3" fontId="20" fillId="0" borderId="24" xfId="1" applyNumberFormat="1" applyFont="1" applyFill="1" applyBorder="1" applyAlignment="1" applyProtection="1">
      <alignment vertical="center"/>
      <protection locked="0"/>
    </xf>
    <xf numFmtId="3" fontId="20" fillId="0" borderId="25" xfId="1" applyNumberFormat="1" applyFont="1" applyFill="1" applyBorder="1" applyAlignment="1" applyProtection="1">
      <alignment vertical="center"/>
    </xf>
    <xf numFmtId="1" fontId="16" fillId="0" borderId="0" xfId="3" applyNumberFormat="1" applyFont="1" applyFill="1" applyBorder="1" applyAlignment="1" applyProtection="1">
      <alignment vertical="center"/>
      <protection locked="0"/>
    </xf>
    <xf numFmtId="1" fontId="16" fillId="0" borderId="21" xfId="1" applyNumberFormat="1" applyFont="1" applyFill="1" applyBorder="1" applyAlignment="1" applyProtection="1">
      <alignment horizontal="left" vertical="center" wrapText="1"/>
    </xf>
    <xf numFmtId="3" fontId="14" fillId="0" borderId="24" xfId="1" applyNumberFormat="1" applyFont="1" applyFill="1" applyBorder="1" applyAlignment="1" applyProtection="1">
      <alignment vertical="center"/>
    </xf>
    <xf numFmtId="1" fontId="16" fillId="0" borderId="21" xfId="4" applyNumberFormat="1" applyFont="1" applyFill="1" applyBorder="1" applyAlignment="1" applyProtection="1">
      <alignment vertical="center" wrapText="1"/>
    </xf>
    <xf numFmtId="1" fontId="23" fillId="0" borderId="21" xfId="4" applyNumberFormat="1" applyFont="1" applyFill="1" applyBorder="1" applyAlignment="1" applyProtection="1">
      <alignment vertical="center" wrapText="1"/>
    </xf>
    <xf numFmtId="1" fontId="24" fillId="0" borderId="21" xfId="4" applyNumberFormat="1" applyFont="1" applyFill="1" applyBorder="1" applyAlignment="1" applyProtection="1">
      <alignment vertical="center" wrapText="1"/>
    </xf>
    <xf numFmtId="1" fontId="24" fillId="0" borderId="6" xfId="4" applyNumberFormat="1" applyFont="1" applyFill="1" applyBorder="1" applyAlignment="1" applyProtection="1">
      <alignment vertical="center" wrapText="1"/>
    </xf>
    <xf numFmtId="1" fontId="16" fillId="0" borderId="7" xfId="1" applyNumberFormat="1" applyFont="1" applyFill="1" applyBorder="1" applyAlignment="1" applyProtection="1">
      <alignment horizontal="center" vertical="center"/>
    </xf>
    <xf numFmtId="3" fontId="14" fillId="0" borderId="9" xfId="1" applyNumberFormat="1" applyFont="1" applyFill="1" applyBorder="1" applyAlignment="1" applyProtection="1">
      <alignment vertical="center"/>
    </xf>
    <xf numFmtId="1" fontId="24" fillId="0" borderId="16" xfId="4" applyNumberFormat="1" applyFont="1" applyFill="1" applyBorder="1" applyAlignment="1" applyProtection="1">
      <alignment vertical="center" wrapText="1"/>
    </xf>
    <xf numFmtId="1" fontId="16" fillId="0" borderId="17" xfId="1" applyNumberFormat="1" applyFont="1" applyFill="1" applyBorder="1" applyAlignment="1" applyProtection="1">
      <alignment horizontal="center" vertical="center"/>
    </xf>
    <xf numFmtId="49" fontId="24" fillId="0" borderId="21" xfId="4" applyNumberFormat="1" applyFont="1" applyFill="1" applyBorder="1" applyAlignment="1" applyProtection="1">
      <alignment vertical="center" wrapText="1"/>
    </xf>
    <xf numFmtId="3" fontId="20" fillId="0" borderId="24" xfId="1" applyNumberFormat="1" applyFont="1" applyBorder="1" applyAlignment="1" applyProtection="1">
      <alignment vertical="center"/>
      <protection locked="0"/>
    </xf>
    <xf numFmtId="1" fontId="16" fillId="0" borderId="21" xfId="5" applyNumberFormat="1" applyFont="1" applyFill="1" applyBorder="1" applyAlignment="1" applyProtection="1">
      <alignment vertical="center" wrapText="1"/>
    </xf>
    <xf numFmtId="1" fontId="16" fillId="0" borderId="22" xfId="5" applyNumberFormat="1" applyFont="1" applyFill="1" applyBorder="1" applyAlignment="1" applyProtection="1">
      <alignment horizontal="center" vertical="center"/>
    </xf>
    <xf numFmtId="1" fontId="19" fillId="0" borderId="21" xfId="5" applyNumberFormat="1" applyFont="1" applyFill="1" applyBorder="1" applyAlignment="1" applyProtection="1">
      <alignment vertical="center" wrapText="1"/>
    </xf>
    <xf numFmtId="3" fontId="17" fillId="0" borderId="22" xfId="1" applyNumberFormat="1" applyFont="1" applyFill="1" applyBorder="1" applyAlignment="1" applyProtection="1">
      <alignment vertical="center"/>
      <protection locked="0"/>
    </xf>
    <xf numFmtId="1" fontId="25" fillId="0" borderId="21" xfId="5" applyNumberFormat="1" applyFont="1" applyFill="1" applyBorder="1" applyAlignment="1" applyProtection="1">
      <alignment vertical="center" wrapText="1"/>
    </xf>
    <xf numFmtId="1" fontId="18" fillId="0" borderId="22" xfId="5" applyNumberFormat="1" applyFont="1" applyFill="1" applyBorder="1" applyAlignment="1" applyProtection="1">
      <alignment horizontal="center" vertical="center"/>
    </xf>
    <xf numFmtId="3" fontId="2" fillId="0" borderId="22" xfId="1" applyNumberFormat="1" applyFont="1" applyFill="1" applyBorder="1" applyAlignment="1" applyProtection="1">
      <alignment vertical="center"/>
      <protection locked="0"/>
    </xf>
    <xf numFmtId="3" fontId="2" fillId="0" borderId="24" xfId="1" applyNumberFormat="1" applyFont="1" applyFill="1" applyBorder="1" applyAlignment="1" applyProtection="1">
      <alignment vertical="center"/>
      <protection locked="0"/>
    </xf>
    <xf numFmtId="1" fontId="4" fillId="0" borderId="0" xfId="1" applyNumberFormat="1" applyFont="1" applyFill="1" applyBorder="1" applyAlignment="1" applyProtection="1">
      <alignment vertical="center"/>
    </xf>
    <xf numFmtId="1" fontId="26" fillId="0" borderId="0" xfId="1" applyNumberFormat="1" applyFont="1" applyFill="1" applyBorder="1" applyAlignment="1" applyProtection="1">
      <alignment vertical="center"/>
    </xf>
    <xf numFmtId="1" fontId="4" fillId="0" borderId="0" xfId="3" applyNumberFormat="1" applyFont="1" applyFill="1" applyBorder="1" applyAlignment="1" applyProtection="1">
      <alignment vertical="center"/>
    </xf>
    <xf numFmtId="3" fontId="4" fillId="0" borderId="23" xfId="1" applyNumberFormat="1" applyFont="1" applyFill="1" applyBorder="1" applyAlignment="1" applyProtection="1">
      <alignment vertical="center"/>
    </xf>
    <xf numFmtId="1" fontId="27" fillId="0" borderId="21" xfId="5" applyNumberFormat="1" applyFont="1" applyFill="1" applyBorder="1" applyAlignment="1" applyProtection="1">
      <alignment vertical="center" wrapText="1"/>
    </xf>
    <xf numFmtId="1" fontId="13" fillId="0" borderId="22" xfId="5" applyNumberFormat="1" applyFont="1" applyFill="1" applyBorder="1" applyAlignment="1" applyProtection="1">
      <alignment horizontal="center" vertical="center"/>
    </xf>
    <xf numFmtId="1" fontId="8" fillId="0" borderId="22" xfId="5" applyNumberFormat="1" applyFont="1" applyFill="1" applyBorder="1" applyAlignment="1" applyProtection="1">
      <alignment horizontal="center" vertical="center"/>
    </xf>
    <xf numFmtId="1" fontId="18" fillId="0" borderId="21" xfId="5" applyNumberFormat="1" applyFont="1" applyFill="1" applyBorder="1" applyAlignment="1" applyProtection="1">
      <alignment vertical="center" wrapText="1"/>
    </xf>
    <xf numFmtId="1" fontId="16" fillId="0" borderId="26" xfId="5" applyNumberFormat="1" applyFont="1" applyFill="1" applyBorder="1" applyAlignment="1" applyProtection="1">
      <alignment vertical="center" wrapText="1"/>
    </xf>
    <xf numFmtId="1" fontId="16" fillId="0" borderId="27" xfId="5" applyNumberFormat="1" applyFont="1" applyFill="1" applyBorder="1" applyAlignment="1" applyProtection="1">
      <alignment horizontal="center" vertical="center"/>
    </xf>
    <xf numFmtId="3" fontId="20" fillId="0" borderId="27" xfId="1" applyNumberFormat="1" applyFont="1" applyFill="1" applyBorder="1" applyAlignment="1" applyProtection="1">
      <alignment vertical="center"/>
      <protection locked="0"/>
    </xf>
    <xf numFmtId="3" fontId="20" fillId="0" borderId="27" xfId="1" applyNumberFormat="1" applyFont="1" applyFill="1" applyBorder="1" applyAlignment="1" applyProtection="1">
      <alignment vertical="center"/>
    </xf>
    <xf numFmtId="3" fontId="20" fillId="0" borderId="28" xfId="1" applyNumberFormat="1" applyFont="1" applyFill="1" applyBorder="1" applyAlignment="1" applyProtection="1">
      <alignment vertical="center"/>
    </xf>
    <xf numFmtId="3" fontId="20" fillId="0" borderId="9" xfId="1" applyNumberFormat="1" applyFont="1" applyFill="1" applyBorder="1" applyAlignment="1" applyProtection="1">
      <alignment vertical="center"/>
      <protection locked="0"/>
    </xf>
    <xf numFmtId="3" fontId="20" fillId="0" borderId="10" xfId="1" applyNumberFormat="1" applyFont="1" applyFill="1" applyBorder="1" applyAlignment="1" applyProtection="1">
      <alignment vertical="center"/>
    </xf>
    <xf numFmtId="1" fontId="9" fillId="0" borderId="0" xfId="5" applyNumberFormat="1" applyFont="1" applyFill="1" applyBorder="1" applyAlignment="1" applyProtection="1">
      <alignment vertical="center" wrapText="1"/>
    </xf>
    <xf numFmtId="1" fontId="9" fillId="0" borderId="0" xfId="5" applyNumberFormat="1" applyFont="1" applyFill="1" applyBorder="1" applyAlignment="1" applyProtection="1">
      <alignment horizontal="center" vertical="center"/>
    </xf>
    <xf numFmtId="1" fontId="1" fillId="0" borderId="0" xfId="1" applyNumberFormat="1" applyFill="1" applyAlignment="1" applyProtection="1">
      <alignment horizontal="center"/>
      <protection locked="0"/>
    </xf>
  </cellXfs>
  <cellStyles count="6">
    <cellStyle name="Normal" xfId="0" builtinId="0"/>
    <cellStyle name="Normal 2" xfId="1"/>
    <cellStyle name="Normal 3" xfId="5"/>
    <cellStyle name="Normal_ordonanta 158 NAN MF" xfId="4"/>
    <cellStyle name="Normal_Sheet1" xfId="2"/>
    <cellStyle name="Virgulă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90.1\Comunicare\Users\Elisabeta%20BIRAU\Documents\4%20BILANTURI\BILANT%20AN%202023\TRIMESTRUL%20IV%20AN%202023\BILANT%20CENTRALIZAT%20DEC%202023\BILANT%20centralizat%20%2031%20DECEMBRIE%20%2020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ANT%20CENTRALIZA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2"/>
      <sheetName val="ANEXA 3"/>
      <sheetName val="COD 04 (2)"/>
      <sheetName val="ANEXA 14a"/>
      <sheetName val="ANEXA 32"/>
      <sheetName val="Anexa 19"/>
      <sheetName val="Anexa 20a"/>
      <sheetName val="Anexa 20b"/>
      <sheetName val="ANEXA 40c"/>
      <sheetName val="ANEXA 5 "/>
      <sheetName val="ANEXA 5  (2)"/>
      <sheetName val="ANEXA 6"/>
      <sheetName val="ANEXA 6 (2)"/>
      <sheetName val="ANEXA 7 CAPITOL 6605"/>
      <sheetName val="ANEXA 7 CAPITOL 6805 "/>
      <sheetName val="ANEXA 34"/>
      <sheetName val="ANEXA 25"/>
      <sheetName val="ANEXA 26(1.1)"/>
      <sheetName val="ANEXA 26(1.2)"/>
      <sheetName val="ANEXA 26 (1.3)"/>
      <sheetName val="ANEXA 26 (2.1)"/>
      <sheetName val="ANEXA 26 (2.2)"/>
      <sheetName val="ANEXA 26 (2.3)"/>
      <sheetName val="26,3,1"/>
      <sheetName val="ANEXA 26(3.1)"/>
      <sheetName val="ANEXA 26 (3.2)"/>
      <sheetName val="ANEXA 26(4.1)"/>
      <sheetName val="ANEXA 26 (5.1)"/>
      <sheetName val="Anexa 26 (5.2)"/>
      <sheetName val="ANEXA 26(6.1)"/>
      <sheetName val="ANEXA 27"/>
      <sheetName val="ANEXA 7 CAPITOL 6608"/>
      <sheetName val="ANEXA 30"/>
      <sheetName val="ANEXA 30 (2)"/>
      <sheetName val="NOTA 1"/>
      <sheetName val="ANEXA 35 a1"/>
      <sheetName val="ANEXA 35 a2"/>
      <sheetName val="ANEXA 35 b1"/>
      <sheetName val="ANEXA 35 b2"/>
      <sheetName val="ANEXA 2 SOLDURI"/>
      <sheetName val="SOLDURI BILANT"/>
      <sheetName val="VENITURI "/>
      <sheetName val="VENITURI (2)"/>
      <sheetName val="PROVIZIOANE"/>
      <sheetName val="DATORII UE"/>
      <sheetName val="DISPONIBILITATI"/>
      <sheetName val="COD 04"/>
      <sheetName val="PLATI"/>
      <sheetName val="ANGAJ BUGETAR"/>
      <sheetName val="ANGAJAM LEGAL "/>
      <sheetName val="CONT EXECUTIE  "/>
      <sheetName val="CONT EXECUTIE   (2)"/>
      <sheetName val="CREDITE BUG"/>
      <sheetName val="CREDITE BUG (2)"/>
      <sheetName val="TAXA EVALUARE"/>
      <sheetName val="CONT 8082"/>
      <sheetName val="CONT 8082 (2)"/>
      <sheetName val="CONT IN AFARA BIL"/>
      <sheetName val="ACCIDENTE MUNCA 1 "/>
      <sheetName val="ACCIDENTE DE MUNCA 2"/>
      <sheetName val="PREJUDICII SI DAUNE"/>
      <sheetName val="PREJUDICII SI DAUNE 2"/>
      <sheetName val="CONT 473"/>
      <sheetName val="CONCEDII MEDICALE"/>
      <sheetName val="PRESTATII UE"/>
      <sheetName val="Bugetul de stat"/>
      <sheetName val="Programe"/>
      <sheetName val="F104 sint fin prog"/>
      <sheetName val="105 fisa prog cu scop CURATIV"/>
      <sheetName val="F105 SERVICII MEDICALE"/>
      <sheetName val="F105 CV-CVR"/>
      <sheetName val="F TRANSFERURI"/>
      <sheetName val="F MANAG SI ADM"/>
      <sheetName val="F CONCEDII SI INDEMNIZATII"/>
      <sheetName val="CONT EXECUTIE COVID 19"/>
    </sheetNames>
    <sheetDataSet>
      <sheetData sheetId="0">
        <row r="1">
          <cell r="A1" t="str">
            <v xml:space="preserve">CASA NAȚIONALĂ  DE  ASIGURĂRI  DE  SĂNĂTATE </v>
          </cell>
        </row>
        <row r="12">
          <cell r="A12" t="str">
            <v>la  data  de  31  DECEMBRIE  2023</v>
          </cell>
        </row>
      </sheetData>
      <sheetData sheetId="1">
        <row r="16">
          <cell r="E16">
            <v>320496216</v>
          </cell>
        </row>
      </sheetData>
      <sheetData sheetId="2"/>
      <sheetData sheetId="3"/>
      <sheetData sheetId="4"/>
      <sheetData sheetId="5"/>
      <sheetData sheetId="6"/>
      <sheetData sheetId="7"/>
      <sheetData sheetId="8"/>
      <sheetData sheetId="9"/>
      <sheetData sheetId="10">
        <row r="8">
          <cell r="C8" t="str">
            <v>inițiale</v>
          </cell>
        </row>
      </sheetData>
      <sheetData sheetId="11"/>
      <sheetData sheetId="12">
        <row r="6">
          <cell r="D6" t="str">
            <v>inițiale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0">
          <cell r="B60">
            <v>0</v>
          </cell>
        </row>
      </sheetData>
      <sheetData sheetId="41">
        <row r="7">
          <cell r="F7">
            <v>115050291</v>
          </cell>
        </row>
      </sheetData>
      <sheetData sheetId="42">
        <row r="13">
          <cell r="C13">
            <v>2944422390</v>
          </cell>
          <cell r="D13">
            <v>0</v>
          </cell>
        </row>
        <row r="14">
          <cell r="C14">
            <v>-1219416</v>
          </cell>
          <cell r="D14">
            <v>0</v>
          </cell>
        </row>
        <row r="15">
          <cell r="C15">
            <v>1542842103</v>
          </cell>
          <cell r="D15">
            <v>0</v>
          </cell>
        </row>
        <row r="16">
          <cell r="C16">
            <v>0</v>
          </cell>
          <cell r="D16">
            <v>0</v>
          </cell>
        </row>
        <row r="20">
          <cell r="C20">
            <v>51821849</v>
          </cell>
          <cell r="D20">
            <v>0</v>
          </cell>
        </row>
        <row r="21">
          <cell r="C21">
            <v>3070</v>
          </cell>
          <cell r="D21">
            <v>0</v>
          </cell>
        </row>
        <row r="22">
          <cell r="C22">
            <v>5057364</v>
          </cell>
          <cell r="D22">
            <v>0</v>
          </cell>
        </row>
        <row r="23">
          <cell r="C23">
            <v>0</v>
          </cell>
          <cell r="D23">
            <v>0</v>
          </cell>
        </row>
        <row r="24">
          <cell r="C24">
            <v>0</v>
          </cell>
          <cell r="D24">
            <v>0</v>
          </cell>
        </row>
        <row r="25">
          <cell r="C25">
            <v>1326</v>
          </cell>
          <cell r="D25">
            <v>0</v>
          </cell>
        </row>
        <row r="26">
          <cell r="C26">
            <v>65978310</v>
          </cell>
          <cell r="D26">
            <v>0</v>
          </cell>
        </row>
        <row r="28">
          <cell r="C28">
            <v>2594978</v>
          </cell>
          <cell r="D28">
            <v>461575</v>
          </cell>
        </row>
        <row r="29">
          <cell r="C29">
            <v>185</v>
          </cell>
          <cell r="D29">
            <v>0</v>
          </cell>
        </row>
        <row r="31">
          <cell r="C31">
            <v>2263780080</v>
          </cell>
          <cell r="D31">
            <v>0</v>
          </cell>
        </row>
        <row r="34">
          <cell r="C34">
            <v>41386856187</v>
          </cell>
          <cell r="D34">
            <v>0</v>
          </cell>
        </row>
        <row r="35">
          <cell r="C35">
            <v>-36926705</v>
          </cell>
          <cell r="D35">
            <v>0</v>
          </cell>
        </row>
        <row r="36">
          <cell r="C36">
            <v>0</v>
          </cell>
          <cell r="D36">
            <v>0</v>
          </cell>
        </row>
        <row r="37">
          <cell r="C37">
            <v>77932169</v>
          </cell>
          <cell r="D37">
            <v>0</v>
          </cell>
        </row>
        <row r="38">
          <cell r="C38">
            <v>-678241042</v>
          </cell>
          <cell r="D38">
            <v>0</v>
          </cell>
        </row>
        <row r="39">
          <cell r="C39">
            <v>-1509</v>
          </cell>
          <cell r="D39">
            <v>0</v>
          </cell>
        </row>
        <row r="40">
          <cell r="C40">
            <v>102</v>
          </cell>
          <cell r="D40">
            <v>0</v>
          </cell>
        </row>
        <row r="41">
          <cell r="C41">
            <v>10194058</v>
          </cell>
          <cell r="D41">
            <v>0</v>
          </cell>
        </row>
        <row r="42">
          <cell r="C42">
            <v>23990</v>
          </cell>
          <cell r="D42">
            <v>0</v>
          </cell>
        </row>
        <row r="43">
          <cell r="C43">
            <v>15352</v>
          </cell>
          <cell r="D43">
            <v>0</v>
          </cell>
        </row>
        <row r="44">
          <cell r="C44">
            <v>196617</v>
          </cell>
          <cell r="D44">
            <v>0</v>
          </cell>
        </row>
        <row r="45">
          <cell r="C45">
            <v>473</v>
          </cell>
          <cell r="D45">
            <v>0</v>
          </cell>
        </row>
        <row r="46">
          <cell r="C46">
            <v>-13987</v>
          </cell>
          <cell r="D46">
            <v>0</v>
          </cell>
        </row>
        <row r="47">
          <cell r="C47">
            <v>8473425</v>
          </cell>
          <cell r="D47">
            <v>0</v>
          </cell>
        </row>
        <row r="48">
          <cell r="C48">
            <v>31782</v>
          </cell>
          <cell r="D48">
            <v>0</v>
          </cell>
        </row>
        <row r="49">
          <cell r="C49">
            <v>20252262</v>
          </cell>
          <cell r="D49">
            <v>0</v>
          </cell>
        </row>
        <row r="50">
          <cell r="C50">
            <v>10376120</v>
          </cell>
          <cell r="D50">
            <v>0</v>
          </cell>
        </row>
        <row r="51">
          <cell r="C51">
            <v>60757</v>
          </cell>
          <cell r="D51">
            <v>0</v>
          </cell>
        </row>
        <row r="52">
          <cell r="C52">
            <v>-5716</v>
          </cell>
          <cell r="D52">
            <v>0</v>
          </cell>
        </row>
        <row r="53">
          <cell r="C53">
            <v>30694688</v>
          </cell>
          <cell r="D53">
            <v>0</v>
          </cell>
        </row>
        <row r="54">
          <cell r="C54">
            <v>1178547984</v>
          </cell>
          <cell r="D54">
            <v>0</v>
          </cell>
        </row>
        <row r="55">
          <cell r="C55">
            <v>74</v>
          </cell>
          <cell r="D55">
            <v>0</v>
          </cell>
        </row>
        <row r="59">
          <cell r="C59">
            <v>984547</v>
          </cell>
          <cell r="D59">
            <v>0</v>
          </cell>
        </row>
        <row r="61">
          <cell r="C61">
            <v>519416</v>
          </cell>
          <cell r="D61">
            <v>0</v>
          </cell>
        </row>
        <row r="64">
          <cell r="C64">
            <v>51417978</v>
          </cell>
        </row>
        <row r="65">
          <cell r="C65">
            <v>104720</v>
          </cell>
          <cell r="D65">
            <v>0</v>
          </cell>
        </row>
        <row r="66">
          <cell r="C66">
            <v>21485806</v>
          </cell>
          <cell r="D66">
            <v>0</v>
          </cell>
        </row>
        <row r="68">
          <cell r="C68">
            <v>0</v>
          </cell>
          <cell r="D68">
            <v>0</v>
          </cell>
        </row>
        <row r="72">
          <cell r="C72">
            <v>1209</v>
          </cell>
          <cell r="D72">
            <v>0</v>
          </cell>
        </row>
        <row r="73">
          <cell r="C73">
            <v>-18378</v>
          </cell>
          <cell r="D73">
            <v>0</v>
          </cell>
        </row>
        <row r="74">
          <cell r="C74">
            <v>7748820889</v>
          </cell>
          <cell r="D74">
            <v>0</v>
          </cell>
        </row>
        <row r="75">
          <cell r="C75">
            <v>341441</v>
          </cell>
          <cell r="D75">
            <v>0</v>
          </cell>
        </row>
        <row r="76">
          <cell r="C76">
            <v>0</v>
          </cell>
          <cell r="D76">
            <v>0</v>
          </cell>
        </row>
        <row r="77">
          <cell r="C77">
            <v>0</v>
          </cell>
          <cell r="D77">
            <v>0</v>
          </cell>
        </row>
        <row r="78">
          <cell r="C78">
            <v>0</v>
          </cell>
          <cell r="D78">
            <v>0</v>
          </cell>
        </row>
        <row r="79">
          <cell r="C79">
            <v>-160</v>
          </cell>
          <cell r="D79">
            <v>0</v>
          </cell>
        </row>
        <row r="80">
          <cell r="C80">
            <v>1193264349</v>
          </cell>
          <cell r="D80">
            <v>0</v>
          </cell>
        </row>
        <row r="81">
          <cell r="C81">
            <v>0</v>
          </cell>
          <cell r="D81">
            <v>0</v>
          </cell>
        </row>
        <row r="82">
          <cell r="C82">
            <v>1421821549</v>
          </cell>
          <cell r="D82">
            <v>0</v>
          </cell>
        </row>
        <row r="84">
          <cell r="C84">
            <v>0</v>
          </cell>
          <cell r="D84">
            <v>0</v>
          </cell>
        </row>
        <row r="85">
          <cell r="C85">
            <v>0</v>
          </cell>
          <cell r="D85">
            <v>0</v>
          </cell>
        </row>
        <row r="86">
          <cell r="C86">
            <v>82577</v>
          </cell>
          <cell r="D86">
            <v>0</v>
          </cell>
        </row>
        <row r="87">
          <cell r="C87">
            <v>-9112</v>
          </cell>
          <cell r="D87">
            <v>0</v>
          </cell>
        </row>
        <row r="88">
          <cell r="C88">
            <v>-65439</v>
          </cell>
          <cell r="D88">
            <v>0</v>
          </cell>
        </row>
        <row r="89">
          <cell r="C89">
            <v>0</v>
          </cell>
          <cell r="D89">
            <v>0</v>
          </cell>
        </row>
        <row r="90">
          <cell r="C90">
            <v>-3922</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-4216080</v>
          </cell>
          <cell r="D99">
            <v>0</v>
          </cell>
        </row>
        <row r="102">
          <cell r="C102">
            <v>397756282</v>
          </cell>
          <cell r="D102">
            <v>0</v>
          </cell>
        </row>
        <row r="103">
          <cell r="C103">
            <v>33694360</v>
          </cell>
          <cell r="D103">
            <v>0</v>
          </cell>
        </row>
        <row r="104">
          <cell r="C104">
            <v>364061922</v>
          </cell>
          <cell r="D104">
            <v>0</v>
          </cell>
        </row>
        <row r="105">
          <cell r="C105">
            <v>0</v>
          </cell>
          <cell r="D105">
            <v>0</v>
          </cell>
        </row>
        <row r="106">
          <cell r="C106">
            <v>0</v>
          </cell>
          <cell r="D106">
            <v>0</v>
          </cell>
        </row>
        <row r="107">
          <cell r="C107">
            <v>0</v>
          </cell>
          <cell r="D107">
            <v>0</v>
          </cell>
        </row>
      </sheetData>
      <sheetData sheetId="43">
        <row r="18">
          <cell r="E18">
            <v>0</v>
          </cell>
        </row>
      </sheetData>
      <sheetData sheetId="44"/>
      <sheetData sheetId="45"/>
      <sheetData sheetId="46"/>
      <sheetData sheetId="47"/>
      <sheetData sheetId="48">
        <row r="11">
          <cell r="D11">
            <v>-64218923</v>
          </cell>
        </row>
      </sheetData>
      <sheetData sheetId="49">
        <row r="14">
          <cell r="C14">
            <v>247808020</v>
          </cell>
        </row>
      </sheetData>
      <sheetData sheetId="50">
        <row r="14">
          <cell r="D14">
            <v>0</v>
          </cell>
        </row>
      </sheetData>
      <sheetData sheetId="51"/>
      <sheetData sheetId="52"/>
      <sheetData sheetId="53">
        <row r="16">
          <cell r="D16">
            <v>307823493</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5 "/>
      <sheetName val="ANEXA 5  (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AD115"/>
  <sheetViews>
    <sheetView showZeros="0" tabSelected="1" zoomScaleNormal="100" workbookViewId="0">
      <pane xSplit="2" ySplit="9" topLeftCell="C92" activePane="bottomRight" state="frozen"/>
      <selection sqref="A1:E1"/>
      <selection pane="topRight" sqref="A1:E1"/>
      <selection pane="bottomLeft" sqref="A1:E1"/>
      <selection pane="bottomRight" activeCell="M104" sqref="M104"/>
    </sheetView>
  </sheetViews>
  <sheetFormatPr defaultColWidth="9.140625" defaultRowHeight="12.75"/>
  <cols>
    <col min="1" max="1" width="46.140625" style="2" customWidth="1"/>
    <col min="2" max="2" width="10.28515625" style="152" customWidth="1"/>
    <col min="3" max="4" width="17.7109375" style="2" customWidth="1"/>
    <col min="5" max="5" width="17.7109375" style="2" hidden="1" customWidth="1"/>
    <col min="6" max="6" width="16.28515625" style="2" hidden="1" customWidth="1"/>
    <col min="7" max="7" width="17.7109375" style="2" hidden="1" customWidth="1"/>
    <col min="8" max="8" width="17.7109375" style="2" customWidth="1"/>
    <col min="9" max="9" width="16" style="2" hidden="1" customWidth="1"/>
    <col min="10" max="10" width="17.7109375" style="2" hidden="1" customWidth="1"/>
    <col min="11" max="11" width="13.28515625" style="2" hidden="1" customWidth="1"/>
    <col min="12" max="12" width="12.7109375" style="3" customWidth="1"/>
    <col min="13" max="13" width="11.140625" style="2" customWidth="1"/>
    <col min="14" max="14" width="12.7109375" style="2" customWidth="1"/>
    <col min="15" max="16" width="17.7109375" style="4" customWidth="1"/>
    <col min="17" max="26" width="16.5703125" style="2" customWidth="1"/>
    <col min="27" max="28" width="14" style="2" customWidth="1"/>
    <col min="29" max="29" width="16.5703125" style="2" customWidth="1"/>
    <col min="30" max="16384" width="9.140625" style="2"/>
  </cols>
  <sheetData>
    <row r="1" spans="1:29" ht="15">
      <c r="A1" s="1" t="str">
        <f>'[1]ANEXA 1'!A1</f>
        <v xml:space="preserve">CASA NAȚIONALĂ  DE  ASIGURĂRI  DE  SĂNĂTATE </v>
      </c>
      <c r="B1" s="1"/>
      <c r="C1" s="1"/>
      <c r="D1" s="1"/>
      <c r="E1" s="1"/>
    </row>
    <row r="2" spans="1:29" s="5" customFormat="1">
      <c r="B2" s="6"/>
      <c r="L2" s="7"/>
      <c r="O2" s="8"/>
      <c r="P2" s="8"/>
    </row>
    <row r="3" spans="1:29" s="5" customFormat="1">
      <c r="A3" s="9" t="s">
        <v>0</v>
      </c>
      <c r="B3" s="9"/>
      <c r="C3" s="9"/>
      <c r="D3" s="9"/>
      <c r="E3" s="9"/>
      <c r="F3" s="9"/>
      <c r="G3" s="9"/>
      <c r="H3" s="9"/>
      <c r="I3" s="9"/>
      <c r="J3" s="9"/>
      <c r="L3" s="7"/>
      <c r="O3" s="8"/>
      <c r="P3" s="8"/>
    </row>
    <row r="4" spans="1:29" s="5" customFormat="1">
      <c r="A4" s="9" t="str">
        <f>'[1]ANEXA 1'!A12</f>
        <v>la  data  de  31  DECEMBRIE  2023</v>
      </c>
      <c r="B4" s="9"/>
      <c r="C4" s="9"/>
      <c r="D4" s="9"/>
      <c r="E4" s="9"/>
      <c r="F4" s="9"/>
      <c r="G4" s="9"/>
      <c r="H4" s="9"/>
      <c r="I4" s="9"/>
      <c r="J4" s="9"/>
      <c r="K4" s="10"/>
      <c r="L4" s="7"/>
      <c r="O4" s="8"/>
      <c r="P4" s="8"/>
    </row>
    <row r="5" spans="1:29" s="5" customFormat="1">
      <c r="B5" s="6"/>
      <c r="L5" s="7"/>
      <c r="O5" s="8"/>
      <c r="P5" s="8"/>
    </row>
    <row r="6" spans="1:29" s="5" customFormat="1" ht="13.5" thickBot="1">
      <c r="A6" s="8" t="s">
        <v>1</v>
      </c>
      <c r="B6" s="6"/>
      <c r="C6" s="11">
        <f>C10-C26-C28-C37-C51-C75-C81-C83</f>
        <v>48947106000</v>
      </c>
      <c r="D6" s="11">
        <f>D10-D26-D28-D37-D51-D75-D81-D83</f>
        <v>48947106000</v>
      </c>
      <c r="G6" s="8"/>
      <c r="H6" s="12" t="s">
        <v>2</v>
      </c>
      <c r="J6" s="6" t="s">
        <v>3</v>
      </c>
      <c r="L6" s="7"/>
      <c r="O6" s="8"/>
      <c r="P6" s="8"/>
    </row>
    <row r="7" spans="1:29" s="5" customFormat="1" ht="25.5" customHeight="1">
      <c r="A7" s="13" t="s">
        <v>4</v>
      </c>
      <c r="B7" s="14" t="s">
        <v>5</v>
      </c>
      <c r="C7" s="14" t="s">
        <v>6</v>
      </c>
      <c r="D7" s="14"/>
      <c r="E7" s="14" t="s">
        <v>7</v>
      </c>
      <c r="F7" s="14"/>
      <c r="G7" s="14"/>
      <c r="H7" s="15" t="s">
        <v>8</v>
      </c>
      <c r="I7" s="16" t="s">
        <v>9</v>
      </c>
      <c r="J7" s="17" t="s">
        <v>10</v>
      </c>
      <c r="L7" s="7"/>
      <c r="O7" s="8"/>
      <c r="P7" s="8"/>
    </row>
    <row r="8" spans="1:29" s="5" customFormat="1" ht="38.25" customHeight="1">
      <c r="A8" s="18"/>
      <c r="B8" s="19"/>
      <c r="C8" s="20" t="s">
        <v>11</v>
      </c>
      <c r="D8" s="20" t="s">
        <v>12</v>
      </c>
      <c r="E8" s="21" t="s">
        <v>13</v>
      </c>
      <c r="F8" s="20" t="s">
        <v>14</v>
      </c>
      <c r="G8" s="22" t="s">
        <v>15</v>
      </c>
      <c r="H8" s="23"/>
      <c r="I8" s="24"/>
      <c r="J8" s="25"/>
      <c r="L8" s="7"/>
      <c r="O8" s="8"/>
      <c r="P8" s="8"/>
    </row>
    <row r="9" spans="1:29" s="5" customFormat="1">
      <c r="A9" s="26" t="s">
        <v>16</v>
      </c>
      <c r="B9" s="27" t="s">
        <v>17</v>
      </c>
      <c r="C9" s="27">
        <v>1</v>
      </c>
      <c r="D9" s="27">
        <v>2</v>
      </c>
      <c r="E9" s="28" t="s">
        <v>18</v>
      </c>
      <c r="F9" s="28">
        <v>4</v>
      </c>
      <c r="G9" s="28">
        <v>5</v>
      </c>
      <c r="H9" s="29">
        <v>6</v>
      </c>
      <c r="I9" s="30">
        <v>7</v>
      </c>
      <c r="J9" s="31" t="s">
        <v>19</v>
      </c>
      <c r="L9" s="7"/>
      <c r="O9" s="8"/>
      <c r="P9" s="8"/>
    </row>
    <row r="10" spans="1:29" s="40" customFormat="1" ht="19.5" customHeight="1">
      <c r="A10" s="32" t="s">
        <v>20</v>
      </c>
      <c r="B10" s="33" t="s">
        <v>21</v>
      </c>
      <c r="C10" s="34">
        <f>ROUND(C11+C70+C93+C102+C100,1)</f>
        <v>54157493000</v>
      </c>
      <c r="D10" s="34">
        <f>ROUND(D11+D70+D93+D102+D100,1)</f>
        <v>59948076000</v>
      </c>
      <c r="E10" s="34">
        <f t="shared" ref="E10:I10" si="0">ROUND(E11+E70+E93+E102+E100,1)</f>
        <v>67884255455</v>
      </c>
      <c r="F10" s="34">
        <f t="shared" si="0"/>
        <v>4485860794</v>
      </c>
      <c r="G10" s="34">
        <f t="shared" si="0"/>
        <v>63398394661</v>
      </c>
      <c r="H10" s="35">
        <f>ROUND(H11+H70+H93+H102+H101,1)</f>
        <v>59716498567</v>
      </c>
      <c r="I10" s="36">
        <f t="shared" si="0"/>
        <v>674119600</v>
      </c>
      <c r="J10" s="37">
        <f>ROUND(J11+J70+J93+J102+J100,1)</f>
        <v>7493637288</v>
      </c>
      <c r="K10" s="38" t="str">
        <f>IF(I10=0,"eroare"," ")</f>
        <v xml:space="preserve"> </v>
      </c>
      <c r="L10" s="39"/>
      <c r="O10" s="41"/>
      <c r="P10" s="41"/>
      <c r="Q10" s="41"/>
      <c r="R10" s="41"/>
      <c r="S10" s="41"/>
      <c r="T10" s="41"/>
      <c r="U10" s="41"/>
      <c r="V10" s="41"/>
      <c r="W10" s="41"/>
      <c r="X10" s="41"/>
      <c r="Y10" s="41"/>
      <c r="Z10" s="41"/>
      <c r="AA10" s="41"/>
      <c r="AB10" s="41"/>
      <c r="AC10" s="41"/>
    </row>
    <row r="11" spans="1:29" s="40" customFormat="1" ht="22.5" customHeight="1">
      <c r="A11" s="42" t="s">
        <v>22</v>
      </c>
      <c r="B11" s="43" t="s">
        <v>23</v>
      </c>
      <c r="C11" s="44">
        <f>ROUND(+C12+C18+C57,)</f>
        <v>48868200000</v>
      </c>
      <c r="D11" s="44">
        <f>ROUND(+D12+D18+D57,)</f>
        <v>48868200000</v>
      </c>
      <c r="E11" s="44">
        <f>ROUND(F11+G11,1)</f>
        <v>57074904971</v>
      </c>
      <c r="F11" s="44">
        <f>ROUND(+F12+F18+F57,)</f>
        <v>4421259743</v>
      </c>
      <c r="G11" s="44">
        <f>ROUND(+G12+G18+G57,)</f>
        <v>52653645228</v>
      </c>
      <c r="H11" s="45">
        <f>ROUND(+H12+H18+H57,)</f>
        <v>48958723362</v>
      </c>
      <c r="I11" s="46">
        <f>ROUND(+I12+I18+I57,)</f>
        <v>632391292</v>
      </c>
      <c r="J11" s="47">
        <f>ROUND(+J12+J18+J57,)</f>
        <v>7483790317</v>
      </c>
      <c r="K11" s="48"/>
      <c r="L11" s="39"/>
      <c r="O11" s="41"/>
      <c r="P11" s="41"/>
      <c r="Q11" s="41"/>
      <c r="R11" s="41"/>
      <c r="S11" s="41"/>
      <c r="T11" s="41"/>
      <c r="U11" s="41"/>
      <c r="V11" s="41"/>
      <c r="W11" s="41"/>
      <c r="X11" s="41"/>
      <c r="Y11" s="41"/>
      <c r="Z11" s="41"/>
      <c r="AA11" s="41"/>
      <c r="AB11" s="41"/>
      <c r="AC11" s="41"/>
    </row>
    <row r="12" spans="1:29" s="40" customFormat="1" ht="27" customHeight="1">
      <c r="A12" s="49" t="s">
        <v>24</v>
      </c>
      <c r="B12" s="43" t="s">
        <v>25</v>
      </c>
      <c r="C12" s="44">
        <f>C13</f>
        <v>3223315000</v>
      </c>
      <c r="D12" s="44">
        <f>D13</f>
        <v>3223315000</v>
      </c>
      <c r="E12" s="44">
        <f t="shared" ref="E12:E71" si="1">ROUND(F12+G12,1)</f>
        <v>4648410633</v>
      </c>
      <c r="F12" s="44">
        <f>F13</f>
        <v>-836098078</v>
      </c>
      <c r="G12" s="44">
        <f>G13</f>
        <v>5484508711</v>
      </c>
      <c r="H12" s="45">
        <f>H13</f>
        <v>4486045077</v>
      </c>
      <c r="I12" s="46">
        <f>I13</f>
        <v>89703044</v>
      </c>
      <c r="J12" s="47">
        <f>J13</f>
        <v>72662512</v>
      </c>
      <c r="K12" s="48"/>
      <c r="L12" s="39"/>
      <c r="O12" s="41"/>
      <c r="P12" s="41"/>
      <c r="Q12" s="41"/>
      <c r="R12" s="41"/>
      <c r="S12" s="41"/>
      <c r="T12" s="41"/>
      <c r="U12" s="41"/>
      <c r="V12" s="41"/>
      <c r="W12" s="41"/>
      <c r="X12" s="41"/>
      <c r="Y12" s="41"/>
      <c r="Z12" s="41"/>
      <c r="AA12" s="41"/>
      <c r="AB12" s="41"/>
      <c r="AC12" s="41"/>
    </row>
    <row r="13" spans="1:29" s="40" customFormat="1" ht="33" customHeight="1">
      <c r="A13" s="42" t="s">
        <v>26</v>
      </c>
      <c r="B13" s="43" t="s">
        <v>27</v>
      </c>
      <c r="C13" s="44">
        <f>C14+C15+C16+C17</f>
        <v>3223315000</v>
      </c>
      <c r="D13" s="44">
        <f>D14+D15+D16+D17</f>
        <v>3223315000</v>
      </c>
      <c r="E13" s="44">
        <f t="shared" si="1"/>
        <v>4648410633</v>
      </c>
      <c r="F13" s="44">
        <f>+F14+F15+F16+F17</f>
        <v>-836098078</v>
      </c>
      <c r="G13" s="44">
        <f>G14+G15+G16+G17</f>
        <v>5484508711</v>
      </c>
      <c r="H13" s="45">
        <f>H14+H15+H16+H17</f>
        <v>4486045077</v>
      </c>
      <c r="I13" s="46">
        <f>I14+I15+I16+I17</f>
        <v>89703044</v>
      </c>
      <c r="J13" s="47">
        <f>J14+J15+J16+J17</f>
        <v>72662512</v>
      </c>
      <c r="K13" s="48"/>
      <c r="L13" s="39"/>
      <c r="O13" s="41"/>
      <c r="P13" s="41"/>
      <c r="Q13" s="41"/>
      <c r="R13" s="41"/>
      <c r="S13" s="41"/>
      <c r="T13" s="41"/>
      <c r="U13" s="41"/>
      <c r="V13" s="41"/>
      <c r="W13" s="41"/>
      <c r="X13" s="41"/>
      <c r="Y13" s="41"/>
      <c r="Z13" s="41"/>
      <c r="AA13" s="41"/>
      <c r="AB13" s="41"/>
      <c r="AC13" s="41"/>
    </row>
    <row r="14" spans="1:29" s="40" customFormat="1" ht="41.25" customHeight="1">
      <c r="A14" s="50" t="s">
        <v>28</v>
      </c>
      <c r="B14" s="51">
        <v>120900</v>
      </c>
      <c r="C14" s="52">
        <v>2033700000</v>
      </c>
      <c r="D14" s="52">
        <v>2033700000</v>
      </c>
      <c r="E14" s="53">
        <f t="shared" si="1"/>
        <v>3069426192</v>
      </c>
      <c r="F14" s="52">
        <v>-179496439</v>
      </c>
      <c r="G14" s="52">
        <v>3248922631</v>
      </c>
      <c r="H14" s="54">
        <f>'[1]VENITURI '!C13+'[1]VENITURI '!D13</f>
        <v>2944422390</v>
      </c>
      <c r="I14" s="55">
        <v>86927520</v>
      </c>
      <c r="J14" s="56">
        <f>ROUND(E14-H14-I14,1)</f>
        <v>38076282</v>
      </c>
      <c r="K14" s="48"/>
      <c r="L14" s="39"/>
      <c r="O14" s="41"/>
      <c r="P14" s="41"/>
      <c r="Q14" s="41"/>
      <c r="R14" s="41"/>
      <c r="S14" s="41"/>
      <c r="T14" s="41"/>
      <c r="U14" s="41"/>
      <c r="V14" s="41"/>
      <c r="W14" s="41"/>
      <c r="X14" s="41"/>
      <c r="Y14" s="41"/>
      <c r="Z14" s="41"/>
      <c r="AA14" s="41"/>
      <c r="AB14" s="41"/>
      <c r="AC14" s="41"/>
    </row>
    <row r="15" spans="1:29" s="40" customFormat="1" ht="41.25" customHeight="1">
      <c r="A15" s="57" t="s">
        <v>29</v>
      </c>
      <c r="B15" s="51">
        <v>121000</v>
      </c>
      <c r="C15" s="53"/>
      <c r="D15" s="53"/>
      <c r="E15" s="53">
        <f t="shared" si="1"/>
        <v>0</v>
      </c>
      <c r="F15" s="52">
        <v>-131617972</v>
      </c>
      <c r="G15" s="52">
        <v>131617972</v>
      </c>
      <c r="H15" s="54">
        <f>'[1]VENITURI '!C14+'[1]VENITURI '!D14</f>
        <v>-1219416</v>
      </c>
      <c r="I15" s="55">
        <v>1219416</v>
      </c>
      <c r="J15" s="56">
        <f>ROUND(E15-H15-I15,1)</f>
        <v>0</v>
      </c>
      <c r="K15" s="48"/>
      <c r="L15" s="39"/>
      <c r="O15" s="41"/>
      <c r="P15" s="41"/>
      <c r="Q15" s="41"/>
      <c r="R15" s="41"/>
      <c r="S15" s="41"/>
      <c r="T15" s="41"/>
      <c r="U15" s="41"/>
      <c r="V15" s="41"/>
      <c r="W15" s="41"/>
      <c r="X15" s="41"/>
      <c r="Y15" s="41"/>
      <c r="Z15" s="41"/>
      <c r="AA15" s="41"/>
      <c r="AB15" s="41"/>
      <c r="AC15" s="41"/>
    </row>
    <row r="16" spans="1:29" s="40" customFormat="1" ht="41.25" customHeight="1">
      <c r="A16" s="58" t="s">
        <v>30</v>
      </c>
      <c r="B16" s="51">
        <v>121400</v>
      </c>
      <c r="C16" s="52">
        <v>1189615000</v>
      </c>
      <c r="D16" s="52">
        <v>1189615000</v>
      </c>
      <c r="E16" s="53">
        <f t="shared" si="1"/>
        <v>1578938528</v>
      </c>
      <c r="F16" s="52">
        <v>-535858762</v>
      </c>
      <c r="G16" s="52">
        <v>2114797290</v>
      </c>
      <c r="H16" s="54">
        <f>'[1]VENITURI '!C15+'[1]VENITURI '!D15</f>
        <v>1542842103</v>
      </c>
      <c r="I16" s="55">
        <v>1510195</v>
      </c>
      <c r="J16" s="56">
        <f>ROUND(E16-H16-I16,1)</f>
        <v>34586230</v>
      </c>
      <c r="K16" s="48"/>
      <c r="L16" s="39"/>
      <c r="O16" s="41"/>
      <c r="P16" s="41"/>
      <c r="Q16" s="41"/>
      <c r="R16" s="41"/>
      <c r="S16" s="41"/>
      <c r="T16" s="41"/>
      <c r="U16" s="41"/>
      <c r="V16" s="41"/>
      <c r="W16" s="41"/>
      <c r="X16" s="41"/>
      <c r="Y16" s="41"/>
      <c r="Z16" s="41"/>
      <c r="AA16" s="41"/>
      <c r="AB16" s="41"/>
      <c r="AC16" s="41"/>
    </row>
    <row r="17" spans="1:30" s="40" customFormat="1" ht="41.25" customHeight="1">
      <c r="A17" s="57" t="s">
        <v>31</v>
      </c>
      <c r="B17" s="51">
        <v>121500</v>
      </c>
      <c r="C17" s="53"/>
      <c r="D17" s="53"/>
      <c r="E17" s="53">
        <f t="shared" si="1"/>
        <v>45913</v>
      </c>
      <c r="F17" s="52">
        <v>10875095</v>
      </c>
      <c r="G17" s="52">
        <v>-10829182</v>
      </c>
      <c r="H17" s="54">
        <f>'[1]VENITURI '!C16+'[1]VENITURI '!D16</f>
        <v>0</v>
      </c>
      <c r="I17" s="55">
        <v>45913</v>
      </c>
      <c r="J17" s="56">
        <f>ROUND(E17-H17-I17,1)</f>
        <v>0</v>
      </c>
      <c r="K17" s="48"/>
      <c r="L17" s="39"/>
      <c r="O17" s="41"/>
      <c r="P17" s="41"/>
      <c r="Q17" s="41"/>
      <c r="R17" s="41"/>
      <c r="S17" s="41"/>
      <c r="T17" s="41"/>
      <c r="U17" s="41"/>
      <c r="V17" s="41"/>
      <c r="W17" s="41"/>
      <c r="X17" s="41"/>
      <c r="Y17" s="41"/>
      <c r="Z17" s="41"/>
      <c r="AA17" s="41"/>
      <c r="AB17" s="41"/>
      <c r="AC17" s="41"/>
    </row>
    <row r="18" spans="1:30" s="40" customFormat="1" ht="24" customHeight="1">
      <c r="A18" s="42" t="s">
        <v>32</v>
      </c>
      <c r="B18" s="43" t="s">
        <v>33</v>
      </c>
      <c r="C18" s="44">
        <f>ROUND(+C19+C33,1)</f>
        <v>45620421000</v>
      </c>
      <c r="D18" s="44">
        <f>ROUND(+D19+D33,1)</f>
        <v>45620421000</v>
      </c>
      <c r="E18" s="44">
        <f t="shared" si="1"/>
        <v>52349826027</v>
      </c>
      <c r="F18" s="44">
        <f>ROUND(+F19+F33,1)</f>
        <v>5266650612</v>
      </c>
      <c r="G18" s="44">
        <f>ROUND(+G19+G33,1)</f>
        <v>47083175415</v>
      </c>
      <c r="H18" s="45">
        <f>ROUND(+H19+H33,1)</f>
        <v>44398165818</v>
      </c>
      <c r="I18" s="46">
        <f>ROUND(+I19+I33,1)</f>
        <v>544033857</v>
      </c>
      <c r="J18" s="47">
        <f>ROUND(+J19+J33,1)</f>
        <v>7407626352</v>
      </c>
      <c r="K18" s="48"/>
      <c r="L18" s="39"/>
      <c r="O18" s="41"/>
      <c r="P18" s="41"/>
      <c r="Q18" s="41"/>
      <c r="R18" s="41"/>
      <c r="S18" s="41"/>
      <c r="T18" s="41"/>
      <c r="U18" s="41"/>
      <c r="V18" s="41"/>
      <c r="W18" s="41"/>
      <c r="X18" s="41"/>
      <c r="Y18" s="41"/>
      <c r="Z18" s="41"/>
      <c r="AA18" s="41"/>
      <c r="AB18" s="41"/>
      <c r="AC18" s="41"/>
    </row>
    <row r="19" spans="1:30" s="40" customFormat="1" ht="21.75" customHeight="1">
      <c r="A19" s="59" t="s">
        <v>34</v>
      </c>
      <c r="B19" s="43" t="s">
        <v>35</v>
      </c>
      <c r="C19" s="44">
        <f t="shared" ref="C19:J19" si="2">ROUND(+C20+C28+C31,1)</f>
        <v>2589841000</v>
      </c>
      <c r="D19" s="44">
        <f t="shared" si="2"/>
        <v>2589841000</v>
      </c>
      <c r="E19" s="44">
        <f t="shared" si="2"/>
        <v>4128103984</v>
      </c>
      <c r="F19" s="44">
        <f t="shared" si="2"/>
        <v>206076429</v>
      </c>
      <c r="G19" s="44">
        <f t="shared" si="2"/>
        <v>3922027555</v>
      </c>
      <c r="H19" s="45">
        <f t="shared" si="2"/>
        <v>2389698737</v>
      </c>
      <c r="I19" s="46">
        <f t="shared" si="2"/>
        <v>191386956</v>
      </c>
      <c r="J19" s="47">
        <f t="shared" si="2"/>
        <v>1547018291</v>
      </c>
      <c r="K19" s="48"/>
      <c r="L19" s="39"/>
      <c r="O19" s="41"/>
      <c r="P19" s="41"/>
      <c r="Q19" s="41"/>
      <c r="R19" s="41"/>
      <c r="S19" s="41"/>
      <c r="T19" s="41"/>
      <c r="U19" s="41"/>
      <c r="V19" s="41"/>
      <c r="W19" s="41"/>
      <c r="X19" s="41"/>
      <c r="Y19" s="41"/>
      <c r="Z19" s="41"/>
      <c r="AA19" s="41"/>
      <c r="AB19" s="41"/>
      <c r="AC19" s="41"/>
    </row>
    <row r="20" spans="1:30" s="40" customFormat="1" ht="36.75" customHeight="1">
      <c r="A20" s="42" t="s">
        <v>36</v>
      </c>
      <c r="B20" s="60" t="s">
        <v>37</v>
      </c>
      <c r="C20" s="61">
        <f t="shared" ref="C20:D20" si="3">SUM(C21:C27)</f>
        <v>568565000</v>
      </c>
      <c r="D20" s="61">
        <f t="shared" si="3"/>
        <v>568565000</v>
      </c>
      <c r="E20" s="61">
        <f>ROUND(F20+G20,1)</f>
        <v>2096422253</v>
      </c>
      <c r="F20" s="61">
        <f>SUM(F21:F27)</f>
        <v>4340505531</v>
      </c>
      <c r="G20" s="61">
        <f>SUM(G21:G27)</f>
        <v>-2244083278</v>
      </c>
      <c r="H20" s="62">
        <f>SUM(H21:H27)</f>
        <v>122861919</v>
      </c>
      <c r="I20" s="63">
        <f>SUM(I21:I27)</f>
        <v>211524603</v>
      </c>
      <c r="J20" s="64">
        <f>SUM(J21:J27)</f>
        <v>1762035731</v>
      </c>
      <c r="K20" s="48"/>
      <c r="L20" s="39"/>
      <c r="O20" s="41"/>
      <c r="P20" s="41"/>
      <c r="Q20" s="41"/>
      <c r="R20" s="41"/>
      <c r="S20" s="41"/>
      <c r="T20" s="41"/>
      <c r="U20" s="41"/>
      <c r="V20" s="41"/>
      <c r="W20" s="41"/>
      <c r="X20" s="41"/>
      <c r="Y20" s="41"/>
      <c r="Z20" s="41"/>
      <c r="AA20" s="41"/>
      <c r="AB20" s="41"/>
      <c r="AC20" s="41"/>
    </row>
    <row r="21" spans="1:30" s="69" customFormat="1" ht="24">
      <c r="A21" s="65" t="s">
        <v>38</v>
      </c>
      <c r="B21" s="60" t="s">
        <v>39</v>
      </c>
      <c r="C21" s="52"/>
      <c r="D21" s="52"/>
      <c r="E21" s="53">
        <f t="shared" si="1"/>
        <v>2011731100</v>
      </c>
      <c r="F21" s="52">
        <v>4249094321</v>
      </c>
      <c r="G21" s="52">
        <v>-2237363221</v>
      </c>
      <c r="H21" s="54">
        <f>'[1]VENITURI '!C20+'[1]VENITURI '!D20</f>
        <v>51821849</v>
      </c>
      <c r="I21" s="55">
        <v>210585035</v>
      </c>
      <c r="J21" s="56">
        <f t="shared" ref="J21:J32" si="4">ROUND(E21-H21-I21,1)</f>
        <v>1749324216</v>
      </c>
      <c r="K21" s="48"/>
      <c r="L21" s="66"/>
      <c r="M21" s="67"/>
      <c r="N21" s="40"/>
      <c r="O21" s="41"/>
      <c r="P21" s="41"/>
      <c r="Q21" s="68"/>
      <c r="R21" s="41"/>
      <c r="S21" s="41"/>
      <c r="T21" s="41"/>
      <c r="U21" s="68"/>
      <c r="V21" s="41"/>
      <c r="W21" s="68"/>
      <c r="X21" s="41"/>
      <c r="Y21" s="68"/>
      <c r="Z21" s="41"/>
      <c r="AA21" s="68"/>
      <c r="AB21" s="41"/>
      <c r="AC21" s="68"/>
      <c r="AD21" s="40"/>
    </row>
    <row r="22" spans="1:30" s="69" customFormat="1" ht="30.75" customHeight="1">
      <c r="A22" s="65" t="s">
        <v>40</v>
      </c>
      <c r="B22" s="60" t="s">
        <v>41</v>
      </c>
      <c r="C22" s="53"/>
      <c r="D22" s="53"/>
      <c r="E22" s="53">
        <f t="shared" si="1"/>
        <v>69358</v>
      </c>
      <c r="F22" s="52">
        <v>86115670</v>
      </c>
      <c r="G22" s="52">
        <v>-86046312</v>
      </c>
      <c r="H22" s="54">
        <f>'[1]VENITURI '!C21+'[1]VENITURI '!D21</f>
        <v>3070</v>
      </c>
      <c r="I22" s="55">
        <v>6796</v>
      </c>
      <c r="J22" s="56">
        <f t="shared" si="4"/>
        <v>59492</v>
      </c>
      <c r="K22" s="48"/>
      <c r="L22" s="66"/>
      <c r="M22" s="67"/>
      <c r="N22" s="40"/>
      <c r="O22" s="41"/>
      <c r="P22" s="41"/>
      <c r="Q22" s="68"/>
      <c r="R22" s="41"/>
      <c r="S22" s="41"/>
      <c r="T22" s="41"/>
      <c r="U22" s="68"/>
      <c r="V22" s="41"/>
      <c r="W22" s="68"/>
      <c r="X22" s="41"/>
      <c r="Y22" s="68"/>
      <c r="Z22" s="41"/>
      <c r="AA22" s="68"/>
      <c r="AB22" s="41"/>
      <c r="AC22" s="68"/>
      <c r="AD22" s="40"/>
    </row>
    <row r="23" spans="1:30" s="69" customFormat="1" ht="30.75" customHeight="1">
      <c r="A23" s="65" t="s">
        <v>42</v>
      </c>
      <c r="B23" s="60" t="s">
        <v>43</v>
      </c>
      <c r="C23" s="52">
        <v>2565000</v>
      </c>
      <c r="D23" s="52">
        <v>2565000</v>
      </c>
      <c r="E23" s="53">
        <f t="shared" si="1"/>
        <v>5057364</v>
      </c>
      <c r="F23" s="52">
        <v>-118</v>
      </c>
      <c r="G23" s="52">
        <v>5057482</v>
      </c>
      <c r="H23" s="54">
        <f>'[1]VENITURI '!C22+'[1]VENITURI '!D22</f>
        <v>5057364</v>
      </c>
      <c r="I23" s="55">
        <v>0</v>
      </c>
      <c r="J23" s="56">
        <f t="shared" si="4"/>
        <v>0</v>
      </c>
      <c r="K23" s="48"/>
      <c r="L23" s="66"/>
      <c r="M23" s="67"/>
      <c r="N23" s="40"/>
      <c r="O23" s="41"/>
      <c r="P23" s="41"/>
      <c r="Q23" s="68"/>
      <c r="R23" s="41"/>
      <c r="S23" s="41"/>
      <c r="T23" s="41"/>
      <c r="U23" s="68"/>
      <c r="V23" s="41"/>
      <c r="W23" s="68"/>
      <c r="X23" s="41"/>
      <c r="Y23" s="68"/>
      <c r="Z23" s="41"/>
      <c r="AA23" s="68"/>
      <c r="AB23" s="41"/>
      <c r="AC23" s="68"/>
      <c r="AD23" s="40"/>
    </row>
    <row r="24" spans="1:30" s="69" customFormat="1" ht="30.75" customHeight="1">
      <c r="A24" s="65" t="s">
        <v>44</v>
      </c>
      <c r="B24" s="70" t="s">
        <v>45</v>
      </c>
      <c r="C24" s="53"/>
      <c r="D24" s="53"/>
      <c r="E24" s="53">
        <f t="shared" si="1"/>
        <v>0</v>
      </c>
      <c r="F24" s="52"/>
      <c r="G24" s="52">
        <v>0</v>
      </c>
      <c r="H24" s="54">
        <f>+'[1]VENITURI '!C23+'[1]VENITURI '!D23</f>
        <v>0</v>
      </c>
      <c r="I24" s="55">
        <v>0</v>
      </c>
      <c r="J24" s="56">
        <f t="shared" si="4"/>
        <v>0</v>
      </c>
      <c r="K24" s="48"/>
      <c r="L24" s="66"/>
      <c r="M24" s="67"/>
      <c r="N24" s="40"/>
      <c r="O24" s="41"/>
      <c r="P24" s="41"/>
      <c r="Q24" s="68"/>
      <c r="R24" s="41"/>
      <c r="S24" s="41"/>
      <c r="T24" s="41"/>
      <c r="U24" s="68"/>
      <c r="V24" s="41"/>
      <c r="W24" s="68"/>
      <c r="X24" s="41"/>
      <c r="Y24" s="68"/>
      <c r="Z24" s="41"/>
      <c r="AA24" s="68"/>
      <c r="AB24" s="41"/>
      <c r="AC24" s="68"/>
      <c r="AD24" s="40"/>
    </row>
    <row r="25" spans="1:30" s="69" customFormat="1" ht="30.75" customHeight="1">
      <c r="A25" s="65" t="s">
        <v>46</v>
      </c>
      <c r="B25" s="70" t="s">
        <v>47</v>
      </c>
      <c r="C25" s="53"/>
      <c r="D25" s="53"/>
      <c r="E25" s="53">
        <f t="shared" si="1"/>
        <v>0</v>
      </c>
      <c r="F25" s="52"/>
      <c r="G25" s="52">
        <v>0</v>
      </c>
      <c r="H25" s="54">
        <f>+'[1]VENITURI '!C24+'[1]VENITURI '!D24</f>
        <v>0</v>
      </c>
      <c r="I25" s="55">
        <v>0</v>
      </c>
      <c r="J25" s="56">
        <f t="shared" si="4"/>
        <v>0</v>
      </c>
      <c r="K25" s="48"/>
      <c r="L25" s="66"/>
      <c r="M25" s="67"/>
      <c r="N25" s="40"/>
      <c r="O25" s="41"/>
      <c r="P25" s="41"/>
      <c r="Q25" s="68"/>
      <c r="R25" s="41"/>
      <c r="S25" s="41"/>
      <c r="T25" s="41"/>
      <c r="U25" s="68"/>
      <c r="V25" s="41"/>
      <c r="W25" s="68"/>
      <c r="X25" s="41"/>
      <c r="Y25" s="68"/>
      <c r="Z25" s="41"/>
      <c r="AA25" s="68"/>
      <c r="AB25" s="41"/>
      <c r="AC25" s="68"/>
      <c r="AD25" s="40"/>
    </row>
    <row r="26" spans="1:30" s="69" customFormat="1" ht="48">
      <c r="A26" s="65" t="s">
        <v>48</v>
      </c>
      <c r="B26" s="60" t="s">
        <v>49</v>
      </c>
      <c r="C26" s="53"/>
      <c r="D26" s="53"/>
      <c r="E26" s="53">
        <f t="shared" si="1"/>
        <v>33874</v>
      </c>
      <c r="F26" s="52">
        <v>-276895</v>
      </c>
      <c r="G26" s="52">
        <v>310769</v>
      </c>
      <c r="H26" s="54">
        <f>'[1]VENITURI '!C25+'[1]VENITURI '!D25</f>
        <v>1326</v>
      </c>
      <c r="I26" s="55">
        <v>-4486</v>
      </c>
      <c r="J26" s="56">
        <f t="shared" si="4"/>
        <v>37034</v>
      </c>
      <c r="K26" s="48"/>
      <c r="L26" s="66"/>
      <c r="M26" s="67"/>
      <c r="N26" s="40"/>
      <c r="O26" s="41"/>
      <c r="P26" s="41"/>
      <c r="Q26" s="68"/>
      <c r="R26" s="41"/>
      <c r="S26" s="41"/>
      <c r="T26" s="41"/>
      <c r="U26" s="68"/>
      <c r="V26" s="41"/>
      <c r="W26" s="68"/>
      <c r="X26" s="41"/>
      <c r="Y26" s="68"/>
      <c r="Z26" s="41"/>
      <c r="AA26" s="68"/>
      <c r="AB26" s="41"/>
      <c r="AC26" s="68"/>
      <c r="AD26" s="40"/>
    </row>
    <row r="27" spans="1:30" s="69" customFormat="1" ht="23.45" customHeight="1">
      <c r="A27" s="65" t="s">
        <v>50</v>
      </c>
      <c r="B27" s="60" t="s">
        <v>51</v>
      </c>
      <c r="C27" s="52">
        <v>566000000</v>
      </c>
      <c r="D27" s="52">
        <v>566000000</v>
      </c>
      <c r="E27" s="53">
        <f t="shared" si="1"/>
        <v>79530557</v>
      </c>
      <c r="F27" s="52">
        <v>5572553</v>
      </c>
      <c r="G27" s="52">
        <v>73958004</v>
      </c>
      <c r="H27" s="54">
        <f>'[1]VENITURI '!C26+'[1]VENITURI '!D26</f>
        <v>65978310</v>
      </c>
      <c r="I27" s="55">
        <v>937258</v>
      </c>
      <c r="J27" s="56">
        <f t="shared" si="4"/>
        <v>12614989</v>
      </c>
      <c r="K27" s="48"/>
      <c r="L27" s="66"/>
      <c r="M27" s="67"/>
      <c r="N27" s="40"/>
      <c r="O27" s="41"/>
      <c r="P27" s="41"/>
      <c r="Q27" s="68"/>
      <c r="R27" s="41"/>
      <c r="S27" s="41"/>
      <c r="T27" s="41"/>
      <c r="U27" s="68"/>
      <c r="V27" s="41"/>
      <c r="W27" s="68"/>
      <c r="X27" s="41"/>
      <c r="Y27" s="68"/>
      <c r="Z27" s="41"/>
      <c r="AA27" s="68"/>
      <c r="AB27" s="41"/>
      <c r="AC27" s="68"/>
      <c r="AD27" s="40"/>
    </row>
    <row r="28" spans="1:30" s="69" customFormat="1" ht="15">
      <c r="A28" s="71" t="s">
        <v>52</v>
      </c>
      <c r="B28" s="72" t="s">
        <v>53</v>
      </c>
      <c r="C28" s="44">
        <f t="shared" ref="C28:D28" si="5">+C29+C30</f>
        <v>0</v>
      </c>
      <c r="D28" s="44">
        <f t="shared" si="5"/>
        <v>0</v>
      </c>
      <c r="E28" s="44">
        <f t="shared" si="1"/>
        <v>98561951</v>
      </c>
      <c r="F28" s="44">
        <f>+F29+F30</f>
        <v>138915156</v>
      </c>
      <c r="G28" s="44">
        <f>+G29+G30</f>
        <v>-40353205</v>
      </c>
      <c r="H28" s="45">
        <f>+H29+H30</f>
        <v>3056738</v>
      </c>
      <c r="I28" s="46">
        <f>+I29+I30</f>
        <v>10805975</v>
      </c>
      <c r="J28" s="47">
        <f>+J29+J30</f>
        <v>84699238</v>
      </c>
      <c r="K28" s="48"/>
      <c r="L28" s="66"/>
      <c r="M28" s="67"/>
      <c r="N28" s="40"/>
      <c r="O28" s="41"/>
      <c r="P28" s="41"/>
      <c r="Q28" s="68"/>
      <c r="R28" s="41"/>
      <c r="S28" s="41"/>
      <c r="T28" s="41"/>
      <c r="U28" s="68"/>
      <c r="V28" s="41"/>
      <c r="W28" s="68"/>
      <c r="X28" s="41"/>
      <c r="Y28" s="68"/>
      <c r="Z28" s="41"/>
      <c r="AA28" s="68"/>
      <c r="AB28" s="41"/>
      <c r="AC28" s="68"/>
      <c r="AD28" s="40"/>
    </row>
    <row r="29" spans="1:30" s="69" customFormat="1" ht="24">
      <c r="A29" s="73" t="s">
        <v>54</v>
      </c>
      <c r="B29" s="70" t="s">
        <v>55</v>
      </c>
      <c r="C29" s="52"/>
      <c r="D29" s="52"/>
      <c r="E29" s="53">
        <f t="shared" si="1"/>
        <v>98477362</v>
      </c>
      <c r="F29" s="52">
        <v>139011773</v>
      </c>
      <c r="G29" s="52">
        <v>-40534411</v>
      </c>
      <c r="H29" s="54">
        <f>'[1]VENITURI '!C28+'[1]VENITURI '!D28</f>
        <v>3056553</v>
      </c>
      <c r="I29" s="55">
        <v>10725538</v>
      </c>
      <c r="J29" s="56">
        <f t="shared" si="4"/>
        <v>84695271</v>
      </c>
      <c r="K29" s="48"/>
      <c r="L29" s="66"/>
      <c r="M29" s="67"/>
      <c r="N29" s="40"/>
      <c r="O29" s="41"/>
      <c r="P29" s="41"/>
      <c r="Q29" s="68"/>
      <c r="R29" s="41"/>
      <c r="S29" s="41"/>
      <c r="T29" s="41"/>
      <c r="U29" s="68"/>
      <c r="V29" s="41"/>
      <c r="W29" s="68"/>
      <c r="X29" s="41"/>
      <c r="Y29" s="68"/>
      <c r="Z29" s="41"/>
      <c r="AA29" s="68"/>
      <c r="AB29" s="41"/>
      <c r="AC29" s="68"/>
      <c r="AD29" s="40"/>
    </row>
    <row r="30" spans="1:30" s="69" customFormat="1" ht="24">
      <c r="A30" s="73" t="s">
        <v>46</v>
      </c>
      <c r="B30" s="70" t="s">
        <v>56</v>
      </c>
      <c r="C30" s="52"/>
      <c r="D30" s="52"/>
      <c r="E30" s="53">
        <f t="shared" si="1"/>
        <v>84589</v>
      </c>
      <c r="F30" s="52">
        <v>-96617</v>
      </c>
      <c r="G30" s="52">
        <v>181206</v>
      </c>
      <c r="H30" s="54">
        <f>'[1]VENITURI '!C29+'[1]VENITURI '!D29</f>
        <v>185</v>
      </c>
      <c r="I30" s="55">
        <v>80437</v>
      </c>
      <c r="J30" s="56">
        <f t="shared" si="4"/>
        <v>3967</v>
      </c>
      <c r="K30" s="48"/>
      <c r="L30" s="66"/>
      <c r="M30" s="67"/>
      <c r="N30" s="40"/>
      <c r="O30" s="41"/>
      <c r="P30" s="41"/>
      <c r="Q30" s="68"/>
      <c r="R30" s="41"/>
      <c r="S30" s="41"/>
      <c r="T30" s="41"/>
      <c r="U30" s="68"/>
      <c r="V30" s="41"/>
      <c r="W30" s="68"/>
      <c r="X30" s="41"/>
      <c r="Y30" s="68"/>
      <c r="Z30" s="41"/>
      <c r="AA30" s="68"/>
      <c r="AB30" s="41"/>
      <c r="AC30" s="68"/>
      <c r="AD30" s="40"/>
    </row>
    <row r="31" spans="1:30" s="69" customFormat="1" ht="29.25" customHeight="1">
      <c r="A31" s="71" t="str">
        <f>A32</f>
        <v>Venituri din contribuția asiguratorie pentru muncă pentru concedii și indemnizații</v>
      </c>
      <c r="B31" s="72" t="s">
        <v>57</v>
      </c>
      <c r="C31" s="44">
        <f>+C32</f>
        <v>2021276000</v>
      </c>
      <c r="D31" s="44">
        <f>+D32</f>
        <v>2021276000</v>
      </c>
      <c r="E31" s="44">
        <f>+F31+G31</f>
        <v>1933119780</v>
      </c>
      <c r="F31" s="44">
        <f>+F32</f>
        <v>-4273344258</v>
      </c>
      <c r="G31" s="44">
        <f>+G32</f>
        <v>6206464038</v>
      </c>
      <c r="H31" s="45">
        <f>+H32</f>
        <v>2263780080</v>
      </c>
      <c r="I31" s="46">
        <f>+I32</f>
        <v>-30943622</v>
      </c>
      <c r="J31" s="47">
        <f>+J32</f>
        <v>-299716678</v>
      </c>
      <c r="K31" s="48"/>
      <c r="L31" s="66"/>
      <c r="M31" s="67"/>
      <c r="N31" s="40"/>
      <c r="O31" s="41"/>
      <c r="P31" s="41"/>
      <c r="Q31" s="68"/>
      <c r="R31" s="41"/>
      <c r="S31" s="41"/>
      <c r="T31" s="41"/>
      <c r="U31" s="68"/>
      <c r="V31" s="41"/>
      <c r="W31" s="68"/>
      <c r="X31" s="41"/>
      <c r="Y31" s="68"/>
      <c r="Z31" s="41"/>
      <c r="AA31" s="68"/>
      <c r="AB31" s="41"/>
      <c r="AC31" s="68"/>
      <c r="AD31" s="40"/>
    </row>
    <row r="32" spans="1:30" s="69" customFormat="1" ht="24">
      <c r="A32" s="74" t="s">
        <v>58</v>
      </c>
      <c r="B32" s="75" t="s">
        <v>59</v>
      </c>
      <c r="C32" s="76">
        <v>2021276000</v>
      </c>
      <c r="D32" s="76">
        <v>2021276000</v>
      </c>
      <c r="E32" s="77">
        <f>+F32+G32</f>
        <v>1933119780</v>
      </c>
      <c r="F32" s="76">
        <v>-4273344258</v>
      </c>
      <c r="G32" s="76">
        <v>6206464038</v>
      </c>
      <c r="H32" s="78">
        <f>+'[1]VENITURI '!C31+'[1]VENITURI '!D31</f>
        <v>2263780080</v>
      </c>
      <c r="I32" s="79">
        <v>-30943622</v>
      </c>
      <c r="J32" s="80">
        <f t="shared" si="4"/>
        <v>-299716678</v>
      </c>
      <c r="K32" s="48"/>
      <c r="L32" s="66"/>
      <c r="M32" s="67"/>
      <c r="N32" s="40"/>
      <c r="O32" s="41"/>
      <c r="P32" s="41"/>
      <c r="Q32" s="68"/>
      <c r="R32" s="41"/>
      <c r="S32" s="41"/>
      <c r="T32" s="41"/>
      <c r="U32" s="68"/>
      <c r="V32" s="41"/>
      <c r="W32" s="68"/>
      <c r="X32" s="41"/>
      <c r="Y32" s="68"/>
      <c r="Z32" s="41"/>
      <c r="AA32" s="68"/>
      <c r="AB32" s="41"/>
      <c r="AC32" s="68"/>
      <c r="AD32" s="40"/>
    </row>
    <row r="33" spans="1:30" s="40" customFormat="1" ht="21" customHeight="1">
      <c r="A33" s="32" t="s">
        <v>60</v>
      </c>
      <c r="B33" s="81" t="s">
        <v>61</v>
      </c>
      <c r="C33" s="34">
        <f>ROUND(C34+C40+C56+C42+C43+C44+C45+C46+C47+C48+C49+C50+C51+C52+C53+C41+C54+C55,1)</f>
        <v>43030580000</v>
      </c>
      <c r="D33" s="34">
        <f>ROUND(D34+D40+D56+D42+D43+D44+D45+D46+D47+D48+D49+D50+D51+D52+D53+D41+D54+D55,1)</f>
        <v>43030580000</v>
      </c>
      <c r="E33" s="34">
        <f>ROUND(F33+G33,1)</f>
        <v>48221722043</v>
      </c>
      <c r="F33" s="34">
        <f>ROUND(F34+F40+F56+F42+F43+F44+F45+F46+F47+F48+F49+F50+F51+F52+F53+F41+F54+F55,1)</f>
        <v>5060574183</v>
      </c>
      <c r="G33" s="34">
        <f>ROUND(G34+G40+G56+G42+G43+G44+G45+G46+G47+G48+G49+G50+G51+G52+G53+G41+G54+G55,1)</f>
        <v>43161147860</v>
      </c>
      <c r="H33" s="35">
        <f>ROUND(H34+H40+H56+H42+H43+H44+H45+H46+H47+H48+H49+H50+H51+H52+H53+H41+H54+H55,1)</f>
        <v>42008467081</v>
      </c>
      <c r="I33" s="36">
        <f>ROUND(I34+I40+I56+I42+I43+I44+I45+I46+I47+I48+I49+I50+I51+I52+I53+I41+I54+I55,1)</f>
        <v>352646901</v>
      </c>
      <c r="J33" s="37">
        <f>ROUND(J34+J40+J56+J42+J43+J44+J45+J46+J47+J48+J49+J50+J51+J52+J53+J41+J54+J55,1)</f>
        <v>5860608061</v>
      </c>
      <c r="K33" s="48"/>
      <c r="L33" s="82"/>
      <c r="M33" s="83"/>
      <c r="O33" s="41"/>
      <c r="P33" s="41"/>
      <c r="Q33" s="41"/>
      <c r="R33" s="41"/>
      <c r="S33" s="41"/>
      <c r="T33" s="41"/>
      <c r="U33" s="41"/>
      <c r="V33" s="41"/>
      <c r="W33" s="41"/>
      <c r="X33" s="41"/>
      <c r="Y33" s="41"/>
      <c r="Z33" s="41"/>
      <c r="AA33" s="41"/>
      <c r="AB33" s="41"/>
      <c r="AC33" s="41"/>
    </row>
    <row r="34" spans="1:30" s="40" customFormat="1" ht="30.75" customHeight="1">
      <c r="A34" s="42" t="s">
        <v>62</v>
      </c>
      <c r="B34" s="84" t="s">
        <v>63</v>
      </c>
      <c r="C34" s="61">
        <f>C35+C38</f>
        <v>42050806000</v>
      </c>
      <c r="D34" s="61">
        <f>D35+D38</f>
        <v>42050806000</v>
      </c>
      <c r="E34" s="61">
        <f>ROUND(F34+G34,1)</f>
        <v>46188129059</v>
      </c>
      <c r="F34" s="61">
        <f>SUM(F35:F39)</f>
        <v>5372799259</v>
      </c>
      <c r="G34" s="61">
        <f>SUM(G35:G39)</f>
        <v>40815329800</v>
      </c>
      <c r="H34" s="62">
        <f>SUM(H35:H39)</f>
        <v>40749620609</v>
      </c>
      <c r="I34" s="63">
        <f>SUM(I35:I39)</f>
        <v>346582741</v>
      </c>
      <c r="J34" s="64">
        <f>SUM(J35:J39)</f>
        <v>5091925709</v>
      </c>
      <c r="K34" s="48"/>
      <c r="L34" s="39"/>
      <c r="O34" s="41"/>
      <c r="P34" s="41"/>
      <c r="Q34" s="41"/>
      <c r="R34" s="41"/>
      <c r="S34" s="41"/>
      <c r="T34" s="41"/>
      <c r="U34" s="41"/>
      <c r="V34" s="41"/>
      <c r="W34" s="41"/>
      <c r="X34" s="41"/>
      <c r="Y34" s="41"/>
      <c r="Z34" s="41"/>
      <c r="AA34" s="41"/>
      <c r="AB34" s="41"/>
      <c r="AC34" s="41"/>
    </row>
    <row r="35" spans="1:30" s="69" customFormat="1" ht="32.25" customHeight="1">
      <c r="A35" s="85" t="s">
        <v>64</v>
      </c>
      <c r="B35" s="84" t="s">
        <v>65</v>
      </c>
      <c r="C35" s="52">
        <v>41182694000</v>
      </c>
      <c r="D35" s="52">
        <v>41182694000</v>
      </c>
      <c r="E35" s="86">
        <f t="shared" si="1"/>
        <v>46643286071</v>
      </c>
      <c r="F35" s="52">
        <v>5521204709</v>
      </c>
      <c r="G35" s="52">
        <v>41122081362</v>
      </c>
      <c r="H35" s="54">
        <f>'[1]VENITURI '!C34+'[1]VENITURI '!D34</f>
        <v>41386856187</v>
      </c>
      <c r="I35" s="55">
        <v>331000534</v>
      </c>
      <c r="J35" s="56">
        <f t="shared" ref="J35:J56" si="6">ROUND(E35-H35-I35,1)</f>
        <v>4925429350</v>
      </c>
      <c r="K35" s="48"/>
      <c r="L35" s="87"/>
      <c r="N35" s="40"/>
      <c r="O35" s="41"/>
      <c r="P35" s="41"/>
      <c r="Q35" s="68"/>
      <c r="R35" s="41"/>
      <c r="S35" s="41"/>
      <c r="T35" s="41"/>
      <c r="U35" s="68"/>
      <c r="V35" s="41"/>
      <c r="W35" s="68"/>
      <c r="X35" s="41"/>
      <c r="Y35" s="68"/>
      <c r="Z35" s="41"/>
      <c r="AA35" s="68"/>
      <c r="AB35" s="41"/>
      <c r="AC35" s="68"/>
      <c r="AD35" s="40"/>
    </row>
    <row r="36" spans="1:30" s="69" customFormat="1" ht="51.75" customHeight="1">
      <c r="A36" s="88" t="s">
        <v>66</v>
      </c>
      <c r="B36" s="84" t="s">
        <v>67</v>
      </c>
      <c r="C36" s="53"/>
      <c r="D36" s="53"/>
      <c r="E36" s="86">
        <f t="shared" si="1"/>
        <v>143676390</v>
      </c>
      <c r="F36" s="52">
        <v>-142549741</v>
      </c>
      <c r="G36" s="52">
        <v>286226131</v>
      </c>
      <c r="H36" s="54">
        <f>'[1]VENITURI '!C35+'[1]VENITURI '!D35</f>
        <v>-36926705</v>
      </c>
      <c r="I36" s="55">
        <v>14107590</v>
      </c>
      <c r="J36" s="56">
        <f t="shared" si="6"/>
        <v>166495505</v>
      </c>
      <c r="K36" s="48"/>
      <c r="L36" s="87"/>
      <c r="N36" s="40"/>
      <c r="O36" s="41"/>
      <c r="P36" s="41"/>
      <c r="Q36" s="68"/>
      <c r="R36" s="41"/>
      <c r="S36" s="41"/>
      <c r="T36" s="41"/>
      <c r="U36" s="68"/>
      <c r="V36" s="41"/>
      <c r="W36" s="68"/>
      <c r="X36" s="41"/>
      <c r="Y36" s="68"/>
      <c r="Z36" s="41"/>
      <c r="AA36" s="68"/>
      <c r="AB36" s="41"/>
      <c r="AC36" s="68"/>
      <c r="AD36" s="40"/>
    </row>
    <row r="37" spans="1:30" s="69" customFormat="1" ht="25.5">
      <c r="A37" s="88" t="s">
        <v>68</v>
      </c>
      <c r="B37" s="84" t="s">
        <v>69</v>
      </c>
      <c r="C37" s="53"/>
      <c r="D37" s="53"/>
      <c r="E37" s="86">
        <f t="shared" si="1"/>
        <v>0</v>
      </c>
      <c r="F37" s="52"/>
      <c r="G37" s="52">
        <v>0</v>
      </c>
      <c r="H37" s="54">
        <f>'[1]VENITURI '!C36+'[1]VENITURI '!D36</f>
        <v>0</v>
      </c>
      <c r="I37" s="55">
        <v>0</v>
      </c>
      <c r="J37" s="56">
        <f t="shared" si="6"/>
        <v>0</v>
      </c>
      <c r="K37" s="48"/>
      <c r="L37" s="87"/>
      <c r="N37" s="40"/>
      <c r="O37" s="41"/>
      <c r="P37" s="41"/>
      <c r="Q37" s="68"/>
      <c r="R37" s="41"/>
      <c r="S37" s="41"/>
      <c r="T37" s="41"/>
      <c r="U37" s="68"/>
      <c r="V37" s="41"/>
      <c r="W37" s="68"/>
      <c r="X37" s="41"/>
      <c r="Y37" s="68"/>
      <c r="Z37" s="41"/>
      <c r="AA37" s="68"/>
      <c r="AB37" s="41"/>
      <c r="AC37" s="68"/>
      <c r="AD37" s="40"/>
    </row>
    <row r="38" spans="1:30" s="69" customFormat="1" ht="24.75" customHeight="1">
      <c r="A38" s="85" t="s">
        <v>70</v>
      </c>
      <c r="B38" s="60" t="s">
        <v>71</v>
      </c>
      <c r="C38" s="52">
        <v>868112000</v>
      </c>
      <c r="D38" s="52">
        <v>868112000</v>
      </c>
      <c r="E38" s="86">
        <f t="shared" si="1"/>
        <v>79407640</v>
      </c>
      <c r="F38" s="52">
        <v>-5855703</v>
      </c>
      <c r="G38" s="52">
        <v>85263343</v>
      </c>
      <c r="H38" s="54">
        <f>'[1]VENITURI '!C37+'[1]VENITURI '!D37</f>
        <v>77932169</v>
      </c>
      <c r="I38" s="55">
        <v>1474617</v>
      </c>
      <c r="J38" s="56">
        <f t="shared" si="6"/>
        <v>854</v>
      </c>
      <c r="K38" s="48"/>
      <c r="L38" s="87"/>
      <c r="N38" s="40"/>
      <c r="O38" s="41"/>
      <c r="P38" s="41"/>
      <c r="Q38" s="68"/>
      <c r="R38" s="41"/>
      <c r="S38" s="41"/>
      <c r="T38" s="41"/>
      <c r="U38" s="68"/>
      <c r="V38" s="41"/>
      <c r="W38" s="68"/>
      <c r="X38" s="41"/>
      <c r="Y38" s="68"/>
      <c r="Z38" s="41"/>
      <c r="AA38" s="68"/>
      <c r="AB38" s="41"/>
      <c r="AC38" s="68"/>
      <c r="AD38" s="40"/>
    </row>
    <row r="39" spans="1:30" s="69" customFormat="1" ht="24.75" customHeight="1">
      <c r="A39" s="89" t="s">
        <v>72</v>
      </c>
      <c r="B39" s="60" t="s">
        <v>73</v>
      </c>
      <c r="C39" s="53"/>
      <c r="D39" s="53"/>
      <c r="E39" s="86">
        <f>ROUND(F39+G39,1)</f>
        <v>-678241042</v>
      </c>
      <c r="F39" s="52">
        <v>-6</v>
      </c>
      <c r="G39" s="52">
        <v>-678241036</v>
      </c>
      <c r="H39" s="54">
        <f>'[1]VENITURI '!C38+'[1]VENITURI '!D38</f>
        <v>-678241042</v>
      </c>
      <c r="I39" s="55">
        <v>0</v>
      </c>
      <c r="J39" s="56">
        <f t="shared" si="6"/>
        <v>0</v>
      </c>
      <c r="K39" s="48"/>
      <c r="L39" s="87"/>
      <c r="N39" s="40"/>
      <c r="O39" s="41"/>
      <c r="P39" s="41"/>
      <c r="Q39" s="68"/>
      <c r="R39" s="41"/>
      <c r="S39" s="41"/>
      <c r="T39" s="41"/>
      <c r="U39" s="68"/>
      <c r="V39" s="41"/>
      <c r="W39" s="68"/>
      <c r="X39" s="41"/>
      <c r="Y39" s="68"/>
      <c r="Z39" s="41"/>
      <c r="AA39" s="68"/>
      <c r="AB39" s="41"/>
      <c r="AC39" s="68"/>
      <c r="AD39" s="40"/>
    </row>
    <row r="40" spans="1:30" s="69" customFormat="1" ht="24.75" customHeight="1">
      <c r="A40" s="85" t="s">
        <v>74</v>
      </c>
      <c r="B40" s="60" t="s">
        <v>75</v>
      </c>
      <c r="C40" s="53"/>
      <c r="D40" s="53"/>
      <c r="E40" s="86">
        <f t="shared" si="1"/>
        <v>-1509</v>
      </c>
      <c r="F40" s="52"/>
      <c r="G40" s="52">
        <v>-1509</v>
      </c>
      <c r="H40" s="54">
        <f>'[1]VENITURI '!C39+'[1]VENITURI '!D39</f>
        <v>-1509</v>
      </c>
      <c r="I40" s="55">
        <v>0</v>
      </c>
      <c r="J40" s="56">
        <f t="shared" si="6"/>
        <v>0</v>
      </c>
      <c r="K40" s="48"/>
      <c r="L40" s="87"/>
      <c r="N40" s="40"/>
      <c r="O40" s="41"/>
      <c r="P40" s="41"/>
      <c r="Q40" s="68"/>
      <c r="R40" s="41"/>
      <c r="S40" s="41"/>
      <c r="T40" s="41"/>
      <c r="U40" s="68"/>
      <c r="V40" s="41"/>
      <c r="W40" s="68"/>
      <c r="X40" s="41"/>
      <c r="Y40" s="68"/>
      <c r="Z40" s="41"/>
      <c r="AA40" s="68"/>
      <c r="AB40" s="41"/>
      <c r="AC40" s="68"/>
      <c r="AD40" s="40"/>
    </row>
    <row r="41" spans="1:30" s="69" customFormat="1" ht="24.75" customHeight="1">
      <c r="A41" s="85" t="s">
        <v>76</v>
      </c>
      <c r="B41" s="60" t="s">
        <v>77</v>
      </c>
      <c r="C41" s="53"/>
      <c r="D41" s="53"/>
      <c r="E41" s="86">
        <f t="shared" si="1"/>
        <v>-198</v>
      </c>
      <c r="F41" s="52">
        <v>191160</v>
      </c>
      <c r="G41" s="52">
        <v>-191358</v>
      </c>
      <c r="H41" s="54">
        <f>'[1]VENITURI '!C40+'[1]VENITURI '!D40</f>
        <v>102</v>
      </c>
      <c r="I41" s="55">
        <v>0</v>
      </c>
      <c r="J41" s="56">
        <f t="shared" si="6"/>
        <v>-300</v>
      </c>
      <c r="K41" s="48"/>
      <c r="L41" s="87"/>
      <c r="N41" s="40"/>
      <c r="O41" s="41"/>
      <c r="P41" s="41"/>
      <c r="Q41" s="68"/>
      <c r="R41" s="41"/>
      <c r="S41" s="41"/>
      <c r="T41" s="41"/>
      <c r="U41" s="68"/>
      <c r="V41" s="41"/>
      <c r="W41" s="68"/>
      <c r="X41" s="41"/>
      <c r="Y41" s="68"/>
      <c r="Z41" s="41"/>
      <c r="AA41" s="68"/>
      <c r="AB41" s="41"/>
      <c r="AC41" s="68"/>
      <c r="AD41" s="40"/>
    </row>
    <row r="42" spans="1:30" s="69" customFormat="1" ht="35.25" customHeight="1">
      <c r="A42" s="65" t="s">
        <v>78</v>
      </c>
      <c r="B42" s="60">
        <v>211600</v>
      </c>
      <c r="C42" s="52">
        <v>7466000</v>
      </c>
      <c r="D42" s="52">
        <v>7466000</v>
      </c>
      <c r="E42" s="53">
        <f t="shared" si="1"/>
        <v>15003846</v>
      </c>
      <c r="F42" s="52">
        <v>6263741</v>
      </c>
      <c r="G42" s="52">
        <v>8740105</v>
      </c>
      <c r="H42" s="54">
        <f>'[1]VENITURI '!C41+'[1]VENITURI '!D41</f>
        <v>10194058</v>
      </c>
      <c r="I42" s="55">
        <v>458980</v>
      </c>
      <c r="J42" s="56">
        <f t="shared" si="6"/>
        <v>4350808</v>
      </c>
      <c r="K42" s="48"/>
      <c r="L42" s="87"/>
      <c r="N42" s="40"/>
      <c r="O42" s="41"/>
      <c r="P42" s="41"/>
      <c r="Q42" s="68"/>
      <c r="R42" s="41"/>
      <c r="S42" s="41"/>
      <c r="T42" s="41"/>
      <c r="U42" s="68"/>
      <c r="V42" s="41"/>
      <c r="W42" s="68"/>
      <c r="X42" s="41"/>
      <c r="Y42" s="68"/>
      <c r="Z42" s="41"/>
      <c r="AA42" s="68"/>
      <c r="AB42" s="41"/>
      <c r="AC42" s="68"/>
      <c r="AD42" s="40"/>
    </row>
    <row r="43" spans="1:30" s="69" customFormat="1" ht="60">
      <c r="A43" s="65" t="s">
        <v>79</v>
      </c>
      <c r="B43" s="60">
        <v>211700</v>
      </c>
      <c r="C43" s="53"/>
      <c r="D43" s="52"/>
      <c r="E43" s="53">
        <f t="shared" si="1"/>
        <v>10515406</v>
      </c>
      <c r="F43" s="52">
        <v>11493469</v>
      </c>
      <c r="G43" s="52">
        <v>-978063</v>
      </c>
      <c r="H43" s="54">
        <f>'[1]VENITURI '!C42+'[1]VENITURI '!D42</f>
        <v>23990</v>
      </c>
      <c r="I43" s="55">
        <v>121016</v>
      </c>
      <c r="J43" s="56">
        <f t="shared" si="6"/>
        <v>10370400</v>
      </c>
      <c r="K43" s="48"/>
      <c r="L43" s="87"/>
      <c r="N43" s="40"/>
      <c r="O43" s="41"/>
      <c r="P43" s="41"/>
      <c r="Q43" s="68"/>
      <c r="R43" s="41"/>
      <c r="S43" s="41"/>
      <c r="T43" s="41"/>
      <c r="U43" s="68"/>
      <c r="V43" s="41"/>
      <c r="W43" s="68"/>
      <c r="X43" s="41"/>
      <c r="Y43" s="68"/>
      <c r="Z43" s="41"/>
      <c r="AA43" s="68"/>
      <c r="AB43" s="41"/>
      <c r="AC43" s="68"/>
      <c r="AD43" s="40"/>
    </row>
    <row r="44" spans="1:30" s="69" customFormat="1" ht="48">
      <c r="A44" s="65" t="s">
        <v>80</v>
      </c>
      <c r="B44" s="60">
        <v>211800</v>
      </c>
      <c r="C44" s="53"/>
      <c r="D44" s="53"/>
      <c r="E44" s="53">
        <f t="shared" si="1"/>
        <v>18677</v>
      </c>
      <c r="F44" s="52">
        <v>4832</v>
      </c>
      <c r="G44" s="52">
        <v>13845</v>
      </c>
      <c r="H44" s="54">
        <f>'[1]VENITURI '!C43+'[1]VENITURI '!D43</f>
        <v>15352</v>
      </c>
      <c r="I44" s="55">
        <v>1899</v>
      </c>
      <c r="J44" s="56">
        <f t="shared" si="6"/>
        <v>1426</v>
      </c>
      <c r="K44" s="48"/>
      <c r="L44" s="87"/>
      <c r="N44" s="40"/>
      <c r="O44" s="41"/>
      <c r="P44" s="41"/>
      <c r="Q44" s="68"/>
      <c r="R44" s="41"/>
      <c r="S44" s="41"/>
      <c r="T44" s="41"/>
      <c r="U44" s="68"/>
      <c r="V44" s="41"/>
      <c r="W44" s="68"/>
      <c r="X44" s="41"/>
      <c r="Y44" s="68"/>
      <c r="Z44" s="41"/>
      <c r="AA44" s="68"/>
      <c r="AB44" s="41"/>
      <c r="AC44" s="68"/>
      <c r="AD44" s="40"/>
    </row>
    <row r="45" spans="1:30" s="69" customFormat="1" ht="48">
      <c r="A45" s="65" t="s">
        <v>81</v>
      </c>
      <c r="B45" s="60">
        <v>211900</v>
      </c>
      <c r="C45" s="52">
        <v>120000</v>
      </c>
      <c r="D45" s="52">
        <v>120000</v>
      </c>
      <c r="E45" s="53">
        <f t="shared" si="1"/>
        <v>212590</v>
      </c>
      <c r="F45" s="52">
        <v>152881</v>
      </c>
      <c r="G45" s="52">
        <v>59709</v>
      </c>
      <c r="H45" s="54">
        <f>'[1]VENITURI '!C44+'[1]VENITURI '!D44</f>
        <v>196617</v>
      </c>
      <c r="I45" s="55">
        <v>6880</v>
      </c>
      <c r="J45" s="56">
        <f t="shared" si="6"/>
        <v>9093</v>
      </c>
      <c r="K45" s="48"/>
      <c r="L45" s="87"/>
      <c r="N45" s="40"/>
      <c r="O45" s="41"/>
      <c r="P45" s="41"/>
      <c r="Q45" s="68"/>
      <c r="R45" s="41"/>
      <c r="S45" s="41"/>
      <c r="T45" s="41"/>
      <c r="U45" s="68"/>
      <c r="V45" s="41"/>
      <c r="W45" s="68"/>
      <c r="X45" s="41"/>
      <c r="Y45" s="68"/>
      <c r="Z45" s="41"/>
      <c r="AA45" s="68"/>
      <c r="AB45" s="41"/>
      <c r="AC45" s="68"/>
      <c r="AD45" s="40"/>
    </row>
    <row r="46" spans="1:30" s="69" customFormat="1" ht="48">
      <c r="A46" s="65" t="s">
        <v>82</v>
      </c>
      <c r="B46" s="60">
        <v>212000</v>
      </c>
      <c r="C46" s="53"/>
      <c r="D46" s="53"/>
      <c r="E46" s="53">
        <f t="shared" si="1"/>
        <v>45974</v>
      </c>
      <c r="F46" s="52">
        <v>66418</v>
      </c>
      <c r="G46" s="52">
        <v>-20444</v>
      </c>
      <c r="H46" s="54">
        <f>'[1]VENITURI '!C45+'[1]VENITURI '!D45</f>
        <v>473</v>
      </c>
      <c r="I46" s="55">
        <v>135</v>
      </c>
      <c r="J46" s="56">
        <f t="shared" si="6"/>
        <v>45366</v>
      </c>
      <c r="K46" s="48"/>
      <c r="L46" s="87"/>
      <c r="N46" s="40"/>
      <c r="O46" s="41"/>
      <c r="P46" s="41"/>
      <c r="Q46" s="68"/>
      <c r="R46" s="41"/>
      <c r="S46" s="41"/>
      <c r="T46" s="41"/>
      <c r="U46" s="68"/>
      <c r="V46" s="41"/>
      <c r="W46" s="68"/>
      <c r="X46" s="41"/>
      <c r="Y46" s="68"/>
      <c r="Z46" s="41"/>
      <c r="AA46" s="68"/>
      <c r="AB46" s="41"/>
      <c r="AC46" s="68"/>
      <c r="AD46" s="40"/>
    </row>
    <row r="47" spans="1:30" s="69" customFormat="1" ht="36">
      <c r="A47" s="65" t="s">
        <v>83</v>
      </c>
      <c r="B47" s="60">
        <v>212100</v>
      </c>
      <c r="C47" s="53"/>
      <c r="D47" s="53"/>
      <c r="E47" s="53">
        <f t="shared" si="1"/>
        <v>352014</v>
      </c>
      <c r="F47" s="52">
        <v>513141</v>
      </c>
      <c r="G47" s="52">
        <v>-161127</v>
      </c>
      <c r="H47" s="54">
        <f>'[1]VENITURI '!C46+'[1]VENITURI '!D46</f>
        <v>-13987</v>
      </c>
      <c r="I47" s="55">
        <v>5061</v>
      </c>
      <c r="J47" s="56">
        <f t="shared" si="6"/>
        <v>360940</v>
      </c>
      <c r="K47" s="48"/>
      <c r="L47" s="87"/>
      <c r="N47" s="40"/>
      <c r="O47" s="41"/>
      <c r="P47" s="41"/>
      <c r="Q47" s="68"/>
      <c r="R47" s="41"/>
      <c r="S47" s="41"/>
      <c r="T47" s="41"/>
      <c r="U47" s="68"/>
      <c r="V47" s="41"/>
      <c r="W47" s="68"/>
      <c r="X47" s="41"/>
      <c r="Y47" s="68"/>
      <c r="Z47" s="41"/>
      <c r="AA47" s="68"/>
      <c r="AB47" s="41"/>
      <c r="AC47" s="68"/>
      <c r="AD47" s="40"/>
    </row>
    <row r="48" spans="1:30" s="69" customFormat="1" ht="38.25">
      <c r="A48" s="90" t="s">
        <v>84</v>
      </c>
      <c r="B48" s="91">
        <v>212200</v>
      </c>
      <c r="C48" s="52">
        <v>6850000</v>
      </c>
      <c r="D48" s="52">
        <v>6850000</v>
      </c>
      <c r="E48" s="53">
        <f t="shared" si="1"/>
        <v>10592337</v>
      </c>
      <c r="F48" s="52">
        <v>2308429</v>
      </c>
      <c r="G48" s="52">
        <v>8283908</v>
      </c>
      <c r="H48" s="54">
        <f>'[1]VENITURI '!C47+'[1]VENITURI '!D47</f>
        <v>8473425</v>
      </c>
      <c r="I48" s="55">
        <v>751469</v>
      </c>
      <c r="J48" s="56">
        <f t="shared" si="6"/>
        <v>1367443</v>
      </c>
      <c r="K48" s="48"/>
      <c r="L48" s="87"/>
      <c r="N48" s="40"/>
      <c r="O48" s="41"/>
      <c r="P48" s="41"/>
      <c r="Q48" s="68"/>
      <c r="R48" s="41"/>
      <c r="S48" s="41"/>
      <c r="T48" s="41"/>
      <c r="U48" s="68"/>
      <c r="V48" s="41"/>
      <c r="W48" s="68"/>
      <c r="X48" s="41"/>
      <c r="Y48" s="68"/>
      <c r="Z48" s="41"/>
      <c r="AA48" s="68"/>
      <c r="AB48" s="41"/>
      <c r="AC48" s="68"/>
      <c r="AD48" s="40"/>
    </row>
    <row r="49" spans="1:30" s="69" customFormat="1" ht="25.5">
      <c r="A49" s="90" t="s">
        <v>85</v>
      </c>
      <c r="B49" s="91">
        <v>212300</v>
      </c>
      <c r="C49" s="53"/>
      <c r="D49" s="53"/>
      <c r="E49" s="53">
        <f t="shared" si="1"/>
        <v>3241113</v>
      </c>
      <c r="F49" s="52">
        <v>-94702827</v>
      </c>
      <c r="G49" s="52">
        <v>97943940</v>
      </c>
      <c r="H49" s="54">
        <f>'[1]VENITURI '!C48+'[1]VENITURI '!D48</f>
        <v>31782</v>
      </c>
      <c r="I49" s="55">
        <v>140249</v>
      </c>
      <c r="J49" s="56">
        <f t="shared" si="6"/>
        <v>3069082</v>
      </c>
      <c r="K49" s="48"/>
      <c r="L49" s="87"/>
      <c r="N49" s="40"/>
      <c r="O49" s="41"/>
      <c r="P49" s="41"/>
      <c r="Q49" s="68"/>
      <c r="R49" s="41"/>
      <c r="S49" s="41"/>
      <c r="T49" s="41"/>
      <c r="U49" s="68"/>
      <c r="V49" s="41"/>
      <c r="W49" s="68"/>
      <c r="X49" s="41"/>
      <c r="Y49" s="68"/>
      <c r="Z49" s="41"/>
      <c r="AA49" s="68"/>
      <c r="AB49" s="41"/>
      <c r="AC49" s="68"/>
      <c r="AD49" s="40"/>
    </row>
    <row r="50" spans="1:30" s="69" customFormat="1" ht="15" customHeight="1">
      <c r="A50" s="88" t="s">
        <v>86</v>
      </c>
      <c r="B50" s="91">
        <v>212400</v>
      </c>
      <c r="C50" s="52"/>
      <c r="D50" s="52"/>
      <c r="E50" s="53">
        <f t="shared" si="1"/>
        <v>99063789</v>
      </c>
      <c r="F50" s="52">
        <v>-144984226</v>
      </c>
      <c r="G50" s="52">
        <v>244048015</v>
      </c>
      <c r="H50" s="54">
        <f>'[1]VENITURI '!C49+'[1]VENITURI '!D49</f>
        <v>20252262</v>
      </c>
      <c r="I50" s="55">
        <v>5434987</v>
      </c>
      <c r="J50" s="56">
        <f t="shared" si="6"/>
        <v>73376540</v>
      </c>
      <c r="K50" s="48"/>
      <c r="L50" s="87"/>
      <c r="N50" s="40"/>
      <c r="O50" s="41"/>
      <c r="P50" s="41"/>
      <c r="Q50" s="68"/>
      <c r="R50" s="41"/>
      <c r="S50" s="41"/>
      <c r="T50" s="41"/>
      <c r="U50" s="68"/>
      <c r="V50" s="41"/>
      <c r="W50" s="68"/>
      <c r="X50" s="41"/>
      <c r="Y50" s="68"/>
      <c r="Z50" s="41"/>
      <c r="AA50" s="68"/>
      <c r="AB50" s="41"/>
      <c r="AC50" s="68"/>
      <c r="AD50" s="40"/>
    </row>
    <row r="51" spans="1:30" s="69" customFormat="1" ht="25.5">
      <c r="A51" s="89" t="s">
        <v>87</v>
      </c>
      <c r="B51" s="92" t="s">
        <v>88</v>
      </c>
      <c r="C51" s="52">
        <v>11115000</v>
      </c>
      <c r="D51" s="52">
        <v>11115000</v>
      </c>
      <c r="E51" s="53">
        <f t="shared" si="1"/>
        <v>10540100</v>
      </c>
      <c r="F51" s="52">
        <v>366200</v>
      </c>
      <c r="G51" s="52">
        <v>10173900</v>
      </c>
      <c r="H51" s="54">
        <f>'[1]VENITURI '!C50+'[1]VENITURI '!D50</f>
        <v>10376120</v>
      </c>
      <c r="I51" s="55">
        <v>75613</v>
      </c>
      <c r="J51" s="56">
        <f t="shared" si="6"/>
        <v>88367</v>
      </c>
      <c r="K51" s="48"/>
      <c r="L51" s="87"/>
      <c r="N51" s="40"/>
      <c r="O51" s="41"/>
      <c r="P51" s="41"/>
      <c r="Q51" s="68"/>
      <c r="R51" s="41"/>
      <c r="S51" s="41"/>
      <c r="T51" s="41"/>
      <c r="U51" s="68"/>
      <c r="V51" s="41"/>
      <c r="W51" s="68"/>
      <c r="X51" s="41"/>
      <c r="Y51" s="68"/>
      <c r="Z51" s="41"/>
      <c r="AA51" s="68"/>
      <c r="AB51" s="41"/>
      <c r="AC51" s="68"/>
      <c r="AD51" s="40"/>
    </row>
    <row r="52" spans="1:30" s="69" customFormat="1" ht="51">
      <c r="A52" s="93" t="s">
        <v>89</v>
      </c>
      <c r="B52" s="94" t="s">
        <v>90</v>
      </c>
      <c r="C52" s="52">
        <v>83000</v>
      </c>
      <c r="D52" s="52">
        <v>83000</v>
      </c>
      <c r="E52" s="53">
        <f t="shared" si="1"/>
        <v>96808</v>
      </c>
      <c r="F52" s="52">
        <v>-19232</v>
      </c>
      <c r="G52" s="52">
        <v>116040</v>
      </c>
      <c r="H52" s="54">
        <f>'[1]VENITURI '!C51+'[1]VENITURI '!D51</f>
        <v>60757</v>
      </c>
      <c r="I52" s="55">
        <v>8962</v>
      </c>
      <c r="J52" s="56">
        <f t="shared" si="6"/>
        <v>27089</v>
      </c>
      <c r="K52" s="48"/>
      <c r="L52" s="87"/>
      <c r="N52" s="40"/>
      <c r="O52" s="41"/>
      <c r="P52" s="41"/>
      <c r="Q52" s="68"/>
      <c r="R52" s="41"/>
      <c r="S52" s="41"/>
      <c r="T52" s="41"/>
      <c r="U52" s="68"/>
      <c r="V52" s="41"/>
      <c r="W52" s="68"/>
      <c r="X52" s="41"/>
      <c r="Y52" s="68"/>
      <c r="Z52" s="41"/>
      <c r="AA52" s="68"/>
      <c r="AB52" s="41"/>
      <c r="AC52" s="68"/>
      <c r="AD52" s="40"/>
    </row>
    <row r="53" spans="1:30" s="69" customFormat="1" ht="25.5">
      <c r="A53" s="93" t="s">
        <v>91</v>
      </c>
      <c r="B53" s="94" t="s">
        <v>92</v>
      </c>
      <c r="C53" s="53"/>
      <c r="D53" s="53"/>
      <c r="E53" s="53">
        <f t="shared" si="1"/>
        <v>2053073</v>
      </c>
      <c r="F53" s="52">
        <v>-32397960</v>
      </c>
      <c r="G53" s="52">
        <v>34451033</v>
      </c>
      <c r="H53" s="54">
        <f>+'[1]VENITURI '!C52+'[1]VENITURI '!D52</f>
        <v>-5716</v>
      </c>
      <c r="I53" s="55">
        <v>733</v>
      </c>
      <c r="J53" s="56">
        <f t="shared" si="6"/>
        <v>2058056</v>
      </c>
      <c r="K53" s="48"/>
      <c r="L53" s="87"/>
      <c r="N53" s="40"/>
      <c r="O53" s="41"/>
      <c r="P53" s="41"/>
      <c r="Q53" s="68"/>
      <c r="R53" s="41"/>
      <c r="S53" s="41"/>
      <c r="T53" s="41"/>
      <c r="U53" s="68"/>
      <c r="V53" s="41"/>
      <c r="W53" s="68"/>
      <c r="X53" s="41"/>
      <c r="Y53" s="68"/>
      <c r="Z53" s="41"/>
      <c r="AA53" s="68"/>
      <c r="AB53" s="41"/>
      <c r="AC53" s="68"/>
      <c r="AD53" s="40"/>
    </row>
    <row r="54" spans="1:30" s="69" customFormat="1" ht="38.25">
      <c r="A54" s="95" t="s">
        <v>93</v>
      </c>
      <c r="B54" s="96" t="s">
        <v>94</v>
      </c>
      <c r="C54" s="76">
        <v>17027000</v>
      </c>
      <c r="D54" s="76">
        <v>17027000</v>
      </c>
      <c r="E54" s="77">
        <f t="shared" si="1"/>
        <v>36922228</v>
      </c>
      <c r="F54" s="76">
        <v>4219911</v>
      </c>
      <c r="G54" s="76">
        <v>32702317</v>
      </c>
      <c r="H54" s="78">
        <f>+'[1]VENITURI '!C53+'[1]VENITURI '!D53</f>
        <v>30694688</v>
      </c>
      <c r="I54" s="79">
        <v>110541</v>
      </c>
      <c r="J54" s="80">
        <f t="shared" si="6"/>
        <v>6116999</v>
      </c>
      <c r="K54" s="48"/>
      <c r="L54" s="87"/>
      <c r="N54" s="40"/>
      <c r="O54" s="41"/>
      <c r="P54" s="41"/>
      <c r="Q54" s="68"/>
      <c r="R54" s="41"/>
      <c r="S54" s="41"/>
      <c r="T54" s="41"/>
      <c r="U54" s="68"/>
      <c r="V54" s="41"/>
      <c r="W54" s="68"/>
      <c r="X54" s="41"/>
      <c r="Y54" s="68"/>
      <c r="Z54" s="41"/>
      <c r="AA54" s="68"/>
      <c r="AB54" s="41"/>
      <c r="AC54" s="68"/>
      <c r="AD54" s="40"/>
    </row>
    <row r="55" spans="1:30" s="69" customFormat="1" ht="25.5">
      <c r="A55" s="97" t="s">
        <v>95</v>
      </c>
      <c r="B55" s="98" t="s">
        <v>96</v>
      </c>
      <c r="C55" s="99">
        <v>937113000</v>
      </c>
      <c r="D55" s="99">
        <v>937113000</v>
      </c>
      <c r="E55" s="100">
        <f t="shared" si="1"/>
        <v>1843020619</v>
      </c>
      <c r="F55" s="99">
        <v>-67573897</v>
      </c>
      <c r="G55" s="99">
        <v>1910594516</v>
      </c>
      <c r="H55" s="101">
        <f>+'[1]VENITURI '!C54+'[1]VENITURI '!D54</f>
        <v>1178547984</v>
      </c>
      <c r="I55" s="102">
        <v>-1052365</v>
      </c>
      <c r="J55" s="103">
        <f t="shared" si="6"/>
        <v>665525000</v>
      </c>
      <c r="K55" s="48"/>
      <c r="L55" s="87"/>
      <c r="O55" s="41"/>
      <c r="P55" s="41"/>
      <c r="Q55" s="68"/>
      <c r="R55" s="41"/>
      <c r="S55" s="41"/>
      <c r="T55" s="41"/>
      <c r="U55" s="68"/>
      <c r="V55" s="41"/>
      <c r="W55" s="68"/>
      <c r="X55" s="41"/>
      <c r="Y55" s="68"/>
      <c r="Z55" s="41"/>
      <c r="AA55" s="68"/>
      <c r="AB55" s="41"/>
      <c r="AC55" s="68"/>
      <c r="AD55" s="40"/>
    </row>
    <row r="56" spans="1:30" s="69" customFormat="1" ht="32.25" customHeight="1">
      <c r="A56" s="85" t="s">
        <v>97</v>
      </c>
      <c r="B56" s="60" t="s">
        <v>98</v>
      </c>
      <c r="C56" s="53"/>
      <c r="D56" s="53"/>
      <c r="E56" s="53">
        <f t="shared" si="1"/>
        <v>1916117</v>
      </c>
      <c r="F56" s="52">
        <v>1872884</v>
      </c>
      <c r="G56" s="52">
        <v>43233</v>
      </c>
      <c r="H56" s="54">
        <f>'[1]VENITURI '!C55+'[1]VENITURI '!D55</f>
        <v>74</v>
      </c>
      <c r="I56" s="55">
        <v>0</v>
      </c>
      <c r="J56" s="56">
        <f t="shared" si="6"/>
        <v>1916043</v>
      </c>
      <c r="K56" s="48"/>
      <c r="L56" s="87"/>
      <c r="N56" s="40"/>
      <c r="O56" s="41"/>
      <c r="P56" s="41"/>
      <c r="Q56" s="68"/>
      <c r="R56" s="41"/>
      <c r="S56" s="41"/>
      <c r="T56" s="41"/>
      <c r="U56" s="68"/>
      <c r="V56" s="41"/>
      <c r="W56" s="68"/>
      <c r="X56" s="41"/>
      <c r="Y56" s="68"/>
      <c r="Z56" s="41"/>
      <c r="AA56" s="68"/>
      <c r="AB56" s="41"/>
      <c r="AC56" s="68"/>
      <c r="AD56" s="40"/>
    </row>
    <row r="57" spans="1:30" s="40" customFormat="1" ht="30" customHeight="1">
      <c r="A57" s="42" t="s">
        <v>99</v>
      </c>
      <c r="B57" s="43" t="s">
        <v>100</v>
      </c>
      <c r="C57" s="44">
        <f>ROUND(C58+C63,1)</f>
        <v>24464000</v>
      </c>
      <c r="D57" s="44">
        <f>ROUND(D58+D63,1)</f>
        <v>24464000</v>
      </c>
      <c r="E57" s="44">
        <f t="shared" si="1"/>
        <v>76668311</v>
      </c>
      <c r="F57" s="44">
        <f>ROUND(F58+F63,1)</f>
        <v>-9292791</v>
      </c>
      <c r="G57" s="44">
        <f>ROUND(G58+G63,1)</f>
        <v>85961102</v>
      </c>
      <c r="H57" s="45">
        <f>ROUND(H58+H63,1)</f>
        <v>74512467</v>
      </c>
      <c r="I57" s="46">
        <f>ROUND(I58+I63,1)</f>
        <v>-1345609</v>
      </c>
      <c r="J57" s="47">
        <f>ROUND(J58+J63,1)</f>
        <v>3501453</v>
      </c>
      <c r="K57" s="48"/>
      <c r="L57" s="39"/>
      <c r="O57" s="41"/>
      <c r="P57" s="41"/>
      <c r="Q57" s="41"/>
      <c r="R57" s="41"/>
      <c r="S57" s="41"/>
      <c r="T57" s="41"/>
      <c r="U57" s="41"/>
      <c r="V57" s="41"/>
      <c r="W57" s="41"/>
      <c r="X57" s="41"/>
      <c r="Y57" s="41"/>
      <c r="Z57" s="41"/>
      <c r="AA57" s="41"/>
      <c r="AB57" s="41"/>
      <c r="AC57" s="41"/>
    </row>
    <row r="58" spans="1:30" s="40" customFormat="1" ht="27.75" customHeight="1">
      <c r="A58" s="42" t="s">
        <v>101</v>
      </c>
      <c r="B58" s="43" t="s">
        <v>102</v>
      </c>
      <c r="C58" s="44">
        <f>ROUND(+C59+C61,1)</f>
        <v>1939000</v>
      </c>
      <c r="D58" s="44">
        <f>ROUND(+D59+D61,1)</f>
        <v>1939000</v>
      </c>
      <c r="E58" s="44">
        <f t="shared" si="1"/>
        <v>1564206</v>
      </c>
      <c r="F58" s="44">
        <f>ROUND(+F59+F61,1)</f>
        <v>17050</v>
      </c>
      <c r="G58" s="44">
        <f>ROUND(+G59+G61,1)</f>
        <v>1547156</v>
      </c>
      <c r="H58" s="45">
        <f>ROUND(+H59+H61,1)</f>
        <v>1503963</v>
      </c>
      <c r="I58" s="46">
        <f>ROUND(+I59+I61,1)</f>
        <v>0</v>
      </c>
      <c r="J58" s="47">
        <f>ROUND(+J59+J61,1)</f>
        <v>60243</v>
      </c>
      <c r="K58" s="48"/>
      <c r="L58" s="39"/>
      <c r="O58" s="41"/>
      <c r="P58" s="41"/>
      <c r="Q58" s="41"/>
      <c r="R58" s="41"/>
      <c r="S58" s="41"/>
      <c r="T58" s="41"/>
      <c r="U58" s="41"/>
      <c r="V58" s="41"/>
      <c r="W58" s="41"/>
      <c r="X58" s="41"/>
      <c r="Y58" s="41"/>
      <c r="Z58" s="41"/>
      <c r="AA58" s="41"/>
      <c r="AB58" s="41"/>
      <c r="AC58" s="41"/>
    </row>
    <row r="59" spans="1:30" s="40" customFormat="1" ht="26.25" customHeight="1">
      <c r="A59" s="42" t="s">
        <v>103</v>
      </c>
      <c r="B59" s="104" t="s">
        <v>104</v>
      </c>
      <c r="C59" s="61">
        <f>ROUND(+C60,1)</f>
        <v>818000</v>
      </c>
      <c r="D59" s="61">
        <f>ROUND(+D60,1)</f>
        <v>818000</v>
      </c>
      <c r="E59" s="61">
        <f t="shared" si="1"/>
        <v>1044790</v>
      </c>
      <c r="F59" s="61">
        <f>ROUND(+F60,1)</f>
        <v>17050</v>
      </c>
      <c r="G59" s="61">
        <f>ROUND(+G60,1)</f>
        <v>1027740</v>
      </c>
      <c r="H59" s="62">
        <f>ROUND(+H60,1)</f>
        <v>984547</v>
      </c>
      <c r="I59" s="63">
        <f>ROUND(+I60,1)</f>
        <v>0</v>
      </c>
      <c r="J59" s="64">
        <f>ROUND(+J60,1)</f>
        <v>60243</v>
      </c>
      <c r="K59" s="48"/>
      <c r="L59" s="39"/>
      <c r="O59" s="41"/>
      <c r="P59" s="41"/>
      <c r="Q59" s="41"/>
      <c r="R59" s="41"/>
      <c r="S59" s="41"/>
      <c r="T59" s="41"/>
      <c r="U59" s="41"/>
      <c r="V59" s="41"/>
      <c r="W59" s="41"/>
      <c r="X59" s="41"/>
      <c r="Y59" s="41"/>
      <c r="Z59" s="41"/>
      <c r="AA59" s="41"/>
      <c r="AB59" s="41"/>
      <c r="AC59" s="41"/>
    </row>
    <row r="60" spans="1:30" s="69" customFormat="1" ht="29.25" customHeight="1">
      <c r="A60" s="65" t="s">
        <v>105</v>
      </c>
      <c r="B60" s="60">
        <v>305000</v>
      </c>
      <c r="C60" s="52">
        <v>818000</v>
      </c>
      <c r="D60" s="52">
        <v>818000</v>
      </c>
      <c r="E60" s="53">
        <f t="shared" si="1"/>
        <v>1044790</v>
      </c>
      <c r="F60" s="52">
        <v>17050</v>
      </c>
      <c r="G60" s="52">
        <v>1027740</v>
      </c>
      <c r="H60" s="54">
        <f>'[1]VENITURI '!C59+'[1]VENITURI '!D59</f>
        <v>984547</v>
      </c>
      <c r="I60" s="55"/>
      <c r="J60" s="56">
        <f>ROUND(E60-H60-I60,1)</f>
        <v>60243</v>
      </c>
      <c r="K60" s="48"/>
      <c r="N60" s="40"/>
      <c r="O60" s="41"/>
      <c r="P60" s="41"/>
      <c r="Q60" s="68"/>
      <c r="R60" s="41"/>
      <c r="S60" s="41"/>
      <c r="T60" s="41"/>
      <c r="U60" s="68"/>
      <c r="V60" s="41"/>
      <c r="W60" s="68"/>
      <c r="X60" s="41"/>
      <c r="Y60" s="68"/>
      <c r="Z60" s="41"/>
      <c r="AA60" s="68"/>
      <c r="AB60" s="41"/>
      <c r="AC60" s="68"/>
      <c r="AD60" s="40"/>
    </row>
    <row r="61" spans="1:30" s="106" customFormat="1" ht="27.75" customHeight="1">
      <c r="A61" s="42" t="s">
        <v>106</v>
      </c>
      <c r="B61" s="43" t="s">
        <v>107</v>
      </c>
      <c r="C61" s="44">
        <f>ROUND(+C62,1)</f>
        <v>1121000</v>
      </c>
      <c r="D61" s="44">
        <f>ROUND(+D62,1)</f>
        <v>1121000</v>
      </c>
      <c r="E61" s="44">
        <f t="shared" si="1"/>
        <v>519416</v>
      </c>
      <c r="F61" s="44">
        <f>ROUND(+F62,1)</f>
        <v>0</v>
      </c>
      <c r="G61" s="44">
        <f>ROUND(+G62,1)</f>
        <v>519416</v>
      </c>
      <c r="H61" s="45">
        <f>ROUND(+H62,1)</f>
        <v>519416</v>
      </c>
      <c r="I61" s="46">
        <f>ROUND(+I62,1)</f>
        <v>0</v>
      </c>
      <c r="J61" s="47">
        <f>ROUND(+J62,1)</f>
        <v>0</v>
      </c>
      <c r="K61" s="48"/>
      <c r="L61" s="87"/>
      <c r="M61" s="105"/>
      <c r="N61" s="40"/>
      <c r="O61" s="41"/>
      <c r="P61" s="41"/>
      <c r="Q61" s="41"/>
      <c r="R61" s="41"/>
      <c r="S61" s="41"/>
      <c r="T61" s="41"/>
      <c r="U61" s="41"/>
      <c r="V61" s="41"/>
      <c r="W61" s="41"/>
      <c r="X61" s="41"/>
      <c r="Y61" s="41"/>
      <c r="Z61" s="41"/>
      <c r="AA61" s="41"/>
      <c r="AB61" s="41"/>
      <c r="AC61" s="41"/>
      <c r="AD61" s="40"/>
    </row>
    <row r="62" spans="1:30" s="108" customFormat="1" ht="26.25" customHeight="1">
      <c r="A62" s="65" t="s">
        <v>108</v>
      </c>
      <c r="B62" s="60">
        <v>310300</v>
      </c>
      <c r="C62" s="52">
        <v>1121000</v>
      </c>
      <c r="D62" s="52">
        <v>1121000</v>
      </c>
      <c r="E62" s="53">
        <f t="shared" si="1"/>
        <v>519416</v>
      </c>
      <c r="F62" s="52"/>
      <c r="G62" s="52">
        <v>519416</v>
      </c>
      <c r="H62" s="54">
        <f>'[1]VENITURI '!C61+'[1]VENITURI '!D61</f>
        <v>519416</v>
      </c>
      <c r="I62" s="55"/>
      <c r="J62" s="56">
        <f>ROUND(E62-H62-I62,1)</f>
        <v>0</v>
      </c>
      <c r="K62" s="48"/>
      <c r="L62" s="87"/>
      <c r="M62" s="107"/>
      <c r="N62" s="40"/>
      <c r="O62" s="41"/>
      <c r="P62" s="41"/>
      <c r="Q62" s="68"/>
      <c r="R62" s="41"/>
      <c r="S62" s="41"/>
      <c r="T62" s="41"/>
      <c r="U62" s="68"/>
      <c r="V62" s="41"/>
      <c r="W62" s="68"/>
      <c r="X62" s="41"/>
      <c r="Y62" s="68"/>
      <c r="Z62" s="41"/>
      <c r="AA62" s="68"/>
      <c r="AB62" s="41"/>
      <c r="AC62" s="68"/>
      <c r="AD62" s="40"/>
    </row>
    <row r="63" spans="1:30" s="106" customFormat="1" ht="24.75" customHeight="1">
      <c r="A63" s="42" t="s">
        <v>109</v>
      </c>
      <c r="B63" s="43" t="s">
        <v>110</v>
      </c>
      <c r="C63" s="44">
        <f>ROUND(C64+C68,1)</f>
        <v>22525000</v>
      </c>
      <c r="D63" s="44">
        <f>ROUND(D64+D68,1)</f>
        <v>22525000</v>
      </c>
      <c r="E63" s="44">
        <f t="shared" si="1"/>
        <v>75104105</v>
      </c>
      <c r="F63" s="44">
        <f>ROUND(F64+F68,1)</f>
        <v>-9309841</v>
      </c>
      <c r="G63" s="44">
        <f>ROUND(G64+G68,1)</f>
        <v>84413946</v>
      </c>
      <c r="H63" s="45">
        <f>ROUND(H64+H68,1)</f>
        <v>73008504</v>
      </c>
      <c r="I63" s="46">
        <f>ROUND(I64+I68,1)</f>
        <v>-1345609</v>
      </c>
      <c r="J63" s="47">
        <f>ROUND(J64+J68,1)</f>
        <v>3441210</v>
      </c>
      <c r="K63" s="48"/>
      <c r="L63" s="39"/>
      <c r="M63" s="108"/>
      <c r="N63" s="40"/>
      <c r="O63" s="41"/>
      <c r="P63" s="41"/>
      <c r="Q63" s="41"/>
      <c r="R63" s="41"/>
      <c r="S63" s="41"/>
      <c r="T63" s="41"/>
      <c r="U63" s="41"/>
      <c r="V63" s="41"/>
      <c r="W63" s="41"/>
      <c r="X63" s="41"/>
      <c r="Y63" s="41"/>
      <c r="Z63" s="41"/>
      <c r="AA63" s="41"/>
      <c r="AB63" s="41"/>
      <c r="AC63" s="41"/>
      <c r="AD63" s="40"/>
    </row>
    <row r="64" spans="1:30" s="106" customFormat="1" ht="29.25" customHeight="1">
      <c r="A64" s="42" t="s">
        <v>111</v>
      </c>
      <c r="B64" s="43" t="s">
        <v>112</v>
      </c>
      <c r="C64" s="44">
        <f>C65+C66+C67</f>
        <v>22525000</v>
      </c>
      <c r="D64" s="44">
        <f t="shared" ref="D64:J64" si="7">D65+D66+D67</f>
        <v>22525000</v>
      </c>
      <c r="E64" s="44">
        <f t="shared" si="7"/>
        <v>75104105</v>
      </c>
      <c r="F64" s="44">
        <f t="shared" si="7"/>
        <v>-9309841</v>
      </c>
      <c r="G64" s="44">
        <f t="shared" si="7"/>
        <v>84413946</v>
      </c>
      <c r="H64" s="45">
        <f t="shared" si="7"/>
        <v>73008504</v>
      </c>
      <c r="I64" s="46">
        <f t="shared" si="7"/>
        <v>-1345609</v>
      </c>
      <c r="J64" s="47">
        <f t="shared" si="7"/>
        <v>3441210</v>
      </c>
      <c r="K64" s="48"/>
      <c r="L64" s="87"/>
      <c r="N64" s="40"/>
      <c r="O64" s="41"/>
      <c r="P64" s="41"/>
      <c r="Q64" s="109"/>
      <c r="R64" s="41"/>
      <c r="S64" s="41"/>
      <c r="T64" s="41"/>
      <c r="U64" s="41"/>
      <c r="V64" s="41"/>
      <c r="W64" s="41"/>
      <c r="X64" s="41"/>
      <c r="Y64" s="41"/>
      <c r="Z64" s="41"/>
      <c r="AA64" s="41"/>
      <c r="AB64" s="41"/>
      <c r="AC64" s="41"/>
      <c r="AD64" s="40"/>
    </row>
    <row r="65" spans="1:30" s="106" customFormat="1" ht="29.25" customHeight="1">
      <c r="A65" s="50" t="s">
        <v>113</v>
      </c>
      <c r="B65" s="51">
        <v>360101</v>
      </c>
      <c r="C65" s="110">
        <v>2241000</v>
      </c>
      <c r="D65" s="110">
        <v>2241000</v>
      </c>
      <c r="E65" s="44">
        <f t="shared" si="1"/>
        <v>51172594</v>
      </c>
      <c r="F65" s="110">
        <v>-2608</v>
      </c>
      <c r="G65" s="110">
        <v>51175202</v>
      </c>
      <c r="H65" s="111">
        <f>'[1]VENITURI '!C64</f>
        <v>51417978</v>
      </c>
      <c r="I65" s="112">
        <v>-110648</v>
      </c>
      <c r="J65" s="113">
        <f>ROUND(E65-H65-I65,1)</f>
        <v>-134736</v>
      </c>
      <c r="K65" s="48"/>
      <c r="L65" s="87"/>
      <c r="N65" s="40"/>
      <c r="O65" s="41"/>
      <c r="P65" s="41"/>
      <c r="Q65" s="109"/>
      <c r="R65" s="41"/>
      <c r="S65" s="41"/>
      <c r="T65" s="41"/>
      <c r="U65" s="41"/>
      <c r="V65" s="41"/>
      <c r="W65" s="41"/>
      <c r="X65" s="41"/>
      <c r="Y65" s="41"/>
      <c r="Z65" s="41"/>
      <c r="AA65" s="41"/>
      <c r="AB65" s="41"/>
      <c r="AC65" s="41"/>
      <c r="AD65" s="40"/>
    </row>
    <row r="66" spans="1:30" s="106" customFormat="1" ht="21.75" customHeight="1">
      <c r="A66" s="88" t="s">
        <v>114</v>
      </c>
      <c r="B66" s="60">
        <v>362400</v>
      </c>
      <c r="C66" s="86"/>
      <c r="D66" s="110"/>
      <c r="E66" s="86">
        <f t="shared" si="1"/>
        <v>3638018</v>
      </c>
      <c r="F66" s="110">
        <v>-9343726</v>
      </c>
      <c r="G66" s="110">
        <v>12981744</v>
      </c>
      <c r="H66" s="111">
        <f>'[1]VENITURI '!C65+'[1]VENITURI '!D65</f>
        <v>104720</v>
      </c>
      <c r="I66" s="112">
        <v>4946</v>
      </c>
      <c r="J66" s="113">
        <f>ROUND(E66-H66-I66,1)</f>
        <v>3528352</v>
      </c>
      <c r="K66" s="48"/>
      <c r="L66" s="87"/>
      <c r="N66" s="40"/>
      <c r="O66" s="41"/>
      <c r="P66" s="41"/>
      <c r="Q66" s="109"/>
      <c r="R66" s="41"/>
      <c r="S66" s="41"/>
      <c r="T66" s="41"/>
      <c r="U66" s="41"/>
      <c r="V66" s="41"/>
      <c r="W66" s="41"/>
      <c r="X66" s="41"/>
      <c r="Y66" s="41"/>
      <c r="Z66" s="41"/>
      <c r="AA66" s="41"/>
      <c r="AB66" s="41"/>
      <c r="AC66" s="41"/>
      <c r="AD66" s="40"/>
    </row>
    <row r="67" spans="1:30" s="108" customFormat="1" ht="18" customHeight="1">
      <c r="A67" s="85" t="s">
        <v>115</v>
      </c>
      <c r="B67" s="60">
        <v>365000</v>
      </c>
      <c r="C67" s="52">
        <v>20284000</v>
      </c>
      <c r="D67" s="52">
        <v>20284000</v>
      </c>
      <c r="E67" s="53">
        <f t="shared" si="1"/>
        <v>20293493</v>
      </c>
      <c r="F67" s="52">
        <v>36493</v>
      </c>
      <c r="G67" s="52">
        <v>20257000</v>
      </c>
      <c r="H67" s="54">
        <f>'[1]VENITURI '!C66+'[1]VENITURI '!D66</f>
        <v>21485806</v>
      </c>
      <c r="I67" s="55">
        <v>-1239907</v>
      </c>
      <c r="J67" s="56">
        <f>ROUND(E67-H67-I67,1)</f>
        <v>47594</v>
      </c>
      <c r="K67" s="48"/>
      <c r="L67" s="39"/>
      <c r="M67" s="106"/>
      <c r="N67" s="40"/>
      <c r="O67" s="41"/>
      <c r="P67" s="41"/>
      <c r="Q67" s="114"/>
      <c r="R67" s="41"/>
      <c r="S67" s="41"/>
      <c r="T67" s="41"/>
      <c r="U67" s="68"/>
      <c r="V67" s="41"/>
      <c r="W67" s="68"/>
      <c r="X67" s="41"/>
      <c r="Y67" s="68"/>
      <c r="Z67" s="41"/>
      <c r="AA67" s="68"/>
      <c r="AB67" s="41"/>
      <c r="AC67" s="68"/>
      <c r="AD67" s="40"/>
    </row>
    <row r="68" spans="1:30" s="106" customFormat="1" ht="24">
      <c r="A68" s="42" t="s">
        <v>116</v>
      </c>
      <c r="B68" s="43" t="s">
        <v>117</v>
      </c>
      <c r="C68" s="44">
        <f>ROUND(C69,1)</f>
        <v>0</v>
      </c>
      <c r="D68" s="44">
        <f>ROUND(D69,1)</f>
        <v>0</v>
      </c>
      <c r="E68" s="44">
        <f t="shared" si="1"/>
        <v>0</v>
      </c>
      <c r="F68" s="44">
        <f>ROUND(F69,1)</f>
        <v>0</v>
      </c>
      <c r="G68" s="44">
        <f>ROUND(G69,1)</f>
        <v>0</v>
      </c>
      <c r="H68" s="45">
        <f>ROUND(H69,1)</f>
        <v>0</v>
      </c>
      <c r="I68" s="46">
        <f>ROUND(I69,1)</f>
        <v>0</v>
      </c>
      <c r="J68" s="47">
        <f>ROUND(J69,1)</f>
        <v>0</v>
      </c>
      <c r="K68" s="48"/>
      <c r="L68" s="39"/>
      <c r="M68" s="108"/>
      <c r="N68" s="40"/>
      <c r="O68" s="41"/>
      <c r="P68" s="41"/>
      <c r="Q68" s="41"/>
      <c r="R68" s="41"/>
      <c r="S68" s="41"/>
      <c r="T68" s="41"/>
      <c r="U68" s="41"/>
      <c r="V68" s="41"/>
      <c r="W68" s="41"/>
      <c r="X68" s="41"/>
      <c r="Y68" s="41"/>
      <c r="Z68" s="41"/>
      <c r="AA68" s="41"/>
      <c r="AB68" s="41"/>
      <c r="AC68" s="41"/>
      <c r="AD68" s="40"/>
    </row>
    <row r="69" spans="1:30" s="108" customFormat="1" ht="23.25" customHeight="1">
      <c r="A69" s="65" t="s">
        <v>118</v>
      </c>
      <c r="B69" s="60">
        <v>370100</v>
      </c>
      <c r="C69" s="53"/>
      <c r="D69" s="53"/>
      <c r="E69" s="53">
        <f t="shared" si="1"/>
        <v>0</v>
      </c>
      <c r="F69" s="52"/>
      <c r="G69" s="52"/>
      <c r="H69" s="54">
        <f>'[1]VENITURI '!C68+'[1]VENITURI '!D68</f>
        <v>0</v>
      </c>
      <c r="I69" s="55"/>
      <c r="J69" s="56">
        <f>ROUND(E69-H69-I69,1)</f>
        <v>0</v>
      </c>
      <c r="K69" s="48"/>
      <c r="L69" s="87"/>
      <c r="M69" s="106"/>
      <c r="N69" s="40"/>
      <c r="O69" s="41"/>
      <c r="P69" s="41"/>
      <c r="Q69" s="68"/>
      <c r="R69" s="41"/>
      <c r="S69" s="41"/>
      <c r="T69" s="41"/>
      <c r="U69" s="68"/>
      <c r="V69" s="41"/>
      <c r="W69" s="68"/>
      <c r="X69" s="41"/>
      <c r="Y69" s="68"/>
      <c r="Z69" s="41"/>
      <c r="AA69" s="68"/>
      <c r="AB69" s="41"/>
      <c r="AC69" s="68"/>
      <c r="AD69" s="40"/>
    </row>
    <row r="70" spans="1:30" s="106" customFormat="1" ht="29.25" customHeight="1">
      <c r="A70" s="42" t="s">
        <v>119</v>
      </c>
      <c r="B70" s="43">
        <v>4100</v>
      </c>
      <c r="C70" s="44">
        <f>ROUND(+C71,1)</f>
        <v>5199272000</v>
      </c>
      <c r="D70" s="44">
        <f>ROUND(+D71,1)</f>
        <v>10989855000</v>
      </c>
      <c r="E70" s="44">
        <f t="shared" si="1"/>
        <v>10374249185</v>
      </c>
      <c r="F70" s="44">
        <f>ROUND(+F71,1)</f>
        <v>64601051</v>
      </c>
      <c r="G70" s="44">
        <f>ROUND(+G71,1)</f>
        <v>10309648134</v>
      </c>
      <c r="H70" s="45">
        <f>ROUND(+H71,1)</f>
        <v>10364235003</v>
      </c>
      <c r="I70" s="46">
        <f>ROUND(+I71,1)</f>
        <v>695346</v>
      </c>
      <c r="J70" s="47">
        <f>ROUND(+J71,1)</f>
        <v>9318836</v>
      </c>
      <c r="K70" s="48"/>
      <c r="L70" s="39"/>
      <c r="M70" s="108"/>
      <c r="N70" s="40"/>
      <c r="O70" s="41"/>
      <c r="P70" s="41"/>
      <c r="Q70" s="41"/>
      <c r="R70" s="41"/>
      <c r="S70" s="41"/>
      <c r="T70" s="41"/>
      <c r="U70" s="41"/>
      <c r="V70" s="41"/>
      <c r="W70" s="41"/>
      <c r="X70" s="41"/>
      <c r="Y70" s="41"/>
      <c r="Z70" s="41"/>
      <c r="AA70" s="41"/>
      <c r="AB70" s="41"/>
      <c r="AC70" s="41"/>
      <c r="AD70" s="40"/>
    </row>
    <row r="71" spans="1:30" s="106" customFormat="1" ht="29.25" customHeight="1">
      <c r="A71" s="42" t="s">
        <v>120</v>
      </c>
      <c r="B71" s="43" t="s">
        <v>121</v>
      </c>
      <c r="C71" s="44">
        <f>ROUND(+C72+C84,1)</f>
        <v>5199272000</v>
      </c>
      <c r="D71" s="44">
        <f>ROUND(+D72+D84,1)</f>
        <v>10989855000</v>
      </c>
      <c r="E71" s="44">
        <f t="shared" si="1"/>
        <v>10374249185</v>
      </c>
      <c r="F71" s="44">
        <f>ROUND(+F72+F84,1)</f>
        <v>64601051</v>
      </c>
      <c r="G71" s="44">
        <f>ROUND(+G72+G84,1)</f>
        <v>10309648134</v>
      </c>
      <c r="H71" s="45">
        <f>ROUND(+H72+H84,1)</f>
        <v>10364235003</v>
      </c>
      <c r="I71" s="46">
        <f>ROUND(+I72+I84,1)</f>
        <v>695346</v>
      </c>
      <c r="J71" s="47">
        <f>ROUND(+J72+J84,1)</f>
        <v>9318836</v>
      </c>
      <c r="K71" s="48"/>
      <c r="L71" s="87"/>
      <c r="N71" s="40"/>
      <c r="O71" s="41"/>
      <c r="P71" s="41"/>
      <c r="Q71" s="41"/>
      <c r="R71" s="41"/>
      <c r="S71" s="41"/>
      <c r="T71" s="41"/>
      <c r="U71" s="41"/>
      <c r="V71" s="41"/>
      <c r="W71" s="41"/>
      <c r="X71" s="41"/>
      <c r="Y71" s="41"/>
      <c r="Z71" s="41"/>
      <c r="AA71" s="41"/>
      <c r="AB71" s="41"/>
      <c r="AC71" s="41"/>
      <c r="AD71" s="40"/>
    </row>
    <row r="72" spans="1:30" s="106" customFormat="1" ht="15">
      <c r="A72" s="42" t="s">
        <v>122</v>
      </c>
      <c r="B72" s="43" t="s">
        <v>123</v>
      </c>
      <c r="C72" s="44">
        <f t="shared" ref="C72:J72" si="8">ROUND(C73+C74+C75+C76+C77+C78+C79+C80+C81+C82+C83,1)</f>
        <v>5199272000</v>
      </c>
      <c r="D72" s="44">
        <f t="shared" si="8"/>
        <v>10989855000</v>
      </c>
      <c r="E72" s="44">
        <f t="shared" si="8"/>
        <v>10367078791</v>
      </c>
      <c r="F72" s="44">
        <f t="shared" si="8"/>
        <v>14520923</v>
      </c>
      <c r="G72" s="44">
        <f t="shared" si="8"/>
        <v>10352557868</v>
      </c>
      <c r="H72" s="45">
        <f t="shared" si="8"/>
        <v>10364230899</v>
      </c>
      <c r="I72" s="46">
        <f t="shared" si="8"/>
        <v>305307</v>
      </c>
      <c r="J72" s="47">
        <f t="shared" si="8"/>
        <v>2542585</v>
      </c>
      <c r="K72" s="48"/>
      <c r="L72" s="39"/>
      <c r="N72" s="40"/>
      <c r="O72" s="41"/>
      <c r="P72" s="41"/>
      <c r="Q72" s="41"/>
      <c r="R72" s="41"/>
      <c r="S72" s="41"/>
      <c r="T72" s="41"/>
      <c r="U72" s="41"/>
      <c r="V72" s="41"/>
      <c r="W72" s="41"/>
      <c r="X72" s="41"/>
      <c r="Y72" s="41"/>
      <c r="Z72" s="41"/>
      <c r="AA72" s="41"/>
      <c r="AB72" s="41"/>
      <c r="AC72" s="41"/>
      <c r="AD72" s="40"/>
    </row>
    <row r="73" spans="1:30" s="108" customFormat="1" ht="31.5" customHeight="1">
      <c r="A73" s="85" t="s">
        <v>124</v>
      </c>
      <c r="B73" s="60">
        <v>422200</v>
      </c>
      <c r="C73" s="53"/>
      <c r="D73" s="53"/>
      <c r="E73" s="53">
        <f t="shared" ref="E73:E111" si="9">ROUND(F73+G73,1)</f>
        <v>5636</v>
      </c>
      <c r="F73" s="52">
        <v>7648131</v>
      </c>
      <c r="G73" s="52">
        <v>-7642495</v>
      </c>
      <c r="H73" s="54">
        <f>'[1]VENITURI '!C72+'[1]VENITURI '!D72</f>
        <v>1209</v>
      </c>
      <c r="I73" s="55">
        <v>130</v>
      </c>
      <c r="J73" s="56">
        <f t="shared" ref="J73:J83" si="10">ROUND(E73-H73-I73,1)</f>
        <v>4297</v>
      </c>
      <c r="K73" s="48"/>
      <c r="L73" s="39"/>
      <c r="M73" s="106"/>
      <c r="N73" s="40"/>
      <c r="O73" s="41"/>
      <c r="P73" s="41"/>
      <c r="Q73" s="68"/>
      <c r="R73" s="41"/>
      <c r="S73" s="41"/>
      <c r="T73" s="41"/>
      <c r="U73" s="68"/>
      <c r="V73" s="41"/>
      <c r="W73" s="68"/>
      <c r="X73" s="41"/>
      <c r="Y73" s="68"/>
      <c r="Z73" s="41"/>
      <c r="AA73" s="68"/>
      <c r="AB73" s="41"/>
      <c r="AC73" s="68"/>
      <c r="AD73" s="40"/>
    </row>
    <row r="74" spans="1:30" s="108" customFormat="1" ht="36">
      <c r="A74" s="115" t="s">
        <v>125</v>
      </c>
      <c r="B74" s="60">
        <v>422300</v>
      </c>
      <c r="C74" s="53"/>
      <c r="D74" s="53"/>
      <c r="E74" s="53">
        <f t="shared" si="9"/>
        <v>-16412</v>
      </c>
      <c r="F74" s="52">
        <v>-760603</v>
      </c>
      <c r="G74" s="52">
        <v>744191</v>
      </c>
      <c r="H74" s="54">
        <f>'[1]VENITURI '!C73+'[1]VENITURI '!D73</f>
        <v>-18378</v>
      </c>
      <c r="I74" s="55">
        <v>9</v>
      </c>
      <c r="J74" s="56">
        <f t="shared" si="10"/>
        <v>1957</v>
      </c>
      <c r="K74" s="48"/>
      <c r="L74" s="39"/>
      <c r="N74" s="40"/>
      <c r="O74" s="41"/>
      <c r="P74" s="41"/>
      <c r="Q74" s="68"/>
      <c r="R74" s="41"/>
      <c r="S74" s="41"/>
      <c r="T74" s="41"/>
      <c r="U74" s="68"/>
      <c r="V74" s="41"/>
      <c r="W74" s="68"/>
      <c r="X74" s="41"/>
      <c r="Y74" s="68"/>
      <c r="Z74" s="41"/>
      <c r="AA74" s="68"/>
      <c r="AB74" s="41"/>
      <c r="AC74" s="68"/>
      <c r="AD74" s="40"/>
    </row>
    <row r="75" spans="1:30" s="108" customFormat="1" ht="24">
      <c r="A75" s="115" t="s">
        <v>126</v>
      </c>
      <c r="B75" s="60">
        <v>422600</v>
      </c>
      <c r="C75" s="52">
        <v>2257196000</v>
      </c>
      <c r="D75" s="52">
        <v>8047779000</v>
      </c>
      <c r="E75" s="53">
        <f t="shared" si="9"/>
        <v>7748820889</v>
      </c>
      <c r="F75" s="52"/>
      <c r="G75" s="52">
        <v>7748820889</v>
      </c>
      <c r="H75" s="54">
        <f>'[1]VENITURI '!C74+'[1]VENITURI '!D74</f>
        <v>7748820889</v>
      </c>
      <c r="I75" s="116"/>
      <c r="J75" s="56">
        <f t="shared" si="10"/>
        <v>0</v>
      </c>
      <c r="K75" s="48"/>
      <c r="L75" s="87"/>
      <c r="N75" s="40"/>
      <c r="O75" s="41"/>
      <c r="P75" s="41"/>
      <c r="Q75" s="68"/>
      <c r="R75" s="41"/>
      <c r="S75" s="41"/>
      <c r="T75" s="41"/>
      <c r="U75" s="68"/>
      <c r="V75" s="41"/>
      <c r="W75" s="68"/>
      <c r="X75" s="41"/>
      <c r="Y75" s="68"/>
      <c r="Z75" s="41"/>
      <c r="AA75" s="68"/>
      <c r="AB75" s="41"/>
      <c r="AC75" s="68"/>
      <c r="AD75" s="40"/>
    </row>
    <row r="76" spans="1:30" s="108" customFormat="1" ht="36">
      <c r="A76" s="117" t="s">
        <v>127</v>
      </c>
      <c r="B76" s="60">
        <v>422700</v>
      </c>
      <c r="C76" s="53"/>
      <c r="D76" s="53"/>
      <c r="E76" s="53">
        <f t="shared" si="9"/>
        <v>3181853</v>
      </c>
      <c r="F76" s="52">
        <v>7430884</v>
      </c>
      <c r="G76" s="52">
        <v>-4249031</v>
      </c>
      <c r="H76" s="54">
        <f>'[1]VENITURI '!C75+'[1]VENITURI '!D75</f>
        <v>341441</v>
      </c>
      <c r="I76" s="55">
        <v>304468</v>
      </c>
      <c r="J76" s="56">
        <f t="shared" si="10"/>
        <v>2535944</v>
      </c>
      <c r="K76" s="48"/>
      <c r="L76" s="87"/>
      <c r="N76" s="40"/>
      <c r="O76" s="41"/>
      <c r="P76" s="41"/>
      <c r="Q76" s="68"/>
      <c r="R76" s="41"/>
      <c r="S76" s="41"/>
      <c r="T76" s="41"/>
      <c r="U76" s="68"/>
      <c r="V76" s="41"/>
      <c r="W76" s="68"/>
      <c r="X76" s="41"/>
      <c r="Y76" s="68"/>
      <c r="Z76" s="41"/>
      <c r="AA76" s="68"/>
      <c r="AB76" s="41"/>
      <c r="AC76" s="68"/>
      <c r="AD76" s="40"/>
    </row>
    <row r="77" spans="1:30" s="108" customFormat="1" ht="29.25" customHeight="1">
      <c r="A77" s="118" t="s">
        <v>128</v>
      </c>
      <c r="B77" s="60">
        <v>424700</v>
      </c>
      <c r="C77" s="53"/>
      <c r="D77" s="53"/>
      <c r="E77" s="53">
        <f t="shared" si="9"/>
        <v>0</v>
      </c>
      <c r="F77" s="52"/>
      <c r="G77" s="52"/>
      <c r="H77" s="54">
        <f>'[1]VENITURI '!C76+'[1]VENITURI '!D76</f>
        <v>0</v>
      </c>
      <c r="I77" s="55"/>
      <c r="J77" s="56">
        <f t="shared" si="10"/>
        <v>0</v>
      </c>
      <c r="K77" s="48"/>
      <c r="L77" s="87"/>
      <c r="N77" s="40"/>
      <c r="O77" s="41"/>
      <c r="P77" s="41"/>
      <c r="Q77" s="68"/>
      <c r="R77" s="41"/>
      <c r="S77" s="41"/>
      <c r="T77" s="41"/>
      <c r="U77" s="68"/>
      <c r="V77" s="41"/>
      <c r="W77" s="68"/>
      <c r="X77" s="41"/>
      <c r="Y77" s="68"/>
      <c r="Z77" s="41"/>
      <c r="AA77" s="68"/>
      <c r="AB77" s="41"/>
      <c r="AC77" s="68"/>
      <c r="AD77" s="40"/>
    </row>
    <row r="78" spans="1:30" s="108" customFormat="1" ht="24">
      <c r="A78" s="118" t="s">
        <v>129</v>
      </c>
      <c r="B78" s="60">
        <v>424800</v>
      </c>
      <c r="C78" s="53"/>
      <c r="D78" s="53"/>
      <c r="E78" s="53">
        <f t="shared" si="9"/>
        <v>386</v>
      </c>
      <c r="F78" s="52">
        <v>2537</v>
      </c>
      <c r="G78" s="52">
        <v>-2151</v>
      </c>
      <c r="H78" s="54">
        <f>'[1]VENITURI '!C77+'[1]VENITURI '!D77</f>
        <v>0</v>
      </c>
      <c r="I78" s="55"/>
      <c r="J78" s="56">
        <f t="shared" si="10"/>
        <v>386</v>
      </c>
      <c r="K78" s="48"/>
      <c r="L78" s="87"/>
      <c r="N78" s="40"/>
      <c r="O78" s="41"/>
      <c r="P78" s="41"/>
      <c r="Q78" s="68"/>
      <c r="R78" s="41"/>
      <c r="S78" s="41"/>
      <c r="T78" s="41"/>
      <c r="U78" s="68"/>
      <c r="V78" s="41"/>
      <c r="W78" s="68"/>
      <c r="X78" s="41"/>
      <c r="Y78" s="68"/>
      <c r="Z78" s="41"/>
      <c r="AA78" s="68"/>
      <c r="AB78" s="41"/>
      <c r="AC78" s="68"/>
      <c r="AD78" s="40"/>
    </row>
    <row r="79" spans="1:30" s="108" customFormat="1" ht="24">
      <c r="A79" s="118" t="s">
        <v>130</v>
      </c>
      <c r="B79" s="60">
        <v>424900</v>
      </c>
      <c r="C79" s="53"/>
      <c r="D79" s="53"/>
      <c r="E79" s="53">
        <f t="shared" si="9"/>
        <v>541</v>
      </c>
      <c r="F79" s="52">
        <v>200030</v>
      </c>
      <c r="G79" s="52">
        <v>-199489</v>
      </c>
      <c r="H79" s="54">
        <f>'[1]VENITURI '!C78+'[1]VENITURI '!D78</f>
        <v>0</v>
      </c>
      <c r="I79" s="55">
        <v>540</v>
      </c>
      <c r="J79" s="56">
        <f t="shared" si="10"/>
        <v>1</v>
      </c>
      <c r="K79" s="48"/>
      <c r="L79" s="87"/>
      <c r="N79" s="40"/>
      <c r="O79" s="41"/>
      <c r="P79" s="41"/>
      <c r="Q79" s="68"/>
      <c r="R79" s="41"/>
      <c r="S79" s="41"/>
      <c r="T79" s="41"/>
      <c r="U79" s="68"/>
      <c r="V79" s="41"/>
      <c r="W79" s="68"/>
      <c r="X79" s="41"/>
      <c r="Y79" s="68"/>
      <c r="Z79" s="41"/>
      <c r="AA79" s="68"/>
      <c r="AB79" s="41"/>
      <c r="AC79" s="68"/>
      <c r="AD79" s="40"/>
    </row>
    <row r="80" spans="1:30" s="108" customFormat="1" ht="63.75">
      <c r="A80" s="119" t="s">
        <v>131</v>
      </c>
      <c r="B80" s="60">
        <v>425000</v>
      </c>
      <c r="C80" s="53"/>
      <c r="D80" s="53"/>
      <c r="E80" s="53">
        <f t="shared" si="9"/>
        <v>0</v>
      </c>
      <c r="F80" s="52">
        <v>-56</v>
      </c>
      <c r="G80" s="52">
        <v>56</v>
      </c>
      <c r="H80" s="54">
        <f>'[1]VENITURI '!C79+'[1]VENITURI '!D79</f>
        <v>-160</v>
      </c>
      <c r="I80" s="55">
        <v>160</v>
      </c>
      <c r="J80" s="56">
        <f t="shared" si="10"/>
        <v>0</v>
      </c>
      <c r="K80" s="48"/>
      <c r="L80" s="87"/>
      <c r="N80" s="40"/>
      <c r="O80" s="41"/>
      <c r="P80" s="41"/>
      <c r="Q80" s="68"/>
      <c r="R80" s="41"/>
      <c r="S80" s="41"/>
      <c r="T80" s="41"/>
      <c r="U80" s="68"/>
      <c r="V80" s="41"/>
      <c r="W80" s="68"/>
      <c r="X80" s="41"/>
      <c r="Y80" s="68"/>
      <c r="Z80" s="41"/>
      <c r="AA80" s="68"/>
      <c r="AB80" s="41"/>
      <c r="AC80" s="68"/>
      <c r="AD80" s="40"/>
    </row>
    <row r="81" spans="1:30" s="108" customFormat="1" ht="25.5">
      <c r="A81" s="120" t="s">
        <v>132</v>
      </c>
      <c r="B81" s="121">
        <v>425300</v>
      </c>
      <c r="C81" s="76">
        <v>1274467000</v>
      </c>
      <c r="D81" s="76">
        <v>1274467000</v>
      </c>
      <c r="E81" s="77">
        <f t="shared" si="9"/>
        <v>1193264349</v>
      </c>
      <c r="F81" s="76"/>
      <c r="G81" s="76">
        <v>1193264349</v>
      </c>
      <c r="H81" s="78">
        <f>'[1]VENITURI '!C80+'[1]VENITURI '!D80</f>
        <v>1193264349</v>
      </c>
      <c r="I81" s="122"/>
      <c r="J81" s="80">
        <f t="shared" si="10"/>
        <v>0</v>
      </c>
      <c r="K81" s="48"/>
      <c r="L81" s="87"/>
      <c r="N81" s="40"/>
      <c r="O81" s="41"/>
      <c r="P81" s="41"/>
      <c r="Q81" s="68"/>
      <c r="R81" s="41"/>
      <c r="S81" s="41"/>
      <c r="T81" s="41"/>
      <c r="U81" s="68"/>
      <c r="V81" s="41"/>
      <c r="W81" s="68"/>
      <c r="X81" s="41"/>
      <c r="Y81" s="68"/>
      <c r="Z81" s="41"/>
      <c r="AA81" s="68"/>
      <c r="AB81" s="41"/>
      <c r="AC81" s="68"/>
      <c r="AD81" s="40"/>
    </row>
    <row r="82" spans="1:30" s="108" customFormat="1" ht="38.25">
      <c r="A82" s="123" t="s">
        <v>133</v>
      </c>
      <c r="B82" s="124">
        <v>427200</v>
      </c>
      <c r="C82" s="100"/>
      <c r="D82" s="100"/>
      <c r="E82" s="100">
        <f t="shared" si="9"/>
        <v>0</v>
      </c>
      <c r="F82" s="99"/>
      <c r="G82" s="99"/>
      <c r="H82" s="101">
        <f>'[1]VENITURI '!C81+'[1]VENITURI '!D81</f>
        <v>0</v>
      </c>
      <c r="I82" s="102">
        <v>0</v>
      </c>
      <c r="J82" s="103">
        <f t="shared" si="10"/>
        <v>0</v>
      </c>
      <c r="K82" s="48"/>
      <c r="L82" s="87"/>
      <c r="N82" s="40"/>
      <c r="O82" s="41"/>
      <c r="P82" s="41"/>
      <c r="Q82" s="68"/>
      <c r="R82" s="41"/>
      <c r="S82" s="41"/>
      <c r="T82" s="41"/>
      <c r="U82" s="68"/>
      <c r="V82" s="41"/>
      <c r="W82" s="68"/>
      <c r="X82" s="41"/>
      <c r="Y82" s="68"/>
      <c r="Z82" s="41"/>
      <c r="AA82" s="68"/>
      <c r="AB82" s="41"/>
      <c r="AC82" s="68"/>
      <c r="AD82" s="40"/>
    </row>
    <row r="83" spans="1:30" s="108" customFormat="1" ht="63.75">
      <c r="A83" s="125" t="s">
        <v>134</v>
      </c>
      <c r="B83" s="92" t="s">
        <v>135</v>
      </c>
      <c r="C83" s="52">
        <v>1667609000</v>
      </c>
      <c r="D83" s="52">
        <v>1667609000</v>
      </c>
      <c r="E83" s="53">
        <f t="shared" si="9"/>
        <v>1421821549</v>
      </c>
      <c r="F83" s="52"/>
      <c r="G83" s="52">
        <v>1421821549</v>
      </c>
      <c r="H83" s="54">
        <f>'[1]VENITURI '!C82+'[1]VENITURI '!D82</f>
        <v>1421821549</v>
      </c>
      <c r="I83" s="116"/>
      <c r="J83" s="56">
        <f t="shared" si="10"/>
        <v>0</v>
      </c>
      <c r="K83" s="48"/>
      <c r="L83" s="87"/>
      <c r="N83" s="40"/>
      <c r="O83" s="41"/>
      <c r="P83" s="41"/>
      <c r="Q83" s="68"/>
      <c r="R83" s="41"/>
      <c r="S83" s="41"/>
      <c r="T83" s="41"/>
      <c r="U83" s="68"/>
      <c r="V83" s="41"/>
      <c r="W83" s="68"/>
      <c r="X83" s="41"/>
      <c r="Y83" s="68"/>
      <c r="Z83" s="41"/>
      <c r="AA83" s="68"/>
      <c r="AB83" s="41"/>
      <c r="AC83" s="68"/>
      <c r="AD83" s="40"/>
    </row>
    <row r="84" spans="1:30" s="106" customFormat="1" ht="15">
      <c r="A84" s="42" t="s">
        <v>136</v>
      </c>
      <c r="B84" s="43" t="s">
        <v>137</v>
      </c>
      <c r="C84" s="44">
        <f>ROUND(+C85+C86+C87+C88+C89+C90+C91+C92,1)</f>
        <v>0</v>
      </c>
      <c r="D84" s="44">
        <f>ROUND(+D85+D86+D87+D88+D89+D90+D91+D92,1)</f>
        <v>0</v>
      </c>
      <c r="E84" s="44">
        <f t="shared" si="9"/>
        <v>7170394</v>
      </c>
      <c r="F84" s="44">
        <f>ROUND(+F85+F86+F87+F88+F89+F90+F91+F92,1)</f>
        <v>50080128</v>
      </c>
      <c r="G84" s="44">
        <f>ROUND(+G85+G86+G87+G88+G89+G90+G91+G92,1)</f>
        <v>-42909734</v>
      </c>
      <c r="H84" s="45">
        <f>ROUND(+H85+H86+H87+H88+H89+H90+H91+H92,1)</f>
        <v>4104</v>
      </c>
      <c r="I84" s="46">
        <f>ROUND(+I85+I86+I87+I88+I89+I90+I91+I92,1)</f>
        <v>390039</v>
      </c>
      <c r="J84" s="47">
        <f>ROUND(+J85+J86+J87+J88+J89+J90+J91+J92,1)</f>
        <v>6776251</v>
      </c>
      <c r="K84" s="48"/>
      <c r="L84" s="87"/>
      <c r="M84" s="108"/>
      <c r="N84" s="40"/>
      <c r="O84" s="41"/>
      <c r="P84" s="41"/>
      <c r="Q84" s="41"/>
      <c r="R84" s="41"/>
      <c r="S84" s="41"/>
      <c r="T84" s="41"/>
      <c r="U84" s="41"/>
      <c r="V84" s="41"/>
      <c r="W84" s="41"/>
      <c r="X84" s="41"/>
      <c r="Y84" s="41"/>
      <c r="Z84" s="41"/>
      <c r="AA84" s="41"/>
      <c r="AB84" s="41"/>
      <c r="AC84" s="41"/>
      <c r="AD84" s="40"/>
    </row>
    <row r="85" spans="1:30" s="106" customFormat="1" ht="36">
      <c r="A85" s="115" t="s">
        <v>138</v>
      </c>
      <c r="B85" s="60">
        <v>430200</v>
      </c>
      <c r="C85" s="53"/>
      <c r="D85" s="53"/>
      <c r="E85" s="53">
        <f t="shared" si="9"/>
        <v>0</v>
      </c>
      <c r="F85" s="52"/>
      <c r="G85" s="52">
        <v>0</v>
      </c>
      <c r="H85" s="54">
        <f>'[1]VENITURI '!C84+'[1]VENITURI '!D84</f>
        <v>0</v>
      </c>
      <c r="I85" s="126">
        <v>0</v>
      </c>
      <c r="J85" s="56">
        <f t="shared" ref="J85:J111" si="11">ROUND(E85-H85-I85,1)</f>
        <v>0</v>
      </c>
      <c r="K85" s="48"/>
      <c r="L85" s="87"/>
      <c r="N85" s="40"/>
      <c r="O85" s="41"/>
      <c r="P85" s="41"/>
      <c r="Q85" s="41"/>
      <c r="R85" s="41"/>
      <c r="S85" s="41"/>
      <c r="T85" s="41"/>
      <c r="U85" s="41"/>
      <c r="V85" s="41"/>
      <c r="W85" s="41"/>
      <c r="X85" s="41"/>
      <c r="Y85" s="41"/>
      <c r="Z85" s="41"/>
      <c r="AA85" s="41"/>
      <c r="AB85" s="41"/>
      <c r="AC85" s="41"/>
      <c r="AD85" s="40"/>
    </row>
    <row r="86" spans="1:30" s="106" customFormat="1" ht="36">
      <c r="A86" s="117" t="s">
        <v>127</v>
      </c>
      <c r="B86" s="60">
        <v>430300</v>
      </c>
      <c r="C86" s="53"/>
      <c r="D86" s="53"/>
      <c r="E86" s="53">
        <f t="shared" si="9"/>
        <v>0</v>
      </c>
      <c r="F86" s="52">
        <v>4251</v>
      </c>
      <c r="G86" s="52">
        <v>-4251</v>
      </c>
      <c r="H86" s="54">
        <f>'[1]VENITURI '!C85+'[1]VENITURI '!D85</f>
        <v>0</v>
      </c>
      <c r="I86" s="126">
        <v>0</v>
      </c>
      <c r="J86" s="56">
        <f t="shared" si="11"/>
        <v>0</v>
      </c>
      <c r="K86" s="48"/>
      <c r="L86" s="39"/>
      <c r="N86" s="40"/>
      <c r="O86" s="41"/>
      <c r="P86" s="41"/>
      <c r="Q86" s="41"/>
      <c r="R86" s="41"/>
      <c r="S86" s="41"/>
      <c r="T86" s="41"/>
      <c r="U86" s="41"/>
      <c r="V86" s="41"/>
      <c r="W86" s="41"/>
      <c r="X86" s="41"/>
      <c r="Y86" s="41"/>
      <c r="Z86" s="41"/>
      <c r="AA86" s="41"/>
      <c r="AB86" s="41"/>
      <c r="AC86" s="41"/>
      <c r="AD86" s="40"/>
    </row>
    <row r="87" spans="1:30" s="108" customFormat="1" ht="48">
      <c r="A87" s="85" t="s">
        <v>139</v>
      </c>
      <c r="B87" s="60">
        <v>430500</v>
      </c>
      <c r="C87" s="53"/>
      <c r="D87" s="53"/>
      <c r="E87" s="53">
        <f t="shared" si="9"/>
        <v>5967334</v>
      </c>
      <c r="F87" s="52">
        <v>44474635</v>
      </c>
      <c r="G87" s="52">
        <v>-38507301</v>
      </c>
      <c r="H87" s="54">
        <f>'[1]VENITURI '!C86+'[1]VENITURI '!D86</f>
        <v>82577</v>
      </c>
      <c r="I87" s="126">
        <v>77958</v>
      </c>
      <c r="J87" s="56">
        <f t="shared" si="11"/>
        <v>5806799</v>
      </c>
      <c r="K87" s="48"/>
      <c r="L87" s="39"/>
      <c r="M87" s="106"/>
      <c r="N87" s="40"/>
      <c r="O87" s="41"/>
      <c r="P87" s="41"/>
      <c r="Q87" s="68"/>
      <c r="R87" s="41"/>
      <c r="S87" s="41"/>
      <c r="T87" s="41"/>
      <c r="U87" s="68"/>
      <c r="V87" s="41"/>
      <c r="W87" s="68"/>
      <c r="X87" s="41"/>
      <c r="Y87" s="68"/>
      <c r="Z87" s="41"/>
      <c r="AA87" s="68"/>
      <c r="AB87" s="41"/>
      <c r="AC87" s="68"/>
      <c r="AD87" s="40"/>
    </row>
    <row r="88" spans="1:30" s="108" customFormat="1" ht="50.25" customHeight="1">
      <c r="A88" s="65" t="s">
        <v>140</v>
      </c>
      <c r="B88" s="60">
        <v>430600</v>
      </c>
      <c r="C88" s="52"/>
      <c r="D88" s="52"/>
      <c r="E88" s="53">
        <f t="shared" si="9"/>
        <v>596137</v>
      </c>
      <c r="F88" s="52">
        <v>4515755</v>
      </c>
      <c r="G88" s="52">
        <v>-3919618</v>
      </c>
      <c r="H88" s="54">
        <f>'[1]VENITURI '!C87+'[1]VENITURI '!D87</f>
        <v>-9112</v>
      </c>
      <c r="I88" s="126">
        <v>21830</v>
      </c>
      <c r="J88" s="56">
        <f t="shared" si="11"/>
        <v>583419</v>
      </c>
      <c r="K88" s="48"/>
      <c r="L88" s="39"/>
      <c r="N88" s="40"/>
      <c r="O88" s="41"/>
      <c r="P88" s="41"/>
      <c r="Q88" s="68"/>
      <c r="R88" s="41"/>
      <c r="S88" s="41"/>
      <c r="T88" s="41"/>
      <c r="U88" s="68"/>
      <c r="V88" s="41"/>
      <c r="W88" s="68"/>
      <c r="X88" s="41"/>
      <c r="Y88" s="68"/>
      <c r="Z88" s="41"/>
      <c r="AA88" s="68"/>
      <c r="AB88" s="41"/>
      <c r="AC88" s="68"/>
      <c r="AD88" s="40"/>
    </row>
    <row r="89" spans="1:30" s="69" customFormat="1" ht="33.75" customHeight="1">
      <c r="A89" s="85" t="s">
        <v>141</v>
      </c>
      <c r="B89" s="60">
        <v>431100</v>
      </c>
      <c r="C89" s="53"/>
      <c r="D89" s="53"/>
      <c r="E89" s="53">
        <f t="shared" si="9"/>
        <v>83778</v>
      </c>
      <c r="F89" s="52">
        <v>203241</v>
      </c>
      <c r="G89" s="52">
        <v>-119463</v>
      </c>
      <c r="H89" s="54">
        <f>'[1]VENITURI '!C88+'[1]VENITURI '!D88</f>
        <v>-65439</v>
      </c>
      <c r="I89" s="126">
        <v>72516</v>
      </c>
      <c r="J89" s="56">
        <f t="shared" si="11"/>
        <v>76701</v>
      </c>
      <c r="K89" s="48"/>
      <c r="L89" s="87"/>
      <c r="M89" s="108"/>
      <c r="N89" s="40"/>
      <c r="O89" s="41"/>
      <c r="P89" s="41"/>
      <c r="Q89" s="68"/>
      <c r="R89" s="41"/>
      <c r="S89" s="41"/>
      <c r="T89" s="41"/>
      <c r="U89" s="68"/>
      <c r="V89" s="41"/>
      <c r="W89" s="68"/>
      <c r="X89" s="41"/>
      <c r="Y89" s="68"/>
      <c r="Z89" s="41"/>
      <c r="AA89" s="68"/>
      <c r="AB89" s="41"/>
      <c r="AC89" s="68"/>
      <c r="AD89" s="40"/>
    </row>
    <row r="90" spans="1:30" s="69" customFormat="1" ht="30" customHeight="1">
      <c r="A90" s="65" t="s">
        <v>142</v>
      </c>
      <c r="B90" s="60">
        <v>431200</v>
      </c>
      <c r="C90" s="53"/>
      <c r="D90" s="53"/>
      <c r="E90" s="53">
        <f t="shared" si="9"/>
        <v>0</v>
      </c>
      <c r="F90" s="52"/>
      <c r="G90" s="52"/>
      <c r="H90" s="54">
        <f>'[1]VENITURI '!C89+'[1]VENITURI '!D89</f>
        <v>0</v>
      </c>
      <c r="I90" s="126"/>
      <c r="J90" s="56">
        <f t="shared" si="11"/>
        <v>0</v>
      </c>
      <c r="K90" s="48"/>
      <c r="L90" s="87"/>
      <c r="N90" s="40"/>
      <c r="O90" s="41"/>
      <c r="P90" s="41"/>
      <c r="Q90" s="68"/>
      <c r="R90" s="41"/>
      <c r="S90" s="41"/>
      <c r="T90" s="41"/>
      <c r="U90" s="68"/>
      <c r="V90" s="41"/>
      <c r="W90" s="68"/>
      <c r="X90" s="41"/>
      <c r="Y90" s="68"/>
      <c r="Z90" s="41"/>
      <c r="AA90" s="68"/>
      <c r="AB90" s="41"/>
      <c r="AC90" s="68"/>
      <c r="AD90" s="40"/>
    </row>
    <row r="91" spans="1:30" s="40" customFormat="1" ht="93" customHeight="1">
      <c r="A91" s="127" t="s">
        <v>143</v>
      </c>
      <c r="B91" s="128">
        <v>431300</v>
      </c>
      <c r="C91" s="52"/>
      <c r="D91" s="52"/>
      <c r="E91" s="53">
        <f t="shared" si="9"/>
        <v>523145</v>
      </c>
      <c r="F91" s="52">
        <v>882246</v>
      </c>
      <c r="G91" s="52">
        <v>-359101</v>
      </c>
      <c r="H91" s="54">
        <f>'[1]VENITURI '!C90+'[1]VENITURI '!D90</f>
        <v>-3922</v>
      </c>
      <c r="I91" s="126">
        <v>217735</v>
      </c>
      <c r="J91" s="56">
        <f t="shared" si="11"/>
        <v>309332</v>
      </c>
      <c r="L91" s="39"/>
      <c r="O91" s="41"/>
    </row>
    <row r="92" spans="1:30" s="40" customFormat="1" ht="36">
      <c r="A92" s="129" t="s">
        <v>144</v>
      </c>
      <c r="B92" s="128">
        <v>431800</v>
      </c>
      <c r="C92" s="53"/>
      <c r="D92" s="53"/>
      <c r="E92" s="53">
        <f t="shared" si="9"/>
        <v>0</v>
      </c>
      <c r="F92" s="130"/>
      <c r="G92" s="52"/>
      <c r="H92" s="54">
        <f>'[1]VENITURI '!C91+'[1]VENITURI '!D91</f>
        <v>0</v>
      </c>
      <c r="I92" s="126"/>
      <c r="J92" s="56">
        <f t="shared" si="11"/>
        <v>0</v>
      </c>
      <c r="L92" s="39"/>
      <c r="O92" s="41"/>
    </row>
    <row r="93" spans="1:30" s="135" customFormat="1" ht="24" hidden="1">
      <c r="A93" s="131" t="s">
        <v>145</v>
      </c>
      <c r="B93" s="132" t="s">
        <v>146</v>
      </c>
      <c r="C93" s="44">
        <f>C94+C97</f>
        <v>0</v>
      </c>
      <c r="D93" s="44">
        <f>D94+D97</f>
        <v>0</v>
      </c>
      <c r="E93" s="44">
        <f t="shared" si="9"/>
        <v>0</v>
      </c>
      <c r="F93" s="133">
        <f t="shared" ref="F93" si="12">F94+F97</f>
        <v>0</v>
      </c>
      <c r="G93" s="133">
        <f>G94</f>
        <v>0</v>
      </c>
      <c r="H93" s="45">
        <f>'[1]VENITURI '!C92+'[1]VENITURI '!D92</f>
        <v>0</v>
      </c>
      <c r="I93" s="134">
        <v>0</v>
      </c>
      <c r="J93" s="47">
        <f t="shared" si="11"/>
        <v>0</v>
      </c>
      <c r="L93" s="136"/>
      <c r="O93" s="137"/>
    </row>
    <row r="94" spans="1:30" s="40" customFormat="1" ht="15" hidden="1">
      <c r="A94" s="129" t="s">
        <v>147</v>
      </c>
      <c r="B94" s="128" t="s">
        <v>148</v>
      </c>
      <c r="C94" s="53">
        <f>C95+C96</f>
        <v>0</v>
      </c>
      <c r="D94" s="53">
        <f>D95+D96</f>
        <v>0</v>
      </c>
      <c r="E94" s="53">
        <f t="shared" si="9"/>
        <v>0</v>
      </c>
      <c r="F94" s="52">
        <f t="shared" ref="F94" si="13">F95+F96</f>
        <v>0</v>
      </c>
      <c r="G94" s="52"/>
      <c r="H94" s="54">
        <f>'[1]VENITURI '!C93+'[1]VENITURI '!D93</f>
        <v>0</v>
      </c>
      <c r="I94" s="134">
        <v>0</v>
      </c>
      <c r="J94" s="56">
        <f t="shared" si="11"/>
        <v>0</v>
      </c>
      <c r="L94" s="39"/>
      <c r="O94" s="41"/>
    </row>
    <row r="95" spans="1:30" s="40" customFormat="1" ht="15" hidden="1">
      <c r="A95" s="129" t="s">
        <v>149</v>
      </c>
      <c r="B95" s="128" t="s">
        <v>150</v>
      </c>
      <c r="C95" s="53"/>
      <c r="D95" s="53"/>
      <c r="E95" s="53">
        <f t="shared" si="9"/>
        <v>0</v>
      </c>
      <c r="F95" s="52"/>
      <c r="G95" s="52"/>
      <c r="H95" s="54">
        <f>'[1]VENITURI '!C94+'[1]VENITURI '!D94</f>
        <v>0</v>
      </c>
      <c r="I95" s="134">
        <v>0</v>
      </c>
      <c r="J95" s="56">
        <f t="shared" si="11"/>
        <v>0</v>
      </c>
      <c r="L95" s="39"/>
      <c r="O95" s="41"/>
    </row>
    <row r="96" spans="1:30" s="40" customFormat="1" ht="15" hidden="1">
      <c r="A96" s="129" t="s">
        <v>151</v>
      </c>
      <c r="B96" s="128" t="s">
        <v>152</v>
      </c>
      <c r="C96" s="53"/>
      <c r="D96" s="53"/>
      <c r="E96" s="53">
        <f t="shared" si="9"/>
        <v>0</v>
      </c>
      <c r="F96" s="52"/>
      <c r="G96" s="52">
        <v>0</v>
      </c>
      <c r="H96" s="54">
        <f>'[1]VENITURI '!C95+'[1]VENITURI '!D95</f>
        <v>0</v>
      </c>
      <c r="I96" s="134">
        <v>0</v>
      </c>
      <c r="J96" s="56">
        <f t="shared" si="11"/>
        <v>0</v>
      </c>
      <c r="L96" s="39"/>
      <c r="O96" s="41"/>
    </row>
    <row r="97" spans="1:15" s="40" customFormat="1" ht="15" hidden="1">
      <c r="A97" s="129" t="s">
        <v>153</v>
      </c>
      <c r="B97" s="128" t="s">
        <v>154</v>
      </c>
      <c r="C97" s="53">
        <f>C98+C99</f>
        <v>0</v>
      </c>
      <c r="D97" s="53">
        <f>D98+D99</f>
        <v>0</v>
      </c>
      <c r="E97" s="53">
        <f t="shared" si="9"/>
        <v>0</v>
      </c>
      <c r="F97" s="52">
        <f>F98+F99</f>
        <v>0</v>
      </c>
      <c r="G97" s="52">
        <v>0</v>
      </c>
      <c r="H97" s="54">
        <f>'[1]VENITURI '!C96+'[1]VENITURI '!D96</f>
        <v>0</v>
      </c>
      <c r="I97" s="134">
        <v>0</v>
      </c>
      <c r="J97" s="56">
        <f t="shared" si="11"/>
        <v>0</v>
      </c>
      <c r="L97" s="39"/>
      <c r="O97" s="41"/>
    </row>
    <row r="98" spans="1:15" s="40" customFormat="1" ht="15" hidden="1">
      <c r="A98" s="129" t="s">
        <v>149</v>
      </c>
      <c r="B98" s="128" t="s">
        <v>155</v>
      </c>
      <c r="C98" s="53"/>
      <c r="D98" s="53"/>
      <c r="E98" s="53">
        <f t="shared" si="9"/>
        <v>0</v>
      </c>
      <c r="F98" s="130"/>
      <c r="G98" s="52">
        <v>0</v>
      </c>
      <c r="H98" s="54">
        <f>'[1]VENITURI '!C97+'[1]VENITURI '!D97</f>
        <v>0</v>
      </c>
      <c r="I98" s="134">
        <v>0</v>
      </c>
      <c r="J98" s="56">
        <f t="shared" si="11"/>
        <v>0</v>
      </c>
      <c r="L98" s="39"/>
      <c r="O98" s="41"/>
    </row>
    <row r="99" spans="1:15" s="40" customFormat="1" ht="15" hidden="1">
      <c r="A99" s="129" t="s">
        <v>151</v>
      </c>
      <c r="B99" s="128" t="s">
        <v>156</v>
      </c>
      <c r="C99" s="53"/>
      <c r="D99" s="53"/>
      <c r="E99" s="53">
        <f t="shared" si="9"/>
        <v>0</v>
      </c>
      <c r="F99" s="130"/>
      <c r="G99" s="52">
        <v>0</v>
      </c>
      <c r="H99" s="54">
        <f>'[1]VENITURI '!C98+'[1]VENITURI '!D98</f>
        <v>0</v>
      </c>
      <c r="I99" s="134">
        <v>0</v>
      </c>
      <c r="J99" s="56">
        <f t="shared" si="11"/>
        <v>0</v>
      </c>
      <c r="L99" s="39"/>
      <c r="O99" s="41"/>
    </row>
    <row r="100" spans="1:15" s="40" customFormat="1" ht="24">
      <c r="A100" s="131" t="s">
        <v>157</v>
      </c>
      <c r="B100" s="132" t="s">
        <v>158</v>
      </c>
      <c r="C100" s="44">
        <f>C101</f>
        <v>0</v>
      </c>
      <c r="D100" s="44">
        <f>D101</f>
        <v>0</v>
      </c>
      <c r="E100" s="44">
        <f t="shared" si="9"/>
        <v>37345017</v>
      </c>
      <c r="F100" s="44">
        <f>F101</f>
        <v>0</v>
      </c>
      <c r="G100" s="44">
        <f>G101</f>
        <v>37345017</v>
      </c>
      <c r="H100" s="138">
        <f>H101</f>
        <v>-4216080</v>
      </c>
      <c r="I100" s="46">
        <f>I101</f>
        <v>41032962</v>
      </c>
      <c r="J100" s="56">
        <f t="shared" si="11"/>
        <v>528135</v>
      </c>
      <c r="L100" s="39"/>
      <c r="O100" s="41"/>
    </row>
    <row r="101" spans="1:15" s="40" customFormat="1" ht="24">
      <c r="A101" s="139" t="s">
        <v>157</v>
      </c>
      <c r="B101" s="140" t="s">
        <v>159</v>
      </c>
      <c r="C101" s="44"/>
      <c r="D101" s="44"/>
      <c r="E101" s="86">
        <f t="shared" si="9"/>
        <v>37345017</v>
      </c>
      <c r="F101" s="110"/>
      <c r="G101" s="110">
        <v>37345017</v>
      </c>
      <c r="H101" s="111">
        <f>+'[1]VENITURI '!C99+'[1]VENITURI '!D99</f>
        <v>-4216080</v>
      </c>
      <c r="I101" s="112">
        <v>41032962</v>
      </c>
      <c r="J101" s="56">
        <f t="shared" si="11"/>
        <v>528135</v>
      </c>
      <c r="L101" s="39"/>
      <c r="O101" s="41"/>
    </row>
    <row r="102" spans="1:15" s="40" customFormat="1" ht="36">
      <c r="A102" s="49" t="s">
        <v>160</v>
      </c>
      <c r="B102" s="141">
        <v>48</v>
      </c>
      <c r="C102" s="44">
        <f>C103+C109+C106</f>
        <v>90021000</v>
      </c>
      <c r="D102" s="44">
        <f t="shared" ref="D102:I102" si="14">D103+D109+D106</f>
        <v>90021000</v>
      </c>
      <c r="E102" s="44">
        <f t="shared" si="14"/>
        <v>397756282</v>
      </c>
      <c r="F102" s="44">
        <f t="shared" si="14"/>
        <v>0</v>
      </c>
      <c r="G102" s="44">
        <f t="shared" si="14"/>
        <v>397756282</v>
      </c>
      <c r="H102" s="45">
        <f t="shared" si="14"/>
        <v>397756282</v>
      </c>
      <c r="I102" s="134">
        <f t="shared" si="14"/>
        <v>0</v>
      </c>
      <c r="J102" s="56">
        <f t="shared" si="11"/>
        <v>0</v>
      </c>
      <c r="L102" s="39"/>
      <c r="O102" s="41"/>
    </row>
    <row r="103" spans="1:15" s="40" customFormat="1" ht="21.75" customHeight="1">
      <c r="A103" s="127" t="s">
        <v>153</v>
      </c>
      <c r="B103" s="128" t="s">
        <v>161</v>
      </c>
      <c r="C103" s="44">
        <f>C104+C105</f>
        <v>87303000</v>
      </c>
      <c r="D103" s="44">
        <f>D104+D105</f>
        <v>87303000</v>
      </c>
      <c r="E103" s="44">
        <f t="shared" si="9"/>
        <v>397756282</v>
      </c>
      <c r="F103" s="44">
        <f t="shared" ref="F103:G103" si="15">F104+F105</f>
        <v>0</v>
      </c>
      <c r="G103" s="44">
        <f t="shared" si="15"/>
        <v>397756282</v>
      </c>
      <c r="H103" s="45">
        <f>+'[1]VENITURI '!C102+'[1]VENITURI '!D102</f>
        <v>397756282</v>
      </c>
      <c r="I103" s="134">
        <f t="shared" ref="I103:I109" si="16">I104+I105</f>
        <v>0</v>
      </c>
      <c r="J103" s="47">
        <f t="shared" si="11"/>
        <v>0</v>
      </c>
      <c r="L103" s="39"/>
      <c r="O103" s="41"/>
    </row>
    <row r="104" spans="1:15" s="40" customFormat="1" ht="21" customHeight="1">
      <c r="A104" s="127" t="s">
        <v>149</v>
      </c>
      <c r="B104" s="128" t="s">
        <v>162</v>
      </c>
      <c r="C104" s="110">
        <v>87303000</v>
      </c>
      <c r="D104" s="110">
        <v>87303000</v>
      </c>
      <c r="E104" s="86">
        <f t="shared" si="9"/>
        <v>33694360</v>
      </c>
      <c r="F104" s="110"/>
      <c r="G104" s="110">
        <v>33694360</v>
      </c>
      <c r="H104" s="45">
        <f>+'[1]VENITURI '!C103+'[1]VENITURI '!D103</f>
        <v>33694360</v>
      </c>
      <c r="I104" s="112">
        <f t="shared" si="16"/>
        <v>0</v>
      </c>
      <c r="J104" s="113">
        <f t="shared" si="11"/>
        <v>0</v>
      </c>
      <c r="L104" s="39"/>
      <c r="O104" s="41"/>
    </row>
    <row r="105" spans="1:15" s="40" customFormat="1" ht="19.5" customHeight="1">
      <c r="A105" s="127" t="s">
        <v>151</v>
      </c>
      <c r="B105" s="128" t="s">
        <v>163</v>
      </c>
      <c r="C105" s="110"/>
      <c r="D105" s="110"/>
      <c r="E105" s="86">
        <f t="shared" si="9"/>
        <v>364061922</v>
      </c>
      <c r="F105" s="110"/>
      <c r="G105" s="110">
        <v>364061922</v>
      </c>
      <c r="H105" s="45">
        <f>+'[1]VENITURI '!C104+'[1]VENITURI '!D104</f>
        <v>364061922</v>
      </c>
      <c r="I105" s="112">
        <f t="shared" si="16"/>
        <v>0</v>
      </c>
      <c r="J105" s="113">
        <f t="shared" si="11"/>
        <v>0</v>
      </c>
      <c r="L105" s="39"/>
      <c r="O105" s="41"/>
    </row>
    <row r="106" spans="1:15" s="40" customFormat="1" ht="19.5" customHeight="1">
      <c r="A106" s="127" t="s">
        <v>164</v>
      </c>
      <c r="B106" s="128" t="s">
        <v>165</v>
      </c>
      <c r="C106" s="133">
        <f>C107+C108</f>
        <v>2718000</v>
      </c>
      <c r="D106" s="133">
        <f t="shared" ref="D106" si="17">D107+D108</f>
        <v>2718000</v>
      </c>
      <c r="E106" s="44">
        <f t="shared" si="9"/>
        <v>0</v>
      </c>
      <c r="F106" s="133">
        <f t="shared" ref="F106:H106" si="18">F107+F108</f>
        <v>0</v>
      </c>
      <c r="G106" s="133">
        <f t="shared" si="18"/>
        <v>0</v>
      </c>
      <c r="H106" s="45">
        <f t="shared" si="18"/>
        <v>0</v>
      </c>
      <c r="I106" s="134">
        <f t="shared" si="16"/>
        <v>0</v>
      </c>
      <c r="J106" s="47">
        <f t="shared" si="11"/>
        <v>0</v>
      </c>
      <c r="L106" s="39"/>
      <c r="O106" s="41"/>
    </row>
    <row r="107" spans="1:15" s="40" customFormat="1" ht="19.5" customHeight="1">
      <c r="A107" s="127" t="s">
        <v>149</v>
      </c>
      <c r="B107" s="128" t="s">
        <v>166</v>
      </c>
      <c r="C107" s="110">
        <v>2718000</v>
      </c>
      <c r="D107" s="110">
        <v>2718000</v>
      </c>
      <c r="E107" s="86">
        <f t="shared" si="9"/>
        <v>0</v>
      </c>
      <c r="F107" s="110"/>
      <c r="G107" s="110"/>
      <c r="H107" s="45"/>
      <c r="I107" s="112">
        <f t="shared" si="16"/>
        <v>0</v>
      </c>
      <c r="J107" s="113">
        <f t="shared" si="11"/>
        <v>0</v>
      </c>
      <c r="L107" s="39"/>
      <c r="O107" s="41"/>
    </row>
    <row r="108" spans="1:15" s="40" customFormat="1" ht="19.5" customHeight="1">
      <c r="A108" s="127" t="s">
        <v>151</v>
      </c>
      <c r="B108" s="128" t="s">
        <v>167</v>
      </c>
      <c r="C108" s="110"/>
      <c r="D108" s="110"/>
      <c r="E108" s="86">
        <f t="shared" si="9"/>
        <v>0</v>
      </c>
      <c r="F108" s="110"/>
      <c r="G108" s="110"/>
      <c r="H108" s="45"/>
      <c r="I108" s="112">
        <f t="shared" si="16"/>
        <v>0</v>
      </c>
      <c r="J108" s="113">
        <f t="shared" si="11"/>
        <v>0</v>
      </c>
      <c r="L108" s="39"/>
      <c r="O108" s="41"/>
    </row>
    <row r="109" spans="1:15" s="40" customFormat="1" ht="24.6" customHeight="1">
      <c r="A109" s="142" t="s">
        <v>168</v>
      </c>
      <c r="B109" s="132" t="s">
        <v>169</v>
      </c>
      <c r="C109" s="44">
        <f>C110+C111</f>
        <v>0</v>
      </c>
      <c r="D109" s="44">
        <f>D110+D111</f>
        <v>0</v>
      </c>
      <c r="E109" s="44">
        <f t="shared" si="9"/>
        <v>0</v>
      </c>
      <c r="F109" s="133"/>
      <c r="G109" s="133">
        <f>G110+G111</f>
        <v>0</v>
      </c>
      <c r="H109" s="45">
        <f>+'[1]VENITURI '!C105+'[1]VENITURI '!D105</f>
        <v>0</v>
      </c>
      <c r="I109" s="134">
        <f t="shared" si="16"/>
        <v>0</v>
      </c>
      <c r="J109" s="47">
        <f t="shared" si="11"/>
        <v>0</v>
      </c>
      <c r="L109" s="39"/>
      <c r="O109" s="41"/>
    </row>
    <row r="110" spans="1:15" s="40" customFormat="1" ht="19.5" customHeight="1">
      <c r="A110" s="127" t="s">
        <v>149</v>
      </c>
      <c r="B110" s="128" t="s">
        <v>170</v>
      </c>
      <c r="C110" s="110"/>
      <c r="D110" s="110"/>
      <c r="E110" s="86">
        <f t="shared" si="9"/>
        <v>0</v>
      </c>
      <c r="F110" s="110"/>
      <c r="G110" s="110"/>
      <c r="H110" s="45">
        <f>+'[1]VENITURI '!C106+'[1]VENITURI '!D106</f>
        <v>0</v>
      </c>
      <c r="I110" s="112"/>
      <c r="J110" s="113">
        <f t="shared" si="11"/>
        <v>0</v>
      </c>
      <c r="L110" s="39"/>
      <c r="O110" s="41"/>
    </row>
    <row r="111" spans="1:15" s="40" customFormat="1" ht="19.5" customHeight="1" thickBot="1">
      <c r="A111" s="143" t="s">
        <v>151</v>
      </c>
      <c r="B111" s="144" t="s">
        <v>171</v>
      </c>
      <c r="C111" s="145"/>
      <c r="D111" s="145"/>
      <c r="E111" s="146">
        <f t="shared" si="9"/>
        <v>0</v>
      </c>
      <c r="F111" s="145"/>
      <c r="G111" s="145"/>
      <c r="H111" s="147">
        <f>+'[1]VENITURI '!C107+'[1]VENITURI '!D107</f>
        <v>0</v>
      </c>
      <c r="I111" s="148"/>
      <c r="J111" s="149">
        <f t="shared" si="11"/>
        <v>0</v>
      </c>
      <c r="L111" s="39"/>
      <c r="O111" s="41"/>
    </row>
    <row r="112" spans="1:15" s="40" customFormat="1">
      <c r="A112" s="150"/>
      <c r="B112" s="151"/>
      <c r="C112" s="5"/>
      <c r="D112" s="5"/>
      <c r="E112" s="5"/>
      <c r="F112" s="5"/>
      <c r="G112" s="5"/>
      <c r="H112" s="5"/>
      <c r="I112" s="5"/>
      <c r="J112" s="5"/>
      <c r="L112" s="39"/>
    </row>
    <row r="115" ht="15" customHeight="1"/>
  </sheetData>
  <mergeCells count="10">
    <mergeCell ref="A1:E1"/>
    <mergeCell ref="A3:J3"/>
    <mergeCell ref="A4:J4"/>
    <mergeCell ref="A7:A8"/>
    <mergeCell ref="B7:B8"/>
    <mergeCell ref="C7:D7"/>
    <mergeCell ref="E7:G7"/>
    <mergeCell ref="H7:H8"/>
    <mergeCell ref="I7:I8"/>
    <mergeCell ref="J7:J8"/>
  </mergeCells>
  <dataValidations count="1">
    <dataValidation allowBlank="1" showErrorMessage="1" sqref="H93:H99 H11:I92 E10:I10 J10:J111 C10:D111 I93:I111 E106:H106 E107:G111 E11:G105"/>
  </dataValidations>
  <printOptions horizontalCentered="1" verticalCentered="1"/>
  <pageMargins left="0.47244094488188981" right="0.19685039370078741" top="0" bottom="0.15748031496062992" header="0.51181102362204722" footer="0.11811023622047245"/>
  <pageSetup paperSize="9" scale="70" firstPageNumber="0" orientation="portrait" r:id="rId1"/>
  <headerFooter alignWithMargins="0">
    <oddFooter>&amp;C&amp;A&amp;RPagina &amp;P</oddFooter>
  </headerFooter>
  <rowBreaks count="3" manualBreakCount="3">
    <brk id="32" max="9" man="1"/>
    <brk id="54" max="9" man="1"/>
    <brk id="8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5 </vt:lpstr>
      <vt:lpstr>'ANEXA 5 '!Print_Area</vt:lpstr>
      <vt:lpstr>'ANEXA 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DUMITRASCU</dc:creator>
  <cp:lastModifiedBy>Carmen DUMITRASCU</cp:lastModifiedBy>
  <dcterms:created xsi:type="dcterms:W3CDTF">2024-04-11T12:38:46Z</dcterms:created>
  <dcterms:modified xsi:type="dcterms:W3CDTF">2024-04-11T12:39:28Z</dcterms:modified>
</cp:coreProperties>
</file>