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5\postare site aprilie 2025\!Postare GOV.ro - aprilie\Buget II\"/>
    </mc:Choice>
  </mc:AlternateContent>
  <bookViews>
    <workbookView xWindow="0" yWindow="0" windowWidth="21600" windowHeight="7875"/>
  </bookViews>
  <sheets>
    <sheet name="ANEXA 1" sheetId="1" r:id="rId1"/>
  </sheets>
  <externalReferences>
    <externalReference r:id="rId2"/>
    <externalReference r:id="rId3"/>
  </externalReferences>
  <definedNames>
    <definedName name="__xlfn_BAHTTEXT">#N/A</definedName>
    <definedName name="_xlnm.Database">#REF!</definedName>
    <definedName name="Excel_BuiltIn_Database">#REF!</definedName>
    <definedName name="_xlnm.Print_Area" localSheetId="0">'ANEXA 1'!$A$1:$E$92</definedName>
    <definedName name="_xlnm.Print_Titles" localSheetId="0">'ANEXA 1'!$7:$9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E83" i="1"/>
  <c r="E82" i="1"/>
  <c r="E81" i="1"/>
  <c r="E80" i="1"/>
  <c r="E79" i="1"/>
  <c r="E84" i="1" s="1"/>
  <c r="D75" i="1"/>
  <c r="E74" i="1"/>
  <c r="E73" i="1"/>
  <c r="F72" i="1"/>
  <c r="E69" i="1"/>
  <c r="E68" i="1"/>
  <c r="E67" i="1"/>
  <c r="F66" i="1"/>
  <c r="E65" i="1"/>
  <c r="E63" i="1"/>
  <c r="F62" i="1"/>
  <c r="E61" i="1"/>
  <c r="E60" i="1"/>
  <c r="E59" i="1"/>
  <c r="E57" i="1"/>
  <c r="E75" i="1" s="1"/>
  <c r="D55" i="1"/>
  <c r="D76" i="1" s="1"/>
  <c r="E54" i="1"/>
  <c r="E55" i="1" s="1"/>
  <c r="E53" i="1"/>
  <c r="E52" i="1"/>
  <c r="E50" i="1"/>
  <c r="E45" i="1"/>
  <c r="D42" i="1"/>
  <c r="F41" i="1"/>
  <c r="E40" i="1"/>
  <c r="E39" i="1"/>
  <c r="E37" i="1"/>
  <c r="E36" i="1"/>
  <c r="E42" i="1" s="1"/>
  <c r="D33" i="1"/>
  <c r="D46" i="1" s="1"/>
  <c r="E32" i="1"/>
  <c r="E31" i="1"/>
  <c r="E30" i="1"/>
  <c r="E33" i="1" s="1"/>
  <c r="E29" i="1"/>
  <c r="E28" i="1"/>
  <c r="E27" i="1"/>
  <c r="E26" i="1"/>
  <c r="E24" i="1"/>
  <c r="E22" i="1"/>
  <c r="D20" i="1"/>
  <c r="E19" i="1"/>
  <c r="G19" i="1" s="1"/>
  <c r="E18" i="1"/>
  <c r="G17" i="1"/>
  <c r="F17" i="1"/>
  <c r="E16" i="1"/>
  <c r="E15" i="1"/>
  <c r="E14" i="1"/>
  <c r="E13" i="1"/>
  <c r="E12" i="1"/>
  <c r="E20" i="1" s="1"/>
  <c r="D47" i="1" l="1"/>
  <c r="D77" i="1" s="1"/>
  <c r="D85" i="1" s="1"/>
  <c r="E46" i="1"/>
  <c r="E47" i="1" s="1"/>
  <c r="E77" i="1" s="1"/>
  <c r="E85" i="1" s="1"/>
  <c r="E76" i="1"/>
</calcChain>
</file>

<file path=xl/comments1.xml><?xml version="1.0" encoding="utf-8"?>
<comments xmlns="http://schemas.openxmlformats.org/spreadsheetml/2006/main">
  <authors>
    <author>Autor</author>
  </authors>
  <commentList>
    <comment ref="E2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CONSOLIDARE CONT 481.09.00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CONSOLIDARE CONT 481.09.00</t>
        </r>
      </text>
    </comment>
  </commentList>
</comments>
</file>

<file path=xl/sharedStrings.xml><?xml version="1.0" encoding="utf-8"?>
<sst xmlns="http://schemas.openxmlformats.org/spreadsheetml/2006/main" count="114" uniqueCount="114">
  <si>
    <t xml:space="preserve">CASA NAȚIONALĂ  DE  ASIGURĂRI  DE  SĂNĂTATE </t>
  </si>
  <si>
    <t>BILANŢ</t>
  </si>
  <si>
    <t>la  data  de  31  DECEMBRIE  2024</t>
  </si>
  <si>
    <t>cod 01</t>
  </si>
  <si>
    <t xml:space="preserve">              -lei-</t>
  </si>
  <si>
    <t>NR. CRT</t>
  </si>
  <si>
    <t>DENUMIREA INDICATORILOR</t>
  </si>
  <si>
    <t>Cod rand</t>
  </si>
  <si>
    <t>Sold la inceputul anului</t>
  </si>
  <si>
    <t>Sold la sfarsitul perioadei</t>
  </si>
  <si>
    <t>A</t>
  </si>
  <si>
    <t>B</t>
  </si>
  <si>
    <t>C</t>
  </si>
  <si>
    <t>ACTIVE</t>
  </si>
  <si>
    <t>01</t>
  </si>
  <si>
    <t>ACTIVE NECURENTE</t>
  </si>
  <si>
    <t>02</t>
  </si>
  <si>
    <r>
      <t xml:space="preserve">Active fixe necorporale </t>
    </r>
    <r>
      <rPr>
        <sz val="12"/>
        <rFont val="Times New Roman"/>
        <family val="1"/>
        <charset val="238"/>
      </rPr>
      <t>(ct.2030000+2050000+2060000+2080100+2080200+ 2330000 -2800300-2800500-2800801-2800809-2900400-2900500-2900801-2900809-2930100*)</t>
    </r>
  </si>
  <si>
    <t>03</t>
  </si>
  <si>
    <t xml:space="preserve">  </t>
  </si>
  <si>
    <r>
      <t xml:space="preserve">Instalaţii tehnice, mijloace de transport, animale, plantaţii, mobilier, aparatură birotică şi alte active corporale </t>
    </r>
    <r>
      <rPr>
        <sz val="12"/>
        <rFont val="Times New Roman"/>
        <family val="1"/>
        <charset val="238"/>
      </rPr>
      <t xml:space="preserve"> (ct.2130100+2130200+2130300+2130400+2140000+           2310000-2810301-2810302-2810303-2810304-2810400-2910301-2910302-2910303-2910304-2910400-2930200*)</t>
    </r>
  </si>
  <si>
    <t>04</t>
  </si>
  <si>
    <r>
      <t xml:space="preserve">Terenuri şi clădiri                              </t>
    </r>
    <r>
      <rPr>
        <sz val="11"/>
        <rFont val="Arial"/>
        <family val="2"/>
      </rPr>
      <t xml:space="preserve"> (ct.2110100+2110200+2120101+2120102+2120201+           2120301+2120401+2120501+2120601+2120901+2310000-2810100-2810201-2810202-2810203-2810204-2810205-2810206-2810207-2810208 -2910100-2910201-2910202-2910203-2910204-2910205-2910206-2910207-2910208-2930200)</t>
    </r>
  </si>
  <si>
    <t>05</t>
  </si>
  <si>
    <r>
      <rPr>
        <b/>
        <sz val="11"/>
        <rFont val="Arial"/>
        <family val="2"/>
      </rP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</si>
  <si>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06</t>
  </si>
  <si>
    <r>
      <rPr>
        <b/>
        <sz val="11"/>
        <rFont val="Arial"/>
        <family val="2"/>
      </rP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(ct.2600100+2600200+2600300+2650000+ 2670201+ 2670202+ 2670203+2670204+2670205+2670208 -2960101-2960102 -2960103 -2960200),  din care:</t>
    </r>
  </si>
  <si>
    <t>07</t>
  </si>
  <si>
    <r>
      <rPr>
        <b/>
        <sz val="11"/>
        <rFont val="Arial"/>
        <family val="2"/>
        <charset val="238"/>
      </rPr>
      <t>Titluri de participare</t>
    </r>
    <r>
      <rPr>
        <sz val="11"/>
        <rFont val="Arial"/>
        <family val="2"/>
      </rPr>
      <t xml:space="preserve">                                                                              (ct.2600100+2600200+2600300-2960101-2960102-2960103)</t>
    </r>
  </si>
  <si>
    <t>08</t>
  </si>
  <si>
    <r>
      <rPr>
        <b/>
        <sz val="11"/>
        <rFont val="Arial"/>
        <family val="2"/>
      </rP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(ct.4110201+4110208+4130200+4280202+4610201+ 4610209 - 4910200 - 4960200),  din care:  </t>
    </r>
  </si>
  <si>
    <t>09</t>
  </si>
  <si>
    <t>Creante  comerciale necurente – sume ce urmează a fi încasate după o perioada mai mare de un an                                                                        (ct 4110201+4110208+4130200+4610201 - 4910200 -4960200)</t>
  </si>
  <si>
    <r>
      <rPr>
        <b/>
        <sz val="12"/>
        <rFont val="Times New Roman"/>
        <family val="1"/>
      </rPr>
      <t>TOTAL ACTIVE NECURENTE</t>
    </r>
    <r>
      <rPr>
        <sz val="12"/>
        <rFont val="Times New Roman"/>
        <family val="1"/>
      </rPr>
      <t xml:space="preserve"> (rd.03+04+05+06+07+09)</t>
    </r>
  </si>
  <si>
    <t>ACTIVE  CURENTE</t>
  </si>
  <si>
    <r>
      <t xml:space="preserve">Stocuri               </t>
    </r>
    <r>
      <rPr>
        <sz val="11"/>
        <rFont val="Arial"/>
        <family val="2"/>
      </rPr>
      <t>(ct.3010000+3020100+3020200+3020300+3020400+ 3020500+ 3020600+ 3020700+3020800+3020900+ 3030100+3030200+ 3040100+ 3040200+3050100+ 3050200+3070000+3090000+ 3310000+ 3320000+ 3410000+3450000+3460000+3470000+ 3490000+  3510100+ 3510200+3540100+ 3540500+3540600+ 3560000+ 3570000+ 3580000+ 3590000+3610000+ 3710000+ 3810000+/-3480000+/-3780000-3910000 -3920100-3920200-3920300 -3930000-3940100-3940500-3940600-3950100-3950200-3950300-3950400-3950600-3950700-3950800-3960000-3970100-3970200-3970300-3980000-4420803)</t>
    </r>
  </si>
  <si>
    <t xml:space="preserve">Creante curente – sume ce urmeaza a fi incasate intr-o perioada mai mica de un an-                                              </t>
  </si>
  <si>
    <r>
      <t xml:space="preserve">Creanţe din operaţiuni comerciale, avansuri şi alte decontări </t>
    </r>
    <r>
      <rPr>
        <sz val="11"/>
        <rFont val="Arial"/>
        <family val="2"/>
      </rPr>
      <t>(ct.2320000+2340000+4090101+4090102+4110101+ 4110108+ 4130100+ 4180000+4250000+4280102+ 4610101+  4610109 +4730109**+4810101+ 4810102+ 4810103+4810900+ 4830000+4840000 + 4890101+4890301 - 4910100- 4960100+5120800), din care:</t>
    </r>
  </si>
  <si>
    <t>Decontări privind încheierea execuţiei bugetului de stat din anul curent (ct. 4890101+4890301)</t>
  </si>
  <si>
    <t>21.1</t>
  </si>
  <si>
    <r>
      <rPr>
        <b/>
        <sz val="11"/>
        <rFont val="Arial"/>
        <family val="2"/>
      </rPr>
      <t xml:space="preserve">Creanţe comerciale şi avansuri </t>
    </r>
    <r>
      <rPr>
        <sz val="11"/>
        <rFont val="Arial"/>
        <family val="2"/>
      </rPr>
      <t>(ct.2320000+2340000+4090101+4090102+ 4110101+ 4110108+ 4130100 +4180000+4610101 - 4910100 - 4960100),       din care :</t>
    </r>
  </si>
  <si>
    <r>
      <t xml:space="preserve">Avansuri acordate                                                                  </t>
    </r>
    <r>
      <rPr>
        <sz val="12"/>
        <rFont val="Times New Roman"/>
        <family val="1"/>
        <charset val="238"/>
      </rPr>
      <t xml:space="preserve"> (ct. 23200000+2340000+4090101+4090102)</t>
    </r>
  </si>
  <si>
    <t>22.1</t>
  </si>
  <si>
    <r>
      <t>Creanţe bugetare</t>
    </r>
    <r>
      <rPr>
        <sz val="11"/>
        <rFont val="Arial"/>
        <family val="2"/>
      </rPr>
      <t xml:space="preserve">                                                                               (ct. 4310100**+4310200**+4310300**+4310400**+ 4310500**+4310600**+ 4310700**+4370100**+4370200**+ 4370300**+ 4420400+ 4420802+ 4440000**+4460100**+4460200**+4480200+ 4610102+4610104+ 4630000+ 4640000 + 4650100+4650200+4660401+ 4660402+ 4660500+ 4660900+ 4810101**+ 4810102**+ 4810103**+ 4810900**  - 4970000), din care:</t>
    </r>
  </si>
  <si>
    <r>
      <t>Creanţele  bugetului general consolidat</t>
    </r>
    <r>
      <rPr>
        <sz val="11"/>
        <rFont val="Arial"/>
        <family val="2"/>
      </rPr>
      <t xml:space="preserve"> (ct.4630000+4640000+4650100+4650200+4660401+      4660402+ 4660500+ 4660900 - 4970000) </t>
    </r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</si>
  <si>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</si>
  <si>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r>
      <rPr>
        <b/>
        <sz val="11"/>
        <rFont val="Arial"/>
        <family val="2"/>
        <charset val="238"/>
      </rPr>
      <t>Sume de primit de la Comisia Europeană / alti donatori</t>
    </r>
    <r>
      <rPr>
        <sz val="11"/>
        <rFont val="Arial"/>
        <family val="2"/>
      </rPr>
      <t>(ct.4500100+4500300+4500501+4500502+                 4500503+ 4500504+ 4500505+4500700)</t>
    </r>
  </si>
  <si>
    <r>
      <rPr>
        <b/>
        <sz val="11"/>
        <rFont val="Arial"/>
        <family val="2"/>
      </rP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</si>
  <si>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Total creante curente ( rd. 21+23+25+27)</t>
  </si>
  <si>
    <r>
      <rPr>
        <b/>
        <sz val="11"/>
        <rFont val="Arial"/>
        <family val="2"/>
      </rPr>
      <t xml:space="preserve">  Investiţii pe termen scurt </t>
    </r>
    <r>
      <rPr>
        <sz val="11"/>
        <rFont val="Arial"/>
        <family val="2"/>
      </rPr>
      <t>(ct.5050000-5950000)</t>
    </r>
  </si>
  <si>
    <t>Conturi la trezorerii si institutii de credit:</t>
  </si>
  <si>
    <r>
      <t xml:space="preserve">Conturi la trezorerie, casa în lei </t>
    </r>
    <r>
      <rPr>
        <sz val="11"/>
        <rFont val="Arial"/>
        <family val="2"/>
      </rPr>
      <t>(ct.5100000+5120101+5120501+5130101+      5130301+5130302+ 5140101 +5140301+5140302+  5150101+5150103+ 5150301 +5150500+5150600+ 5160101+5160301+5160302+5170101+5170301+5170302+5200100 + 5210100 + 5210300 + 5230000 + 5250101 + 5250102 + 5250301+5250302 + 5250400 + 5260000 +5270000 + 5280000 + 5290101+  5290201+ 5290301 + 5290400+ 5290901+5310101+5410101+ 5500101+ 5520000+ 5550101 +5550400+ 5570101+  5580101 + 5580201+ 5590101+ 5600101 + 5600300+ 5600401+ 5610100 + 5610300+ 5620101 +5620300+5620401+ 5710100 +  5710300 + 5710400 + 5740101 + 5740102+ 5740301+ 5740302 +5740400 +5750100 + 5750300 + 5750400-</t>
    </r>
    <r>
      <rPr>
        <sz val="11"/>
        <rFont val="Arial"/>
        <family val="2"/>
        <charset val="238"/>
      </rPr>
      <t xml:space="preserve">7700000) </t>
    </r>
  </si>
  <si>
    <r>
      <rPr>
        <b/>
        <sz val="11"/>
        <rFont val="Arial"/>
        <family val="2"/>
        <charset val="238"/>
      </rPr>
      <t xml:space="preserve">Dobândă de încasat, alte valori, avansuri de trezorerie </t>
    </r>
    <r>
      <rPr>
        <sz val="11"/>
        <rFont val="Arial"/>
        <family val="2"/>
      </rPr>
      <t xml:space="preserve">  (ct.5180701+5320100+5320200+5320300+5320400+ 5320500+ 5320600+ 5320800+5420100) </t>
    </r>
  </si>
  <si>
    <t>33.1</t>
  </si>
  <si>
    <t xml:space="preserve">depozite </t>
  </si>
  <si>
    <r>
      <rPr>
        <b/>
        <sz val="11"/>
        <rFont val="Arial"/>
        <family val="2"/>
      </rPr>
      <t xml:space="preserve">Conturi la instituţii de credit, BNR, casă în valută                        </t>
    </r>
    <r>
      <rPr>
        <sz val="11"/>
        <rFont val="Arial"/>
        <family val="2"/>
      </rPr>
      <t xml:space="preserve">(ct. 5110101+5110102+5120102+5120402+5120502 +5130102 + 5130202+ 5140102 + 5140202 +  5150102 + 5150202 + 5150302+ 5160102+ 5160202 + 5170102 + 5170202  + 5290102 + 5290202 + 5290302+ 5290902 + 5310402 + 5410102 + 5410202 + 5500102 + 5550102+ 5550202 + 5570202 + 5580102 +5580202+ 5580302 + 5580303+5590102 + 5590202+ 5600102 +5600103+ 5600402+5610102+5610103+5620102+5620103+5620402)  </t>
    </r>
  </si>
  <si>
    <r>
      <rPr>
        <b/>
        <sz val="11"/>
        <rFont val="Arial"/>
        <family val="2"/>
        <charset val="238"/>
      </rPr>
      <t xml:space="preserve"> Dobândă de încasat,  avansuri de trezorerie</t>
    </r>
    <r>
      <rPr>
        <sz val="11"/>
        <rFont val="Arial"/>
        <family val="2"/>
      </rPr>
      <t xml:space="preserve"> (ct.5180702+5420200) </t>
    </r>
  </si>
  <si>
    <t>35.1</t>
  </si>
  <si>
    <t>depozite</t>
  </si>
  <si>
    <t>Total disponibilitati si alte valori ( rd. 33+33.1+ 35+35.1)</t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</si>
  <si>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(ct.+5120601+5120602+5120700+5120901+5120902+                 5121000+5121100+5240100+5240300+                      5550101+5550102+ 5550103-7700000) </t>
    </r>
  </si>
  <si>
    <r>
      <rPr>
        <b/>
        <sz val="11"/>
        <rFont val="Arial"/>
        <family val="2"/>
        <charset val="238"/>
      </rPr>
      <t xml:space="preserve">Dobândă de încasat, alte valori, avansuri de trezorerie </t>
    </r>
    <r>
      <rPr>
        <sz val="11"/>
        <rFont val="Arial"/>
        <family val="2"/>
      </rPr>
      <t>(ct.5320400+ 5180701+ 5180702)</t>
    </r>
  </si>
  <si>
    <t>41.1</t>
  </si>
  <si>
    <r>
      <rPr>
        <b/>
        <sz val="11"/>
        <rFont val="Arial"/>
        <family val="2"/>
      </rPr>
      <t xml:space="preserve">Cheltuieli în avans </t>
    </r>
    <r>
      <rPr>
        <sz val="11"/>
        <rFont val="Arial"/>
        <family val="2"/>
      </rPr>
      <t>(ct. 4710000 )</t>
    </r>
  </si>
  <si>
    <r>
      <rPr>
        <b/>
        <sz val="12"/>
        <rFont val="Times New Roman"/>
        <family val="1"/>
      </rPr>
      <t xml:space="preserve">TOTAL ACTIVE CURENTE                                                </t>
    </r>
    <r>
      <rPr>
        <sz val="12"/>
        <rFont val="Times New Roman"/>
        <family val="1"/>
      </rPr>
      <t xml:space="preserve"> (rd.19+30+31+40+41+41.1+42)</t>
    </r>
  </si>
  <si>
    <r>
      <rPr>
        <b/>
        <sz val="12"/>
        <rFont val="Times New Roman"/>
        <family val="1"/>
      </rPr>
      <t xml:space="preserve">TOTAL ACTIVE  </t>
    </r>
    <r>
      <rPr>
        <sz val="12"/>
        <rFont val="Times New Roman"/>
        <family val="1"/>
      </rPr>
      <t xml:space="preserve"> (rd.15+45)</t>
    </r>
  </si>
  <si>
    <t>DATORII</t>
  </si>
  <si>
    <t xml:space="preserve">DATORII NECURENTE- sume ce urmeaza a fi platite dupa o perioada mai mare de un an </t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</si>
  <si>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   4280201+ 4620201+ 4620209 + 5090000),  din care:</t>
    </r>
  </si>
  <si>
    <t>Personal - drepturi de natură salarială suplimentare:                                                                                           (ct.4200201+4200202)</t>
  </si>
  <si>
    <t>52.1</t>
  </si>
  <si>
    <r>
      <rPr>
        <b/>
        <sz val="11"/>
        <rFont val="Arial"/>
        <family val="2"/>
        <charset val="238"/>
      </rPr>
      <t>Datorii comerciale</t>
    </r>
    <r>
      <rPr>
        <sz val="11"/>
        <rFont val="Arial"/>
        <family val="2"/>
      </rPr>
      <t xml:space="preserve">                                                                       (ct.4010200+4030200+ 4040200+4050200+ 4620201) </t>
    </r>
  </si>
  <si>
    <r>
      <rPr>
        <b/>
        <sz val="11"/>
        <rFont val="Arial"/>
        <family val="2"/>
      </rP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</si>
  <si>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rPr>
        <b/>
        <sz val="11"/>
        <rFont val="Arial"/>
        <family val="2"/>
      </rP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</si>
  <si>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r>
      <t xml:space="preserve">TOTAL DATORII NECURENTE </t>
    </r>
    <r>
      <rPr>
        <sz val="12"/>
        <rFont val="Times New Roman"/>
        <family val="1"/>
      </rPr>
      <t>(rd.52+ 52.1 + 54+ 55)</t>
    </r>
  </si>
  <si>
    <t xml:space="preserve">DATORII CURENTE - sume ce urmeaza a fi platite intr-o perioada de pana la un an  </t>
  </si>
  <si>
    <r>
      <t>Datorii comerciale,  avansuri şi alte decontări</t>
    </r>
    <r>
      <rPr>
        <sz val="11"/>
        <rFont val="Arial"/>
        <family val="2"/>
      </rPr>
      <t xml:space="preserve">  (ct.2690100+4010100+4030100+4040100+4050100+ 4080000+ 4190000+ 4620101+4620109 +4730109+ 4810101+4810102+ 4810103+ 4810900+ 4830000+4840000+ 4890201+ 5090000+ 5120800),  din care:</t>
    </r>
  </si>
  <si>
    <r>
      <t xml:space="preserve">Decontări privind încheierea execuţiei bugetului de stat din anul curent  </t>
    </r>
    <r>
      <rPr>
        <sz val="11"/>
        <rFont val="Arial"/>
        <family val="2"/>
        <charset val="238"/>
      </rPr>
      <t>(ct 4890201)</t>
    </r>
  </si>
  <si>
    <t>60.1</t>
  </si>
  <si>
    <r>
      <rPr>
        <b/>
        <sz val="11"/>
        <rFont val="Arial"/>
        <family val="2"/>
        <charset val="238"/>
      </rPr>
      <t xml:space="preserve">Datorii comerciale şi avansuri </t>
    </r>
    <r>
      <rPr>
        <sz val="11"/>
        <rFont val="Arial"/>
        <family val="2"/>
      </rPr>
      <t xml:space="preserve">                                                                  (ct. 4010100+4030100+4040100+4050100+ 4080000+ 4190000+ 4620101), din care:</t>
    </r>
  </si>
  <si>
    <r>
      <t xml:space="preserve">Avansuri primite </t>
    </r>
    <r>
      <rPr>
        <sz val="12"/>
        <rFont val="Times New Roman"/>
        <family val="1"/>
        <charset val="238"/>
      </rPr>
      <t>(ct. 4190000)</t>
    </r>
  </si>
  <si>
    <t>61.1</t>
  </si>
  <si>
    <r>
      <t xml:space="preserve">Datorii către bugete                                                                                </t>
    </r>
    <r>
      <rPr>
        <sz val="11"/>
        <rFont val="Arial"/>
        <family val="2"/>
      </rPr>
      <t>(ct. 4310100+4310200 + 4310300 + 4310400 + 4310500+4310600+ 4310700+ 4370100 + 4370200 + 4370300 + 4400000+4410000+ 4420300 + 4420801+ 4440000+ +4460100+4460200+ 4480100 +4550501+ 4550502+ 4550503+ 4620109+4670100+ 4670200+ 4670300+ 4670400+ 4670500+ 4670900+ 4730109+4810900), din care:</t>
    </r>
  </si>
  <si>
    <t xml:space="preserve">Datoriile institutiilor publice catre bugete                                     </t>
  </si>
  <si>
    <r>
      <t xml:space="preserve">Contribuţii sociale  </t>
    </r>
    <r>
      <rPr>
        <sz val="11"/>
        <rFont val="Arial"/>
        <family val="2"/>
      </rPr>
      <t xml:space="preserve">                        (ct.4310100+4310200+4310300+4310400+4310500+ 4310600+ 4310700+ 4370100+ 4370200+4370300)</t>
    </r>
  </si>
  <si>
    <t>63.1</t>
  </si>
  <si>
    <r>
      <rPr>
        <b/>
        <sz val="11"/>
        <rFont val="Arial"/>
        <family val="2"/>
        <charset val="238"/>
      </rPr>
      <t xml:space="preserve"> Sume datorate bugetului din Fonduri externe nerambursabile   </t>
    </r>
    <r>
      <rPr>
        <sz val="11"/>
        <rFont val="Arial"/>
        <family val="2"/>
      </rPr>
      <t xml:space="preserve">         (ct.4550501+4550502+4550503)</t>
    </r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</si>
  <si>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(ct.4500200+4500400+4500600+4510200+ 4510401+4510402+4510409+4510601+4510602 + 4510603+4510605+4510606+ 4510609+ 4520100 + 4520200+4530200+4540200+ 4540401+4540402+  4540601+4540602+4540603+ 4550200+ 4550401+ 4550402+4550403+4550404+4550409+4560400+ 4580401+ 4580402+ 4580501+4580502+4590000+ 4620103+ 4730103+4760000)</t>
    </r>
  </si>
  <si>
    <r>
      <rPr>
        <sz val="11"/>
        <rFont val="Arial"/>
        <family val="2"/>
      </rPr>
      <t>din care:</t>
    </r>
    <r>
      <rPr>
        <b/>
        <sz val="11"/>
        <rFont val="Arial"/>
        <family val="2"/>
        <charset val="238"/>
      </rPr>
      <t xml:space="preserve"> sume datorate Comisiei Europene / alti donatori</t>
    </r>
    <r>
      <rPr>
        <sz val="11"/>
        <rFont val="Arial"/>
        <family val="2"/>
      </rPr>
      <t xml:space="preserve"> (ct.4500200+4500400+4500600+4590000+ 4620103)</t>
    </r>
  </si>
  <si>
    <r>
      <rPr>
        <b/>
        <sz val="11"/>
        <rFont val="Arial"/>
        <family val="2"/>
      </rP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</si>
  <si>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r>
      <rPr>
        <b/>
        <sz val="11"/>
        <rFont val="Arial"/>
        <family val="2"/>
      </rP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</si>
  <si>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r>
      <t xml:space="preserve">Salariile angajaţilor </t>
    </r>
    <r>
      <rPr>
        <sz val="11"/>
        <rFont val="Arial"/>
        <family val="2"/>
      </rPr>
      <t>(ct.4210000+4230000+4260000</t>
    </r>
    <r>
      <rPr>
        <sz val="12"/>
        <rFont val="Arial"/>
        <family val="2"/>
      </rPr>
      <t>***</t>
    </r>
    <r>
      <rPr>
        <sz val="11"/>
        <rFont val="Arial"/>
        <family val="2"/>
      </rPr>
      <t>+4260100+4270100+  4270300</t>
    </r>
    <r>
      <rPr>
        <sz val="12"/>
        <rFont val="Arial"/>
        <family val="2"/>
      </rPr>
      <t>***</t>
    </r>
    <r>
      <rPr>
        <sz val="11"/>
        <rFont val="Arial"/>
        <family val="2"/>
      </rPr>
      <t>+ 4270301+ 4280101)</t>
    </r>
  </si>
  <si>
    <t>Personal - drepturi de natură salarială suplimentare:                                                                                           (ct.4200101+4200102)</t>
  </si>
  <si>
    <t>72.1</t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</si>
  <si>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>(ct.4220100+4220200+4240000+4260000</t>
    </r>
    <r>
      <rPr>
        <sz val="12"/>
        <rFont val="Arial"/>
        <family val="2"/>
        <charset val="238"/>
      </rPr>
      <t>***+4260200</t>
    </r>
    <r>
      <rPr>
        <sz val="11"/>
        <rFont val="Arial"/>
        <family val="2"/>
      </rPr>
      <t>+4270200+ 4270300</t>
    </r>
    <r>
      <rPr>
        <sz val="12"/>
        <rFont val="Arial"/>
        <family val="2"/>
        <charset val="238"/>
      </rPr>
      <t>***</t>
    </r>
    <r>
      <rPr>
        <sz val="11"/>
        <rFont val="Arial"/>
        <family val="2"/>
      </rPr>
      <t>+4270302+ 4290000+ 4380000), din care:</t>
    </r>
  </si>
  <si>
    <t xml:space="preserve">Pensii, indemnizatii de somaj, burse </t>
  </si>
  <si>
    <t>73.1</t>
  </si>
  <si>
    <r>
      <rPr>
        <b/>
        <sz val="11"/>
        <rFont val="Arial"/>
        <family val="2"/>
      </rPr>
      <t xml:space="preserve">Venituri în avans </t>
    </r>
    <r>
      <rPr>
        <sz val="11"/>
        <rFont val="Arial"/>
        <family val="2"/>
      </rPr>
      <t>(ct.4720000)</t>
    </r>
  </si>
  <si>
    <r>
      <rPr>
        <b/>
        <sz val="11"/>
        <rFont val="Arial"/>
        <family val="2"/>
      </rP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</si>
  <si>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r>
      <t xml:space="preserve">TOTAL DATORII CURENTE </t>
    </r>
    <r>
      <rPr>
        <sz val="12"/>
        <rFont val="Times New Roman"/>
        <family val="1"/>
      </rPr>
      <t>(rd.60+62+65+70+71+72+72.1+73+74+75)</t>
    </r>
  </si>
  <si>
    <r>
      <rPr>
        <b/>
        <sz val="12"/>
        <rFont val="Times New Roman"/>
        <family val="1"/>
      </rPr>
      <t xml:space="preserve">TOTAL DATORII </t>
    </r>
    <r>
      <rPr>
        <sz val="12"/>
        <rFont val="Times New Roman"/>
        <family val="1"/>
      </rPr>
      <t>(rd.58+78)</t>
    </r>
  </si>
  <si>
    <r>
      <rPr>
        <b/>
        <sz val="12"/>
        <rFont val="Times New Roman"/>
        <family val="1"/>
      </rPr>
      <t xml:space="preserve">ACTIVE NETE = TOTAL ACTIVE  – TOTAL DATORII = CAPITALURI PROPRII                                             </t>
    </r>
    <r>
      <rPr>
        <sz val="12"/>
        <rFont val="Times New Roman"/>
        <family val="1"/>
      </rPr>
      <t xml:space="preserve"> (rd.80 = rd.46-79 = rd.90)</t>
    </r>
  </si>
  <si>
    <t>CAPITALURI PROPRII</t>
  </si>
  <si>
    <r>
      <t xml:space="preserve">Rezerve, fonduri </t>
    </r>
    <r>
      <rPr>
        <sz val="11"/>
        <rFont val="Arial"/>
        <family val="2"/>
      </rPr>
      <t xml:space="preserve">  (ct.1000000+1000101+1000201+1000202+1000301+1000401+1000402+1010000+1020101+1020102+1020103+ 1030000+1040101+1040102+1040103+1050100+1050200+ 1050300+1050400+1050500+/-1060000+1320000+1330000)  </t>
    </r>
  </si>
  <si>
    <r>
      <rPr>
        <b/>
        <sz val="11"/>
        <rFont val="Arial"/>
        <family val="2"/>
      </rP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</si>
  <si>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rPr>
        <b/>
        <sz val="11"/>
        <rFont val="Arial"/>
        <family val="2"/>
      </rP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</si>
  <si>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rPr>
        <b/>
        <sz val="11"/>
        <rFont val="Arial"/>
        <family val="2"/>
      </rP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</si>
  <si>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rPr>
        <b/>
        <sz val="11"/>
        <rFont val="Arial"/>
        <family val="2"/>
      </rP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</si>
  <si>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r>
      <rPr>
        <b/>
        <sz val="12"/>
        <rFont val="Times New Roman"/>
        <family val="1"/>
      </rPr>
      <t xml:space="preserve">TOTAL CAPITALURI PROPRII                                                                  </t>
    </r>
    <r>
      <rPr>
        <sz val="12"/>
        <rFont val="Times New Roman"/>
        <family val="1"/>
      </rPr>
      <t xml:space="preserve"> (rd.84+85–86+87-88)</t>
    </r>
  </si>
  <si>
    <t>F</t>
  </si>
  <si>
    <t xml:space="preserve"> *) Conturi de repartizat după natura elementelor respective.</t>
  </si>
  <si>
    <t xml:space="preserve"> **) Solduri debitoare ale conturilor respective.</t>
  </si>
  <si>
    <t>***) Soldurile conturilor 4260000 și 4270300 se raportează doar pe coloana 1(ac conturi au fost arogate prim OMF 2202/2023</t>
  </si>
  <si>
    <t>Soldurile ct 4260100, 4260200, 4270301, 4270302 se raporteaza doar pe coloana 2 (ac ct au fost reglementate de OMF 2202/2023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</si>
</sst>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e_i_-;\-* #,##0.00\ _l_e_i_-;_-* \-??\ _l_e_i_-;_-@_-"/>
    <numFmt numFmtId="165" formatCode="_(* #,##0_);_(* \(#,##0\);_(* \-??_);_(@_)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b/>
      <sz val="14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0"/>
      <name val="Times New Roman"/>
      <family val="1"/>
    </font>
    <font>
      <sz val="11"/>
      <name val="Arial"/>
      <family val="2"/>
      <charset val="238"/>
    </font>
    <font>
      <b/>
      <sz val="10"/>
      <name val="Arial"/>
      <family val="2"/>
    </font>
    <font>
      <sz val="12"/>
      <name val="Arial"/>
      <family val="2"/>
      <charset val="238"/>
    </font>
    <font>
      <i/>
      <sz val="9"/>
      <name val="Arial"/>
      <family val="2"/>
    </font>
    <font>
      <sz val="12"/>
      <color indexed="10"/>
      <name val="Times New Roman"/>
      <family val="1"/>
    </font>
    <font>
      <b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4" fontId="16" fillId="0" borderId="0" applyFill="0" applyBorder="0" applyAlignment="0" applyProtection="0"/>
    <xf numFmtId="0" fontId="16" fillId="0" borderId="0"/>
  </cellStyleXfs>
  <cellXfs count="108">
    <xf numFmtId="0" fontId="0" fillId="0" borderId="0" xfId="0"/>
    <xf numFmtId="2" fontId="2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1" applyFont="1" applyFill="1" applyAlignment="1" applyProtection="1">
      <alignment horizontal="center"/>
    </xf>
    <xf numFmtId="3" fontId="1" fillId="0" borderId="0" xfId="1" applyNumberFormat="1" applyFill="1" applyProtection="1"/>
    <xf numFmtId="0" fontId="1" fillId="0" borderId="0" xfId="1" applyProtection="1"/>
    <xf numFmtId="3" fontId="1" fillId="0" borderId="0" xfId="1" applyNumberFormat="1" applyProtection="1"/>
    <xf numFmtId="2" fontId="4" fillId="0" borderId="0" xfId="1" applyNumberFormat="1" applyFont="1" applyAlignment="1" applyProtection="1">
      <alignment horizontal="center"/>
    </xf>
    <xf numFmtId="2" fontId="1" fillId="0" borderId="0" xfId="1" applyNumberFormat="1" applyProtection="1"/>
    <xf numFmtId="2" fontId="1" fillId="0" borderId="0" xfId="1" applyNumberFormat="1" applyAlignment="1" applyProtection="1">
      <alignment horizontal="center"/>
    </xf>
    <xf numFmtId="2" fontId="1" fillId="0" borderId="0" xfId="1" applyNumberFormat="1" applyAlignment="1" applyProtection="1">
      <alignment horizontal="left"/>
    </xf>
    <xf numFmtId="1" fontId="1" fillId="0" borderId="0" xfId="1" applyNumberFormat="1" applyProtection="1"/>
    <xf numFmtId="0" fontId="5" fillId="0" borderId="0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top"/>
    </xf>
    <xf numFmtId="0" fontId="7" fillId="0" borderId="0" xfId="1" applyFont="1" applyProtection="1"/>
    <xf numFmtId="0" fontId="7" fillId="0" borderId="0" xfId="1" applyFont="1" applyAlignment="1" applyProtection="1">
      <alignment horizontal="center"/>
    </xf>
    <xf numFmtId="1" fontId="8" fillId="0" borderId="0" xfId="1" applyNumberFormat="1" applyFont="1" applyProtection="1"/>
    <xf numFmtId="0" fontId="9" fillId="0" borderId="0" xfId="1" applyFont="1" applyProtection="1"/>
    <xf numFmtId="0" fontId="10" fillId="0" borderId="1" xfId="1" applyFont="1" applyBorder="1" applyAlignment="1" applyProtection="1">
      <alignment horizontal="center" vertical="center" wrapText="1"/>
    </xf>
    <xf numFmtId="49" fontId="11" fillId="0" borderId="2" xfId="1" applyNumberFormat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1" fontId="11" fillId="0" borderId="5" xfId="1" applyNumberFormat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49" fontId="11" fillId="0" borderId="7" xfId="1" applyNumberFormat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1" fontId="11" fillId="0" borderId="10" xfId="1" applyNumberFormat="1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horizontal="center" vertical="center" wrapText="1"/>
    </xf>
    <xf numFmtId="0" fontId="13" fillId="0" borderId="7" xfId="1" applyFont="1" applyBorder="1" applyAlignment="1" applyProtection="1">
      <alignment horizontal="center" vertical="top" wrapText="1"/>
    </xf>
    <xf numFmtId="0" fontId="13" fillId="0" borderId="8" xfId="1" applyFont="1" applyBorder="1" applyAlignment="1" applyProtection="1">
      <alignment horizontal="center" vertical="top" wrapText="1"/>
    </xf>
    <xf numFmtId="0" fontId="13" fillId="0" borderId="9" xfId="1" applyFont="1" applyBorder="1" applyAlignment="1" applyProtection="1">
      <alignment horizontal="center" vertical="top" wrapText="1"/>
    </xf>
    <xf numFmtId="1" fontId="13" fillId="0" borderId="10" xfId="1" applyNumberFormat="1" applyFont="1" applyBorder="1" applyAlignment="1" applyProtection="1">
      <alignment horizontal="center" vertical="top" wrapText="1"/>
    </xf>
    <xf numFmtId="0" fontId="14" fillId="0" borderId="0" xfId="1" applyFont="1" applyFill="1" applyAlignment="1" applyProtection="1">
      <alignment horizontal="center"/>
    </xf>
    <xf numFmtId="3" fontId="15" fillId="0" borderId="0" xfId="1" applyNumberFormat="1" applyFont="1" applyFill="1" applyProtection="1"/>
    <xf numFmtId="0" fontId="15" fillId="0" borderId="0" xfId="1" applyFont="1" applyProtection="1"/>
    <xf numFmtId="3" fontId="15" fillId="0" borderId="0" xfId="1" applyNumberFormat="1" applyFont="1" applyProtection="1"/>
    <xf numFmtId="0" fontId="7" fillId="0" borderId="11" xfId="1" applyFont="1" applyBorder="1" applyAlignment="1" applyProtection="1">
      <alignment horizontal="center" vertical="center" wrapText="1"/>
    </xf>
    <xf numFmtId="0" fontId="11" fillId="0" borderId="12" xfId="1" applyFont="1" applyBorder="1" applyAlignment="1" applyProtection="1">
      <alignment vertical="center" wrapText="1"/>
    </xf>
    <xf numFmtId="0" fontId="11" fillId="0" borderId="12" xfId="1" applyFont="1" applyFill="1" applyBorder="1" applyAlignment="1" applyProtection="1">
      <alignment horizontal="center" vertical="center" wrapText="1"/>
    </xf>
    <xf numFmtId="3" fontId="9" fillId="0" borderId="12" xfId="1" applyNumberFormat="1" applyFont="1" applyFill="1" applyBorder="1" applyAlignment="1" applyProtection="1">
      <alignment horizontal="center" vertical="center" wrapText="1"/>
    </xf>
    <xf numFmtId="3" fontId="9" fillId="0" borderId="13" xfId="1" applyNumberFormat="1" applyFont="1" applyFill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11" fillId="0" borderId="15" xfId="1" applyFont="1" applyBorder="1" applyAlignment="1" applyProtection="1">
      <alignment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3" fontId="9" fillId="0" borderId="16" xfId="1" applyNumberFormat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vertical="center" wrapText="1"/>
    </xf>
    <xf numFmtId="3" fontId="9" fillId="0" borderId="15" xfId="1" applyNumberFormat="1" applyFont="1" applyFill="1" applyBorder="1" applyAlignment="1" applyProtection="1">
      <alignment horizontal="right" vertical="center" wrapText="1"/>
      <protection locked="0"/>
    </xf>
    <xf numFmtId="3" fontId="9" fillId="0" borderId="16" xfId="1" applyNumberFormat="1" applyFont="1" applyFill="1" applyBorder="1" applyAlignment="1" applyProtection="1">
      <alignment horizontal="right" vertical="center" wrapText="1"/>
    </xf>
    <xf numFmtId="165" fontId="0" fillId="0" borderId="0" xfId="2" applyNumberFormat="1" applyFont="1" applyFill="1" applyBorder="1" applyAlignment="1" applyProtection="1"/>
    <xf numFmtId="3" fontId="3" fillId="0" borderId="0" xfId="1" applyNumberFormat="1" applyFont="1" applyFill="1" applyAlignment="1" applyProtection="1">
      <alignment horizontal="center"/>
    </xf>
    <xf numFmtId="0" fontId="17" fillId="0" borderId="15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3" fontId="19" fillId="0" borderId="0" xfId="1" applyNumberFormat="1" applyFont="1" applyFill="1" applyAlignment="1" applyProtection="1">
      <alignment horizontal="center"/>
    </xf>
    <xf numFmtId="0" fontId="18" fillId="0" borderId="15" xfId="1" applyFont="1" applyFill="1" applyBorder="1" applyAlignment="1">
      <alignment vertical="top" wrapText="1"/>
    </xf>
    <xf numFmtId="3" fontId="20" fillId="0" borderId="15" xfId="1" applyNumberFormat="1" applyFont="1" applyFill="1" applyBorder="1" applyAlignment="1" applyProtection="1">
      <alignment horizontal="right" vertical="center" wrapText="1"/>
    </xf>
    <xf numFmtId="3" fontId="20" fillId="0" borderId="16" xfId="1" applyNumberFormat="1" applyFont="1" applyFill="1" applyBorder="1" applyAlignment="1" applyProtection="1">
      <alignment horizontal="right" vertical="center" wrapText="1"/>
    </xf>
    <xf numFmtId="0" fontId="7" fillId="0" borderId="17" xfId="1" applyFont="1" applyBorder="1" applyAlignment="1" applyProtection="1">
      <alignment horizontal="center" vertical="center" wrapText="1"/>
    </xf>
    <xf numFmtId="0" fontId="17" fillId="0" borderId="18" xfId="1" applyFont="1" applyFill="1" applyBorder="1" applyAlignment="1">
      <alignment vertical="top" wrapText="1"/>
    </xf>
    <xf numFmtId="0" fontId="11" fillId="0" borderId="18" xfId="1" applyFont="1" applyFill="1" applyBorder="1" applyAlignment="1" applyProtection="1">
      <alignment horizontal="center" vertical="center" wrapText="1"/>
    </xf>
    <xf numFmtId="3" fontId="9" fillId="0" borderId="18" xfId="1" applyNumberFormat="1" applyFont="1" applyFill="1" applyBorder="1" applyAlignment="1" applyProtection="1">
      <alignment horizontal="right" vertical="center" wrapText="1"/>
      <protection locked="0"/>
    </xf>
    <xf numFmtId="3" fontId="9" fillId="0" borderId="19" xfId="1" applyNumberFormat="1" applyFont="1" applyFill="1" applyBorder="1" applyAlignment="1" applyProtection="1">
      <alignment horizontal="right" vertical="center" wrapText="1"/>
    </xf>
    <xf numFmtId="0" fontId="11" fillId="0" borderId="12" xfId="1" applyFont="1" applyFill="1" applyBorder="1" applyAlignment="1" applyProtection="1">
      <alignment vertical="center" wrapText="1"/>
    </xf>
    <xf numFmtId="3" fontId="21" fillId="0" borderId="0" xfId="1" applyNumberFormat="1" applyFont="1" applyFill="1" applyAlignment="1" applyProtection="1">
      <alignment horizontal="center" vertical="center"/>
    </xf>
    <xf numFmtId="3" fontId="19" fillId="0" borderId="0" xfId="1" applyNumberFormat="1" applyFont="1" applyFill="1" applyAlignment="1" applyProtection="1">
      <alignment horizontal="center" vertical="center"/>
    </xf>
    <xf numFmtId="49" fontId="22" fillId="0" borderId="15" xfId="1" applyNumberFormat="1" applyFont="1" applyFill="1" applyBorder="1" applyAlignment="1" applyProtection="1">
      <alignment horizontal="center" vertical="center" wrapText="1"/>
    </xf>
    <xf numFmtId="3" fontId="9" fillId="0" borderId="15" xfId="1" applyNumberFormat="1" applyFont="1" applyFill="1" applyBorder="1" applyAlignment="1" applyProtection="1">
      <alignment horizontal="right" vertical="center" wrapText="1"/>
    </xf>
    <xf numFmtId="0" fontId="11" fillId="0" borderId="15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vertical="center" wrapText="1"/>
    </xf>
    <xf numFmtId="49" fontId="11" fillId="0" borderId="15" xfId="3" applyNumberFormat="1" applyFont="1" applyFill="1" applyBorder="1" applyAlignment="1" applyProtection="1">
      <alignment horizontal="center" vertical="center" wrapText="1"/>
    </xf>
    <xf numFmtId="0" fontId="17" fillId="0" borderId="15" xfId="1" applyNumberFormat="1" applyFont="1" applyFill="1" applyBorder="1" applyAlignment="1">
      <alignment vertical="top" wrapText="1"/>
    </xf>
    <xf numFmtId="0" fontId="7" fillId="0" borderId="20" xfId="1" applyFont="1" applyBorder="1" applyAlignment="1" applyProtection="1">
      <alignment horizontal="center" vertical="center" wrapText="1"/>
    </xf>
    <xf numFmtId="0" fontId="2" fillId="0" borderId="15" xfId="1" applyNumberFormat="1" applyFont="1" applyFill="1" applyBorder="1" applyAlignment="1">
      <alignment vertical="top" wrapText="1"/>
    </xf>
    <xf numFmtId="0" fontId="7" fillId="0" borderId="21" xfId="1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/>
    </xf>
    <xf numFmtId="3" fontId="9" fillId="0" borderId="15" xfId="1" applyNumberFormat="1" applyFont="1" applyFill="1" applyBorder="1" applyAlignment="1" applyProtection="1">
      <alignment vertical="center" wrapText="1"/>
      <protection locked="0"/>
    </xf>
    <xf numFmtId="3" fontId="9" fillId="0" borderId="16" xfId="1" applyNumberFormat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vertical="center" wrapText="1"/>
    </xf>
    <xf numFmtId="3" fontId="20" fillId="0" borderId="18" xfId="1" applyNumberFormat="1" applyFont="1" applyFill="1" applyBorder="1" applyAlignment="1" applyProtection="1">
      <alignment horizontal="right" vertical="center" wrapText="1"/>
    </xf>
    <xf numFmtId="3" fontId="20" fillId="0" borderId="19" xfId="1" applyNumberFormat="1" applyFont="1" applyFill="1" applyBorder="1" applyAlignment="1" applyProtection="1">
      <alignment horizontal="right" vertical="center" wrapText="1"/>
    </xf>
    <xf numFmtId="0" fontId="24" fillId="0" borderId="15" xfId="3" applyFont="1" applyBorder="1" applyAlignment="1" applyProtection="1">
      <alignment horizontal="center" vertical="center" wrapText="1"/>
    </xf>
    <xf numFmtId="0" fontId="8" fillId="0" borderId="15" xfId="3" applyFont="1" applyFill="1" applyBorder="1" applyAlignment="1" applyProtection="1">
      <alignment vertical="center" wrapText="1"/>
    </xf>
    <xf numFmtId="49" fontId="24" fillId="0" borderId="15" xfId="3" applyNumberFormat="1" applyFont="1" applyBorder="1" applyAlignment="1" applyProtection="1">
      <alignment horizontal="center" vertical="center" wrapText="1"/>
    </xf>
    <xf numFmtId="49" fontId="7" fillId="0" borderId="15" xfId="1" applyNumberFormat="1" applyFont="1" applyFill="1" applyBorder="1" applyAlignment="1" applyProtection="1">
      <alignment vertical="center" wrapText="1"/>
    </xf>
    <xf numFmtId="49" fontId="11" fillId="0" borderId="15" xfId="1" applyNumberFormat="1" applyFont="1" applyFill="1" applyBorder="1" applyAlignment="1" applyProtection="1">
      <alignment horizontal="center" vertical="center" wrapText="1"/>
    </xf>
    <xf numFmtId="3" fontId="9" fillId="0" borderId="18" xfId="1" applyNumberFormat="1" applyFont="1" applyFill="1" applyBorder="1" applyAlignment="1" applyProtection="1">
      <alignment horizontal="right" vertical="center" wrapText="1"/>
    </xf>
    <xf numFmtId="0" fontId="17" fillId="0" borderId="22" xfId="1" applyFont="1" applyFill="1" applyBorder="1" applyAlignment="1">
      <alignment vertical="top" wrapText="1"/>
    </xf>
    <xf numFmtId="0" fontId="11" fillId="0" borderId="22" xfId="1" applyFont="1" applyFill="1" applyBorder="1" applyAlignment="1" applyProtection="1">
      <alignment horizontal="center" vertical="center" wrapText="1"/>
    </xf>
    <xf numFmtId="3" fontId="9" fillId="0" borderId="22" xfId="1" applyNumberFormat="1" applyFont="1" applyFill="1" applyBorder="1" applyAlignment="1" applyProtection="1">
      <alignment horizontal="right" vertical="center" wrapText="1"/>
      <protection locked="0"/>
    </xf>
    <xf numFmtId="3" fontId="9" fillId="0" borderId="23" xfId="1" applyNumberFormat="1" applyFont="1" applyFill="1" applyBorder="1" applyAlignment="1" applyProtection="1">
      <alignment horizontal="right" vertical="center" wrapText="1"/>
    </xf>
    <xf numFmtId="0" fontId="8" fillId="0" borderId="15" xfId="1" applyFont="1" applyFill="1" applyBorder="1" applyAlignment="1" applyProtection="1">
      <alignment vertical="center" wrapText="1"/>
    </xf>
    <xf numFmtId="3" fontId="5" fillId="0" borderId="15" xfId="1" applyNumberFormat="1" applyFont="1" applyFill="1" applyBorder="1" applyAlignment="1" applyProtection="1">
      <alignment horizontal="right" vertical="center" wrapText="1"/>
    </xf>
    <xf numFmtId="3" fontId="5" fillId="0" borderId="16" xfId="1" applyNumberFormat="1" applyFont="1" applyFill="1" applyBorder="1" applyAlignment="1" applyProtection="1">
      <alignment horizontal="right" vertical="center" wrapText="1"/>
    </xf>
    <xf numFmtId="3" fontId="20" fillId="0" borderId="15" xfId="1" applyNumberFormat="1" applyFont="1" applyFill="1" applyBorder="1" applyAlignment="1" applyProtection="1">
      <alignment horizontal="center" vertical="center" wrapText="1"/>
    </xf>
    <xf numFmtId="3" fontId="20" fillId="0" borderId="16" xfId="1" applyNumberFormat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>
      <alignment vertical="top" wrapText="1"/>
    </xf>
    <xf numFmtId="0" fontId="27" fillId="0" borderId="0" xfId="1" applyFont="1" applyFill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26" fillId="0" borderId="0" xfId="1" applyFont="1" applyFill="1" applyAlignment="1">
      <alignment horizontal="left"/>
    </xf>
    <xf numFmtId="0" fontId="1" fillId="0" borderId="0" xfId="1" applyAlignment="1" applyProtection="1"/>
    <xf numFmtId="3" fontId="1" fillId="0" borderId="0" xfId="1" applyNumberFormat="1" applyAlignment="1" applyProtection="1"/>
    <xf numFmtId="0" fontId="4" fillId="0" borderId="0" xfId="1" applyFont="1" applyProtection="1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" fontId="4" fillId="0" borderId="0" xfId="1" applyNumberFormat="1" applyFont="1" applyProtection="1">
      <protection locked="0"/>
    </xf>
    <xf numFmtId="1" fontId="4" fillId="0" borderId="0" xfId="1" applyNumberFormat="1" applyFont="1" applyProtection="1"/>
    <xf numFmtId="0" fontId="28" fillId="0" borderId="0" xfId="1" applyFont="1" applyFill="1" applyAlignment="1" applyProtection="1">
      <alignment horizontal="center"/>
    </xf>
    <xf numFmtId="0" fontId="1" fillId="0" borderId="0" xfId="1" applyAlignment="1" applyProtection="1">
      <alignment horizontal="center"/>
    </xf>
  </cellXfs>
  <cellStyles count="4">
    <cellStyle name="Normal" xfId="0" builtinId="0"/>
    <cellStyle name="Normal 2" xfId="1"/>
    <cellStyle name="Normal_vaslui, bilant 30.06.2007" xfId="3"/>
    <cellStyle name="Virgulă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beta%20BIRAU/Documents/4%20BILANTURI/BILANT%20AN%202024/BILANT%20TRIM%20IV%20AN%202024/BILANT%20CENTRALIZAT%20DEC%202024/BILANT%20CENTRALIZAT%20%2031%20DECEMBRI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DATE%20DESCHISE/2025/postare%20site%20aprilie%202025/CNAS%20SET%20DE%20DATE%2031.1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"/>
      <sheetName val="ANEXA 2"/>
      <sheetName val="ANEXA 3"/>
      <sheetName val="COD 04 (2)"/>
      <sheetName val="ANEXA 14a"/>
      <sheetName val="ANEXA 32"/>
      <sheetName val="Anexa 19"/>
      <sheetName val="Anexa 20a"/>
      <sheetName val="Anexa 20b"/>
      <sheetName val="ANEXA 40c"/>
      <sheetName val="ANEXA 5 "/>
      <sheetName val="ANEXA 5  (2)"/>
      <sheetName val="ANEXA 6"/>
      <sheetName val="ANEXA 6 (2)"/>
      <sheetName val="ANEXA 7 CAPITOL 6605"/>
      <sheetName val="ANEXA 7 CAPITOL 6805 "/>
      <sheetName val="ANEXA 25"/>
      <sheetName val="ANEXA 26(1.1)"/>
      <sheetName val="ANEXA 26(1.2)"/>
      <sheetName val="ANEXA 26 (2.1)"/>
      <sheetName val="ANEXA 26 (2.2)"/>
      <sheetName val="26,3,1"/>
      <sheetName val="ANEXA 26(3.1)"/>
      <sheetName val="ANEXA 26(4.1)"/>
      <sheetName val="ANEXA 26 (5.1)"/>
      <sheetName val="Anexa 26 (5.2)"/>
      <sheetName val="ANEXA 26(6.1)"/>
      <sheetName val="ANEXA 7 CAPITOL 6608"/>
      <sheetName val="ANEXA 27"/>
      <sheetName val="ANEXA 30"/>
      <sheetName val="ANEXA 34"/>
      <sheetName val="NOTA 1"/>
      <sheetName val="ANEXA 35 a1"/>
      <sheetName val="ANEXA 35 a2"/>
      <sheetName val="ANEXA 35 b1"/>
      <sheetName val="ANEXA 35 b2"/>
      <sheetName val="SOLDURI BILANT"/>
      <sheetName val="ANEXA 2 SOLDURI"/>
      <sheetName val="VENITURI "/>
      <sheetName val="VENITURI (2)"/>
      <sheetName val="PROVIZIOANE"/>
      <sheetName val="DATORII UE"/>
      <sheetName val="DISPONIBILITATI"/>
      <sheetName val="COD 04"/>
      <sheetName val="PLATI"/>
      <sheetName val="ANGAJ BUGETAR"/>
      <sheetName val="ANGAJAM LEGAL "/>
      <sheetName val="CONT EXECUTIE  "/>
      <sheetName val="CONT EXECUTIE   (2)"/>
      <sheetName val="CREDITE BUG"/>
      <sheetName val="CREDITE BUG (2)"/>
      <sheetName val="TAXA EVALUARE"/>
      <sheetName val="CONT 8082"/>
      <sheetName val="CONT 8082 (2)"/>
      <sheetName val="CONT IN AFARA BIL"/>
      <sheetName val="ACCIDENTE MUNCA 1 "/>
      <sheetName val="ACCIDENTE DE MUNCA 2"/>
      <sheetName val="PREJUDICII SI DAUNE"/>
      <sheetName val="PREJUDICII SI DAUNE 2"/>
      <sheetName val="CONT 473"/>
      <sheetName val="CONCEDII MEDICALE"/>
      <sheetName val="CERERI CM"/>
      <sheetName val="PRESTATII UE"/>
      <sheetName val="Bugetul de stat"/>
      <sheetName val="Programe"/>
      <sheetName val="F104 sint fin prog"/>
      <sheetName val="105 fisa prog cu scop CURATIV"/>
      <sheetName val="F105 SERVICII MEDICALE"/>
      <sheetName val="F105 CV-CVR"/>
      <sheetName val="F TRANSFERURI"/>
      <sheetName val="F MANAG SI ADM"/>
      <sheetName val="F CONCEDII SI INDEMNIZATII"/>
    </sheetNames>
    <sheetDataSet>
      <sheetData sheetId="0">
        <row r="1">
          <cell r="A1" t="str">
            <v xml:space="preserve">CASA NAȚIONALĂ  DE  ASIGURĂRI  DE  SĂNĂTATE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inițiale</v>
          </cell>
        </row>
      </sheetData>
      <sheetData sheetId="11">
        <row r="10">
          <cell r="C10">
            <v>8676000</v>
          </cell>
        </row>
      </sheetData>
      <sheetData sheetId="12">
        <row r="6">
          <cell r="F6" t="str">
            <v>inițiale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7">
          <cell r="F7">
            <v>122718218</v>
          </cell>
        </row>
        <row r="8">
          <cell r="F8">
            <v>20802587</v>
          </cell>
        </row>
        <row r="9">
          <cell r="F9">
            <v>10396005</v>
          </cell>
        </row>
        <row r="10">
          <cell r="F10">
            <v>480346</v>
          </cell>
        </row>
        <row r="11">
          <cell r="F11">
            <v>66095276</v>
          </cell>
        </row>
        <row r="12">
          <cell r="F12">
            <v>1731607</v>
          </cell>
        </row>
        <row r="13">
          <cell r="F13">
            <v>2440310</v>
          </cell>
        </row>
        <row r="14">
          <cell r="F14">
            <v>663925</v>
          </cell>
        </row>
        <row r="15">
          <cell r="E15">
            <v>7796390962</v>
          </cell>
          <cell r="F15">
            <v>1348582066</v>
          </cell>
        </row>
        <row r="16">
          <cell r="E16">
            <v>21959345823</v>
          </cell>
          <cell r="F16">
            <v>18244838909</v>
          </cell>
        </row>
        <row r="22">
          <cell r="F22">
            <v>158087</v>
          </cell>
        </row>
        <row r="25">
          <cell r="F25">
            <v>3793678988</v>
          </cell>
        </row>
        <row r="27">
          <cell r="E27">
            <v>32045751</v>
          </cell>
        </row>
        <row r="28">
          <cell r="E28">
            <v>22718267</v>
          </cell>
        </row>
        <row r="29">
          <cell r="E29">
            <v>172075546</v>
          </cell>
        </row>
        <row r="30">
          <cell r="E30">
            <v>43983397</v>
          </cell>
        </row>
        <row r="31">
          <cell r="E31">
            <v>172835</v>
          </cell>
        </row>
        <row r="32">
          <cell r="E32">
            <v>226301802</v>
          </cell>
        </row>
        <row r="33">
          <cell r="E33">
            <v>700670937</v>
          </cell>
        </row>
        <row r="34">
          <cell r="E34">
            <v>15816479</v>
          </cell>
        </row>
        <row r="35">
          <cell r="E35">
            <v>9724491</v>
          </cell>
        </row>
        <row r="36">
          <cell r="E36">
            <v>18547917</v>
          </cell>
        </row>
        <row r="37">
          <cell r="E37">
            <v>0</v>
          </cell>
        </row>
        <row r="38">
          <cell r="E38">
            <v>475295</v>
          </cell>
        </row>
        <row r="48">
          <cell r="F48">
            <v>31680441</v>
          </cell>
        </row>
        <row r="49">
          <cell r="F49">
            <v>21901619</v>
          </cell>
        </row>
        <row r="50">
          <cell r="F50">
            <v>114089213</v>
          </cell>
        </row>
        <row r="51">
          <cell r="F51">
            <v>75884</v>
          </cell>
        </row>
        <row r="52">
          <cell r="F52">
            <v>44610136</v>
          </cell>
        </row>
        <row r="53">
          <cell r="F53">
            <v>654745350</v>
          </cell>
        </row>
        <row r="54">
          <cell r="F54">
            <v>15380536</v>
          </cell>
        </row>
        <row r="55">
          <cell r="F55">
            <v>8163841</v>
          </cell>
        </row>
        <row r="56">
          <cell r="F56">
            <v>17357634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9">
          <cell r="E69">
            <v>53045</v>
          </cell>
        </row>
        <row r="70">
          <cell r="E70">
            <v>181644</v>
          </cell>
        </row>
        <row r="71">
          <cell r="E71">
            <v>1256579</v>
          </cell>
        </row>
        <row r="72">
          <cell r="E72">
            <v>726222</v>
          </cell>
        </row>
        <row r="73">
          <cell r="E73">
            <v>32315958</v>
          </cell>
        </row>
        <row r="74">
          <cell r="E74">
            <v>1181213</v>
          </cell>
        </row>
        <row r="75">
          <cell r="E75">
            <v>995</v>
          </cell>
        </row>
        <row r="77">
          <cell r="F77">
            <v>10065995735</v>
          </cell>
        </row>
        <row r="78">
          <cell r="F78">
            <v>137886</v>
          </cell>
        </row>
        <row r="79">
          <cell r="F79">
            <v>1236448869</v>
          </cell>
        </row>
        <row r="82">
          <cell r="E82">
            <v>728381</v>
          </cell>
        </row>
        <row r="83">
          <cell r="E83">
            <v>12047</v>
          </cell>
        </row>
        <row r="85">
          <cell r="F85">
            <v>25020821</v>
          </cell>
        </row>
        <row r="86">
          <cell r="F86">
            <v>387404</v>
          </cell>
        </row>
        <row r="87">
          <cell r="E87">
            <v>166642</v>
          </cell>
        </row>
        <row r="89">
          <cell r="F89">
            <v>22283</v>
          </cell>
        </row>
        <row r="90">
          <cell r="F90">
            <v>532027</v>
          </cell>
        </row>
        <row r="91">
          <cell r="F91">
            <v>858062</v>
          </cell>
        </row>
        <row r="92">
          <cell r="E92">
            <v>123861</v>
          </cell>
          <cell r="F92">
            <v>4977</v>
          </cell>
        </row>
        <row r="93">
          <cell r="F93">
            <v>72067</v>
          </cell>
        </row>
        <row r="95">
          <cell r="F95">
            <v>215182</v>
          </cell>
        </row>
        <row r="96">
          <cell r="F96">
            <v>10550717</v>
          </cell>
        </row>
        <row r="98">
          <cell r="F98">
            <v>4231963</v>
          </cell>
        </row>
        <row r="100">
          <cell r="F100">
            <v>977316</v>
          </cell>
        </row>
        <row r="104">
          <cell r="F104">
            <v>2674660</v>
          </cell>
        </row>
        <row r="105">
          <cell r="F105">
            <v>27767</v>
          </cell>
        </row>
        <row r="106">
          <cell r="F106">
            <v>2110023</v>
          </cell>
        </row>
        <row r="108">
          <cell r="E108">
            <v>95784</v>
          </cell>
        </row>
        <row r="109">
          <cell r="F109">
            <v>8706115</v>
          </cell>
        </row>
        <row r="110">
          <cell r="E110">
            <v>76335770</v>
          </cell>
        </row>
        <row r="111">
          <cell r="F111">
            <v>375470</v>
          </cell>
        </row>
        <row r="112">
          <cell r="E112">
            <v>79167249</v>
          </cell>
        </row>
        <row r="113">
          <cell r="E113">
            <v>2576381</v>
          </cell>
        </row>
        <row r="114">
          <cell r="E114">
            <v>267796800</v>
          </cell>
        </row>
        <row r="115">
          <cell r="E115">
            <v>177778</v>
          </cell>
        </row>
        <row r="116">
          <cell r="F116">
            <v>1461042090</v>
          </cell>
        </row>
        <row r="117">
          <cell r="F117">
            <v>3994963316</v>
          </cell>
        </row>
        <row r="118">
          <cell r="F118">
            <v>28720352</v>
          </cell>
        </row>
        <row r="119">
          <cell r="F119">
            <v>96138578</v>
          </cell>
        </row>
        <row r="120">
          <cell r="E120">
            <v>6485396039</v>
          </cell>
        </row>
        <row r="121">
          <cell r="F121">
            <v>1017630079</v>
          </cell>
        </row>
        <row r="123">
          <cell r="E123">
            <v>82281</v>
          </cell>
        </row>
        <row r="124">
          <cell r="F124">
            <v>65201</v>
          </cell>
        </row>
        <row r="125">
          <cell r="F125">
            <v>95784</v>
          </cell>
        </row>
        <row r="126">
          <cell r="E126">
            <v>4548950403</v>
          </cell>
        </row>
        <row r="128">
          <cell r="F128">
            <v>1181213</v>
          </cell>
        </row>
        <row r="129">
          <cell r="E129">
            <v>22109407924</v>
          </cell>
          <cell r="F129">
            <v>22109407924</v>
          </cell>
        </row>
        <row r="132">
          <cell r="F132">
            <v>43456559</v>
          </cell>
        </row>
        <row r="135">
          <cell r="E135">
            <v>3218950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917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8706115</v>
          </cell>
        </row>
        <row r="143">
          <cell r="E143">
            <v>318144</v>
          </cell>
        </row>
        <row r="144">
          <cell r="E144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22279</v>
          </cell>
        </row>
        <row r="151">
          <cell r="E151">
            <v>357398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161164</v>
          </cell>
        </row>
        <row r="155">
          <cell r="E155">
            <v>0</v>
          </cell>
        </row>
        <row r="156">
          <cell r="E156">
            <v>951088</v>
          </cell>
        </row>
        <row r="157">
          <cell r="E157">
            <v>915022</v>
          </cell>
        </row>
        <row r="158">
          <cell r="E158">
            <v>12987843</v>
          </cell>
        </row>
      </sheetData>
      <sheetData sheetId="37" refreshError="1"/>
      <sheetData sheetId="38" refreshError="1"/>
      <sheetData sheetId="39">
        <row r="18">
          <cell r="E18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>
        <row r="11">
          <cell r="D11">
            <v>-78311765</v>
          </cell>
        </row>
      </sheetData>
      <sheetData sheetId="45" refreshError="1"/>
      <sheetData sheetId="46" refreshError="1"/>
      <sheetData sheetId="47">
        <row r="6">
          <cell r="E6" t="str">
            <v>inițiale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"/>
      <sheetName val="ANEXA 5 "/>
      <sheetName val="ANEXA 5  (2)"/>
      <sheetName val="ANEXA 30"/>
      <sheetName val="CONT EXECUTIE  "/>
      <sheetName val="CONT EXECUTIE   (3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"/>
  <sheetViews>
    <sheetView showZeros="0" tabSelected="1" zoomScaleNormal="100" workbookViewId="0">
      <selection activeCell="H12" sqref="H12"/>
    </sheetView>
  </sheetViews>
  <sheetFormatPr defaultColWidth="9.140625" defaultRowHeight="18" x14ac:dyDescent="0.25"/>
  <cols>
    <col min="1" max="1" width="5" style="97" customWidth="1"/>
    <col min="2" max="2" width="56" style="4" customWidth="1"/>
    <col min="3" max="3" width="6.140625" style="107" customWidth="1"/>
    <col min="4" max="4" width="21.42578125" style="4" customWidth="1"/>
    <col min="5" max="5" width="21.42578125" style="10" customWidth="1"/>
    <col min="6" max="6" width="12.7109375" style="2" customWidth="1"/>
    <col min="7" max="7" width="24.7109375" style="2" customWidth="1"/>
    <col min="8" max="8" width="13.42578125" style="3" customWidth="1"/>
    <col min="9" max="11" width="18.7109375" style="4" customWidth="1"/>
    <col min="12" max="12" width="12.7109375" style="5" customWidth="1"/>
    <col min="13" max="13" width="11.7109375" style="4" customWidth="1"/>
    <col min="14" max="16384" width="9.140625" style="4"/>
  </cols>
  <sheetData>
    <row r="1" spans="1:13" x14ac:dyDescent="0.25">
      <c r="A1" s="1" t="s">
        <v>0</v>
      </c>
      <c r="B1" s="1"/>
      <c r="C1" s="1"/>
      <c r="D1" s="1"/>
      <c r="E1" s="1"/>
    </row>
    <row r="2" spans="1:13" ht="6" customHeight="1" x14ac:dyDescent="0.25">
      <c r="A2" s="6"/>
      <c r="B2" s="7"/>
      <c r="C2" s="8"/>
      <c r="D2" s="7"/>
      <c r="E2" s="7"/>
    </row>
    <row r="3" spans="1:13" x14ac:dyDescent="0.25">
      <c r="A3" s="6"/>
      <c r="B3" s="9"/>
      <c r="C3" s="9"/>
      <c r="D3" s="7"/>
    </row>
    <row r="4" spans="1:13" ht="15.75" customHeight="1" x14ac:dyDescent="0.25">
      <c r="A4" s="11" t="s">
        <v>1</v>
      </c>
      <c r="B4" s="11"/>
      <c r="C4" s="11"/>
      <c r="D4" s="11"/>
      <c r="E4" s="11"/>
    </row>
    <row r="5" spans="1:13" ht="15.75" customHeight="1" x14ac:dyDescent="0.25">
      <c r="A5" s="11" t="s">
        <v>2</v>
      </c>
      <c r="B5" s="11"/>
      <c r="C5" s="11"/>
      <c r="D5" s="11"/>
      <c r="E5" s="11"/>
    </row>
    <row r="6" spans="1:13" x14ac:dyDescent="0.25">
      <c r="A6" s="12" t="s">
        <v>3</v>
      </c>
      <c r="B6" s="13"/>
      <c r="C6" s="14"/>
      <c r="D6" s="13"/>
      <c r="E6" s="15" t="s">
        <v>4</v>
      </c>
      <c r="M6" s="16"/>
    </row>
    <row r="7" spans="1:13" ht="17.25" customHeight="1" x14ac:dyDescent="0.25">
      <c r="A7" s="17" t="s">
        <v>5</v>
      </c>
      <c r="B7" s="18" t="s">
        <v>6</v>
      </c>
      <c r="C7" s="19" t="s">
        <v>7</v>
      </c>
      <c r="D7" s="20" t="s">
        <v>8</v>
      </c>
      <c r="E7" s="21" t="s">
        <v>9</v>
      </c>
    </row>
    <row r="8" spans="1:13" ht="31.5" customHeight="1" x14ac:dyDescent="0.25">
      <c r="A8" s="22"/>
      <c r="B8" s="23"/>
      <c r="C8" s="24"/>
      <c r="D8" s="25"/>
      <c r="E8" s="26"/>
    </row>
    <row r="9" spans="1:13" s="34" customFormat="1" ht="9.75" customHeight="1" x14ac:dyDescent="0.2">
      <c r="A9" s="27" t="s">
        <v>10</v>
      </c>
      <c r="B9" s="28" t="s">
        <v>11</v>
      </c>
      <c r="C9" s="29" t="s">
        <v>12</v>
      </c>
      <c r="D9" s="30">
        <v>1</v>
      </c>
      <c r="E9" s="31">
        <v>2</v>
      </c>
      <c r="F9" s="32"/>
      <c r="G9" s="32"/>
      <c r="H9" s="33"/>
      <c r="L9" s="35"/>
    </row>
    <row r="10" spans="1:13" x14ac:dyDescent="0.25">
      <c r="A10" s="36">
        <v>1</v>
      </c>
      <c r="B10" s="37" t="s">
        <v>13</v>
      </c>
      <c r="C10" s="38" t="s">
        <v>14</v>
      </c>
      <c r="D10" s="39"/>
      <c r="E10" s="40"/>
    </row>
    <row r="11" spans="1:13" ht="13.5" customHeight="1" x14ac:dyDescent="0.25">
      <c r="A11" s="41">
        <v>2</v>
      </c>
      <c r="B11" s="42" t="s">
        <v>15</v>
      </c>
      <c r="C11" s="43" t="s">
        <v>16</v>
      </c>
      <c r="D11" s="44"/>
      <c r="E11" s="45"/>
    </row>
    <row r="12" spans="1:13" ht="63" x14ac:dyDescent="0.25">
      <c r="A12" s="41">
        <v>3</v>
      </c>
      <c r="B12" s="46" t="s">
        <v>17</v>
      </c>
      <c r="C12" s="43" t="s">
        <v>18</v>
      </c>
      <c r="D12" s="47">
        <v>68824416</v>
      </c>
      <c r="E12" s="48">
        <f>+'[1]SOLDURI BILANT'!E27+'[1]SOLDURI BILANT'!E28+'[1]SOLDURI BILANT'!E29+'[1]SOLDURI BILANT'!E40-'[1]SOLDURI BILANT'!F48-'[1]SOLDURI BILANT'!F57-'[1]SOLDURI BILANT'!F58-'[1]SOLDURI BILANT'!F59-'[1]SOLDURI BILANT'!F65-'[1]SOLDURI BILANT'!F49-'[1]SOLDURI BILANT'!F50-'[1]SOLDURI BILANT'!F60</f>
        <v>59168291</v>
      </c>
      <c r="G12" s="2" t="s">
        <v>19</v>
      </c>
      <c r="I12" s="49"/>
      <c r="J12" s="49"/>
      <c r="K12" s="49"/>
      <c r="M12" s="5"/>
    </row>
    <row r="13" spans="1:13" ht="110.25" x14ac:dyDescent="0.25">
      <c r="A13" s="41">
        <v>4</v>
      </c>
      <c r="B13" s="46" t="s">
        <v>20</v>
      </c>
      <c r="C13" s="43" t="s">
        <v>21</v>
      </c>
      <c r="D13" s="47">
        <v>71319628</v>
      </c>
      <c r="E13" s="48">
        <f>+'[1]SOLDURI BILANT'!E33+'[1]SOLDURI BILANT'!E34+'[1]SOLDURI BILANT'!E35+'[1]SOLDURI BILANT'!E36-'[1]SOLDURI BILANT'!F56-'[1]SOLDURI BILANT'!F63-'[1]SOLDURI BILANT'!F64-'[1]SOLDURI BILANT'!F66-'[1]SOLDURI BILANT'!F53-'[1]SOLDURI BILANT'!F55-'[1]SOLDURI BILANT'!F54</f>
        <v>49112463</v>
      </c>
      <c r="G13" s="50"/>
      <c r="I13" s="49"/>
      <c r="J13" s="49"/>
      <c r="K13" s="49"/>
      <c r="M13" s="5"/>
    </row>
    <row r="14" spans="1:13" ht="100.5" x14ac:dyDescent="0.25">
      <c r="A14" s="41">
        <v>5</v>
      </c>
      <c r="B14" s="51" t="s">
        <v>22</v>
      </c>
      <c r="C14" s="43" t="s">
        <v>23</v>
      </c>
      <c r="D14" s="47">
        <v>214403136</v>
      </c>
      <c r="E14" s="48">
        <f>+'[1]SOLDURI BILANT'!E30+'[1]SOLDURI BILANT'!E31+'[1]SOLDURI BILANT'!E32+'[1]SOLDURI BILANT'!E38-'[1]SOLDURI BILANT'!F51-'[1]SOLDURI BILANT'!F61-'[1]SOLDURI BILANT'!F62-'[1]SOLDURI BILANT'!F66-'[1]SOLDURI BILANT'!F52</f>
        <v>226247309</v>
      </c>
      <c r="G14" s="50"/>
      <c r="I14" s="49"/>
      <c r="J14" s="49"/>
      <c r="K14" s="49"/>
      <c r="M14" s="5"/>
    </row>
    <row r="15" spans="1:13" ht="29.25" x14ac:dyDescent="0.25">
      <c r="A15" s="41">
        <v>6</v>
      </c>
      <c r="B15" s="51" t="s">
        <v>24</v>
      </c>
      <c r="C15" s="43" t="s">
        <v>25</v>
      </c>
      <c r="D15" s="47"/>
      <c r="E15" s="48">
        <f>+'[1]SOLDURI BILANT'!E37</f>
        <v>0</v>
      </c>
      <c r="I15" s="49"/>
      <c r="J15" s="49"/>
      <c r="K15" s="49"/>
      <c r="M15" s="5"/>
    </row>
    <row r="16" spans="1:13" ht="72.75" x14ac:dyDescent="0.25">
      <c r="A16" s="41">
        <v>7</v>
      </c>
      <c r="B16" s="51" t="s">
        <v>26</v>
      </c>
      <c r="C16" s="43" t="s">
        <v>27</v>
      </c>
      <c r="D16" s="47"/>
      <c r="E16" s="48">
        <f>+'[1]SOLDURI BILANT'!E44+'[1]SOLDURI BILANT'!E45</f>
        <v>0</v>
      </c>
      <c r="I16" s="49"/>
      <c r="J16" s="49"/>
      <c r="K16" s="49"/>
      <c r="M16" s="5"/>
    </row>
    <row r="17" spans="1:13" ht="43.5" x14ac:dyDescent="0.25">
      <c r="A17" s="41">
        <v>8</v>
      </c>
      <c r="B17" s="52" t="s">
        <v>28</v>
      </c>
      <c r="C17" s="43" t="s">
        <v>29</v>
      </c>
      <c r="D17" s="47"/>
      <c r="E17" s="48"/>
      <c r="F17" s="53" t="str">
        <f>IF(D16&lt;D17,"eroare"," ")</f>
        <v xml:space="preserve"> </v>
      </c>
      <c r="G17" s="53" t="str">
        <f>IF(E16&lt;E17,"eroare"," ")</f>
        <v xml:space="preserve"> </v>
      </c>
      <c r="I17" s="49"/>
      <c r="J17" s="49"/>
      <c r="K17" s="49"/>
      <c r="M17" s="5"/>
    </row>
    <row r="18" spans="1:13" ht="58.5" x14ac:dyDescent="0.25">
      <c r="A18" s="41">
        <v>9</v>
      </c>
      <c r="B18" s="51" t="s">
        <v>30</v>
      </c>
      <c r="C18" s="43" t="s">
        <v>31</v>
      </c>
      <c r="D18" s="47">
        <v>195078582</v>
      </c>
      <c r="E18" s="48">
        <f>+'[1]SOLDURI BILANT'!E83+'[1]SOLDURI BILANT'!E114+'[1]SOLDURI BILANT'!E94-'[1]SOLDURI BILANT'!F131+'[1]SOLDURI BILANT'!E115</f>
        <v>267986625</v>
      </c>
      <c r="I18" s="49"/>
      <c r="J18" s="49"/>
      <c r="K18" s="49"/>
      <c r="M18" s="5"/>
    </row>
    <row r="19" spans="1:13" ht="57" x14ac:dyDescent="0.25">
      <c r="A19" s="41">
        <v>10</v>
      </c>
      <c r="B19" s="54" t="s">
        <v>32</v>
      </c>
      <c r="C19" s="43">
        <v>10</v>
      </c>
      <c r="D19" s="47">
        <v>195078582</v>
      </c>
      <c r="E19" s="48">
        <f>+'[1]SOLDURI BILANT'!E83+'[1]SOLDURI BILANT'!E114-'[1]SOLDURI BILANT'!F131</f>
        <v>267808847</v>
      </c>
      <c r="F19" s="53"/>
      <c r="G19" s="53" t="str">
        <f>IF(E18&lt;E19,"eroare"," ")</f>
        <v xml:space="preserve"> </v>
      </c>
      <c r="I19" s="49"/>
      <c r="J19" s="49"/>
      <c r="K19" s="49"/>
      <c r="M19" s="5"/>
    </row>
    <row r="20" spans="1:13" ht="31.5" x14ac:dyDescent="0.25">
      <c r="A20" s="41">
        <v>11</v>
      </c>
      <c r="B20" s="46" t="s">
        <v>33</v>
      </c>
      <c r="C20" s="43">
        <v>15</v>
      </c>
      <c r="D20" s="55">
        <f>D12+D13+D14+D15+D16+D18</f>
        <v>549625762</v>
      </c>
      <c r="E20" s="56">
        <f>E12+E13+E14+E15+E16+E18</f>
        <v>602514688</v>
      </c>
      <c r="I20" s="49"/>
      <c r="J20" s="49"/>
      <c r="K20" s="49"/>
      <c r="M20" s="5"/>
    </row>
    <row r="21" spans="1:13" x14ac:dyDescent="0.25">
      <c r="A21" s="41">
        <v>12</v>
      </c>
      <c r="B21" s="46" t="s">
        <v>34</v>
      </c>
      <c r="C21" s="43">
        <v>18</v>
      </c>
      <c r="D21" s="44"/>
      <c r="E21" s="45"/>
      <c r="I21" s="49"/>
      <c r="J21" s="49"/>
      <c r="K21" s="49"/>
      <c r="M21" s="5"/>
    </row>
    <row r="22" spans="1:13" ht="186" x14ac:dyDescent="0.25">
      <c r="A22" s="57">
        <v>13</v>
      </c>
      <c r="B22" s="58" t="s">
        <v>35</v>
      </c>
      <c r="C22" s="59">
        <v>19</v>
      </c>
      <c r="D22" s="60">
        <v>37365564</v>
      </c>
      <c r="E22" s="61">
        <f>+'[1]SOLDURI BILANT'!E68+'[1]SOLDURI BILANT'!E69+'[1]SOLDURI BILANT'!E70+'[1]SOLDURI BILANT'!E71+'[1]SOLDURI BILANT'!E72+'[1]SOLDURI BILANT'!E73+'[1]SOLDURI BILANT'!E74+'[1]SOLDURI BILANT'!E75</f>
        <v>35715656</v>
      </c>
      <c r="I22" s="49"/>
      <c r="J22" s="49"/>
      <c r="K22" s="49"/>
      <c r="M22" s="5"/>
    </row>
    <row r="23" spans="1:13" ht="38.450000000000003" customHeight="1" x14ac:dyDescent="0.25">
      <c r="A23" s="36">
        <v>14</v>
      </c>
      <c r="B23" s="62" t="s">
        <v>36</v>
      </c>
      <c r="C23" s="38">
        <v>20</v>
      </c>
      <c r="D23" s="39"/>
      <c r="E23" s="40"/>
      <c r="I23" s="49"/>
      <c r="J23" s="49"/>
      <c r="K23" s="49"/>
      <c r="M23" s="5"/>
    </row>
    <row r="24" spans="1:13" ht="115.5" x14ac:dyDescent="0.25">
      <c r="A24" s="41">
        <v>15</v>
      </c>
      <c r="B24" s="51" t="s">
        <v>37</v>
      </c>
      <c r="C24" s="43">
        <v>21</v>
      </c>
      <c r="D24" s="47">
        <v>3955525277</v>
      </c>
      <c r="E24" s="48">
        <f>+'[1]SOLDURI BILANT'!E39+'[1]SOLDURI BILANT'!E41+'[1]SOLDURI BILANT'!E80+'[1]SOLDURI BILANT'!E81+'[1]SOLDURI BILANT'!E82+'[1]SOLDURI BILANT'!E87+'[1]SOLDURI BILANT'!E112+'[1]SOLDURI BILANT'!E126+'[1]SOLDURI BILANT'!E92-'[1]SOLDURI BILANT'!F92+'[1]SOLDURI BILANT'!E128-'[1]SOLDURI BILANT'!F130+'[1]SOLDURI BILANT'!E113</f>
        <v>4631707940</v>
      </c>
      <c r="F24" s="63"/>
      <c r="G24" s="64"/>
      <c r="I24" s="49"/>
      <c r="J24" s="49"/>
      <c r="K24" s="49"/>
      <c r="M24" s="5"/>
    </row>
    <row r="25" spans="1:13" ht="30" x14ac:dyDescent="0.25">
      <c r="A25" s="41">
        <v>16</v>
      </c>
      <c r="B25" s="51" t="s">
        <v>38</v>
      </c>
      <c r="C25" s="65" t="s">
        <v>39</v>
      </c>
      <c r="D25" s="66"/>
      <c r="E25" s="48"/>
      <c r="F25" s="63"/>
      <c r="G25" s="64"/>
      <c r="I25" s="49"/>
      <c r="J25" s="49"/>
      <c r="K25" s="49"/>
      <c r="M25" s="5"/>
    </row>
    <row r="26" spans="1:13" ht="57.75" x14ac:dyDescent="0.25">
      <c r="A26" s="41">
        <v>17</v>
      </c>
      <c r="B26" s="51" t="s">
        <v>40</v>
      </c>
      <c r="C26" s="67">
        <v>22</v>
      </c>
      <c r="D26" s="47">
        <v>153711644</v>
      </c>
      <c r="E26" s="48">
        <f>+'[1]SOLDURI BILANT'!E39+'[1]SOLDURI BILANT'!E41+'[1]SOLDURI BILANT'!E80+'[1]SOLDURI BILANT'!E81+'[1]SOLDURI BILANT'!E82+'[1]SOLDURI BILANT'!E112-'[1]SOLDURI BILANT'!F130</f>
        <v>79895630</v>
      </c>
      <c r="F26" s="53"/>
      <c r="G26" s="53"/>
      <c r="I26" s="49"/>
      <c r="J26" s="49"/>
      <c r="K26" s="49"/>
      <c r="M26" s="5"/>
    </row>
    <row r="27" spans="1:13" ht="31.5" x14ac:dyDescent="0.25">
      <c r="A27" s="41">
        <v>18</v>
      </c>
      <c r="B27" s="68" t="s">
        <v>41</v>
      </c>
      <c r="C27" s="69" t="s">
        <v>42</v>
      </c>
      <c r="D27" s="47"/>
      <c r="E27" s="48">
        <f>+'[1]SOLDURI BILANT'!E39+'[1]SOLDURI BILANT'!E41+'[1]SOLDURI BILANT'!E80+'[1]SOLDURI BILANT'!E81</f>
        <v>0</v>
      </c>
      <c r="F27" s="53"/>
      <c r="G27" s="53"/>
      <c r="I27" s="49"/>
      <c r="J27" s="49"/>
      <c r="K27" s="49"/>
      <c r="M27" s="5"/>
    </row>
    <row r="28" spans="1:13" ht="143.25" x14ac:dyDescent="0.25">
      <c r="A28" s="41">
        <v>19</v>
      </c>
      <c r="B28" s="51" t="s">
        <v>43</v>
      </c>
      <c r="C28" s="43">
        <v>23</v>
      </c>
      <c r="D28" s="47">
        <v>7477384737</v>
      </c>
      <c r="E28" s="48">
        <f>+'[1]SOLDURI BILANT'!E95+'[1]SOLDURI BILANT'!E96+'[1]SOLDURI BILANT'!E97+'[1]SOLDURI BILANT'!E98+'[1]SOLDURI BILANT'!E99+'[1]SOLDURI BILANT'!E101+'[1]SOLDURI BILANT'!E102+'[1]SOLDURI BILANT'!E103+'[1]SOLDURI BILANT'!E105+'[1]SOLDURI BILANT'!F107+'[1]SOLDURI BILANT'!E120+'[1]SOLDURI BILANT'!E129-'[1]SOLDURI BILANT'!F132+'[1]SOLDURI BILANT'!E104+'[1]SOLDURI BILANT'!E100-22109407924</f>
        <v>6441939480</v>
      </c>
      <c r="I28" s="49"/>
      <c r="J28" s="49"/>
      <c r="K28" s="49"/>
      <c r="M28" s="5"/>
    </row>
    <row r="29" spans="1:13" ht="43.5" x14ac:dyDescent="0.25">
      <c r="A29" s="41">
        <v>20</v>
      </c>
      <c r="B29" s="52" t="s">
        <v>44</v>
      </c>
      <c r="C29" s="67">
        <v>24</v>
      </c>
      <c r="D29" s="47">
        <v>7477384737</v>
      </c>
      <c r="E29" s="48">
        <f>+'[1]SOLDURI BILANT'!E120-'[1]SOLDURI BILANT'!F132</f>
        <v>6441939480</v>
      </c>
      <c r="F29" s="53"/>
      <c r="G29" s="53"/>
      <c r="I29" s="49"/>
      <c r="J29" s="49"/>
      <c r="K29" s="49"/>
      <c r="M29" s="5"/>
    </row>
    <row r="30" spans="1:13" ht="158.25" x14ac:dyDescent="0.25">
      <c r="A30" s="41">
        <v>21</v>
      </c>
      <c r="B30" s="51" t="s">
        <v>45</v>
      </c>
      <c r="C30" s="43">
        <v>25</v>
      </c>
      <c r="D30" s="47">
        <v>134414787</v>
      </c>
      <c r="E30" s="48">
        <f>+'[1]SOLDURI BILANT'!E108+'[1]SOLDURI BILANT'!E110+'[1]SOLDURI BILANT'!E125</f>
        <v>76431554</v>
      </c>
      <c r="I30" s="49"/>
      <c r="J30" s="49"/>
      <c r="K30" s="49"/>
      <c r="M30" s="5"/>
    </row>
    <row r="31" spans="1:13" ht="44.25" x14ac:dyDescent="0.25">
      <c r="A31" s="41">
        <v>22</v>
      </c>
      <c r="B31" s="52" t="s">
        <v>46</v>
      </c>
      <c r="C31" s="43">
        <v>26</v>
      </c>
      <c r="D31" s="47">
        <v>46416960</v>
      </c>
      <c r="E31" s="48">
        <f>+'[1]SOLDURI BILANT'!E108</f>
        <v>95784</v>
      </c>
      <c r="F31" s="53"/>
      <c r="G31" s="53"/>
      <c r="I31" s="49"/>
      <c r="J31" s="49"/>
      <c r="K31" s="49"/>
      <c r="M31" s="5"/>
    </row>
    <row r="32" spans="1:13" ht="100.5" x14ac:dyDescent="0.25">
      <c r="A32" s="41">
        <v>23</v>
      </c>
      <c r="B32" s="51" t="s">
        <v>47</v>
      </c>
      <c r="C32" s="43">
        <v>27</v>
      </c>
      <c r="D32" s="47"/>
      <c r="E32" s="48">
        <f>'[1]SOLDURI BILANT'!E122</f>
        <v>0</v>
      </c>
      <c r="I32" s="49"/>
      <c r="J32" s="49"/>
      <c r="K32" s="49"/>
      <c r="M32" s="5"/>
    </row>
    <row r="33" spans="1:13" x14ac:dyDescent="0.25">
      <c r="A33" s="41">
        <v>24</v>
      </c>
      <c r="B33" s="46" t="s">
        <v>48</v>
      </c>
      <c r="C33" s="43">
        <v>30</v>
      </c>
      <c r="D33" s="55">
        <f>D24+D28+D30+D32</f>
        <v>11567324801</v>
      </c>
      <c r="E33" s="56">
        <f>E24+E28+E30+E32</f>
        <v>11150078974</v>
      </c>
      <c r="I33" s="49"/>
      <c r="J33" s="49"/>
      <c r="K33" s="49"/>
      <c r="M33" s="5"/>
    </row>
    <row r="34" spans="1:13" x14ac:dyDescent="0.25">
      <c r="A34" s="57">
        <v>25</v>
      </c>
      <c r="B34" s="58" t="s">
        <v>49</v>
      </c>
      <c r="C34" s="59">
        <v>31</v>
      </c>
      <c r="D34" s="60"/>
      <c r="E34" s="61"/>
      <c r="I34" s="49"/>
      <c r="J34" s="49"/>
      <c r="K34" s="49"/>
      <c r="M34" s="5"/>
    </row>
    <row r="35" spans="1:13" x14ac:dyDescent="0.25">
      <c r="A35" s="36">
        <v>26</v>
      </c>
      <c r="B35" s="62" t="s">
        <v>50</v>
      </c>
      <c r="C35" s="38">
        <v>32</v>
      </c>
      <c r="D35" s="39"/>
      <c r="E35" s="40"/>
      <c r="I35" s="49"/>
      <c r="J35" s="49"/>
      <c r="K35" s="49"/>
      <c r="M35" s="5"/>
    </row>
    <row r="36" spans="1:13" ht="214.5" x14ac:dyDescent="0.25">
      <c r="A36" s="57">
        <v>27</v>
      </c>
      <c r="B36" s="70" t="s">
        <v>51</v>
      </c>
      <c r="C36" s="43">
        <v>33</v>
      </c>
      <c r="D36" s="47">
        <v>24522161</v>
      </c>
      <c r="E36" s="48">
        <f>+'[1]SOLDURI BILANT'!E134+'[1]SOLDURI BILANT'!E146+'[1]SOLDURI BILANT'!E147+'[1]SOLDURI BILANT'!E148+'[1]SOLDURI BILANT'!E156+'[1]SOLDURI BILANT'!E158+'[1]SOLDURI BILANT'!E159+'[1]SOLDURI BILANT'!E160+'[1]SOLDURI BILANT'!E161-'[1]SOLDURI BILANT'!F163+'[1]SOLDURI BILANT'!E140+'[1]SOLDURI BILANT'!E142+'[1]SOLDURI BILANT'!E137+'[1]SOLDURI BILANT'!E143</f>
        <v>22963190</v>
      </c>
      <c r="I36" s="49"/>
      <c r="J36" s="49"/>
      <c r="K36" s="49"/>
      <c r="M36" s="5"/>
    </row>
    <row r="37" spans="1:13" ht="50.25" customHeight="1" x14ac:dyDescent="0.25">
      <c r="A37" s="71">
        <v>28</v>
      </c>
      <c r="B37" s="72" t="s">
        <v>52</v>
      </c>
      <c r="C37" s="43" t="s">
        <v>53</v>
      </c>
      <c r="D37" s="47">
        <v>664179</v>
      </c>
      <c r="E37" s="48">
        <f>+'[1]SOLDURI BILANT'!E150+'[1]SOLDURI BILANT'!E151+'[1]SOLDURI BILANT'!E152+'[1]SOLDURI BILANT'!E153+'[1]SOLDURI BILANT'!E154+'[1]SOLDURI BILANT'!E155</f>
        <v>540841</v>
      </c>
      <c r="I37" s="49"/>
      <c r="J37" s="49"/>
      <c r="K37" s="49"/>
      <c r="M37" s="5"/>
    </row>
    <row r="38" spans="1:13" x14ac:dyDescent="0.25">
      <c r="A38" s="73">
        <v>29</v>
      </c>
      <c r="B38" s="46" t="s">
        <v>54</v>
      </c>
      <c r="C38" s="43">
        <v>34</v>
      </c>
      <c r="D38" s="66"/>
      <c r="E38" s="48"/>
      <c r="F38" s="53"/>
      <c r="G38" s="53"/>
      <c r="I38" s="49"/>
      <c r="J38" s="49"/>
      <c r="K38" s="49"/>
      <c r="M38" s="5"/>
    </row>
    <row r="39" spans="1:13" ht="143.25" x14ac:dyDescent="0.25">
      <c r="A39" s="36">
        <v>30</v>
      </c>
      <c r="B39" s="51" t="s">
        <v>55</v>
      </c>
      <c r="C39" s="43">
        <v>35</v>
      </c>
      <c r="D39" s="47">
        <v>628500</v>
      </c>
      <c r="E39" s="48">
        <f>+'[1]SOLDURI BILANT'!E135+'[1]SOLDURI BILANT'!E149+'[1]SOLDURI BILANT'!E157+'[1]SOLDURI BILANT'!E136+'[1]SOLDURI BILANT'!E139+'[1]SOLDURI BILANT'!E141+'[1]SOLDURI BILANT'!E138</f>
        <v>4134889</v>
      </c>
      <c r="I39" s="49"/>
      <c r="J39" s="49"/>
      <c r="K39" s="49"/>
      <c r="M39" s="5"/>
    </row>
    <row r="40" spans="1:13" ht="29.25" x14ac:dyDescent="0.25">
      <c r="A40" s="41">
        <v>31</v>
      </c>
      <c r="B40" s="52" t="s">
        <v>56</v>
      </c>
      <c r="C40" s="43" t="s">
        <v>57</v>
      </c>
      <c r="D40" s="47"/>
      <c r="E40" s="48">
        <f>+'[1]SOLDURI BILANT'!E144</f>
        <v>0</v>
      </c>
      <c r="I40" s="49"/>
      <c r="J40" s="49"/>
      <c r="K40" s="49"/>
      <c r="M40" s="5"/>
    </row>
    <row r="41" spans="1:13" ht="17.25" customHeight="1" x14ac:dyDescent="0.25">
      <c r="A41" s="41">
        <v>32</v>
      </c>
      <c r="B41" s="46" t="s">
        <v>58</v>
      </c>
      <c r="C41" s="43">
        <v>36</v>
      </c>
      <c r="D41" s="66"/>
      <c r="E41" s="48"/>
      <c r="F41" s="53" t="str">
        <f>IF(D39&lt;D41,"eroare"," ")</f>
        <v xml:space="preserve"> </v>
      </c>
      <c r="G41" s="53"/>
      <c r="I41" s="49"/>
      <c r="J41" s="49"/>
      <c r="K41" s="49"/>
      <c r="M41" s="5"/>
    </row>
    <row r="42" spans="1:13" ht="17.25" customHeight="1" x14ac:dyDescent="0.25">
      <c r="A42" s="41">
        <v>33</v>
      </c>
      <c r="B42" s="46" t="s">
        <v>59</v>
      </c>
      <c r="C42" s="43">
        <v>40</v>
      </c>
      <c r="D42" s="55">
        <f>D36+D37+D39+D40</f>
        <v>25814840</v>
      </c>
      <c r="E42" s="56">
        <f>E36+E37+E39+E40</f>
        <v>27638920</v>
      </c>
      <c r="I42" s="49"/>
      <c r="J42" s="49"/>
      <c r="K42" s="49"/>
      <c r="M42" s="5"/>
    </row>
    <row r="43" spans="1:13" ht="72.75" x14ac:dyDescent="0.25">
      <c r="A43" s="41">
        <v>34</v>
      </c>
      <c r="B43" s="51" t="s">
        <v>60</v>
      </c>
      <c r="C43" s="43">
        <v>41</v>
      </c>
      <c r="D43" s="47"/>
      <c r="E43" s="48"/>
      <c r="I43" s="49"/>
      <c r="J43" s="49"/>
      <c r="K43" s="49"/>
      <c r="M43" s="5"/>
    </row>
    <row r="44" spans="1:13" ht="30" x14ac:dyDescent="0.25">
      <c r="A44" s="41">
        <v>35</v>
      </c>
      <c r="B44" s="52" t="s">
        <v>61</v>
      </c>
      <c r="C44" s="43" t="s">
        <v>62</v>
      </c>
      <c r="D44" s="47"/>
      <c r="E44" s="48"/>
      <c r="I44" s="49"/>
      <c r="J44" s="49"/>
      <c r="K44" s="49"/>
      <c r="M44" s="5"/>
    </row>
    <row r="45" spans="1:13" ht="18.75" customHeight="1" x14ac:dyDescent="0.25">
      <c r="A45" s="41">
        <v>36</v>
      </c>
      <c r="B45" s="51" t="s">
        <v>63</v>
      </c>
      <c r="C45" s="43">
        <v>42</v>
      </c>
      <c r="D45" s="47">
        <v>95149</v>
      </c>
      <c r="E45" s="48">
        <f>+'[1]SOLDURI BILANT'!E123</f>
        <v>82281</v>
      </c>
      <c r="I45" s="49"/>
      <c r="J45" s="49"/>
      <c r="K45" s="49"/>
      <c r="M45" s="5"/>
    </row>
    <row r="46" spans="1:13" ht="31.5" x14ac:dyDescent="0.25">
      <c r="A46" s="41">
        <v>37</v>
      </c>
      <c r="B46" s="46" t="s">
        <v>64</v>
      </c>
      <c r="C46" s="43">
        <v>45</v>
      </c>
      <c r="D46" s="55">
        <f>D22+D33+D34+D42+D43+D45+D44</f>
        <v>11630600354</v>
      </c>
      <c r="E46" s="56">
        <f>E22+E33+E34+E42+E43+E45+E44</f>
        <v>11213515831</v>
      </c>
      <c r="I46" s="49"/>
      <c r="J46" s="49"/>
      <c r="K46" s="49"/>
      <c r="M46" s="5"/>
    </row>
    <row r="47" spans="1:13" x14ac:dyDescent="0.25">
      <c r="A47" s="41">
        <v>38</v>
      </c>
      <c r="B47" s="46" t="s">
        <v>65</v>
      </c>
      <c r="C47" s="43">
        <v>46</v>
      </c>
      <c r="D47" s="55">
        <f>D20+D46</f>
        <v>12180226116</v>
      </c>
      <c r="E47" s="56">
        <f>E20+E46</f>
        <v>11816030519</v>
      </c>
      <c r="F47" s="74"/>
      <c r="I47" s="49"/>
      <c r="J47" s="49"/>
      <c r="M47" s="5"/>
    </row>
    <row r="48" spans="1:13" ht="15.75" customHeight="1" x14ac:dyDescent="0.25">
      <c r="A48" s="41">
        <v>39</v>
      </c>
      <c r="B48" s="46" t="s">
        <v>66</v>
      </c>
      <c r="C48" s="43">
        <v>50</v>
      </c>
      <c r="D48" s="44"/>
      <c r="E48" s="45"/>
      <c r="I48" s="49"/>
      <c r="J48" s="49"/>
      <c r="K48" s="49"/>
      <c r="M48" s="5"/>
    </row>
    <row r="49" spans="1:13" ht="31.5" x14ac:dyDescent="0.25">
      <c r="A49" s="41">
        <v>40</v>
      </c>
      <c r="B49" s="46" t="s">
        <v>67</v>
      </c>
      <c r="C49" s="43">
        <v>51</v>
      </c>
      <c r="D49" s="44"/>
      <c r="E49" s="45"/>
      <c r="I49" s="49"/>
      <c r="J49" s="49"/>
      <c r="K49" s="49"/>
      <c r="M49" s="5"/>
    </row>
    <row r="50" spans="1:13" ht="58.5" x14ac:dyDescent="0.25">
      <c r="A50" s="41">
        <v>41</v>
      </c>
      <c r="B50" s="51" t="s">
        <v>68</v>
      </c>
      <c r="C50" s="43">
        <v>52</v>
      </c>
      <c r="D50" s="47">
        <v>89886684</v>
      </c>
      <c r="E50" s="48">
        <f>+'[1]SOLDURI BILANT'!F93+'[1]SOLDURI BILANT'!F118+'[1]SOLDURI BILANT'!F119</f>
        <v>124930997</v>
      </c>
      <c r="I50" s="49"/>
      <c r="J50" s="49"/>
      <c r="K50" s="49"/>
      <c r="M50" s="5"/>
    </row>
    <row r="51" spans="1:13" ht="30" x14ac:dyDescent="0.25">
      <c r="A51" s="41">
        <v>42</v>
      </c>
      <c r="B51" s="51" t="s">
        <v>69</v>
      </c>
      <c r="C51" s="43" t="s">
        <v>70</v>
      </c>
      <c r="D51" s="66"/>
      <c r="E51" s="48"/>
      <c r="I51" s="49"/>
      <c r="J51" s="49"/>
      <c r="K51" s="49"/>
      <c r="M51" s="5"/>
    </row>
    <row r="52" spans="1:13" ht="29.25" x14ac:dyDescent="0.25">
      <c r="A52" s="41">
        <v>43</v>
      </c>
      <c r="B52" s="52" t="s">
        <v>71</v>
      </c>
      <c r="C52" s="67">
        <v>53</v>
      </c>
      <c r="D52" s="47">
        <v>28783076</v>
      </c>
      <c r="E52" s="48">
        <f>+'[1]SOLDURI BILANT'!F118</f>
        <v>28720352</v>
      </c>
      <c r="F52" s="53"/>
      <c r="G52" s="53"/>
      <c r="I52" s="49"/>
      <c r="J52" s="49"/>
      <c r="K52" s="49"/>
      <c r="M52" s="5"/>
    </row>
    <row r="53" spans="1:13" ht="58.5" x14ac:dyDescent="0.25">
      <c r="A53" s="41">
        <v>44</v>
      </c>
      <c r="B53" s="51" t="s">
        <v>72</v>
      </c>
      <c r="C53" s="43">
        <v>54</v>
      </c>
      <c r="D53" s="47">
        <v>2660598807</v>
      </c>
      <c r="E53" s="48">
        <f>+'[1]SOLDURI BILANT'!F25</f>
        <v>3793678988</v>
      </c>
      <c r="I53" s="49"/>
      <c r="J53" s="49"/>
      <c r="K53" s="49"/>
      <c r="M53" s="5"/>
    </row>
    <row r="54" spans="1:13" ht="29.25" x14ac:dyDescent="0.25">
      <c r="A54" s="41">
        <v>45</v>
      </c>
      <c r="B54" s="51" t="s">
        <v>73</v>
      </c>
      <c r="C54" s="43">
        <v>55</v>
      </c>
      <c r="D54" s="75">
        <v>756531565</v>
      </c>
      <c r="E54" s="76">
        <f>+'[1]SOLDURI BILANT'!F21+'[1]SOLDURI BILANT'!F22+'[1]SOLDURI BILANT'!F23</f>
        <v>158087</v>
      </c>
      <c r="I54" s="49"/>
      <c r="J54" s="49"/>
      <c r="K54" s="49"/>
      <c r="M54" s="5"/>
    </row>
    <row r="55" spans="1:13" ht="15" customHeight="1" x14ac:dyDescent="0.25">
      <c r="A55" s="57">
        <v>46</v>
      </c>
      <c r="B55" s="77" t="s">
        <v>74</v>
      </c>
      <c r="C55" s="59">
        <v>58</v>
      </c>
      <c r="D55" s="78">
        <f>D50+D53+D54+D51</f>
        <v>3507017056</v>
      </c>
      <c r="E55" s="79">
        <f>E50+E53+E54+E51</f>
        <v>3918768072</v>
      </c>
      <c r="I55" s="49"/>
      <c r="J55" s="49"/>
      <c r="K55" s="49"/>
      <c r="M55" s="5"/>
    </row>
    <row r="56" spans="1:13" ht="39" customHeight="1" x14ac:dyDescent="0.25">
      <c r="A56" s="36">
        <v>47</v>
      </c>
      <c r="B56" s="62" t="s">
        <v>75</v>
      </c>
      <c r="C56" s="38">
        <v>59</v>
      </c>
      <c r="D56" s="39"/>
      <c r="E56" s="40"/>
      <c r="I56" s="49"/>
      <c r="J56" s="49"/>
      <c r="K56" s="49"/>
      <c r="M56" s="5"/>
    </row>
    <row r="57" spans="1:13" ht="86.25" x14ac:dyDescent="0.25">
      <c r="A57" s="41">
        <v>48</v>
      </c>
      <c r="B57" s="51" t="s">
        <v>76</v>
      </c>
      <c r="C57" s="43">
        <v>60</v>
      </c>
      <c r="D57" s="47">
        <v>13846215274</v>
      </c>
      <c r="E57" s="48">
        <f>+'[1]SOLDURI BILANT'!F77+'[1]SOLDURI BILANT'!F78+'[1]SOLDURI BILANT'!F79+'[1]SOLDURI BILANT'!F116+'[1]SOLDURI BILANT'!F128+'[1]SOLDURI BILANT'!F84+'[1]SOLDURI BILANT'!F126+'[1]SOLDURI BILANT'!F117</f>
        <v>16759769109</v>
      </c>
      <c r="F57" s="63"/>
      <c r="G57" s="64"/>
      <c r="I57" s="49"/>
      <c r="J57" s="49"/>
      <c r="K57" s="49"/>
      <c r="M57" s="5"/>
    </row>
    <row r="58" spans="1:13" ht="30" x14ac:dyDescent="0.25">
      <c r="A58" s="41">
        <v>49</v>
      </c>
      <c r="B58" s="51" t="s">
        <v>77</v>
      </c>
      <c r="C58" s="43" t="s">
        <v>78</v>
      </c>
      <c r="D58" s="66"/>
      <c r="E58" s="48"/>
      <c r="F58" s="63"/>
      <c r="G58" s="64"/>
      <c r="I58" s="49"/>
      <c r="J58" s="49"/>
      <c r="K58" s="49"/>
      <c r="M58" s="5"/>
    </row>
    <row r="59" spans="1:13" ht="43.5" x14ac:dyDescent="0.25">
      <c r="A59" s="41">
        <v>50</v>
      </c>
      <c r="B59" s="52" t="s">
        <v>79</v>
      </c>
      <c r="C59" s="80">
        <v>61</v>
      </c>
      <c r="D59" s="47">
        <v>10469638830</v>
      </c>
      <c r="E59" s="48">
        <f>+'[1]SOLDURI BILANT'!F77+'[1]SOLDURI BILANT'!F78+'[1]SOLDURI BILANT'!F79+'[1]SOLDURI BILANT'!F84+'[1]SOLDURI BILANT'!F116</f>
        <v>12763624580</v>
      </c>
      <c r="F59" s="53"/>
      <c r="G59" s="53"/>
      <c r="I59" s="49"/>
      <c r="J59" s="49"/>
      <c r="K59" s="49"/>
      <c r="M59" s="5"/>
    </row>
    <row r="60" spans="1:13" x14ac:dyDescent="0.25">
      <c r="A60" s="41">
        <v>51</v>
      </c>
      <c r="B60" s="81" t="s">
        <v>80</v>
      </c>
      <c r="C60" s="82" t="s">
        <v>81</v>
      </c>
      <c r="D60" s="47">
        <v>12500</v>
      </c>
      <c r="E60" s="48">
        <f>+'[1]SOLDURI BILANT'!F84</f>
        <v>0</v>
      </c>
      <c r="F60" s="53"/>
      <c r="G60" s="53"/>
      <c r="I60" s="49"/>
      <c r="J60" s="49"/>
      <c r="K60" s="49"/>
      <c r="M60" s="5"/>
    </row>
    <row r="61" spans="1:13" ht="114.75" x14ac:dyDescent="0.25">
      <c r="A61" s="41">
        <v>52</v>
      </c>
      <c r="B61" s="51" t="s">
        <v>82</v>
      </c>
      <c r="C61" s="43">
        <v>62</v>
      </c>
      <c r="D61" s="47">
        <v>818454179</v>
      </c>
      <c r="E61" s="48">
        <f>+'[1]SOLDURI BILANT'!F95+'[1]SOLDURI BILANT'!F96+'[1]SOLDURI BILANT'!F97+'[1]SOLDURI BILANT'!F98+'[1]SOLDURI BILANT'!F99+'[1]SOLDURI BILANT'!F101+'[1]SOLDURI BILANT'!F102+'[1]SOLDURI BILANT'!F103+'[1]SOLDURI BILANT'!F105+'[1]SOLDURI BILANT'!F106+'[1]SOLDURI BILANT'!F121+'[1]SOLDURI BILANT'!F104+'[1]SOLDURI BILANT'!F129+'[1]SOLDURI BILANT'!F100-22109407924</f>
        <v>1038417707</v>
      </c>
      <c r="I61" s="49"/>
      <c r="J61" s="49"/>
      <c r="K61" s="49"/>
      <c r="M61" s="5"/>
    </row>
    <row r="62" spans="1:13" x14ac:dyDescent="0.25">
      <c r="A62" s="41">
        <v>53</v>
      </c>
      <c r="B62" s="83" t="s">
        <v>83</v>
      </c>
      <c r="C62" s="43">
        <v>63</v>
      </c>
      <c r="D62" s="66"/>
      <c r="E62" s="48"/>
      <c r="F62" s="53" t="str">
        <f>IF(D61&lt;D62,"eroare"," ")</f>
        <v xml:space="preserve"> </v>
      </c>
      <c r="G62" s="53"/>
      <c r="I62" s="49"/>
      <c r="J62" s="49"/>
      <c r="K62" s="49"/>
      <c r="M62" s="5"/>
    </row>
    <row r="63" spans="1:13" ht="43.5" x14ac:dyDescent="0.25">
      <c r="A63" s="41">
        <v>54</v>
      </c>
      <c r="B63" s="52" t="s">
        <v>84</v>
      </c>
      <c r="C63" s="84" t="s">
        <v>85</v>
      </c>
      <c r="D63" s="47">
        <v>13483923</v>
      </c>
      <c r="E63" s="48">
        <f>+'[1]SOLDURI BILANT'!F95+'[1]SOLDURI BILANT'!F96+'[1]SOLDURI BILANT'!F97+'[1]SOLDURI BILANT'!F98+'[1]SOLDURI BILANT'!F99+'[1]SOLDURI BILANT'!F101+'[1]SOLDURI BILANT'!F102+'[1]SOLDURI BILANT'!F103+'[1]SOLDURI BILANT'!F100</f>
        <v>15975178</v>
      </c>
      <c r="F63" s="53"/>
      <c r="G63" s="53"/>
      <c r="I63" s="49"/>
      <c r="J63" s="49"/>
      <c r="K63" s="49"/>
      <c r="M63" s="5"/>
    </row>
    <row r="64" spans="1:13" ht="30" x14ac:dyDescent="0.25">
      <c r="A64" s="41">
        <v>55</v>
      </c>
      <c r="B64" s="52" t="s">
        <v>86</v>
      </c>
      <c r="C64" s="43">
        <v>64</v>
      </c>
      <c r="D64" s="47"/>
      <c r="E64" s="48"/>
      <c r="I64" s="49"/>
      <c r="J64" s="49"/>
      <c r="K64" s="49"/>
      <c r="M64" s="5"/>
    </row>
    <row r="65" spans="1:13" ht="159" x14ac:dyDescent="0.25">
      <c r="A65" s="41">
        <v>56</v>
      </c>
      <c r="B65" s="51" t="s">
        <v>87</v>
      </c>
      <c r="C65" s="43">
        <v>65</v>
      </c>
      <c r="D65" s="47">
        <v>55123075</v>
      </c>
      <c r="E65" s="48">
        <f>+'[1]SOLDURI BILANT'!F125+'[1]SOLDURI BILANT'!F111+'[1]SOLDURI BILANT'!F109</f>
        <v>9177369</v>
      </c>
      <c r="I65" s="49"/>
      <c r="J65" s="49"/>
      <c r="K65" s="49"/>
      <c r="M65" s="5"/>
    </row>
    <row r="66" spans="1:13" ht="44.25" x14ac:dyDescent="0.25">
      <c r="A66" s="41">
        <v>57</v>
      </c>
      <c r="B66" s="54" t="s">
        <v>88</v>
      </c>
      <c r="C66" s="43">
        <v>66</v>
      </c>
      <c r="D66" s="47"/>
      <c r="E66" s="48"/>
      <c r="F66" s="53" t="str">
        <f>IF(D65&lt;D66,"eroare"," ")</f>
        <v xml:space="preserve"> </v>
      </c>
      <c r="G66" s="53"/>
      <c r="I66" s="49"/>
      <c r="J66" s="49"/>
      <c r="K66" s="49"/>
      <c r="M66" s="5"/>
    </row>
    <row r="67" spans="1:13" ht="87" x14ac:dyDescent="0.25">
      <c r="A67" s="41">
        <v>58</v>
      </c>
      <c r="B67" s="51" t="s">
        <v>89</v>
      </c>
      <c r="C67" s="43">
        <v>70</v>
      </c>
      <c r="D67" s="47"/>
      <c r="E67" s="48">
        <f>'[1]SOLDURI BILANT'!F145</f>
        <v>0</v>
      </c>
      <c r="I67" s="49"/>
      <c r="J67" s="49"/>
      <c r="K67" s="49"/>
      <c r="M67" s="5"/>
    </row>
    <row r="68" spans="1:13" ht="101.25" x14ac:dyDescent="0.25">
      <c r="A68" s="41">
        <v>59</v>
      </c>
      <c r="B68" s="51" t="s">
        <v>90</v>
      </c>
      <c r="C68" s="43">
        <v>71</v>
      </c>
      <c r="D68" s="47"/>
      <c r="E68" s="48">
        <f>+'[1]SOLDURI BILANT'!E24</f>
        <v>0</v>
      </c>
      <c r="I68" s="49"/>
      <c r="J68" s="49"/>
      <c r="K68" s="49"/>
      <c r="M68" s="5"/>
    </row>
    <row r="69" spans="1:13" ht="45" x14ac:dyDescent="0.25">
      <c r="A69" s="41">
        <v>60</v>
      </c>
      <c r="B69" s="51" t="s">
        <v>91</v>
      </c>
      <c r="C69" s="43">
        <v>72</v>
      </c>
      <c r="D69" s="47">
        <v>23320356</v>
      </c>
      <c r="E69" s="48">
        <f>+'[1]SOLDURI BILANT'!F85+'[1]SOLDURI BILANT'!F86+'[1]SOLDURI BILANT'!F89+'[1]SOLDURI BILANT'!F90+'[1]SOLDURI BILANT'!F91</f>
        <v>26820597</v>
      </c>
      <c r="I69" s="49"/>
      <c r="J69" s="49"/>
      <c r="K69" s="49"/>
      <c r="M69" s="5"/>
    </row>
    <row r="70" spans="1:13" ht="30" x14ac:dyDescent="0.25">
      <c r="A70" s="57">
        <v>61</v>
      </c>
      <c r="B70" s="58" t="s">
        <v>92</v>
      </c>
      <c r="C70" s="59" t="s">
        <v>93</v>
      </c>
      <c r="D70" s="85"/>
      <c r="E70" s="61"/>
      <c r="I70" s="49"/>
      <c r="J70" s="49"/>
      <c r="K70" s="49"/>
      <c r="M70" s="5"/>
    </row>
    <row r="71" spans="1:13" ht="74.25" x14ac:dyDescent="0.25">
      <c r="A71" s="71">
        <v>62</v>
      </c>
      <c r="B71" s="86" t="s">
        <v>94</v>
      </c>
      <c r="C71" s="87">
        <v>73</v>
      </c>
      <c r="D71" s="88"/>
      <c r="E71" s="89"/>
      <c r="F71" s="53"/>
      <c r="G71" s="53"/>
      <c r="I71" s="49"/>
      <c r="J71" s="49"/>
      <c r="K71" s="49"/>
      <c r="M71" s="5"/>
    </row>
    <row r="72" spans="1:13" ht="25.5" customHeight="1" x14ac:dyDescent="0.25">
      <c r="A72" s="41">
        <v>63</v>
      </c>
      <c r="B72" s="90" t="s">
        <v>95</v>
      </c>
      <c r="C72" s="43" t="s">
        <v>96</v>
      </c>
      <c r="D72" s="66"/>
      <c r="E72" s="48"/>
      <c r="F72" s="53" t="str">
        <f>IF(D71&lt;D72,"eroare"," ")</f>
        <v xml:space="preserve"> </v>
      </c>
      <c r="G72" s="53"/>
      <c r="I72" s="49"/>
      <c r="J72" s="49"/>
      <c r="K72" s="49"/>
      <c r="M72" s="5"/>
    </row>
    <row r="73" spans="1:13" ht="16.5" customHeight="1" x14ac:dyDescent="0.25">
      <c r="A73" s="41">
        <v>64</v>
      </c>
      <c r="B73" s="51" t="s">
        <v>97</v>
      </c>
      <c r="C73" s="43">
        <v>74</v>
      </c>
      <c r="D73" s="47">
        <v>63777</v>
      </c>
      <c r="E73" s="48">
        <f>+'[1]SOLDURI BILANT'!F124</f>
        <v>65201</v>
      </c>
      <c r="I73" s="49"/>
      <c r="J73" s="49"/>
      <c r="K73" s="49"/>
      <c r="M73" s="5"/>
    </row>
    <row r="74" spans="1:13" ht="29.25" x14ac:dyDescent="0.25">
      <c r="A74" s="41">
        <v>65</v>
      </c>
      <c r="B74" s="51" t="s">
        <v>98</v>
      </c>
      <c r="C74" s="43">
        <v>75</v>
      </c>
      <c r="D74" s="66"/>
      <c r="E74" s="48">
        <f>+'[1]SOLDURI BILANT'!F18+'[1]SOLDURI BILANT'!F19+'[1]SOLDURI BILANT'!F20</f>
        <v>0</v>
      </c>
      <c r="I74" s="49"/>
      <c r="J74" s="49"/>
      <c r="K74" s="49"/>
      <c r="M74" s="5"/>
    </row>
    <row r="75" spans="1:13" ht="32.25" customHeight="1" x14ac:dyDescent="0.25">
      <c r="A75" s="41">
        <v>66</v>
      </c>
      <c r="B75" s="46" t="s">
        <v>99</v>
      </c>
      <c r="C75" s="43">
        <v>78</v>
      </c>
      <c r="D75" s="55">
        <f>D57+D61+D65+D67+D68+D69+D71+D73+D74+D70</f>
        <v>14743176661</v>
      </c>
      <c r="E75" s="56">
        <f>E57+E61+E65+E70+E67+E68+E69+E71+E73+E74</f>
        <v>17834249983</v>
      </c>
      <c r="I75" s="49"/>
      <c r="J75" s="49"/>
      <c r="K75" s="49"/>
      <c r="M75" s="5"/>
    </row>
    <row r="76" spans="1:13" ht="17.25" customHeight="1" x14ac:dyDescent="0.25">
      <c r="A76" s="41">
        <v>67</v>
      </c>
      <c r="B76" s="46" t="s">
        <v>100</v>
      </c>
      <c r="C76" s="43">
        <v>79</v>
      </c>
      <c r="D76" s="55">
        <f>D55+D75</f>
        <v>18250193717</v>
      </c>
      <c r="E76" s="56">
        <f>E55+E75</f>
        <v>21753018055</v>
      </c>
      <c r="I76" s="49"/>
      <c r="J76" s="49"/>
      <c r="K76" s="49"/>
      <c r="M76" s="5"/>
    </row>
    <row r="77" spans="1:13" ht="46.5" customHeight="1" x14ac:dyDescent="0.25">
      <c r="A77" s="41">
        <v>68</v>
      </c>
      <c r="B77" s="46" t="s">
        <v>101</v>
      </c>
      <c r="C77" s="43">
        <v>80</v>
      </c>
      <c r="D77" s="91">
        <f>D47-D76</f>
        <v>-6069967601</v>
      </c>
      <c r="E77" s="92">
        <f>E47-E76</f>
        <v>-9936987536</v>
      </c>
      <c r="I77" s="49"/>
      <c r="J77" s="49"/>
      <c r="K77" s="49"/>
      <c r="M77" s="5"/>
    </row>
    <row r="78" spans="1:13" ht="15.75" customHeight="1" x14ac:dyDescent="0.25">
      <c r="A78" s="41">
        <v>69</v>
      </c>
      <c r="B78" s="46" t="s">
        <v>102</v>
      </c>
      <c r="C78" s="43">
        <v>83</v>
      </c>
      <c r="D78" s="93"/>
      <c r="E78" s="94"/>
      <c r="I78" s="49"/>
      <c r="J78" s="49"/>
      <c r="K78" s="49"/>
      <c r="M78" s="5"/>
    </row>
    <row r="79" spans="1:13" ht="72" customHeight="1" x14ac:dyDescent="0.25">
      <c r="A79" s="41">
        <v>70</v>
      </c>
      <c r="B79" s="51" t="s">
        <v>103</v>
      </c>
      <c r="C79" s="43">
        <v>84</v>
      </c>
      <c r="D79" s="47">
        <v>210043994</v>
      </c>
      <c r="E79" s="48">
        <f>+'[1]SOLDURI BILANT'!F7+'[1]SOLDURI BILANT'!F8+'[1]SOLDURI BILANT'!F9+'[1]SOLDURI BILANT'!F10+'[1]SOLDURI BILANT'!F11+'[1]SOLDURI BILANT'!F12+'[1]SOLDURI BILANT'!F13+'[1]SOLDURI BILANT'!E17+'[1]SOLDURI BILANT'!F14</f>
        <v>225328274</v>
      </c>
      <c r="I79" s="49"/>
      <c r="J79" s="49"/>
      <c r="K79" s="49"/>
      <c r="M79" s="5"/>
    </row>
    <row r="80" spans="1:13" ht="30" customHeight="1" x14ac:dyDescent="0.25">
      <c r="A80" s="41">
        <v>71</v>
      </c>
      <c r="B80" s="51" t="s">
        <v>104</v>
      </c>
      <c r="C80" s="43">
        <v>85</v>
      </c>
      <c r="D80" s="47">
        <v>0</v>
      </c>
      <c r="E80" s="48">
        <f>+'[1]SOLDURI BILANT'!F15-1348582066</f>
        <v>0</v>
      </c>
      <c r="I80" s="49"/>
      <c r="J80" s="49"/>
      <c r="K80" s="49"/>
      <c r="M80" s="5"/>
    </row>
    <row r="81" spans="1:13" ht="30" customHeight="1" x14ac:dyDescent="0.25">
      <c r="A81" s="41">
        <v>72</v>
      </c>
      <c r="B81" s="51" t="s">
        <v>105</v>
      </c>
      <c r="C81" s="43">
        <v>86</v>
      </c>
      <c r="D81" s="47">
        <v>4023707821</v>
      </c>
      <c r="E81" s="48">
        <f>+'[1]SOLDURI BILANT'!E15-1348582066</f>
        <v>6447808896</v>
      </c>
      <c r="I81" s="49"/>
      <c r="J81" s="49"/>
      <c r="K81" s="49"/>
      <c r="M81" s="5"/>
    </row>
    <row r="82" spans="1:13" ht="30" customHeight="1" x14ac:dyDescent="0.25">
      <c r="A82" s="41">
        <v>73</v>
      </c>
      <c r="B82" s="51" t="s">
        <v>106</v>
      </c>
      <c r="C82" s="43">
        <v>87</v>
      </c>
      <c r="D82" s="47">
        <v>0</v>
      </c>
      <c r="E82" s="48">
        <f>+'[1]SOLDURI BILANT'!F16-18244838909</f>
        <v>0</v>
      </c>
      <c r="G82" s="50"/>
      <c r="I82" s="49"/>
      <c r="J82" s="49"/>
      <c r="K82" s="49"/>
      <c r="M82" s="5"/>
    </row>
    <row r="83" spans="1:13" ht="29.25" x14ac:dyDescent="0.25">
      <c r="A83" s="41">
        <v>74</v>
      </c>
      <c r="B83" s="51" t="s">
        <v>107</v>
      </c>
      <c r="C83" s="43">
        <v>88</v>
      </c>
      <c r="D83" s="47">
        <v>2256303774</v>
      </c>
      <c r="E83" s="48">
        <f>+'[1]SOLDURI BILANT'!E16-18244838909</f>
        <v>3714506914</v>
      </c>
      <c r="I83" s="49"/>
      <c r="J83" s="49"/>
      <c r="K83" s="49"/>
      <c r="M83" s="5"/>
    </row>
    <row r="84" spans="1:13" ht="36" customHeight="1" x14ac:dyDescent="0.25">
      <c r="A84" s="57">
        <v>75</v>
      </c>
      <c r="B84" s="77" t="s">
        <v>108</v>
      </c>
      <c r="C84" s="59">
        <v>90</v>
      </c>
      <c r="D84" s="78">
        <f>D79+D80-D81+D82-D83</f>
        <v>-6069967601</v>
      </c>
      <c r="E84" s="79">
        <f>E79+E80-E81+E82-E83</f>
        <v>-9936987536</v>
      </c>
      <c r="I84" s="49"/>
      <c r="J84" s="49"/>
      <c r="K84" s="49"/>
      <c r="M84" s="5"/>
    </row>
    <row r="85" spans="1:13" ht="18" customHeight="1" x14ac:dyDescent="0.25">
      <c r="A85" s="14" t="s">
        <v>109</v>
      </c>
      <c r="B85" s="95" t="s">
        <v>110</v>
      </c>
      <c r="C85" s="96"/>
      <c r="D85" s="53" t="str">
        <f>IF(D77&lt;&gt;D84,"eroare"," ")</f>
        <v xml:space="preserve"> </v>
      </c>
      <c r="E85" s="53" t="str">
        <f>IF(E77&lt;&gt;E84,"eroare"," ")</f>
        <v xml:space="preserve"> </v>
      </c>
    </row>
    <row r="86" spans="1:13" ht="15.75" customHeight="1" x14ac:dyDescent="0.25">
      <c r="B86" s="98" t="s">
        <v>111</v>
      </c>
      <c r="C86" s="99"/>
      <c r="D86" s="99"/>
      <c r="E86" s="99"/>
    </row>
    <row r="87" spans="1:13" ht="15.75" customHeight="1" x14ac:dyDescent="0.25">
      <c r="B87" s="98" t="s">
        <v>112</v>
      </c>
      <c r="C87" s="99"/>
      <c r="D87" s="100"/>
      <c r="E87" s="99"/>
    </row>
    <row r="88" spans="1:13" ht="15.75" customHeight="1" x14ac:dyDescent="0.25">
      <c r="B88" s="98" t="s">
        <v>113</v>
      </c>
      <c r="C88" s="99"/>
      <c r="D88" s="99"/>
      <c r="E88" s="99"/>
    </row>
    <row r="89" spans="1:13" ht="15.75" customHeight="1" x14ac:dyDescent="0.25">
      <c r="B89" s="98"/>
      <c r="C89" s="99"/>
      <c r="D89" s="99"/>
      <c r="E89" s="99"/>
    </row>
    <row r="90" spans="1:13" ht="15.75" customHeight="1" x14ac:dyDescent="0.2">
      <c r="A90" s="101"/>
      <c r="B90" s="102"/>
      <c r="C90" s="103"/>
      <c r="D90" s="102"/>
      <c r="E90" s="104"/>
      <c r="F90" s="101"/>
      <c r="G90" s="101"/>
      <c r="H90" s="4"/>
      <c r="L90" s="4"/>
    </row>
    <row r="91" spans="1:13" ht="12.75" x14ac:dyDescent="0.2">
      <c r="A91" s="101"/>
      <c r="B91" s="102"/>
      <c r="C91" s="103"/>
      <c r="D91" s="102"/>
      <c r="E91" s="104"/>
      <c r="F91" s="101"/>
      <c r="G91" s="101"/>
      <c r="H91" s="4"/>
      <c r="L91" s="4"/>
    </row>
    <row r="92" spans="1:13" ht="12.75" x14ac:dyDescent="0.2">
      <c r="A92" s="101"/>
      <c r="B92" s="102"/>
      <c r="C92" s="103"/>
      <c r="D92" s="102"/>
      <c r="E92" s="104"/>
      <c r="F92" s="101"/>
      <c r="G92" s="101"/>
      <c r="H92" s="4"/>
      <c r="L92" s="4"/>
    </row>
    <row r="93" spans="1:13" x14ac:dyDescent="0.25">
      <c r="B93" s="101"/>
      <c r="C93" s="97"/>
      <c r="D93" s="101"/>
      <c r="E93" s="105"/>
      <c r="F93" s="106"/>
      <c r="G93" s="106"/>
      <c r="H93" s="4"/>
      <c r="L93" s="4"/>
    </row>
    <row r="94" spans="1:13" x14ac:dyDescent="0.25">
      <c r="A94" s="4"/>
      <c r="B94" s="101"/>
      <c r="C94" s="97"/>
      <c r="D94" s="101"/>
      <c r="E94" s="105"/>
      <c r="F94" s="106"/>
      <c r="G94" s="106"/>
      <c r="H94" s="4"/>
      <c r="L94" s="4"/>
    </row>
    <row r="95" spans="1:13" x14ac:dyDescent="0.25">
      <c r="A95" s="4"/>
      <c r="B95" s="101"/>
      <c r="C95" s="97"/>
      <c r="D95" s="101"/>
      <c r="E95" s="105"/>
      <c r="F95" s="106"/>
      <c r="G95" s="106"/>
      <c r="H95" s="4"/>
      <c r="L95" s="4"/>
    </row>
  </sheetData>
  <mergeCells count="8">
    <mergeCell ref="A1:E1"/>
    <mergeCell ref="A4:E4"/>
    <mergeCell ref="A5:E5"/>
    <mergeCell ref="A7:A8"/>
    <mergeCell ref="B7:B8"/>
    <mergeCell ref="C7:C8"/>
    <mergeCell ref="D7:D8"/>
    <mergeCell ref="E7:E8"/>
  </mergeCells>
  <dataValidations count="1">
    <dataValidation type="whole" allowBlank="1" showInputMessage="1" showErrorMessage="1" sqref="D52:D84 D10:D49">
      <formula1>-9.9999999E+28</formula1>
      <formula2>9.99999999E+28</formula2>
    </dataValidation>
  </dataValidations>
  <printOptions horizontalCentered="1"/>
  <pageMargins left="0.23622047244094491" right="0.23622047244094491" top="0.35433070866141736" bottom="0.43307086614173229" header="0.51181102362204722" footer="0.43307086614173229"/>
  <pageSetup scale="75" firstPageNumber="0" orientation="portrait" horizontalDpi="300" verticalDpi="300" r:id="rId1"/>
  <headerFooter alignWithMargins="0">
    <oddFooter>&amp;C&amp;A&amp;RPage &amp;P</oddFooter>
  </headerFooter>
  <rowBreaks count="4" manualBreakCount="4">
    <brk id="22" max="4" man="1"/>
    <brk id="34" max="4" man="1"/>
    <brk id="55" max="4" man="1"/>
    <brk id="70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1</vt:lpstr>
      <vt:lpstr>'ANEXA 1'!Print_Area</vt:lpstr>
      <vt:lpstr>'ANEXA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2025-05-06T07:00:22Z</dcterms:created>
  <dcterms:modified xsi:type="dcterms:W3CDTF">2025-05-06T07:01:02Z</dcterms:modified>
</cp:coreProperties>
</file>