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men Dumitrascu\Desktop\DATE DESCHISE\2024-Februarie-Aprilie\Postare site aprilie\Buget_venituri_cheltuieli_bilant 2023\"/>
    </mc:Choice>
  </mc:AlternateContent>
  <bookViews>
    <workbookView xWindow="0" yWindow="0" windowWidth="21600" windowHeight="7905"/>
  </bookViews>
  <sheets>
    <sheet name="CONT EXECUTIE  " sheetId="1" r:id="rId1"/>
  </sheets>
  <externalReferences>
    <externalReference r:id="rId2"/>
    <externalReference r:id="rId3"/>
  </externalReferences>
  <definedNames>
    <definedName name="__xlfn_BAHTTEXT">#N/A</definedName>
    <definedName name="_xlnm.Database">#REF!</definedName>
    <definedName name="Excel_BuiltIn_Database">#REF!</definedName>
    <definedName name="_xlnm.Print_Area" localSheetId="0">'CONT EXECUTIE  '!$A$1:$M$326</definedName>
    <definedName name="_xlnm.Print_Titles" localSheetId="0">'CONT EXECUTIE  '!$4:$7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23" i="1" l="1"/>
  <c r="F323" i="1"/>
  <c r="E323" i="1"/>
  <c r="K322" i="1"/>
  <c r="J322" i="1"/>
  <c r="H322" i="1" s="1"/>
  <c r="G322" i="1"/>
  <c r="G321" i="1" s="1"/>
  <c r="G320" i="1" s="1"/>
  <c r="G319" i="1" s="1"/>
  <c r="G312" i="1" s="1"/>
  <c r="K321" i="1"/>
  <c r="J321" i="1"/>
  <c r="J320" i="1" s="1"/>
  <c r="J319" i="1" s="1"/>
  <c r="I321" i="1"/>
  <c r="K320" i="1"/>
  <c r="K319" i="1" s="1"/>
  <c r="K312" i="1" s="1"/>
  <c r="I320" i="1"/>
  <c r="H320" i="1" s="1"/>
  <c r="S318" i="1"/>
  <c r="K318" i="1"/>
  <c r="O318" i="1" s="1"/>
  <c r="J318" i="1"/>
  <c r="R318" i="1" s="1"/>
  <c r="I318" i="1"/>
  <c r="H318" i="1"/>
  <c r="T318" i="1" s="1"/>
  <c r="G318" i="1"/>
  <c r="P318" i="1" s="1"/>
  <c r="S317" i="1"/>
  <c r="P317" i="1"/>
  <c r="K317" i="1"/>
  <c r="O317" i="1" s="1"/>
  <c r="J317" i="1"/>
  <c r="J316" i="1" s="1"/>
  <c r="I317" i="1"/>
  <c r="H317" i="1"/>
  <c r="T317" i="1" s="1"/>
  <c r="G317" i="1"/>
  <c r="S316" i="1"/>
  <c r="M316" i="1"/>
  <c r="K316" i="1"/>
  <c r="K315" i="1" s="1"/>
  <c r="K314" i="1" s="1"/>
  <c r="K313" i="1" s="1"/>
  <c r="I316" i="1"/>
  <c r="G316" i="1"/>
  <c r="F316" i="1"/>
  <c r="O316" i="1" s="1"/>
  <c r="E316" i="1"/>
  <c r="D316" i="1"/>
  <c r="C316" i="1"/>
  <c r="C315" i="1" s="1"/>
  <c r="C314" i="1" s="1"/>
  <c r="M315" i="1"/>
  <c r="M314" i="1" s="1"/>
  <c r="M313" i="1" s="1"/>
  <c r="I315" i="1"/>
  <c r="I314" i="1" s="1"/>
  <c r="I313" i="1" s="1"/>
  <c r="F315" i="1"/>
  <c r="E315" i="1"/>
  <c r="E314" i="1" s="1"/>
  <c r="E313" i="1" s="1"/>
  <c r="D315" i="1"/>
  <c r="D314" i="1" s="1"/>
  <c r="F314" i="1"/>
  <c r="O314" i="1" s="1"/>
  <c r="C313" i="1"/>
  <c r="M312" i="1"/>
  <c r="I312" i="1"/>
  <c r="F312" i="1"/>
  <c r="E312" i="1"/>
  <c r="D312" i="1"/>
  <c r="C312" i="1"/>
  <c r="M311" i="1"/>
  <c r="M310" i="1" s="1"/>
  <c r="I311" i="1"/>
  <c r="I310" i="1" s="1"/>
  <c r="F311" i="1"/>
  <c r="E311" i="1"/>
  <c r="E310" i="1" s="1"/>
  <c r="D311" i="1"/>
  <c r="D310" i="1" s="1"/>
  <c r="F310" i="1"/>
  <c r="K309" i="1"/>
  <c r="O309" i="1" s="1"/>
  <c r="J309" i="1"/>
  <c r="R309" i="1" s="1"/>
  <c r="I309" i="1"/>
  <c r="G309" i="1"/>
  <c r="S309" i="1" s="1"/>
  <c r="R308" i="1"/>
  <c r="K308" i="1"/>
  <c r="O308" i="1" s="1"/>
  <c r="J308" i="1"/>
  <c r="I308" i="1"/>
  <c r="H308" i="1" s="1"/>
  <c r="G308" i="1"/>
  <c r="S308" i="1" s="1"/>
  <c r="P307" i="1"/>
  <c r="K307" i="1"/>
  <c r="J307" i="1"/>
  <c r="I307" i="1"/>
  <c r="G307" i="1"/>
  <c r="S306" i="1"/>
  <c r="P306" i="1"/>
  <c r="O306" i="1"/>
  <c r="K306" i="1"/>
  <c r="J306" i="1"/>
  <c r="R306" i="1" s="1"/>
  <c r="I306" i="1"/>
  <c r="G306" i="1"/>
  <c r="S305" i="1"/>
  <c r="P305" i="1"/>
  <c r="O305" i="1"/>
  <c r="K305" i="1"/>
  <c r="J305" i="1"/>
  <c r="R305" i="1" s="1"/>
  <c r="I305" i="1"/>
  <c r="H305" i="1" s="1"/>
  <c r="G305" i="1"/>
  <c r="S304" i="1"/>
  <c r="P304" i="1"/>
  <c r="O304" i="1"/>
  <c r="K304" i="1"/>
  <c r="J304" i="1"/>
  <c r="R304" i="1" s="1"/>
  <c r="I304" i="1"/>
  <c r="H304" i="1"/>
  <c r="T304" i="1" s="1"/>
  <c r="G304" i="1"/>
  <c r="S303" i="1"/>
  <c r="P303" i="1"/>
  <c r="O303" i="1"/>
  <c r="K303" i="1"/>
  <c r="J303" i="1"/>
  <c r="R303" i="1" s="1"/>
  <c r="I303" i="1"/>
  <c r="G303" i="1"/>
  <c r="P302" i="1"/>
  <c r="O302" i="1"/>
  <c r="M302" i="1"/>
  <c r="K302" i="1"/>
  <c r="S302" i="1" s="1"/>
  <c r="J302" i="1"/>
  <c r="I302" i="1"/>
  <c r="G302" i="1"/>
  <c r="F302" i="1"/>
  <c r="E302" i="1"/>
  <c r="D302" i="1"/>
  <c r="C302" i="1"/>
  <c r="P301" i="1"/>
  <c r="K301" i="1"/>
  <c r="J301" i="1"/>
  <c r="I301" i="1"/>
  <c r="H301" i="1"/>
  <c r="L301" i="1" s="1"/>
  <c r="G301" i="1"/>
  <c r="S300" i="1"/>
  <c r="P300" i="1"/>
  <c r="O300" i="1"/>
  <c r="K300" i="1"/>
  <c r="J300" i="1"/>
  <c r="R300" i="1" s="1"/>
  <c r="I300" i="1"/>
  <c r="G300" i="1"/>
  <c r="S299" i="1"/>
  <c r="P299" i="1"/>
  <c r="O299" i="1"/>
  <c r="K299" i="1"/>
  <c r="J299" i="1"/>
  <c r="R299" i="1" s="1"/>
  <c r="I299" i="1"/>
  <c r="H299" i="1" s="1"/>
  <c r="G299" i="1"/>
  <c r="O298" i="1"/>
  <c r="M298" i="1"/>
  <c r="K298" i="1"/>
  <c r="I298" i="1"/>
  <c r="G298" i="1"/>
  <c r="P298" i="1" s="1"/>
  <c r="F298" i="1"/>
  <c r="E298" i="1"/>
  <c r="D298" i="1"/>
  <c r="C298" i="1"/>
  <c r="P297" i="1"/>
  <c r="K297" i="1"/>
  <c r="O297" i="1" s="1"/>
  <c r="J297" i="1"/>
  <c r="R297" i="1" s="1"/>
  <c r="I297" i="1"/>
  <c r="G297" i="1"/>
  <c r="K296" i="1"/>
  <c r="O296" i="1" s="1"/>
  <c r="J296" i="1"/>
  <c r="R296" i="1" s="1"/>
  <c r="I296" i="1"/>
  <c r="G296" i="1"/>
  <c r="P296" i="1" s="1"/>
  <c r="O295" i="1"/>
  <c r="M295" i="1"/>
  <c r="K295" i="1"/>
  <c r="J295" i="1"/>
  <c r="F295" i="1"/>
  <c r="E295" i="1"/>
  <c r="D295" i="1"/>
  <c r="R295" i="1" s="1"/>
  <c r="C295" i="1"/>
  <c r="K294" i="1"/>
  <c r="O294" i="1" s="1"/>
  <c r="J294" i="1"/>
  <c r="H294" i="1" s="1"/>
  <c r="I294" i="1"/>
  <c r="G294" i="1"/>
  <c r="S294" i="1" s="1"/>
  <c r="P293" i="1"/>
  <c r="K293" i="1"/>
  <c r="O293" i="1" s="1"/>
  <c r="J293" i="1"/>
  <c r="I293" i="1"/>
  <c r="H293" i="1"/>
  <c r="T293" i="1" s="1"/>
  <c r="G293" i="1"/>
  <c r="S293" i="1" s="1"/>
  <c r="M292" i="1"/>
  <c r="K292" i="1"/>
  <c r="K291" i="1" s="1"/>
  <c r="I292" i="1"/>
  <c r="G292" i="1"/>
  <c r="P292" i="1" s="1"/>
  <c r="F292" i="1"/>
  <c r="O292" i="1" s="1"/>
  <c r="E292" i="1"/>
  <c r="D292" i="1"/>
  <c r="C292" i="1"/>
  <c r="C291" i="1" s="1"/>
  <c r="M291" i="1"/>
  <c r="E291" i="1"/>
  <c r="D291" i="1"/>
  <c r="P290" i="1"/>
  <c r="K290" i="1"/>
  <c r="J290" i="1"/>
  <c r="I290" i="1"/>
  <c r="H290" i="1" s="1"/>
  <c r="L290" i="1" s="1"/>
  <c r="G290" i="1"/>
  <c r="K289" i="1"/>
  <c r="J289" i="1"/>
  <c r="I289" i="1"/>
  <c r="H289" i="1"/>
  <c r="L289" i="1" s="1"/>
  <c r="G289" i="1"/>
  <c r="P289" i="1" s="1"/>
  <c r="K288" i="1"/>
  <c r="J288" i="1"/>
  <c r="I288" i="1"/>
  <c r="G288" i="1"/>
  <c r="P288" i="1" s="1"/>
  <c r="R287" i="1"/>
  <c r="K287" i="1"/>
  <c r="O287" i="1" s="1"/>
  <c r="J287" i="1"/>
  <c r="I287" i="1"/>
  <c r="G287" i="1"/>
  <c r="P287" i="1" s="1"/>
  <c r="O286" i="1"/>
  <c r="K286" i="1"/>
  <c r="T286" i="1" s="1"/>
  <c r="J286" i="1"/>
  <c r="R286" i="1" s="1"/>
  <c r="I286" i="1"/>
  <c r="H286" i="1" s="1"/>
  <c r="G286" i="1"/>
  <c r="R285" i="1"/>
  <c r="K285" i="1"/>
  <c r="O285" i="1" s="1"/>
  <c r="J285" i="1"/>
  <c r="I285" i="1"/>
  <c r="G285" i="1"/>
  <c r="M284" i="1"/>
  <c r="E284" i="1"/>
  <c r="D284" i="1"/>
  <c r="C284" i="1"/>
  <c r="C283" i="1" s="1"/>
  <c r="M283" i="1"/>
  <c r="E283" i="1"/>
  <c r="D283" i="1"/>
  <c r="S282" i="1"/>
  <c r="P282" i="1"/>
  <c r="O282" i="1"/>
  <c r="K282" i="1"/>
  <c r="J282" i="1"/>
  <c r="R282" i="1" s="1"/>
  <c r="I282" i="1"/>
  <c r="I280" i="1" s="1"/>
  <c r="G282" i="1"/>
  <c r="S281" i="1"/>
  <c r="P281" i="1"/>
  <c r="O281" i="1"/>
  <c r="K281" i="1"/>
  <c r="J281" i="1"/>
  <c r="R281" i="1" s="1"/>
  <c r="I281" i="1"/>
  <c r="H281" i="1"/>
  <c r="G281" i="1"/>
  <c r="M280" i="1"/>
  <c r="K280" i="1"/>
  <c r="S280" i="1" s="1"/>
  <c r="G280" i="1"/>
  <c r="F280" i="1"/>
  <c r="O280" i="1" s="1"/>
  <c r="E280" i="1"/>
  <c r="D280" i="1"/>
  <c r="C280" i="1"/>
  <c r="K279" i="1"/>
  <c r="J279" i="1"/>
  <c r="I279" i="1"/>
  <c r="H279" i="1"/>
  <c r="L279" i="1" s="1"/>
  <c r="G279" i="1"/>
  <c r="R278" i="1"/>
  <c r="K278" i="1"/>
  <c r="O278" i="1" s="1"/>
  <c r="J278" i="1"/>
  <c r="I278" i="1"/>
  <c r="H278" i="1"/>
  <c r="T278" i="1" s="1"/>
  <c r="G278" i="1"/>
  <c r="P278" i="1" s="1"/>
  <c r="R277" i="1"/>
  <c r="O277" i="1"/>
  <c r="K277" i="1"/>
  <c r="J277" i="1"/>
  <c r="I277" i="1"/>
  <c r="H277" i="1"/>
  <c r="T277" i="1" s="1"/>
  <c r="G277" i="1"/>
  <c r="P277" i="1" s="1"/>
  <c r="R276" i="1"/>
  <c r="O276" i="1"/>
  <c r="K276" i="1"/>
  <c r="J276" i="1"/>
  <c r="I276" i="1"/>
  <c r="H276" i="1" s="1"/>
  <c r="G276" i="1"/>
  <c r="P276" i="1" s="1"/>
  <c r="S275" i="1"/>
  <c r="R275" i="1"/>
  <c r="K275" i="1"/>
  <c r="J275" i="1"/>
  <c r="I275" i="1"/>
  <c r="H275" i="1"/>
  <c r="H274" i="1" s="1"/>
  <c r="G275" i="1"/>
  <c r="M274" i="1"/>
  <c r="J274" i="1"/>
  <c r="I274" i="1"/>
  <c r="F274" i="1"/>
  <c r="E274" i="1"/>
  <c r="D274" i="1"/>
  <c r="R274" i="1" s="1"/>
  <c r="C274" i="1"/>
  <c r="K273" i="1"/>
  <c r="J273" i="1"/>
  <c r="I273" i="1"/>
  <c r="H273" i="1"/>
  <c r="L273" i="1" s="1"/>
  <c r="G273" i="1"/>
  <c r="P273" i="1" s="1"/>
  <c r="R272" i="1"/>
  <c r="O272" i="1"/>
  <c r="K272" i="1"/>
  <c r="J272" i="1"/>
  <c r="I272" i="1"/>
  <c r="H272" i="1" s="1"/>
  <c r="G272" i="1"/>
  <c r="P272" i="1" s="1"/>
  <c r="R271" i="1"/>
  <c r="K271" i="1"/>
  <c r="O271" i="1" s="1"/>
  <c r="J271" i="1"/>
  <c r="I271" i="1"/>
  <c r="H271" i="1"/>
  <c r="G271" i="1"/>
  <c r="R270" i="1"/>
  <c r="O270" i="1"/>
  <c r="K270" i="1"/>
  <c r="J270" i="1"/>
  <c r="I270" i="1"/>
  <c r="H270" i="1" s="1"/>
  <c r="G270" i="1"/>
  <c r="P270" i="1" s="1"/>
  <c r="R269" i="1"/>
  <c r="K269" i="1"/>
  <c r="J269" i="1"/>
  <c r="I269" i="1"/>
  <c r="H269" i="1"/>
  <c r="H268" i="1" s="1"/>
  <c r="G269" i="1"/>
  <c r="S269" i="1" s="1"/>
  <c r="M268" i="1"/>
  <c r="J268" i="1"/>
  <c r="I268" i="1"/>
  <c r="F268" i="1"/>
  <c r="E268" i="1"/>
  <c r="D268" i="1"/>
  <c r="C268" i="1"/>
  <c r="S267" i="1"/>
  <c r="P267" i="1"/>
  <c r="O267" i="1"/>
  <c r="K267" i="1"/>
  <c r="J267" i="1"/>
  <c r="R267" i="1" s="1"/>
  <c r="I267" i="1"/>
  <c r="H267" i="1"/>
  <c r="T267" i="1" s="1"/>
  <c r="G267" i="1"/>
  <c r="S266" i="1"/>
  <c r="P266" i="1"/>
  <c r="O266" i="1"/>
  <c r="K266" i="1"/>
  <c r="J266" i="1"/>
  <c r="I266" i="1"/>
  <c r="G266" i="1"/>
  <c r="P265" i="1"/>
  <c r="O265" i="1"/>
  <c r="M265" i="1"/>
  <c r="K265" i="1"/>
  <c r="I265" i="1"/>
  <c r="G265" i="1"/>
  <c r="S265" i="1" s="1"/>
  <c r="F265" i="1"/>
  <c r="E265" i="1"/>
  <c r="D265" i="1"/>
  <c r="C265" i="1"/>
  <c r="R264" i="1"/>
  <c r="P264" i="1"/>
  <c r="K264" i="1"/>
  <c r="O264" i="1" s="1"/>
  <c r="J264" i="1"/>
  <c r="I264" i="1"/>
  <c r="G264" i="1"/>
  <c r="M263" i="1"/>
  <c r="M259" i="1" s="1"/>
  <c r="M237" i="1" s="1"/>
  <c r="I263" i="1"/>
  <c r="I259" i="1" s="1"/>
  <c r="F263" i="1"/>
  <c r="E263" i="1"/>
  <c r="E259" i="1" s="1"/>
  <c r="E237" i="1" s="1"/>
  <c r="C263" i="1"/>
  <c r="K262" i="1"/>
  <c r="J262" i="1"/>
  <c r="I262" i="1"/>
  <c r="H262" i="1"/>
  <c r="G262" i="1"/>
  <c r="K261" i="1"/>
  <c r="J261" i="1"/>
  <c r="I261" i="1"/>
  <c r="G261" i="1"/>
  <c r="P261" i="1" s="1"/>
  <c r="P260" i="1"/>
  <c r="K260" i="1"/>
  <c r="O260" i="1" s="1"/>
  <c r="J260" i="1"/>
  <c r="I260" i="1"/>
  <c r="G260" i="1"/>
  <c r="S260" i="1" s="1"/>
  <c r="F259" i="1"/>
  <c r="C259" i="1"/>
  <c r="C237" i="1" s="1"/>
  <c r="K258" i="1"/>
  <c r="J258" i="1"/>
  <c r="I258" i="1"/>
  <c r="H258" i="1" s="1"/>
  <c r="L258" i="1" s="1"/>
  <c r="G258" i="1"/>
  <c r="P257" i="1"/>
  <c r="O257" i="1"/>
  <c r="K257" i="1"/>
  <c r="J257" i="1"/>
  <c r="R257" i="1" s="1"/>
  <c r="I257" i="1"/>
  <c r="H257" i="1" s="1"/>
  <c r="L257" i="1" s="1"/>
  <c r="U257" i="1" s="1"/>
  <c r="G257" i="1"/>
  <c r="S257" i="1" s="1"/>
  <c r="T256" i="1"/>
  <c r="P256" i="1"/>
  <c r="O256" i="1"/>
  <c r="K256" i="1"/>
  <c r="J256" i="1"/>
  <c r="R256" i="1" s="1"/>
  <c r="I256" i="1"/>
  <c r="H256" i="1" s="1"/>
  <c r="L256" i="1" s="1"/>
  <c r="U256" i="1" s="1"/>
  <c r="G256" i="1"/>
  <c r="S256" i="1" s="1"/>
  <c r="P255" i="1"/>
  <c r="O255" i="1"/>
  <c r="K255" i="1"/>
  <c r="J255" i="1"/>
  <c r="R255" i="1" s="1"/>
  <c r="I255" i="1"/>
  <c r="G255" i="1"/>
  <c r="S255" i="1" s="1"/>
  <c r="M254" i="1"/>
  <c r="K254" i="1"/>
  <c r="J254" i="1"/>
  <c r="G254" i="1"/>
  <c r="S254" i="1" s="1"/>
  <c r="F254" i="1"/>
  <c r="E254" i="1"/>
  <c r="D254" i="1"/>
  <c r="R254" i="1" s="1"/>
  <c r="C254" i="1"/>
  <c r="P253" i="1"/>
  <c r="K253" i="1"/>
  <c r="J253" i="1"/>
  <c r="I253" i="1"/>
  <c r="G253" i="1"/>
  <c r="K252" i="1"/>
  <c r="J252" i="1"/>
  <c r="I252" i="1"/>
  <c r="H252" i="1"/>
  <c r="L252" i="1" s="1"/>
  <c r="G252" i="1"/>
  <c r="R251" i="1"/>
  <c r="K251" i="1"/>
  <c r="O251" i="1" s="1"/>
  <c r="J251" i="1"/>
  <c r="I251" i="1"/>
  <c r="H251" i="1"/>
  <c r="T251" i="1" s="1"/>
  <c r="G251" i="1"/>
  <c r="R250" i="1"/>
  <c r="K250" i="1"/>
  <c r="O250" i="1" s="1"/>
  <c r="J250" i="1"/>
  <c r="I250" i="1"/>
  <c r="H250" i="1"/>
  <c r="T250" i="1" s="1"/>
  <c r="G250" i="1"/>
  <c r="R249" i="1"/>
  <c r="K249" i="1"/>
  <c r="O249" i="1" s="1"/>
  <c r="J249" i="1"/>
  <c r="I249" i="1"/>
  <c r="H249" i="1"/>
  <c r="T249" i="1" s="1"/>
  <c r="G249" i="1"/>
  <c r="R248" i="1"/>
  <c r="K248" i="1"/>
  <c r="J248" i="1"/>
  <c r="I248" i="1"/>
  <c r="H248" i="1"/>
  <c r="T248" i="1" s="1"/>
  <c r="G248" i="1"/>
  <c r="M247" i="1"/>
  <c r="J247" i="1"/>
  <c r="F247" i="1"/>
  <c r="E247" i="1"/>
  <c r="D247" i="1"/>
  <c r="R247" i="1" s="1"/>
  <c r="C247" i="1"/>
  <c r="K246" i="1"/>
  <c r="J246" i="1"/>
  <c r="H246" i="1" s="1"/>
  <c r="L246" i="1" s="1"/>
  <c r="I246" i="1"/>
  <c r="G246" i="1"/>
  <c r="P245" i="1"/>
  <c r="K245" i="1"/>
  <c r="J245" i="1"/>
  <c r="I245" i="1"/>
  <c r="H245" i="1" s="1"/>
  <c r="L245" i="1" s="1"/>
  <c r="G245" i="1"/>
  <c r="O244" i="1"/>
  <c r="K244" i="1"/>
  <c r="J244" i="1"/>
  <c r="R244" i="1" s="1"/>
  <c r="I244" i="1"/>
  <c r="H244" i="1" s="1"/>
  <c r="L244" i="1" s="1"/>
  <c r="U244" i="1" s="1"/>
  <c r="G244" i="1"/>
  <c r="S244" i="1" s="1"/>
  <c r="O243" i="1"/>
  <c r="K243" i="1"/>
  <c r="J243" i="1"/>
  <c r="R243" i="1" s="1"/>
  <c r="I243" i="1"/>
  <c r="H243" i="1" s="1"/>
  <c r="L243" i="1" s="1"/>
  <c r="U243" i="1" s="1"/>
  <c r="G243" i="1"/>
  <c r="S243" i="1" s="1"/>
  <c r="O242" i="1"/>
  <c r="K242" i="1"/>
  <c r="J242" i="1"/>
  <c r="R242" i="1" s="1"/>
  <c r="I242" i="1"/>
  <c r="H242" i="1" s="1"/>
  <c r="L242" i="1" s="1"/>
  <c r="U242" i="1" s="1"/>
  <c r="G242" i="1"/>
  <c r="S242" i="1" s="1"/>
  <c r="O241" i="1"/>
  <c r="K241" i="1"/>
  <c r="J241" i="1"/>
  <c r="R241" i="1" s="1"/>
  <c r="I241" i="1"/>
  <c r="H241" i="1" s="1"/>
  <c r="L241" i="1" s="1"/>
  <c r="U241" i="1" s="1"/>
  <c r="G241" i="1"/>
  <c r="S241" i="1" s="1"/>
  <c r="O240" i="1"/>
  <c r="K240" i="1"/>
  <c r="J240" i="1"/>
  <c r="R240" i="1" s="1"/>
  <c r="I240" i="1"/>
  <c r="H240" i="1" s="1"/>
  <c r="L240" i="1" s="1"/>
  <c r="U240" i="1" s="1"/>
  <c r="G240" i="1"/>
  <c r="S240" i="1" s="1"/>
  <c r="O239" i="1"/>
  <c r="K239" i="1"/>
  <c r="J239" i="1"/>
  <c r="R239" i="1" s="1"/>
  <c r="I239" i="1"/>
  <c r="G239" i="1"/>
  <c r="S239" i="1" s="1"/>
  <c r="M238" i="1"/>
  <c r="K238" i="1"/>
  <c r="J238" i="1"/>
  <c r="G238" i="1"/>
  <c r="S238" i="1" s="1"/>
  <c r="F238" i="1"/>
  <c r="E238" i="1"/>
  <c r="D238" i="1"/>
  <c r="R238" i="1" s="1"/>
  <c r="C238" i="1"/>
  <c r="R236" i="1"/>
  <c r="K236" i="1"/>
  <c r="O236" i="1" s="1"/>
  <c r="J236" i="1"/>
  <c r="I236" i="1"/>
  <c r="H236" i="1"/>
  <c r="G236" i="1"/>
  <c r="R235" i="1"/>
  <c r="K235" i="1"/>
  <c r="J235" i="1"/>
  <c r="I235" i="1"/>
  <c r="H235" i="1"/>
  <c r="G235" i="1"/>
  <c r="M234" i="1"/>
  <c r="J234" i="1"/>
  <c r="I234" i="1"/>
  <c r="H234" i="1"/>
  <c r="F234" i="1"/>
  <c r="E234" i="1"/>
  <c r="D234" i="1"/>
  <c r="R234" i="1" s="1"/>
  <c r="C234" i="1"/>
  <c r="K233" i="1"/>
  <c r="K230" i="1" s="1"/>
  <c r="S230" i="1" s="1"/>
  <c r="J233" i="1"/>
  <c r="H233" i="1" s="1"/>
  <c r="I233" i="1"/>
  <c r="G233" i="1"/>
  <c r="K232" i="1"/>
  <c r="O232" i="1" s="1"/>
  <c r="J232" i="1"/>
  <c r="I232" i="1"/>
  <c r="G232" i="1"/>
  <c r="S232" i="1" s="1"/>
  <c r="R231" i="1"/>
  <c r="K231" i="1"/>
  <c r="O231" i="1" s="1"/>
  <c r="J231" i="1"/>
  <c r="I231" i="1"/>
  <c r="H231" i="1"/>
  <c r="G231" i="1"/>
  <c r="S231" i="1" s="1"/>
  <c r="M230" i="1"/>
  <c r="I230" i="1"/>
  <c r="G230" i="1"/>
  <c r="P230" i="1" s="1"/>
  <c r="F230" i="1"/>
  <c r="E230" i="1"/>
  <c r="D230" i="1"/>
  <c r="C230" i="1"/>
  <c r="R229" i="1"/>
  <c r="O229" i="1"/>
  <c r="K229" i="1"/>
  <c r="J229" i="1"/>
  <c r="I229" i="1"/>
  <c r="H229" i="1" s="1"/>
  <c r="L229" i="1" s="1"/>
  <c r="U229" i="1" s="1"/>
  <c r="G229" i="1"/>
  <c r="S229" i="1" s="1"/>
  <c r="T228" i="1"/>
  <c r="R228" i="1"/>
  <c r="O228" i="1"/>
  <c r="K228" i="1"/>
  <c r="J228" i="1"/>
  <c r="I228" i="1"/>
  <c r="H228" i="1" s="1"/>
  <c r="L228" i="1" s="1"/>
  <c r="U228" i="1" s="1"/>
  <c r="G228" i="1"/>
  <c r="S228" i="1" s="1"/>
  <c r="R227" i="1"/>
  <c r="O227" i="1"/>
  <c r="K227" i="1"/>
  <c r="K226" i="1" s="1"/>
  <c r="J227" i="1"/>
  <c r="I227" i="1"/>
  <c r="G227" i="1"/>
  <c r="S227" i="1" s="1"/>
  <c r="O226" i="1"/>
  <c r="M226" i="1"/>
  <c r="J226" i="1"/>
  <c r="F226" i="1"/>
  <c r="E226" i="1"/>
  <c r="D226" i="1"/>
  <c r="R226" i="1" s="1"/>
  <c r="C226" i="1"/>
  <c r="S225" i="1"/>
  <c r="P225" i="1"/>
  <c r="O225" i="1"/>
  <c r="K225" i="1"/>
  <c r="J225" i="1"/>
  <c r="R225" i="1" s="1"/>
  <c r="I225" i="1"/>
  <c r="G225" i="1"/>
  <c r="S224" i="1"/>
  <c r="P224" i="1"/>
  <c r="O224" i="1"/>
  <c r="K224" i="1"/>
  <c r="J224" i="1"/>
  <c r="R224" i="1" s="1"/>
  <c r="I224" i="1"/>
  <c r="H224" i="1"/>
  <c r="T224" i="1" s="1"/>
  <c r="G224" i="1"/>
  <c r="S223" i="1"/>
  <c r="P223" i="1"/>
  <c r="O223" i="1"/>
  <c r="K223" i="1"/>
  <c r="J223" i="1"/>
  <c r="H223" i="1" s="1"/>
  <c r="I223" i="1"/>
  <c r="G223" i="1"/>
  <c r="M222" i="1"/>
  <c r="M221" i="1" s="1"/>
  <c r="K222" i="1"/>
  <c r="K221" i="1" s="1"/>
  <c r="I222" i="1"/>
  <c r="G222" i="1"/>
  <c r="S222" i="1" s="1"/>
  <c r="F222" i="1"/>
  <c r="F221" i="1" s="1"/>
  <c r="E222" i="1"/>
  <c r="E221" i="1" s="1"/>
  <c r="D222" i="1"/>
  <c r="C222" i="1"/>
  <c r="D221" i="1"/>
  <c r="C221" i="1"/>
  <c r="K220" i="1"/>
  <c r="J220" i="1"/>
  <c r="I220" i="1"/>
  <c r="H220" i="1"/>
  <c r="L220" i="1" s="1"/>
  <c r="G220" i="1"/>
  <c r="K219" i="1"/>
  <c r="K218" i="1" s="1"/>
  <c r="J219" i="1"/>
  <c r="J218" i="1" s="1"/>
  <c r="I219" i="1"/>
  <c r="G219" i="1"/>
  <c r="G218" i="1" s="1"/>
  <c r="M218" i="1"/>
  <c r="I218" i="1"/>
  <c r="F218" i="1"/>
  <c r="E218" i="1"/>
  <c r="D218" i="1"/>
  <c r="R218" i="1" s="1"/>
  <c r="C218" i="1"/>
  <c r="R217" i="1"/>
  <c r="K217" i="1"/>
  <c r="O217" i="1" s="1"/>
  <c r="J217" i="1"/>
  <c r="I217" i="1"/>
  <c r="H217" i="1"/>
  <c r="T217" i="1" s="1"/>
  <c r="G217" i="1"/>
  <c r="P217" i="1" s="1"/>
  <c r="R216" i="1"/>
  <c r="O216" i="1"/>
  <c r="K216" i="1"/>
  <c r="J216" i="1"/>
  <c r="I216" i="1"/>
  <c r="H216" i="1"/>
  <c r="T216" i="1" s="1"/>
  <c r="G216" i="1"/>
  <c r="P216" i="1" s="1"/>
  <c r="R215" i="1"/>
  <c r="K215" i="1"/>
  <c r="K214" i="1" s="1"/>
  <c r="J215" i="1"/>
  <c r="I215" i="1"/>
  <c r="H215" i="1"/>
  <c r="T215" i="1" s="1"/>
  <c r="G215" i="1"/>
  <c r="O214" i="1"/>
  <c r="M214" i="1"/>
  <c r="J214" i="1"/>
  <c r="I214" i="1"/>
  <c r="H214" i="1"/>
  <c r="T214" i="1" s="1"/>
  <c r="F214" i="1"/>
  <c r="E214" i="1"/>
  <c r="D214" i="1"/>
  <c r="R214" i="1" s="1"/>
  <c r="C214" i="1"/>
  <c r="S213" i="1"/>
  <c r="P213" i="1"/>
  <c r="O213" i="1"/>
  <c r="K213" i="1"/>
  <c r="J213" i="1"/>
  <c r="R213" i="1" s="1"/>
  <c r="I213" i="1"/>
  <c r="G213" i="1"/>
  <c r="S212" i="1"/>
  <c r="P212" i="1"/>
  <c r="O212" i="1"/>
  <c r="K212" i="1"/>
  <c r="J212" i="1"/>
  <c r="R212" i="1" s="1"/>
  <c r="I212" i="1"/>
  <c r="H212" i="1" s="1"/>
  <c r="G212" i="1"/>
  <c r="P211" i="1"/>
  <c r="K211" i="1"/>
  <c r="J211" i="1"/>
  <c r="I211" i="1"/>
  <c r="H211" i="1"/>
  <c r="L211" i="1" s="1"/>
  <c r="G211" i="1"/>
  <c r="K210" i="1"/>
  <c r="K209" i="1" s="1"/>
  <c r="J210" i="1"/>
  <c r="J209" i="1" s="1"/>
  <c r="I210" i="1"/>
  <c r="G210" i="1"/>
  <c r="P210" i="1" s="1"/>
  <c r="M209" i="1"/>
  <c r="M198" i="1" s="1"/>
  <c r="I209" i="1"/>
  <c r="F209" i="1"/>
  <c r="E209" i="1"/>
  <c r="D209" i="1"/>
  <c r="R209" i="1" s="1"/>
  <c r="C209" i="1"/>
  <c r="R208" i="1"/>
  <c r="K208" i="1"/>
  <c r="O208" i="1" s="1"/>
  <c r="J208" i="1"/>
  <c r="I208" i="1"/>
  <c r="H208" i="1"/>
  <c r="T208" i="1" s="1"/>
  <c r="G208" i="1"/>
  <c r="P208" i="1" s="1"/>
  <c r="R207" i="1"/>
  <c r="O207" i="1"/>
  <c r="K207" i="1"/>
  <c r="J207" i="1"/>
  <c r="I207" i="1"/>
  <c r="I206" i="1" s="1"/>
  <c r="H207" i="1"/>
  <c r="T207" i="1" s="1"/>
  <c r="G207" i="1"/>
  <c r="M206" i="1"/>
  <c r="J206" i="1"/>
  <c r="R206" i="1" s="1"/>
  <c r="F206" i="1"/>
  <c r="E206" i="1"/>
  <c r="D206" i="1"/>
  <c r="C206" i="1"/>
  <c r="S205" i="1"/>
  <c r="P205" i="1"/>
  <c r="O205" i="1"/>
  <c r="K205" i="1"/>
  <c r="J205" i="1"/>
  <c r="R205" i="1" s="1"/>
  <c r="I205" i="1"/>
  <c r="H205" i="1"/>
  <c r="T205" i="1" s="1"/>
  <c r="G205" i="1"/>
  <c r="S204" i="1"/>
  <c r="P204" i="1"/>
  <c r="O204" i="1"/>
  <c r="K204" i="1"/>
  <c r="J204" i="1"/>
  <c r="R204" i="1" s="1"/>
  <c r="I204" i="1"/>
  <c r="I203" i="1" s="1"/>
  <c r="H204" i="1"/>
  <c r="G204" i="1"/>
  <c r="P203" i="1"/>
  <c r="M203" i="1"/>
  <c r="K203" i="1"/>
  <c r="S203" i="1" s="1"/>
  <c r="J203" i="1"/>
  <c r="G203" i="1"/>
  <c r="F203" i="1"/>
  <c r="O203" i="1" s="1"/>
  <c r="E203" i="1"/>
  <c r="E198" i="1" s="1"/>
  <c r="D203" i="1"/>
  <c r="C203" i="1"/>
  <c r="K202" i="1"/>
  <c r="O202" i="1" s="1"/>
  <c r="J202" i="1"/>
  <c r="R202" i="1" s="1"/>
  <c r="I202" i="1"/>
  <c r="H202" i="1" s="1"/>
  <c r="G202" i="1"/>
  <c r="P202" i="1" s="1"/>
  <c r="O201" i="1"/>
  <c r="K201" i="1"/>
  <c r="J201" i="1"/>
  <c r="J200" i="1" s="1"/>
  <c r="I201" i="1"/>
  <c r="G201" i="1"/>
  <c r="S201" i="1" s="1"/>
  <c r="M200" i="1"/>
  <c r="K200" i="1"/>
  <c r="F200" i="1"/>
  <c r="E200" i="1"/>
  <c r="D200" i="1"/>
  <c r="C200" i="1"/>
  <c r="U199" i="1"/>
  <c r="T199" i="1"/>
  <c r="S199" i="1"/>
  <c r="R199" i="1"/>
  <c r="P199" i="1"/>
  <c r="O199" i="1"/>
  <c r="C198" i="1"/>
  <c r="P197" i="1"/>
  <c r="K197" i="1"/>
  <c r="J197" i="1"/>
  <c r="I197" i="1"/>
  <c r="H197" i="1" s="1"/>
  <c r="L197" i="1" s="1"/>
  <c r="G197" i="1"/>
  <c r="P196" i="1"/>
  <c r="O196" i="1"/>
  <c r="K196" i="1"/>
  <c r="J196" i="1"/>
  <c r="R196" i="1" s="1"/>
  <c r="I196" i="1"/>
  <c r="H196" i="1" s="1"/>
  <c r="G196" i="1"/>
  <c r="S196" i="1" s="1"/>
  <c r="K195" i="1"/>
  <c r="K194" i="1" s="1"/>
  <c r="J195" i="1"/>
  <c r="R195" i="1" s="1"/>
  <c r="I195" i="1"/>
  <c r="H195" i="1" s="1"/>
  <c r="G195" i="1"/>
  <c r="P195" i="1" s="1"/>
  <c r="M194" i="1"/>
  <c r="J194" i="1"/>
  <c r="F194" i="1"/>
  <c r="E194" i="1"/>
  <c r="D194" i="1"/>
  <c r="R194" i="1" s="1"/>
  <c r="C194" i="1"/>
  <c r="S193" i="1"/>
  <c r="P193" i="1"/>
  <c r="K193" i="1"/>
  <c r="O193" i="1" s="1"/>
  <c r="J193" i="1"/>
  <c r="R193" i="1" s="1"/>
  <c r="I193" i="1"/>
  <c r="H193" i="1"/>
  <c r="T193" i="1" s="1"/>
  <c r="G193" i="1"/>
  <c r="S192" i="1"/>
  <c r="P192" i="1"/>
  <c r="K192" i="1"/>
  <c r="O192" i="1" s="1"/>
  <c r="J192" i="1"/>
  <c r="R192" i="1" s="1"/>
  <c r="I192" i="1"/>
  <c r="H192" i="1"/>
  <c r="T192" i="1" s="1"/>
  <c r="G192" i="1"/>
  <c r="S191" i="1"/>
  <c r="P191" i="1"/>
  <c r="K191" i="1"/>
  <c r="O191" i="1" s="1"/>
  <c r="J191" i="1"/>
  <c r="R191" i="1" s="1"/>
  <c r="I191" i="1"/>
  <c r="H191" i="1"/>
  <c r="T191" i="1" s="1"/>
  <c r="G191" i="1"/>
  <c r="S190" i="1"/>
  <c r="P190" i="1"/>
  <c r="K190" i="1"/>
  <c r="O190" i="1" s="1"/>
  <c r="J190" i="1"/>
  <c r="R190" i="1" s="1"/>
  <c r="I190" i="1"/>
  <c r="H190" i="1"/>
  <c r="T190" i="1" s="1"/>
  <c r="G190" i="1"/>
  <c r="E190" i="1"/>
  <c r="C190" i="1"/>
  <c r="S189" i="1"/>
  <c r="P189" i="1"/>
  <c r="O189" i="1"/>
  <c r="K189" i="1"/>
  <c r="J189" i="1"/>
  <c r="I189" i="1"/>
  <c r="G189" i="1"/>
  <c r="E189" i="1"/>
  <c r="C189" i="1"/>
  <c r="M188" i="1"/>
  <c r="M187" i="1" s="1"/>
  <c r="K188" i="1"/>
  <c r="K187" i="1" s="1"/>
  <c r="I188" i="1"/>
  <c r="G188" i="1"/>
  <c r="F188" i="1"/>
  <c r="E188" i="1"/>
  <c r="E187" i="1" s="1"/>
  <c r="D188" i="1"/>
  <c r="C188" i="1"/>
  <c r="C187" i="1" s="1"/>
  <c r="F187" i="1"/>
  <c r="D187" i="1"/>
  <c r="S186" i="1"/>
  <c r="P186" i="1"/>
  <c r="O186" i="1"/>
  <c r="K186" i="1"/>
  <c r="J186" i="1"/>
  <c r="R186" i="1" s="1"/>
  <c r="I186" i="1"/>
  <c r="G186" i="1"/>
  <c r="S185" i="1"/>
  <c r="P185" i="1"/>
  <c r="O185" i="1"/>
  <c r="K185" i="1"/>
  <c r="J185" i="1"/>
  <c r="I185" i="1"/>
  <c r="H185" i="1"/>
  <c r="G185" i="1"/>
  <c r="M184" i="1"/>
  <c r="K184" i="1"/>
  <c r="I184" i="1"/>
  <c r="G184" i="1"/>
  <c r="S184" i="1" s="1"/>
  <c r="F184" i="1"/>
  <c r="O184" i="1" s="1"/>
  <c r="E184" i="1"/>
  <c r="D184" i="1"/>
  <c r="C184" i="1"/>
  <c r="R183" i="1"/>
  <c r="K183" i="1"/>
  <c r="O183" i="1" s="1"/>
  <c r="J183" i="1"/>
  <c r="I183" i="1"/>
  <c r="H183" i="1" s="1"/>
  <c r="G183" i="1"/>
  <c r="T182" i="1"/>
  <c r="R182" i="1"/>
  <c r="K182" i="1"/>
  <c r="O182" i="1" s="1"/>
  <c r="J182" i="1"/>
  <c r="I182" i="1"/>
  <c r="H182" i="1" s="1"/>
  <c r="L182" i="1" s="1"/>
  <c r="U182" i="1" s="1"/>
  <c r="G182" i="1"/>
  <c r="R181" i="1"/>
  <c r="O181" i="1"/>
  <c r="K181" i="1"/>
  <c r="J181" i="1"/>
  <c r="I181" i="1"/>
  <c r="G181" i="1"/>
  <c r="M180" i="1"/>
  <c r="J180" i="1"/>
  <c r="F180" i="1"/>
  <c r="E180" i="1"/>
  <c r="D180" i="1"/>
  <c r="R180" i="1" s="1"/>
  <c r="C180" i="1"/>
  <c r="S179" i="1"/>
  <c r="P179" i="1"/>
  <c r="K179" i="1"/>
  <c r="O179" i="1" s="1"/>
  <c r="J179" i="1"/>
  <c r="R179" i="1" s="1"/>
  <c r="I179" i="1"/>
  <c r="H179" i="1"/>
  <c r="T179" i="1" s="1"/>
  <c r="G179" i="1"/>
  <c r="S178" i="1"/>
  <c r="P178" i="1"/>
  <c r="K178" i="1"/>
  <c r="O178" i="1" s="1"/>
  <c r="J178" i="1"/>
  <c r="I178" i="1"/>
  <c r="H178" i="1"/>
  <c r="T178" i="1" s="1"/>
  <c r="G178" i="1"/>
  <c r="M177" i="1"/>
  <c r="K177" i="1"/>
  <c r="I177" i="1"/>
  <c r="G177" i="1"/>
  <c r="S177" i="1" s="1"/>
  <c r="F177" i="1"/>
  <c r="O177" i="1" s="1"/>
  <c r="E177" i="1"/>
  <c r="D177" i="1"/>
  <c r="C177" i="1"/>
  <c r="R176" i="1"/>
  <c r="O176" i="1"/>
  <c r="K176" i="1"/>
  <c r="J176" i="1"/>
  <c r="I176" i="1"/>
  <c r="H176" i="1"/>
  <c r="T176" i="1" s="1"/>
  <c r="G176" i="1"/>
  <c r="P176" i="1" s="1"/>
  <c r="R175" i="1"/>
  <c r="K175" i="1"/>
  <c r="K174" i="1" s="1"/>
  <c r="J175" i="1"/>
  <c r="I175" i="1"/>
  <c r="H175" i="1"/>
  <c r="T175" i="1" s="1"/>
  <c r="G175" i="1"/>
  <c r="O174" i="1"/>
  <c r="M174" i="1"/>
  <c r="J174" i="1"/>
  <c r="I174" i="1"/>
  <c r="H174" i="1"/>
  <c r="T174" i="1" s="1"/>
  <c r="F174" i="1"/>
  <c r="E174" i="1"/>
  <c r="D174" i="1"/>
  <c r="R174" i="1" s="1"/>
  <c r="C174" i="1"/>
  <c r="S173" i="1"/>
  <c r="P173" i="1"/>
  <c r="O173" i="1"/>
  <c r="K173" i="1"/>
  <c r="J173" i="1"/>
  <c r="R173" i="1" s="1"/>
  <c r="I173" i="1"/>
  <c r="G173" i="1"/>
  <c r="S172" i="1"/>
  <c r="P172" i="1"/>
  <c r="O172" i="1"/>
  <c r="K172" i="1"/>
  <c r="J172" i="1"/>
  <c r="R172" i="1" s="1"/>
  <c r="I172" i="1"/>
  <c r="H172" i="1" s="1"/>
  <c r="G172" i="1"/>
  <c r="O171" i="1"/>
  <c r="M171" i="1"/>
  <c r="K171" i="1"/>
  <c r="I171" i="1"/>
  <c r="G171" i="1"/>
  <c r="P171" i="1" s="1"/>
  <c r="F171" i="1"/>
  <c r="E171" i="1"/>
  <c r="D171" i="1"/>
  <c r="C171" i="1"/>
  <c r="P170" i="1"/>
  <c r="K170" i="1"/>
  <c r="O170" i="1" s="1"/>
  <c r="J170" i="1"/>
  <c r="R170" i="1" s="1"/>
  <c r="I170" i="1"/>
  <c r="G170" i="1"/>
  <c r="K169" i="1"/>
  <c r="O169" i="1" s="1"/>
  <c r="J169" i="1"/>
  <c r="R169" i="1" s="1"/>
  <c r="I169" i="1"/>
  <c r="G169" i="1"/>
  <c r="P169" i="1" s="1"/>
  <c r="M168" i="1"/>
  <c r="J168" i="1"/>
  <c r="F168" i="1"/>
  <c r="E168" i="1"/>
  <c r="D168" i="1"/>
  <c r="R168" i="1" s="1"/>
  <c r="C168" i="1"/>
  <c r="K167" i="1"/>
  <c r="O167" i="1" s="1"/>
  <c r="J167" i="1"/>
  <c r="H167" i="1" s="1"/>
  <c r="I167" i="1"/>
  <c r="G167" i="1"/>
  <c r="S167" i="1" s="1"/>
  <c r="P166" i="1"/>
  <c r="K166" i="1"/>
  <c r="O166" i="1" s="1"/>
  <c r="J166" i="1"/>
  <c r="I166" i="1"/>
  <c r="H166" i="1"/>
  <c r="T166" i="1" s="1"/>
  <c r="G166" i="1"/>
  <c r="S166" i="1" s="1"/>
  <c r="M165" i="1"/>
  <c r="K165" i="1"/>
  <c r="I165" i="1"/>
  <c r="G165" i="1"/>
  <c r="S165" i="1" s="1"/>
  <c r="F165" i="1"/>
  <c r="O165" i="1" s="1"/>
  <c r="E165" i="1"/>
  <c r="D165" i="1"/>
  <c r="C165" i="1"/>
  <c r="R164" i="1"/>
  <c r="O164" i="1"/>
  <c r="K164" i="1"/>
  <c r="J164" i="1"/>
  <c r="I164" i="1"/>
  <c r="H164" i="1" s="1"/>
  <c r="G164" i="1"/>
  <c r="P164" i="1" s="1"/>
  <c r="R163" i="1"/>
  <c r="K163" i="1"/>
  <c r="K162" i="1" s="1"/>
  <c r="J163" i="1"/>
  <c r="I163" i="1"/>
  <c r="H163" i="1"/>
  <c r="T163" i="1" s="1"/>
  <c r="G163" i="1"/>
  <c r="O162" i="1"/>
  <c r="M162" i="1"/>
  <c r="M160" i="1" s="1"/>
  <c r="J162" i="1"/>
  <c r="I162" i="1"/>
  <c r="F162" i="1"/>
  <c r="E162" i="1"/>
  <c r="D162" i="1"/>
  <c r="D160" i="1" s="1"/>
  <c r="C162" i="1"/>
  <c r="S161" i="1"/>
  <c r="P161" i="1"/>
  <c r="O161" i="1"/>
  <c r="K161" i="1"/>
  <c r="J161" i="1"/>
  <c r="R161" i="1" s="1"/>
  <c r="I161" i="1"/>
  <c r="G161" i="1"/>
  <c r="F160" i="1"/>
  <c r="E160" i="1"/>
  <c r="C160" i="1"/>
  <c r="P159" i="1"/>
  <c r="K159" i="1"/>
  <c r="O159" i="1" s="1"/>
  <c r="J159" i="1"/>
  <c r="R159" i="1" s="1"/>
  <c r="I159" i="1"/>
  <c r="G159" i="1"/>
  <c r="K158" i="1"/>
  <c r="O158" i="1" s="1"/>
  <c r="J158" i="1"/>
  <c r="R158" i="1" s="1"/>
  <c r="I158" i="1"/>
  <c r="G158" i="1"/>
  <c r="P158" i="1" s="1"/>
  <c r="K157" i="1"/>
  <c r="O157" i="1" s="1"/>
  <c r="J157" i="1"/>
  <c r="R157" i="1" s="1"/>
  <c r="I157" i="1"/>
  <c r="H157" i="1" s="1"/>
  <c r="G157" i="1"/>
  <c r="O156" i="1"/>
  <c r="K156" i="1"/>
  <c r="J156" i="1"/>
  <c r="R156" i="1" s="1"/>
  <c r="I156" i="1"/>
  <c r="G156" i="1"/>
  <c r="S156" i="1" s="1"/>
  <c r="M155" i="1"/>
  <c r="K155" i="1"/>
  <c r="K154" i="1" s="1"/>
  <c r="G155" i="1"/>
  <c r="G154" i="1" s="1"/>
  <c r="F155" i="1"/>
  <c r="F154" i="1" s="1"/>
  <c r="E155" i="1"/>
  <c r="D155" i="1"/>
  <c r="C155" i="1"/>
  <c r="M154" i="1"/>
  <c r="E154" i="1"/>
  <c r="D154" i="1"/>
  <c r="C154" i="1"/>
  <c r="C144" i="1" s="1"/>
  <c r="C143" i="1" s="1"/>
  <c r="C142" i="1" s="1"/>
  <c r="R153" i="1"/>
  <c r="O153" i="1"/>
  <c r="K153" i="1"/>
  <c r="J153" i="1"/>
  <c r="I153" i="1"/>
  <c r="H153" i="1" s="1"/>
  <c r="G153" i="1"/>
  <c r="P153" i="1" s="1"/>
  <c r="R152" i="1"/>
  <c r="K152" i="1"/>
  <c r="K151" i="1" s="1"/>
  <c r="J152" i="1"/>
  <c r="I152" i="1"/>
  <c r="H152" i="1"/>
  <c r="T152" i="1" s="1"/>
  <c r="G152" i="1"/>
  <c r="O151" i="1"/>
  <c r="M151" i="1"/>
  <c r="J151" i="1"/>
  <c r="I151" i="1"/>
  <c r="F151" i="1"/>
  <c r="E151" i="1"/>
  <c r="D151" i="1"/>
  <c r="R151" i="1" s="1"/>
  <c r="C151" i="1"/>
  <c r="K150" i="1"/>
  <c r="J150" i="1"/>
  <c r="H150" i="1" s="1"/>
  <c r="L150" i="1" s="1"/>
  <c r="I150" i="1"/>
  <c r="G150" i="1"/>
  <c r="P149" i="1"/>
  <c r="K149" i="1"/>
  <c r="O149" i="1" s="1"/>
  <c r="J149" i="1"/>
  <c r="R149" i="1" s="1"/>
  <c r="I149" i="1"/>
  <c r="H149" i="1"/>
  <c r="T149" i="1" s="1"/>
  <c r="G149" i="1"/>
  <c r="S149" i="1" s="1"/>
  <c r="K148" i="1"/>
  <c r="O148" i="1" s="1"/>
  <c r="J148" i="1"/>
  <c r="H148" i="1" s="1"/>
  <c r="I148" i="1"/>
  <c r="G148" i="1"/>
  <c r="S148" i="1" s="1"/>
  <c r="P147" i="1"/>
  <c r="K147" i="1"/>
  <c r="O147" i="1" s="1"/>
  <c r="J147" i="1"/>
  <c r="R147" i="1" s="1"/>
  <c r="I147" i="1"/>
  <c r="H147" i="1"/>
  <c r="T147" i="1" s="1"/>
  <c r="G147" i="1"/>
  <c r="S147" i="1" s="1"/>
  <c r="K146" i="1"/>
  <c r="O146" i="1" s="1"/>
  <c r="J146" i="1"/>
  <c r="H146" i="1" s="1"/>
  <c r="I146" i="1"/>
  <c r="G146" i="1"/>
  <c r="P145" i="1"/>
  <c r="K145" i="1"/>
  <c r="O145" i="1" s="1"/>
  <c r="J145" i="1"/>
  <c r="R145" i="1" s="1"/>
  <c r="I145" i="1"/>
  <c r="H145" i="1"/>
  <c r="T145" i="1" s="1"/>
  <c r="G145" i="1"/>
  <c r="S145" i="1" s="1"/>
  <c r="M144" i="1"/>
  <c r="M143" i="1" s="1"/>
  <c r="M142" i="1" s="1"/>
  <c r="F144" i="1"/>
  <c r="E144" i="1"/>
  <c r="E143" i="1" s="1"/>
  <c r="E142" i="1" s="1"/>
  <c r="U141" i="1"/>
  <c r="K141" i="1"/>
  <c r="J141" i="1"/>
  <c r="G141" i="1" s="1"/>
  <c r="G140" i="1" s="1"/>
  <c r="G139" i="1" s="1"/>
  <c r="G138" i="1" s="1"/>
  <c r="H141" i="1"/>
  <c r="U140" i="1"/>
  <c r="K140" i="1"/>
  <c r="K139" i="1" s="1"/>
  <c r="K138" i="1" s="1"/>
  <c r="J140" i="1"/>
  <c r="H140" i="1" s="1"/>
  <c r="I140" i="1"/>
  <c r="U139" i="1"/>
  <c r="I139" i="1"/>
  <c r="I138" i="1" s="1"/>
  <c r="U138" i="1"/>
  <c r="K137" i="1"/>
  <c r="J137" i="1"/>
  <c r="G137" i="1"/>
  <c r="S137" i="1" s="1"/>
  <c r="S136" i="1"/>
  <c r="R136" i="1"/>
  <c r="P136" i="1"/>
  <c r="O136" i="1"/>
  <c r="K136" i="1"/>
  <c r="J136" i="1"/>
  <c r="I136" i="1"/>
  <c r="H136" i="1"/>
  <c r="T136" i="1" s="1"/>
  <c r="G136" i="1"/>
  <c r="S135" i="1"/>
  <c r="P135" i="1"/>
  <c r="O135" i="1"/>
  <c r="K135" i="1"/>
  <c r="J135" i="1"/>
  <c r="R135" i="1" s="1"/>
  <c r="I135" i="1"/>
  <c r="H135" i="1" s="1"/>
  <c r="G135" i="1"/>
  <c r="P134" i="1"/>
  <c r="K134" i="1"/>
  <c r="O134" i="1" s="1"/>
  <c r="J134" i="1"/>
  <c r="R134" i="1" s="1"/>
  <c r="I134" i="1"/>
  <c r="G134" i="1"/>
  <c r="S134" i="1" s="1"/>
  <c r="R133" i="1"/>
  <c r="Q133" i="1"/>
  <c r="K133" i="1"/>
  <c r="J133" i="1"/>
  <c r="I133" i="1"/>
  <c r="H133" i="1"/>
  <c r="L133" i="1" s="1"/>
  <c r="U133" i="1" s="1"/>
  <c r="G133" i="1"/>
  <c r="S132" i="1"/>
  <c r="R132" i="1"/>
  <c r="P132" i="1"/>
  <c r="O132" i="1"/>
  <c r="K132" i="1"/>
  <c r="J132" i="1"/>
  <c r="I132" i="1"/>
  <c r="H132" i="1"/>
  <c r="G132" i="1"/>
  <c r="S131" i="1"/>
  <c r="P131" i="1"/>
  <c r="O131" i="1"/>
  <c r="K131" i="1"/>
  <c r="J131" i="1"/>
  <c r="R131" i="1" s="1"/>
  <c r="I131" i="1"/>
  <c r="H131" i="1"/>
  <c r="G131" i="1"/>
  <c r="M130" i="1"/>
  <c r="M129" i="1" s="1"/>
  <c r="M128" i="1" s="1"/>
  <c r="P128" i="1" s="1"/>
  <c r="J130" i="1"/>
  <c r="I130" i="1"/>
  <c r="I129" i="1" s="1"/>
  <c r="I128" i="1" s="1"/>
  <c r="F130" i="1"/>
  <c r="F129" i="1" s="1"/>
  <c r="E130" i="1"/>
  <c r="E129" i="1" s="1"/>
  <c r="E128" i="1" s="1"/>
  <c r="D130" i="1"/>
  <c r="R130" i="1" s="1"/>
  <c r="C130" i="1"/>
  <c r="J129" i="1"/>
  <c r="J128" i="1" s="1"/>
  <c r="D129" i="1"/>
  <c r="C129" i="1"/>
  <c r="C128" i="1" s="1"/>
  <c r="D128" i="1"/>
  <c r="R128" i="1" s="1"/>
  <c r="S127" i="1"/>
  <c r="R127" i="1"/>
  <c r="P127" i="1"/>
  <c r="O127" i="1"/>
  <c r="K127" i="1"/>
  <c r="J127" i="1"/>
  <c r="I127" i="1"/>
  <c r="H127" i="1" s="1"/>
  <c r="G127" i="1"/>
  <c r="S126" i="1"/>
  <c r="P126" i="1"/>
  <c r="O126" i="1"/>
  <c r="K126" i="1"/>
  <c r="J126" i="1"/>
  <c r="I126" i="1"/>
  <c r="G126" i="1"/>
  <c r="M125" i="1"/>
  <c r="K125" i="1"/>
  <c r="O125" i="1" s="1"/>
  <c r="G125" i="1"/>
  <c r="S125" i="1" s="1"/>
  <c r="F125" i="1"/>
  <c r="E125" i="1"/>
  <c r="D125" i="1"/>
  <c r="C125" i="1"/>
  <c r="K124" i="1"/>
  <c r="J124" i="1"/>
  <c r="H124" i="1" s="1"/>
  <c r="I124" i="1"/>
  <c r="G124" i="1"/>
  <c r="P124" i="1" s="1"/>
  <c r="K123" i="1"/>
  <c r="J123" i="1"/>
  <c r="I123" i="1"/>
  <c r="H123" i="1" s="1"/>
  <c r="L123" i="1" s="1"/>
  <c r="G123" i="1"/>
  <c r="P122" i="1"/>
  <c r="K122" i="1"/>
  <c r="J122" i="1"/>
  <c r="H122" i="1" s="1"/>
  <c r="I122" i="1"/>
  <c r="G122" i="1"/>
  <c r="M121" i="1"/>
  <c r="J121" i="1"/>
  <c r="F121" i="1"/>
  <c r="E121" i="1"/>
  <c r="D121" i="1"/>
  <c r="C121" i="1"/>
  <c r="T120" i="1"/>
  <c r="S120" i="1"/>
  <c r="R120" i="1"/>
  <c r="P120" i="1"/>
  <c r="O120" i="1"/>
  <c r="K120" i="1"/>
  <c r="H120" i="1"/>
  <c r="L120" i="1" s="1"/>
  <c r="U120" i="1" s="1"/>
  <c r="S119" i="1"/>
  <c r="R119" i="1"/>
  <c r="Q119" i="1"/>
  <c r="P119" i="1"/>
  <c r="O119" i="1"/>
  <c r="K119" i="1"/>
  <c r="L119" i="1" s="1"/>
  <c r="U119" i="1" s="1"/>
  <c r="H119" i="1"/>
  <c r="T119" i="1" s="1"/>
  <c r="R118" i="1"/>
  <c r="P118" i="1"/>
  <c r="K118" i="1"/>
  <c r="K117" i="1" s="1"/>
  <c r="S117" i="1" s="1"/>
  <c r="H118" i="1"/>
  <c r="T118" i="1" s="1"/>
  <c r="R117" i="1"/>
  <c r="M117" i="1"/>
  <c r="J117" i="1"/>
  <c r="I117" i="1"/>
  <c r="G117" i="1"/>
  <c r="F117" i="1"/>
  <c r="P117" i="1" s="1"/>
  <c r="E117" i="1"/>
  <c r="D117" i="1"/>
  <c r="C117" i="1"/>
  <c r="P116" i="1"/>
  <c r="K116" i="1"/>
  <c r="S116" i="1" s="1"/>
  <c r="J116" i="1"/>
  <c r="R116" i="1" s="1"/>
  <c r="I116" i="1"/>
  <c r="G116" i="1"/>
  <c r="R115" i="1"/>
  <c r="K115" i="1"/>
  <c r="O115" i="1" s="1"/>
  <c r="J115" i="1"/>
  <c r="I115" i="1"/>
  <c r="H115" i="1"/>
  <c r="T115" i="1" s="1"/>
  <c r="G115" i="1"/>
  <c r="S115" i="1" s="1"/>
  <c r="R114" i="1"/>
  <c r="Q114" i="1"/>
  <c r="K114" i="1"/>
  <c r="K113" i="1" s="1"/>
  <c r="J114" i="1"/>
  <c r="I114" i="1"/>
  <c r="H114" i="1"/>
  <c r="G114" i="1"/>
  <c r="P114" i="1" s="1"/>
  <c r="M113" i="1"/>
  <c r="J113" i="1"/>
  <c r="J112" i="1" s="1"/>
  <c r="R112" i="1" s="1"/>
  <c r="I113" i="1"/>
  <c r="F113" i="1"/>
  <c r="F112" i="1" s="1"/>
  <c r="E113" i="1"/>
  <c r="E112" i="1" s="1"/>
  <c r="D113" i="1"/>
  <c r="C113" i="1"/>
  <c r="M112" i="1"/>
  <c r="D112" i="1"/>
  <c r="C112" i="1"/>
  <c r="S111" i="1"/>
  <c r="P111" i="1"/>
  <c r="O111" i="1"/>
  <c r="K111" i="1"/>
  <c r="J111" i="1"/>
  <c r="R111" i="1" s="1"/>
  <c r="I111" i="1"/>
  <c r="H111" i="1" s="1"/>
  <c r="G111" i="1"/>
  <c r="P110" i="1"/>
  <c r="O110" i="1"/>
  <c r="K110" i="1"/>
  <c r="J110" i="1"/>
  <c r="I110" i="1"/>
  <c r="H110" i="1" s="1"/>
  <c r="L110" i="1" s="1"/>
  <c r="U110" i="1" s="1"/>
  <c r="G110" i="1"/>
  <c r="S110" i="1" s="1"/>
  <c r="M109" i="1"/>
  <c r="K109" i="1"/>
  <c r="G109" i="1"/>
  <c r="S109" i="1" s="1"/>
  <c r="F109" i="1"/>
  <c r="O109" i="1" s="1"/>
  <c r="E109" i="1"/>
  <c r="D109" i="1"/>
  <c r="C109" i="1"/>
  <c r="K108" i="1"/>
  <c r="J108" i="1"/>
  <c r="I108" i="1"/>
  <c r="H108" i="1"/>
  <c r="L108" i="1" s="1"/>
  <c r="G108" i="1"/>
  <c r="P108" i="1" s="1"/>
  <c r="K107" i="1"/>
  <c r="J107" i="1"/>
  <c r="I107" i="1"/>
  <c r="G107" i="1"/>
  <c r="P107" i="1" s="1"/>
  <c r="P106" i="1"/>
  <c r="K106" i="1"/>
  <c r="J106" i="1"/>
  <c r="I106" i="1"/>
  <c r="H106" i="1" s="1"/>
  <c r="L106" i="1" s="1"/>
  <c r="G106" i="1"/>
  <c r="K105" i="1"/>
  <c r="K103" i="1" s="1"/>
  <c r="J105" i="1"/>
  <c r="I105" i="1"/>
  <c r="H105" i="1"/>
  <c r="L105" i="1" s="1"/>
  <c r="G105" i="1"/>
  <c r="P105" i="1" s="1"/>
  <c r="K104" i="1"/>
  <c r="J104" i="1"/>
  <c r="H104" i="1" s="1"/>
  <c r="I104" i="1"/>
  <c r="G104" i="1"/>
  <c r="P104" i="1" s="1"/>
  <c r="M103" i="1"/>
  <c r="J103" i="1"/>
  <c r="F103" i="1"/>
  <c r="E103" i="1"/>
  <c r="D103" i="1"/>
  <c r="C103" i="1"/>
  <c r="K102" i="1"/>
  <c r="J102" i="1"/>
  <c r="R102" i="1" s="1"/>
  <c r="I102" i="1"/>
  <c r="G102" i="1"/>
  <c r="R101" i="1"/>
  <c r="K101" i="1"/>
  <c r="O101" i="1" s="1"/>
  <c r="J101" i="1"/>
  <c r="I101" i="1"/>
  <c r="H101" i="1"/>
  <c r="T101" i="1" s="1"/>
  <c r="G101" i="1"/>
  <c r="S101" i="1" s="1"/>
  <c r="R100" i="1"/>
  <c r="Q100" i="1"/>
  <c r="K100" i="1"/>
  <c r="O100" i="1" s="1"/>
  <c r="J100" i="1"/>
  <c r="I100" i="1"/>
  <c r="H100" i="1"/>
  <c r="G100" i="1"/>
  <c r="P100" i="1" s="1"/>
  <c r="K99" i="1"/>
  <c r="J99" i="1"/>
  <c r="I99" i="1"/>
  <c r="H99" i="1"/>
  <c r="L99" i="1" s="1"/>
  <c r="G99" i="1"/>
  <c r="P99" i="1" s="1"/>
  <c r="S98" i="1"/>
  <c r="R98" i="1"/>
  <c r="K98" i="1"/>
  <c r="O98" i="1" s="1"/>
  <c r="J98" i="1"/>
  <c r="I98" i="1"/>
  <c r="H98" i="1"/>
  <c r="T98" i="1" s="1"/>
  <c r="G98" i="1"/>
  <c r="P98" i="1" s="1"/>
  <c r="S97" i="1"/>
  <c r="R97" i="1"/>
  <c r="P97" i="1"/>
  <c r="O97" i="1"/>
  <c r="K97" i="1"/>
  <c r="J97" i="1"/>
  <c r="H97" i="1" s="1"/>
  <c r="I97" i="1"/>
  <c r="G97" i="1"/>
  <c r="P96" i="1"/>
  <c r="K96" i="1"/>
  <c r="O96" i="1" s="1"/>
  <c r="J96" i="1"/>
  <c r="R96" i="1" s="1"/>
  <c r="I96" i="1"/>
  <c r="I95" i="1" s="1"/>
  <c r="G96" i="1"/>
  <c r="S96" i="1" s="1"/>
  <c r="M95" i="1"/>
  <c r="K95" i="1"/>
  <c r="G95" i="1"/>
  <c r="P95" i="1" s="1"/>
  <c r="F95" i="1"/>
  <c r="O95" i="1" s="1"/>
  <c r="E95" i="1"/>
  <c r="D95" i="1"/>
  <c r="C95" i="1"/>
  <c r="C91" i="1" s="1"/>
  <c r="C90" i="1" s="1"/>
  <c r="C89" i="1" s="1"/>
  <c r="S94" i="1"/>
  <c r="R94" i="1"/>
  <c r="P94" i="1"/>
  <c r="O94" i="1"/>
  <c r="K94" i="1"/>
  <c r="J94" i="1"/>
  <c r="I94" i="1"/>
  <c r="H94" i="1" s="1"/>
  <c r="G94" i="1"/>
  <c r="S93" i="1"/>
  <c r="P93" i="1"/>
  <c r="O93" i="1"/>
  <c r="K93" i="1"/>
  <c r="J93" i="1"/>
  <c r="R93" i="1" s="1"/>
  <c r="I93" i="1"/>
  <c r="H93" i="1" s="1"/>
  <c r="G93" i="1"/>
  <c r="K92" i="1"/>
  <c r="O92" i="1" s="1"/>
  <c r="J92" i="1"/>
  <c r="R92" i="1" s="1"/>
  <c r="I92" i="1"/>
  <c r="G92" i="1"/>
  <c r="P92" i="1" s="1"/>
  <c r="M91" i="1"/>
  <c r="M90" i="1" s="1"/>
  <c r="M89" i="1" s="1"/>
  <c r="F91" i="1"/>
  <c r="E91" i="1"/>
  <c r="D91" i="1"/>
  <c r="D90" i="1" s="1"/>
  <c r="F90" i="1"/>
  <c r="F89" i="1" s="1"/>
  <c r="K88" i="1"/>
  <c r="O88" i="1" s="1"/>
  <c r="J88" i="1"/>
  <c r="H88" i="1" s="1"/>
  <c r="I88" i="1"/>
  <c r="G88" i="1"/>
  <c r="P88" i="1" s="1"/>
  <c r="M87" i="1"/>
  <c r="M86" i="1" s="1"/>
  <c r="I87" i="1"/>
  <c r="I86" i="1" s="1"/>
  <c r="F87" i="1"/>
  <c r="E87" i="1"/>
  <c r="D87" i="1"/>
  <c r="D86" i="1" s="1"/>
  <c r="C87" i="1"/>
  <c r="F86" i="1"/>
  <c r="C86" i="1"/>
  <c r="R85" i="1"/>
  <c r="K85" i="1"/>
  <c r="O85" i="1" s="1"/>
  <c r="J85" i="1"/>
  <c r="I85" i="1"/>
  <c r="H85" i="1"/>
  <c r="L85" i="1" s="1"/>
  <c r="U85" i="1" s="1"/>
  <c r="G85" i="1"/>
  <c r="S85" i="1" s="1"/>
  <c r="S84" i="1"/>
  <c r="R84" i="1"/>
  <c r="P84" i="1"/>
  <c r="O84" i="1"/>
  <c r="K84" i="1"/>
  <c r="J84" i="1"/>
  <c r="I84" i="1"/>
  <c r="H84" i="1" s="1"/>
  <c r="G84" i="1"/>
  <c r="M83" i="1"/>
  <c r="K83" i="1"/>
  <c r="J83" i="1"/>
  <c r="G83" i="1"/>
  <c r="P83" i="1" s="1"/>
  <c r="F83" i="1"/>
  <c r="O83" i="1" s="1"/>
  <c r="E83" i="1"/>
  <c r="D83" i="1"/>
  <c r="R83" i="1" s="1"/>
  <c r="C83" i="1"/>
  <c r="R82" i="1"/>
  <c r="K82" i="1"/>
  <c r="O82" i="1" s="1"/>
  <c r="J82" i="1"/>
  <c r="I82" i="1"/>
  <c r="H82" i="1"/>
  <c r="L82" i="1" s="1"/>
  <c r="U82" i="1" s="1"/>
  <c r="G82" i="1"/>
  <c r="S82" i="1" s="1"/>
  <c r="S81" i="1"/>
  <c r="R81" i="1"/>
  <c r="P81" i="1"/>
  <c r="O81" i="1"/>
  <c r="K81" i="1"/>
  <c r="J81" i="1"/>
  <c r="I81" i="1"/>
  <c r="H81" i="1" s="1"/>
  <c r="G81" i="1"/>
  <c r="S80" i="1"/>
  <c r="P80" i="1"/>
  <c r="O80" i="1"/>
  <c r="K80" i="1"/>
  <c r="J80" i="1"/>
  <c r="R80" i="1" s="1"/>
  <c r="I80" i="1"/>
  <c r="H80" i="1" s="1"/>
  <c r="G80" i="1"/>
  <c r="K79" i="1"/>
  <c r="O79" i="1" s="1"/>
  <c r="J79" i="1"/>
  <c r="R79" i="1" s="1"/>
  <c r="I79" i="1"/>
  <c r="G79" i="1"/>
  <c r="P79" i="1" s="1"/>
  <c r="R78" i="1"/>
  <c r="K78" i="1"/>
  <c r="O78" i="1" s="1"/>
  <c r="J78" i="1"/>
  <c r="I78" i="1"/>
  <c r="H78" i="1"/>
  <c r="L78" i="1" s="1"/>
  <c r="U78" i="1" s="1"/>
  <c r="G78" i="1"/>
  <c r="S78" i="1" s="1"/>
  <c r="S77" i="1"/>
  <c r="O77" i="1"/>
  <c r="K77" i="1"/>
  <c r="J77" i="1"/>
  <c r="R77" i="1" s="1"/>
  <c r="I77" i="1"/>
  <c r="H77" i="1" s="1"/>
  <c r="G77" i="1"/>
  <c r="P77" i="1" s="1"/>
  <c r="R76" i="1"/>
  <c r="K76" i="1"/>
  <c r="K75" i="1" s="1"/>
  <c r="J76" i="1"/>
  <c r="I76" i="1"/>
  <c r="H76" i="1"/>
  <c r="Q76" i="1" s="1"/>
  <c r="G76" i="1"/>
  <c r="G75" i="1" s="1"/>
  <c r="S75" i="1" s="1"/>
  <c r="M75" i="1"/>
  <c r="J75" i="1"/>
  <c r="R75" i="1" s="1"/>
  <c r="I75" i="1"/>
  <c r="F75" i="1"/>
  <c r="P75" i="1" s="1"/>
  <c r="E75" i="1"/>
  <c r="D75" i="1"/>
  <c r="C75" i="1"/>
  <c r="K74" i="1"/>
  <c r="O74" i="1" s="1"/>
  <c r="J74" i="1"/>
  <c r="R74" i="1" s="1"/>
  <c r="I74" i="1"/>
  <c r="G74" i="1"/>
  <c r="P74" i="1" s="1"/>
  <c r="M73" i="1"/>
  <c r="I73" i="1"/>
  <c r="F73" i="1"/>
  <c r="E73" i="1"/>
  <c r="D73" i="1"/>
  <c r="C73" i="1"/>
  <c r="S72" i="1"/>
  <c r="P72" i="1"/>
  <c r="O72" i="1"/>
  <c r="K72" i="1"/>
  <c r="J72" i="1"/>
  <c r="R72" i="1" s="1"/>
  <c r="I72" i="1"/>
  <c r="H72" i="1" s="1"/>
  <c r="G72" i="1"/>
  <c r="K71" i="1"/>
  <c r="O71" i="1" s="1"/>
  <c r="J71" i="1"/>
  <c r="R71" i="1" s="1"/>
  <c r="I71" i="1"/>
  <c r="G71" i="1"/>
  <c r="P71" i="1" s="1"/>
  <c r="R70" i="1"/>
  <c r="K70" i="1"/>
  <c r="O70" i="1" s="1"/>
  <c r="J70" i="1"/>
  <c r="I70" i="1"/>
  <c r="H70" i="1"/>
  <c r="L70" i="1" s="1"/>
  <c r="U70" i="1" s="1"/>
  <c r="G70" i="1"/>
  <c r="S70" i="1" s="1"/>
  <c r="S69" i="1"/>
  <c r="R69" i="1"/>
  <c r="P69" i="1"/>
  <c r="O69" i="1"/>
  <c r="K69" i="1"/>
  <c r="J69" i="1"/>
  <c r="I69" i="1"/>
  <c r="H69" i="1" s="1"/>
  <c r="G69" i="1"/>
  <c r="S68" i="1"/>
  <c r="P68" i="1"/>
  <c r="O68" i="1"/>
  <c r="K68" i="1"/>
  <c r="J68" i="1"/>
  <c r="R68" i="1" s="1"/>
  <c r="I68" i="1"/>
  <c r="H68" i="1" s="1"/>
  <c r="G68" i="1"/>
  <c r="M67" i="1"/>
  <c r="K67" i="1"/>
  <c r="K66" i="1" s="1"/>
  <c r="J67" i="1"/>
  <c r="J66" i="1" s="1"/>
  <c r="G67" i="1"/>
  <c r="G66" i="1" s="1"/>
  <c r="E67" i="1"/>
  <c r="C67" i="1"/>
  <c r="C66" i="1" s="1"/>
  <c r="C58" i="1" s="1"/>
  <c r="C57" i="1" s="1"/>
  <c r="M66" i="1"/>
  <c r="M58" i="1" s="1"/>
  <c r="M57" i="1" s="1"/>
  <c r="P57" i="1" s="1"/>
  <c r="E66" i="1"/>
  <c r="E58" i="1" s="1"/>
  <c r="E57" i="1" s="1"/>
  <c r="R65" i="1"/>
  <c r="K65" i="1"/>
  <c r="O65" i="1" s="1"/>
  <c r="J65" i="1"/>
  <c r="I65" i="1"/>
  <c r="H65" i="1"/>
  <c r="L65" i="1" s="1"/>
  <c r="G65" i="1"/>
  <c r="S65" i="1" s="1"/>
  <c r="S64" i="1"/>
  <c r="R64" i="1"/>
  <c r="P64" i="1"/>
  <c r="O64" i="1"/>
  <c r="K64" i="1"/>
  <c r="J64" i="1"/>
  <c r="I64" i="1"/>
  <c r="H64" i="1" s="1"/>
  <c r="G64" i="1"/>
  <c r="S63" i="1"/>
  <c r="P63" i="1"/>
  <c r="O63" i="1"/>
  <c r="K63" i="1"/>
  <c r="J63" i="1"/>
  <c r="R63" i="1" s="1"/>
  <c r="I63" i="1"/>
  <c r="G63" i="1"/>
  <c r="K62" i="1"/>
  <c r="O62" i="1" s="1"/>
  <c r="J62" i="1"/>
  <c r="R62" i="1" s="1"/>
  <c r="I62" i="1"/>
  <c r="G62" i="1"/>
  <c r="R61" i="1"/>
  <c r="K61" i="1"/>
  <c r="O61" i="1" s="1"/>
  <c r="J61" i="1"/>
  <c r="I61" i="1"/>
  <c r="H61" i="1"/>
  <c r="G61" i="1"/>
  <c r="S61" i="1" s="1"/>
  <c r="S60" i="1"/>
  <c r="R60" i="1"/>
  <c r="P60" i="1"/>
  <c r="O60" i="1"/>
  <c r="K60" i="1"/>
  <c r="J60" i="1"/>
  <c r="I60" i="1"/>
  <c r="H60" i="1" s="1"/>
  <c r="G60" i="1"/>
  <c r="S59" i="1"/>
  <c r="P59" i="1"/>
  <c r="O59" i="1"/>
  <c r="K59" i="1"/>
  <c r="J59" i="1"/>
  <c r="I59" i="1"/>
  <c r="H59" i="1" s="1"/>
  <c r="T59" i="1" s="1"/>
  <c r="G59" i="1"/>
  <c r="K58" i="1"/>
  <c r="G58" i="1"/>
  <c r="S56" i="1"/>
  <c r="O56" i="1"/>
  <c r="K56" i="1"/>
  <c r="J56" i="1"/>
  <c r="R56" i="1" s="1"/>
  <c r="I56" i="1"/>
  <c r="G56" i="1"/>
  <c r="P56" i="1" s="1"/>
  <c r="K55" i="1"/>
  <c r="O55" i="1" s="1"/>
  <c r="J55" i="1"/>
  <c r="H55" i="1" s="1"/>
  <c r="I55" i="1"/>
  <c r="G55" i="1"/>
  <c r="S55" i="1" s="1"/>
  <c r="S54" i="1"/>
  <c r="R54" i="1"/>
  <c r="O54" i="1"/>
  <c r="K54" i="1"/>
  <c r="J54" i="1"/>
  <c r="I54" i="1"/>
  <c r="H54" i="1"/>
  <c r="T54" i="1" s="1"/>
  <c r="G54" i="1"/>
  <c r="P54" i="1" s="1"/>
  <c r="S53" i="1"/>
  <c r="P53" i="1"/>
  <c r="O53" i="1"/>
  <c r="K53" i="1"/>
  <c r="J53" i="1"/>
  <c r="I53" i="1"/>
  <c r="G53" i="1"/>
  <c r="S52" i="1"/>
  <c r="R52" i="1"/>
  <c r="O52" i="1"/>
  <c r="K52" i="1"/>
  <c r="J52" i="1"/>
  <c r="I52" i="1"/>
  <c r="H52" i="1"/>
  <c r="T52" i="1" s="1"/>
  <c r="G52" i="1"/>
  <c r="P52" i="1" s="1"/>
  <c r="S51" i="1"/>
  <c r="P51" i="1"/>
  <c r="O51" i="1"/>
  <c r="K51" i="1"/>
  <c r="J51" i="1"/>
  <c r="I51" i="1"/>
  <c r="G51" i="1"/>
  <c r="S50" i="1"/>
  <c r="R50" i="1"/>
  <c r="O50" i="1"/>
  <c r="K50" i="1"/>
  <c r="J50" i="1"/>
  <c r="I50" i="1"/>
  <c r="I48" i="1" s="1"/>
  <c r="I35" i="1" s="1"/>
  <c r="H50" i="1"/>
  <c r="T50" i="1" s="1"/>
  <c r="G50" i="1"/>
  <c r="P50" i="1" s="1"/>
  <c r="S49" i="1"/>
  <c r="P49" i="1"/>
  <c r="O49" i="1"/>
  <c r="K49" i="1"/>
  <c r="J49" i="1"/>
  <c r="J48" i="1" s="1"/>
  <c r="R48" i="1" s="1"/>
  <c r="I49" i="1"/>
  <c r="G49" i="1"/>
  <c r="M48" i="1"/>
  <c r="K48" i="1"/>
  <c r="G48" i="1"/>
  <c r="F48" i="1"/>
  <c r="P48" i="1" s="1"/>
  <c r="E48" i="1"/>
  <c r="D48" i="1"/>
  <c r="C48" i="1"/>
  <c r="R47" i="1"/>
  <c r="P47" i="1"/>
  <c r="K47" i="1"/>
  <c r="O47" i="1" s="1"/>
  <c r="J47" i="1"/>
  <c r="I47" i="1"/>
  <c r="I46" i="1" s="1"/>
  <c r="H46" i="1" s="1"/>
  <c r="G47" i="1"/>
  <c r="S47" i="1" s="1"/>
  <c r="M46" i="1"/>
  <c r="K46" i="1"/>
  <c r="J46" i="1"/>
  <c r="G46" i="1"/>
  <c r="S46" i="1" s="1"/>
  <c r="F46" i="1"/>
  <c r="P46" i="1" s="1"/>
  <c r="E46" i="1"/>
  <c r="D46" i="1"/>
  <c r="R46" i="1" s="1"/>
  <c r="C46" i="1"/>
  <c r="S45" i="1"/>
  <c r="O45" i="1"/>
  <c r="K45" i="1"/>
  <c r="J45" i="1"/>
  <c r="R45" i="1" s="1"/>
  <c r="I45" i="1"/>
  <c r="H45" i="1" s="1"/>
  <c r="G45" i="1"/>
  <c r="P45" i="1" s="1"/>
  <c r="P44" i="1"/>
  <c r="K44" i="1"/>
  <c r="O44" i="1" s="1"/>
  <c r="J44" i="1"/>
  <c r="R44" i="1" s="1"/>
  <c r="I44" i="1"/>
  <c r="G44" i="1"/>
  <c r="S44" i="1" s="1"/>
  <c r="S43" i="1"/>
  <c r="O43" i="1"/>
  <c r="K43" i="1"/>
  <c r="J43" i="1"/>
  <c r="R43" i="1" s="1"/>
  <c r="I43" i="1"/>
  <c r="H43" i="1" s="1"/>
  <c r="G43" i="1"/>
  <c r="P43" i="1" s="1"/>
  <c r="P42" i="1"/>
  <c r="K42" i="1"/>
  <c r="O42" i="1" s="1"/>
  <c r="J42" i="1"/>
  <c r="R42" i="1" s="1"/>
  <c r="I42" i="1"/>
  <c r="G42" i="1"/>
  <c r="S42" i="1" s="1"/>
  <c r="S41" i="1"/>
  <c r="O41" i="1"/>
  <c r="K41" i="1"/>
  <c r="J41" i="1"/>
  <c r="R41" i="1" s="1"/>
  <c r="I41" i="1"/>
  <c r="H41" i="1" s="1"/>
  <c r="G41" i="1"/>
  <c r="P41" i="1" s="1"/>
  <c r="P40" i="1"/>
  <c r="K40" i="1"/>
  <c r="O40" i="1" s="1"/>
  <c r="J40" i="1"/>
  <c r="R40" i="1" s="1"/>
  <c r="I40" i="1"/>
  <c r="G40" i="1"/>
  <c r="S40" i="1" s="1"/>
  <c r="S39" i="1"/>
  <c r="O39" i="1"/>
  <c r="K39" i="1"/>
  <c r="J39" i="1"/>
  <c r="R39" i="1" s="1"/>
  <c r="I39" i="1"/>
  <c r="H39" i="1" s="1"/>
  <c r="G39" i="1"/>
  <c r="P39" i="1" s="1"/>
  <c r="P38" i="1"/>
  <c r="K38" i="1"/>
  <c r="O38" i="1" s="1"/>
  <c r="J38" i="1"/>
  <c r="R38" i="1" s="1"/>
  <c r="I38" i="1"/>
  <c r="G38" i="1"/>
  <c r="S38" i="1" s="1"/>
  <c r="S37" i="1"/>
  <c r="O37" i="1"/>
  <c r="K37" i="1"/>
  <c r="J37" i="1"/>
  <c r="J36" i="1" s="1"/>
  <c r="J35" i="1" s="1"/>
  <c r="I37" i="1"/>
  <c r="H37" i="1" s="1"/>
  <c r="G37" i="1"/>
  <c r="P37" i="1" s="1"/>
  <c r="P36" i="1"/>
  <c r="M36" i="1"/>
  <c r="K36" i="1"/>
  <c r="O36" i="1" s="1"/>
  <c r="I36" i="1"/>
  <c r="G36" i="1"/>
  <c r="G35" i="1" s="1"/>
  <c r="F36" i="1"/>
  <c r="E36" i="1"/>
  <c r="D36" i="1"/>
  <c r="C36" i="1"/>
  <c r="P35" i="1"/>
  <c r="M35" i="1"/>
  <c r="M137" i="1" s="1"/>
  <c r="E35" i="1"/>
  <c r="C35" i="1"/>
  <c r="C34" i="1" s="1"/>
  <c r="M34" i="1"/>
  <c r="M30" i="1"/>
  <c r="J30" i="1"/>
  <c r="I30" i="1"/>
  <c r="F30" i="1"/>
  <c r="E30" i="1"/>
  <c r="D30" i="1"/>
  <c r="R30" i="1" s="1"/>
  <c r="C30" i="1"/>
  <c r="M29" i="1"/>
  <c r="M33" i="1" s="1"/>
  <c r="M8" i="1" s="1"/>
  <c r="M31" i="1" s="1"/>
  <c r="J29" i="1"/>
  <c r="I29" i="1"/>
  <c r="E29" i="1"/>
  <c r="D29" i="1"/>
  <c r="R29" i="1" s="1"/>
  <c r="C29" i="1"/>
  <c r="S28" i="1"/>
  <c r="M28" i="1"/>
  <c r="K28" i="1"/>
  <c r="G28" i="1"/>
  <c r="P28" i="1" s="1"/>
  <c r="F28" i="1"/>
  <c r="O28" i="1" s="1"/>
  <c r="E28" i="1"/>
  <c r="D28" i="1"/>
  <c r="C28" i="1"/>
  <c r="M27" i="1"/>
  <c r="J27" i="1"/>
  <c r="F27" i="1"/>
  <c r="E27" i="1"/>
  <c r="D27" i="1"/>
  <c r="R27" i="1" s="1"/>
  <c r="C27" i="1"/>
  <c r="M26" i="1"/>
  <c r="I26" i="1"/>
  <c r="F26" i="1"/>
  <c r="E26" i="1"/>
  <c r="D26" i="1"/>
  <c r="M25" i="1"/>
  <c r="F25" i="1"/>
  <c r="C25" i="1"/>
  <c r="M24" i="1"/>
  <c r="I24" i="1"/>
  <c r="F24" i="1"/>
  <c r="D24" i="1"/>
  <c r="C24" i="1"/>
  <c r="M23" i="1"/>
  <c r="E23" i="1"/>
  <c r="M22" i="1"/>
  <c r="E22" i="1"/>
  <c r="M21" i="1"/>
  <c r="M20" i="1"/>
  <c r="M19" i="1"/>
  <c r="J19" i="1"/>
  <c r="I19" i="1"/>
  <c r="F19" i="1"/>
  <c r="E19" i="1"/>
  <c r="D19" i="1"/>
  <c r="R19" i="1" s="1"/>
  <c r="C19" i="1"/>
  <c r="M18" i="1"/>
  <c r="J18" i="1"/>
  <c r="I18" i="1"/>
  <c r="F18" i="1"/>
  <c r="E18" i="1"/>
  <c r="D18" i="1"/>
  <c r="R18" i="1" s="1"/>
  <c r="C18" i="1"/>
  <c r="S17" i="1"/>
  <c r="M17" i="1"/>
  <c r="K17" i="1"/>
  <c r="G17" i="1"/>
  <c r="P17" i="1" s="1"/>
  <c r="F17" i="1"/>
  <c r="O17" i="1" s="1"/>
  <c r="E17" i="1"/>
  <c r="D17" i="1"/>
  <c r="C17" i="1"/>
  <c r="M16" i="1"/>
  <c r="J16" i="1"/>
  <c r="F16" i="1"/>
  <c r="E16" i="1"/>
  <c r="D16" i="1"/>
  <c r="R16" i="1" s="1"/>
  <c r="C16" i="1"/>
  <c r="L15" i="1"/>
  <c r="K15" i="1"/>
  <c r="G15" i="1"/>
  <c r="M14" i="1"/>
  <c r="M32" i="1" s="1"/>
  <c r="F14" i="1"/>
  <c r="E14" i="1"/>
  <c r="D14" i="1"/>
  <c r="M13" i="1"/>
  <c r="F13" i="1"/>
  <c r="C13" i="1"/>
  <c r="M12" i="1"/>
  <c r="I12" i="1"/>
  <c r="F12" i="1"/>
  <c r="D12" i="1"/>
  <c r="C12" i="1"/>
  <c r="M11" i="1"/>
  <c r="E11" i="1"/>
  <c r="M10" i="1"/>
  <c r="E10" i="1"/>
  <c r="C10" i="1"/>
  <c r="M9" i="1"/>
  <c r="F6" i="1"/>
  <c r="E6" i="1"/>
  <c r="D6" i="1"/>
  <c r="C6" i="1"/>
  <c r="A3" i="1"/>
  <c r="A1" i="1"/>
  <c r="G10" i="1" l="1"/>
  <c r="G22" i="1"/>
  <c r="T39" i="1"/>
  <c r="Q39" i="1"/>
  <c r="L39" i="1"/>
  <c r="C23" i="1"/>
  <c r="C11" i="1"/>
  <c r="T37" i="1"/>
  <c r="L37" i="1"/>
  <c r="Q37" i="1"/>
  <c r="T45" i="1"/>
  <c r="Q45" i="1"/>
  <c r="L45" i="1"/>
  <c r="J10" i="1"/>
  <c r="J22" i="1"/>
  <c r="T43" i="1"/>
  <c r="Q43" i="1"/>
  <c r="L43" i="1"/>
  <c r="T41" i="1"/>
  <c r="L41" i="1"/>
  <c r="Q41" i="1"/>
  <c r="L46" i="1"/>
  <c r="T46" i="1"/>
  <c r="C33" i="1"/>
  <c r="I10" i="1"/>
  <c r="I22" i="1"/>
  <c r="F35" i="1"/>
  <c r="K35" i="1"/>
  <c r="R36" i="1"/>
  <c r="D35" i="1"/>
  <c r="S36" i="1"/>
  <c r="R37" i="1"/>
  <c r="H38" i="1"/>
  <c r="H40" i="1"/>
  <c r="H42" i="1"/>
  <c r="H44" i="1"/>
  <c r="H47" i="1"/>
  <c r="H56" i="1"/>
  <c r="J58" i="1"/>
  <c r="R59" i="1"/>
  <c r="H63" i="1"/>
  <c r="T64" i="1"/>
  <c r="L64" i="1"/>
  <c r="U64" i="1" s="1"/>
  <c r="Q64" i="1"/>
  <c r="T81" i="1"/>
  <c r="L81" i="1"/>
  <c r="U81" i="1" s="1"/>
  <c r="Q81" i="1"/>
  <c r="D89" i="1"/>
  <c r="T94" i="1"/>
  <c r="L94" i="1"/>
  <c r="U94" i="1" s="1"/>
  <c r="Q94" i="1"/>
  <c r="L104" i="1"/>
  <c r="L122" i="1"/>
  <c r="H121" i="1"/>
  <c r="F128" i="1"/>
  <c r="F29" i="1" s="1"/>
  <c r="C22" i="1"/>
  <c r="Q46" i="1"/>
  <c r="O48" i="1"/>
  <c r="Q50" i="1"/>
  <c r="Q52" i="1"/>
  <c r="Q54" i="1"/>
  <c r="P55" i="1"/>
  <c r="P62" i="1"/>
  <c r="S62" i="1"/>
  <c r="S66" i="1"/>
  <c r="T69" i="1"/>
  <c r="L69" i="1"/>
  <c r="U69" i="1" s="1"/>
  <c r="Q69" i="1"/>
  <c r="T77" i="1"/>
  <c r="Q77" i="1"/>
  <c r="L77" i="1"/>
  <c r="Q80" i="1"/>
  <c r="T80" i="1"/>
  <c r="L80" i="1"/>
  <c r="U80" i="1" s="1"/>
  <c r="Q88" i="1"/>
  <c r="L88" i="1"/>
  <c r="T88" i="1"/>
  <c r="H87" i="1"/>
  <c r="Q93" i="1"/>
  <c r="T93" i="1"/>
  <c r="L93" i="1"/>
  <c r="U93" i="1" s="1"/>
  <c r="Q97" i="1"/>
  <c r="L97" i="1"/>
  <c r="U97" i="1" s="1"/>
  <c r="T97" i="1"/>
  <c r="C137" i="1"/>
  <c r="O46" i="1"/>
  <c r="L50" i="1"/>
  <c r="L52" i="1"/>
  <c r="L54" i="1"/>
  <c r="S58" i="1"/>
  <c r="Q68" i="1"/>
  <c r="T68" i="1"/>
  <c r="L68" i="1"/>
  <c r="U68" i="1" s="1"/>
  <c r="T84" i="1"/>
  <c r="H83" i="1"/>
  <c r="L84" i="1"/>
  <c r="Q84" i="1"/>
  <c r="T127" i="1"/>
  <c r="Q127" i="1"/>
  <c r="L127" i="1"/>
  <c r="U127" i="1" s="1"/>
  <c r="S48" i="1"/>
  <c r="H49" i="1"/>
  <c r="R49" i="1"/>
  <c r="H51" i="1"/>
  <c r="R51" i="1"/>
  <c r="H53" i="1"/>
  <c r="R53" i="1"/>
  <c r="Q55" i="1"/>
  <c r="L55" i="1"/>
  <c r="Q59" i="1"/>
  <c r="L59" i="1"/>
  <c r="T60" i="1"/>
  <c r="L60" i="1"/>
  <c r="U60" i="1" s="1"/>
  <c r="Q60" i="1"/>
  <c r="Q61" i="1"/>
  <c r="T61" i="1"/>
  <c r="L61" i="1"/>
  <c r="U61" i="1" s="1"/>
  <c r="Q72" i="1"/>
  <c r="T72" i="1"/>
  <c r="L72" i="1"/>
  <c r="U72" i="1" s="1"/>
  <c r="Q111" i="1"/>
  <c r="T111" i="1"/>
  <c r="L111" i="1"/>
  <c r="O113" i="1"/>
  <c r="R55" i="1"/>
  <c r="P61" i="1"/>
  <c r="P65" i="1"/>
  <c r="T65" i="1"/>
  <c r="S67" i="1"/>
  <c r="P70" i="1"/>
  <c r="T70" i="1"/>
  <c r="S71" i="1"/>
  <c r="G73" i="1"/>
  <c r="K73" i="1"/>
  <c r="O73" i="1" s="1"/>
  <c r="P73" i="1"/>
  <c r="S74" i="1"/>
  <c r="H75" i="1"/>
  <c r="T75" i="1" s="1"/>
  <c r="O76" i="1"/>
  <c r="S76" i="1"/>
  <c r="P78" i="1"/>
  <c r="T78" i="1"/>
  <c r="S79" i="1"/>
  <c r="P82" i="1"/>
  <c r="T82" i="1"/>
  <c r="I83" i="1"/>
  <c r="P85" i="1"/>
  <c r="T85" i="1"/>
  <c r="E86" i="1"/>
  <c r="G87" i="1"/>
  <c r="K87" i="1"/>
  <c r="K86" i="1" s="1"/>
  <c r="O86" i="1" s="1"/>
  <c r="P87" i="1"/>
  <c r="R88" i="1"/>
  <c r="E90" i="1"/>
  <c r="G91" i="1"/>
  <c r="K91" i="1"/>
  <c r="K90" i="1" s="1"/>
  <c r="K89" i="1" s="1"/>
  <c r="P91" i="1"/>
  <c r="S92" i="1"/>
  <c r="J95" i="1"/>
  <c r="R95" i="1" s="1"/>
  <c r="S95" i="1"/>
  <c r="H96" i="1"/>
  <c r="Q98" i="1"/>
  <c r="Q101" i="1"/>
  <c r="S102" i="1"/>
  <c r="P102" i="1"/>
  <c r="G103" i="1"/>
  <c r="P103" i="1" s="1"/>
  <c r="H107" i="1"/>
  <c r="L107" i="1" s="1"/>
  <c r="I109" i="1"/>
  <c r="P109" i="1"/>
  <c r="G113" i="1"/>
  <c r="O114" i="1"/>
  <c r="Q115" i="1"/>
  <c r="O116" i="1"/>
  <c r="O117" i="1"/>
  <c r="K121" i="1"/>
  <c r="K112" i="1" s="1"/>
  <c r="L124" i="1"/>
  <c r="I125" i="1"/>
  <c r="I28" i="1" s="1"/>
  <c r="I17" i="1" s="1"/>
  <c r="H126" i="1"/>
  <c r="S133" i="1"/>
  <c r="G130" i="1"/>
  <c r="P133" i="1"/>
  <c r="O133" i="1"/>
  <c r="K130" i="1"/>
  <c r="K129" i="1" s="1"/>
  <c r="O129" i="1" s="1"/>
  <c r="G144" i="1"/>
  <c r="T148" i="1"/>
  <c r="L148" i="1"/>
  <c r="U148" i="1" s="1"/>
  <c r="S154" i="1"/>
  <c r="P168" i="1"/>
  <c r="Q65" i="1"/>
  <c r="Q70" i="1"/>
  <c r="P76" i="1"/>
  <c r="T76" i="1"/>
  <c r="Q78" i="1"/>
  <c r="Q82" i="1"/>
  <c r="S83" i="1"/>
  <c r="Q85" i="1"/>
  <c r="S88" i="1"/>
  <c r="O90" i="1"/>
  <c r="H102" i="1"/>
  <c r="T110" i="1"/>
  <c r="H116" i="1"/>
  <c r="L118" i="1"/>
  <c r="Q118" i="1"/>
  <c r="I121" i="1"/>
  <c r="I112" i="1" s="1"/>
  <c r="G121" i="1"/>
  <c r="P121" i="1" s="1"/>
  <c r="P123" i="1"/>
  <c r="R126" i="1"/>
  <c r="J125" i="1"/>
  <c r="J28" i="1" s="1"/>
  <c r="J17" i="1" s="1"/>
  <c r="R17" i="1" s="1"/>
  <c r="O75" i="1"/>
  <c r="L76" i="1"/>
  <c r="L98" i="1"/>
  <c r="U98" i="1" s="1"/>
  <c r="L101" i="1"/>
  <c r="U101" i="1" s="1"/>
  <c r="L115" i="1"/>
  <c r="U115" i="1" s="1"/>
  <c r="T131" i="1"/>
  <c r="L131" i="1"/>
  <c r="Q135" i="1"/>
  <c r="T135" i="1"/>
  <c r="L135" i="1"/>
  <c r="U135" i="1" s="1"/>
  <c r="T146" i="1"/>
  <c r="L146" i="1"/>
  <c r="U146" i="1" s="1"/>
  <c r="T164" i="1"/>
  <c r="L164" i="1"/>
  <c r="U164" i="1" s="1"/>
  <c r="H162" i="1"/>
  <c r="T172" i="1"/>
  <c r="L172" i="1"/>
  <c r="H62" i="1"/>
  <c r="H71" i="1"/>
  <c r="J73" i="1"/>
  <c r="R73" i="1" s="1"/>
  <c r="H74" i="1"/>
  <c r="H79" i="1"/>
  <c r="J87" i="1"/>
  <c r="J91" i="1"/>
  <c r="H92" i="1"/>
  <c r="T100" i="1"/>
  <c r="L100" i="1"/>
  <c r="U100" i="1" s="1"/>
  <c r="S100" i="1"/>
  <c r="P101" i="1"/>
  <c r="I103" i="1"/>
  <c r="I91" i="1" s="1"/>
  <c r="I90" i="1" s="1"/>
  <c r="I89" i="1" s="1"/>
  <c r="H109" i="1"/>
  <c r="R110" i="1"/>
  <c r="J109" i="1"/>
  <c r="R109" i="1" s="1"/>
  <c r="Q110" i="1"/>
  <c r="R113" i="1"/>
  <c r="T114" i="1"/>
  <c r="H113" i="1"/>
  <c r="L114" i="1"/>
  <c r="S114" i="1"/>
  <c r="P115" i="1"/>
  <c r="H117" i="1"/>
  <c r="O118" i="1"/>
  <c r="S118" i="1"/>
  <c r="Q120" i="1"/>
  <c r="R125" i="1"/>
  <c r="P125" i="1"/>
  <c r="R129" i="1"/>
  <c r="P130" i="1"/>
  <c r="O130" i="1"/>
  <c r="T132" i="1"/>
  <c r="Q132" i="1"/>
  <c r="L132" i="1"/>
  <c r="U132" i="1" s="1"/>
  <c r="T153" i="1"/>
  <c r="L153" i="1"/>
  <c r="U153" i="1" s="1"/>
  <c r="T167" i="1"/>
  <c r="L167" i="1"/>
  <c r="U167" i="1" s="1"/>
  <c r="T133" i="1"/>
  <c r="Q136" i="1"/>
  <c r="D144" i="1"/>
  <c r="P146" i="1"/>
  <c r="P148" i="1"/>
  <c r="H151" i="1"/>
  <c r="T151" i="1" s="1"/>
  <c r="J155" i="1"/>
  <c r="O155" i="1"/>
  <c r="H158" i="1"/>
  <c r="S159" i="1"/>
  <c r="P162" i="1"/>
  <c r="O163" i="1"/>
  <c r="S164" i="1"/>
  <c r="P165" i="1"/>
  <c r="P167" i="1"/>
  <c r="G168" i="1"/>
  <c r="H169" i="1"/>
  <c r="I168" i="1"/>
  <c r="S170" i="1"/>
  <c r="S171" i="1"/>
  <c r="O175" i="1"/>
  <c r="S176" i="1"/>
  <c r="P177" i="1"/>
  <c r="K180" i="1"/>
  <c r="O180" i="1" s="1"/>
  <c r="P182" i="1"/>
  <c r="S182" i="1"/>
  <c r="L183" i="1"/>
  <c r="U183" i="1" s="1"/>
  <c r="J184" i="1"/>
  <c r="R185" i="1"/>
  <c r="H186" i="1"/>
  <c r="O188" i="1"/>
  <c r="L136" i="1"/>
  <c r="U136" i="1" s="1"/>
  <c r="L145" i="1"/>
  <c r="R146" i="1"/>
  <c r="L147" i="1"/>
  <c r="U147" i="1" s="1"/>
  <c r="R148" i="1"/>
  <c r="L149" i="1"/>
  <c r="U149" i="1" s="1"/>
  <c r="P152" i="1"/>
  <c r="G151" i="1"/>
  <c r="S151" i="1" s="1"/>
  <c r="S152" i="1"/>
  <c r="O154" i="1"/>
  <c r="P155" i="1"/>
  <c r="T157" i="1"/>
  <c r="H159" i="1"/>
  <c r="L166" i="1"/>
  <c r="R167" i="1"/>
  <c r="H170" i="1"/>
  <c r="L176" i="1"/>
  <c r="U176" i="1" s="1"/>
  <c r="L178" i="1"/>
  <c r="P180" i="1"/>
  <c r="P181" i="1"/>
  <c r="G180" i="1"/>
  <c r="S180" i="1" s="1"/>
  <c r="S181" i="1"/>
  <c r="T183" i="1"/>
  <c r="P188" i="1"/>
  <c r="R189" i="1"/>
  <c r="J188" i="1"/>
  <c r="J187" i="1" s="1"/>
  <c r="R187" i="1" s="1"/>
  <c r="T195" i="1"/>
  <c r="L195" i="1"/>
  <c r="H194" i="1"/>
  <c r="T194" i="1" s="1"/>
  <c r="T196" i="1"/>
  <c r="L196" i="1"/>
  <c r="U196" i="1" s="1"/>
  <c r="O206" i="1"/>
  <c r="P218" i="1"/>
  <c r="S218" i="1"/>
  <c r="S146" i="1"/>
  <c r="L152" i="1"/>
  <c r="P154" i="1"/>
  <c r="S155" i="1"/>
  <c r="H156" i="1"/>
  <c r="I155" i="1"/>
  <c r="I154" i="1" s="1"/>
  <c r="I144" i="1" s="1"/>
  <c r="P156" i="1"/>
  <c r="S157" i="1"/>
  <c r="P163" i="1"/>
  <c r="G162" i="1"/>
  <c r="S163" i="1"/>
  <c r="R171" i="1"/>
  <c r="P175" i="1"/>
  <c r="G174" i="1"/>
  <c r="S174" i="1" s="1"/>
  <c r="S175" i="1"/>
  <c r="L179" i="1"/>
  <c r="U179" i="1" s="1"/>
  <c r="H181" i="1"/>
  <c r="I180" i="1"/>
  <c r="P184" i="1"/>
  <c r="T185" i="1"/>
  <c r="L185" i="1"/>
  <c r="O187" i="1"/>
  <c r="S188" i="1"/>
  <c r="R200" i="1"/>
  <c r="T212" i="1"/>
  <c r="L212" i="1"/>
  <c r="U212" i="1" s="1"/>
  <c r="T223" i="1"/>
  <c r="H222" i="1"/>
  <c r="L223" i="1"/>
  <c r="H134" i="1"/>
  <c r="J139" i="1"/>
  <c r="K144" i="1"/>
  <c r="O144" i="1" s="1"/>
  <c r="P151" i="1"/>
  <c r="O152" i="1"/>
  <c r="S153" i="1"/>
  <c r="L157" i="1"/>
  <c r="U157" i="1" s="1"/>
  <c r="P157" i="1"/>
  <c r="S158" i="1"/>
  <c r="H161" i="1"/>
  <c r="R162" i="1"/>
  <c r="L163" i="1"/>
  <c r="H165" i="1"/>
  <c r="T165" i="1" s="1"/>
  <c r="J165" i="1"/>
  <c r="R166" i="1"/>
  <c r="K168" i="1"/>
  <c r="O168" i="1" s="1"/>
  <c r="S169" i="1"/>
  <c r="J171" i="1"/>
  <c r="H173" i="1"/>
  <c r="H171" i="1" s="1"/>
  <c r="T171" i="1" s="1"/>
  <c r="L175" i="1"/>
  <c r="H177" i="1"/>
  <c r="T177" i="1" s="1"/>
  <c r="R178" i="1"/>
  <c r="J177" i="1"/>
  <c r="R177" i="1" s="1"/>
  <c r="P183" i="1"/>
  <c r="S183" i="1"/>
  <c r="R184" i="1"/>
  <c r="H189" i="1"/>
  <c r="L190" i="1"/>
  <c r="U190" i="1" s="1"/>
  <c r="L191" i="1"/>
  <c r="U191" i="1" s="1"/>
  <c r="L192" i="1"/>
  <c r="U192" i="1" s="1"/>
  <c r="L193" i="1"/>
  <c r="U193" i="1" s="1"/>
  <c r="O221" i="1"/>
  <c r="F198" i="1"/>
  <c r="D198" i="1"/>
  <c r="R201" i="1"/>
  <c r="L202" i="1"/>
  <c r="U202" i="1" s="1"/>
  <c r="H206" i="1"/>
  <c r="T206" i="1" s="1"/>
  <c r="L208" i="1"/>
  <c r="U208" i="1" s="1"/>
  <c r="O209" i="1"/>
  <c r="H210" i="1"/>
  <c r="H213" i="1"/>
  <c r="L215" i="1"/>
  <c r="L217" i="1"/>
  <c r="U217" i="1" s="1"/>
  <c r="O218" i="1"/>
  <c r="H219" i="1"/>
  <c r="P222" i="1"/>
  <c r="H225" i="1"/>
  <c r="P234" i="1"/>
  <c r="P236" i="1"/>
  <c r="S236" i="1"/>
  <c r="T244" i="1"/>
  <c r="H255" i="1"/>
  <c r="I254" i="1"/>
  <c r="D263" i="1"/>
  <c r="R268" i="1"/>
  <c r="I194" i="1"/>
  <c r="I187" i="1" s="1"/>
  <c r="S195" i="1"/>
  <c r="O200" i="1"/>
  <c r="R203" i="1"/>
  <c r="P207" i="1"/>
  <c r="G206" i="1"/>
  <c r="S206" i="1" s="1"/>
  <c r="K206" i="1"/>
  <c r="K198" i="1" s="1"/>
  <c r="S207" i="1"/>
  <c r="G209" i="1"/>
  <c r="O215" i="1"/>
  <c r="S216" i="1"/>
  <c r="T229" i="1"/>
  <c r="O230" i="1"/>
  <c r="T242" i="1"/>
  <c r="T272" i="1"/>
  <c r="L272" i="1"/>
  <c r="U272" i="1" s="1"/>
  <c r="O194" i="1"/>
  <c r="O195" i="1"/>
  <c r="T202" i="1"/>
  <c r="L205" i="1"/>
  <c r="U205" i="1" s="1"/>
  <c r="L207" i="1"/>
  <c r="L216" i="1"/>
  <c r="U216" i="1" s="1"/>
  <c r="J222" i="1"/>
  <c r="J221" i="1" s="1"/>
  <c r="J198" i="1" s="1"/>
  <c r="R223" i="1"/>
  <c r="L224" i="1"/>
  <c r="U224" i="1" s="1"/>
  <c r="H227" i="1"/>
  <c r="I226" i="1"/>
  <c r="I221" i="1" s="1"/>
  <c r="H232" i="1"/>
  <c r="R232" i="1"/>
  <c r="J230" i="1"/>
  <c r="P235" i="1"/>
  <c r="G234" i="1"/>
  <c r="S235" i="1"/>
  <c r="K234" i="1"/>
  <c r="O235" i="1"/>
  <c r="T240" i="1"/>
  <c r="P254" i="1"/>
  <c r="O254" i="1"/>
  <c r="P271" i="1"/>
  <c r="S271" i="1"/>
  <c r="G194" i="1"/>
  <c r="S194" i="1" s="1"/>
  <c r="G200" i="1"/>
  <c r="H201" i="1"/>
  <c r="I200" i="1"/>
  <c r="P201" i="1"/>
  <c r="S202" i="1"/>
  <c r="H203" i="1"/>
  <c r="T203" i="1" s="1"/>
  <c r="L204" i="1"/>
  <c r="T204" i="1"/>
  <c r="S208" i="1"/>
  <c r="P215" i="1"/>
  <c r="G214" i="1"/>
  <c r="S214" i="1" s="1"/>
  <c r="S215" i="1"/>
  <c r="S217" i="1"/>
  <c r="O222" i="1"/>
  <c r="R230" i="1"/>
  <c r="R260" i="1"/>
  <c r="G226" i="1"/>
  <c r="P226" i="1" s="1"/>
  <c r="P227" i="1"/>
  <c r="P228" i="1"/>
  <c r="P229" i="1"/>
  <c r="T234" i="1"/>
  <c r="T235" i="1"/>
  <c r="L235" i="1"/>
  <c r="T236" i="1"/>
  <c r="P249" i="1"/>
  <c r="S249" i="1"/>
  <c r="P251" i="1"/>
  <c r="S251" i="1"/>
  <c r="H253" i="1"/>
  <c r="I247" i="1"/>
  <c r="H261" i="1"/>
  <c r="L261" i="1" s="1"/>
  <c r="L262" i="1"/>
  <c r="H266" i="1"/>
  <c r="T271" i="1"/>
  <c r="P232" i="1"/>
  <c r="F237" i="1"/>
  <c r="P238" i="1"/>
  <c r="H239" i="1"/>
  <c r="I238" i="1"/>
  <c r="T241" i="1"/>
  <c r="T243" i="1"/>
  <c r="R265" i="1"/>
  <c r="R266" i="1"/>
  <c r="J265" i="1"/>
  <c r="J263" i="1" s="1"/>
  <c r="J259" i="1" s="1"/>
  <c r="J237" i="1" s="1"/>
  <c r="P275" i="1"/>
  <c r="G274" i="1"/>
  <c r="S274" i="1" s="1"/>
  <c r="K274" i="1"/>
  <c r="O274" i="1" s="1"/>
  <c r="O275" i="1"/>
  <c r="T276" i="1"/>
  <c r="L276" i="1"/>
  <c r="U276" i="1" s="1"/>
  <c r="T231" i="1"/>
  <c r="L231" i="1"/>
  <c r="P231" i="1"/>
  <c r="L233" i="1"/>
  <c r="O238" i="1"/>
  <c r="P248" i="1"/>
  <c r="G247" i="1"/>
  <c r="S248" i="1"/>
  <c r="K247" i="1"/>
  <c r="O247" i="1" s="1"/>
  <c r="O248" i="1"/>
  <c r="P250" i="1"/>
  <c r="S250" i="1"/>
  <c r="T257" i="1"/>
  <c r="H260" i="1"/>
  <c r="P269" i="1"/>
  <c r="G268" i="1"/>
  <c r="K268" i="1"/>
  <c r="O268" i="1" s="1"/>
  <c r="O269" i="1"/>
  <c r="T270" i="1"/>
  <c r="L270" i="1"/>
  <c r="U270" i="1" s="1"/>
  <c r="T274" i="1"/>
  <c r="S277" i="1"/>
  <c r="J280" i="1"/>
  <c r="R280" i="1" s="1"/>
  <c r="P280" i="1"/>
  <c r="H282" i="1"/>
  <c r="H280" i="1" s="1"/>
  <c r="T280" i="1" s="1"/>
  <c r="S285" i="1"/>
  <c r="P285" i="1"/>
  <c r="L236" i="1"/>
  <c r="U236" i="1" s="1"/>
  <c r="P239" i="1"/>
  <c r="P240" i="1"/>
  <c r="P241" i="1"/>
  <c r="P242" i="1"/>
  <c r="P243" i="1"/>
  <c r="P244" i="1"/>
  <c r="L248" i="1"/>
  <c r="L249" i="1"/>
  <c r="U249" i="1" s="1"/>
  <c r="L250" i="1"/>
  <c r="U250" i="1" s="1"/>
  <c r="L251" i="1"/>
  <c r="U251" i="1" s="1"/>
  <c r="L267" i="1"/>
  <c r="U267" i="1" s="1"/>
  <c r="L269" i="1"/>
  <c r="T269" i="1"/>
  <c r="L271" i="1"/>
  <c r="U271" i="1" s="1"/>
  <c r="L275" i="1"/>
  <c r="T275" i="1"/>
  <c r="L277" i="1"/>
  <c r="U277" i="1" s="1"/>
  <c r="L281" i="1"/>
  <c r="T281" i="1"/>
  <c r="H288" i="1"/>
  <c r="L288" i="1" s="1"/>
  <c r="T305" i="1"/>
  <c r="L305" i="1"/>
  <c r="U305" i="1" s="1"/>
  <c r="O234" i="1"/>
  <c r="K263" i="1"/>
  <c r="K259" i="1" s="1"/>
  <c r="O259" i="1" s="1"/>
  <c r="S264" i="1"/>
  <c r="P268" i="1"/>
  <c r="S270" i="1"/>
  <c r="S272" i="1"/>
  <c r="S276" i="1"/>
  <c r="S278" i="1"/>
  <c r="K284" i="1"/>
  <c r="K283" i="1" s="1"/>
  <c r="H285" i="1"/>
  <c r="T294" i="1"/>
  <c r="L294" i="1"/>
  <c r="U294" i="1" s="1"/>
  <c r="H264" i="1"/>
  <c r="L278" i="1"/>
  <c r="U278" i="1" s="1"/>
  <c r="S286" i="1"/>
  <c r="P286" i="1"/>
  <c r="T299" i="1"/>
  <c r="L299" i="1"/>
  <c r="F284" i="1"/>
  <c r="H287" i="1"/>
  <c r="F291" i="1"/>
  <c r="P294" i="1"/>
  <c r="G295" i="1"/>
  <c r="S295" i="1" s="1"/>
  <c r="H296" i="1"/>
  <c r="I295" i="1"/>
  <c r="I291" i="1" s="1"/>
  <c r="S297" i="1"/>
  <c r="S298" i="1"/>
  <c r="H306" i="1"/>
  <c r="P309" i="1"/>
  <c r="R316" i="1"/>
  <c r="L293" i="1"/>
  <c r="R294" i="1"/>
  <c r="H297" i="1"/>
  <c r="R302" i="1"/>
  <c r="H307" i="1"/>
  <c r="L307" i="1" s="1"/>
  <c r="P308" i="1"/>
  <c r="H309" i="1"/>
  <c r="S292" i="1"/>
  <c r="L304" i="1"/>
  <c r="U304" i="1" s="1"/>
  <c r="L308" i="1"/>
  <c r="U308" i="1" s="1"/>
  <c r="T308" i="1"/>
  <c r="R310" i="1"/>
  <c r="F313" i="1"/>
  <c r="D313" i="1"/>
  <c r="S312" i="1"/>
  <c r="P312" i="1"/>
  <c r="L286" i="1"/>
  <c r="U286" i="1" s="1"/>
  <c r="S287" i="1"/>
  <c r="H292" i="1"/>
  <c r="J292" i="1"/>
  <c r="R293" i="1"/>
  <c r="S296" i="1"/>
  <c r="J298" i="1"/>
  <c r="R298" i="1" s="1"/>
  <c r="H300" i="1"/>
  <c r="H303" i="1"/>
  <c r="O312" i="1"/>
  <c r="G315" i="1"/>
  <c r="J315" i="1"/>
  <c r="J314" i="1" s="1"/>
  <c r="J313" i="1" s="1"/>
  <c r="J311" i="1"/>
  <c r="J310" i="1" s="1"/>
  <c r="J14" i="1" s="1"/>
  <c r="J26" i="1" s="1"/>
  <c r="R26" i="1" s="1"/>
  <c r="R311" i="1"/>
  <c r="P316" i="1"/>
  <c r="H321" i="1"/>
  <c r="H316" i="1"/>
  <c r="R317" i="1"/>
  <c r="O311" i="1"/>
  <c r="O315" i="1"/>
  <c r="L317" i="1"/>
  <c r="L318" i="1"/>
  <c r="U318" i="1" s="1"/>
  <c r="C311" i="1"/>
  <c r="C310" i="1" s="1"/>
  <c r="G311" i="1"/>
  <c r="K311" i="1"/>
  <c r="K310" i="1" s="1"/>
  <c r="K14" i="1" s="1"/>
  <c r="K26" i="1" s="1"/>
  <c r="O26" i="1" s="1"/>
  <c r="J312" i="1"/>
  <c r="R312" i="1" s="1"/>
  <c r="I319" i="1"/>
  <c r="I27" i="1" l="1"/>
  <c r="I16" i="1"/>
  <c r="K27" i="1"/>
  <c r="O27" i="1" s="1"/>
  <c r="K16" i="1"/>
  <c r="O16" i="1" s="1"/>
  <c r="O112" i="1"/>
  <c r="I25" i="1"/>
  <c r="I13" i="1"/>
  <c r="G310" i="1"/>
  <c r="S311" i="1"/>
  <c r="H302" i="1"/>
  <c r="T302" i="1" s="1"/>
  <c r="T303" i="1"/>
  <c r="L303" i="1"/>
  <c r="R314" i="1"/>
  <c r="P311" i="1"/>
  <c r="P295" i="1"/>
  <c r="I284" i="1"/>
  <c r="I283" i="1" s="1"/>
  <c r="O263" i="1"/>
  <c r="U248" i="1"/>
  <c r="O310" i="1"/>
  <c r="I237" i="1"/>
  <c r="L253" i="1"/>
  <c r="L247" i="1" s="1"/>
  <c r="U247" i="1" s="1"/>
  <c r="H247" i="1"/>
  <c r="T247" i="1" s="1"/>
  <c r="P206" i="1"/>
  <c r="S200" i="1"/>
  <c r="S234" i="1"/>
  <c r="T232" i="1"/>
  <c r="L232" i="1"/>
  <c r="U232" i="1" s="1"/>
  <c r="H230" i="1"/>
  <c r="T230" i="1" s="1"/>
  <c r="R263" i="1"/>
  <c r="D259" i="1"/>
  <c r="H209" i="1"/>
  <c r="T209" i="1" s="1"/>
  <c r="L210" i="1"/>
  <c r="L209" i="1" s="1"/>
  <c r="U209" i="1" s="1"/>
  <c r="O198" i="1"/>
  <c r="F143" i="1"/>
  <c r="J160" i="1"/>
  <c r="R160" i="1" s="1"/>
  <c r="R165" i="1"/>
  <c r="T161" i="1"/>
  <c r="L161" i="1"/>
  <c r="U161" i="1" s="1"/>
  <c r="H139" i="1"/>
  <c r="J138" i="1"/>
  <c r="U152" i="1"/>
  <c r="L151" i="1"/>
  <c r="U151" i="1" s="1"/>
  <c r="P194" i="1"/>
  <c r="G187" i="1"/>
  <c r="L170" i="1"/>
  <c r="U170" i="1" s="1"/>
  <c r="T170" i="1"/>
  <c r="S168" i="1"/>
  <c r="U114" i="1"/>
  <c r="T109" i="1"/>
  <c r="Q109" i="1"/>
  <c r="R87" i="1"/>
  <c r="J86" i="1"/>
  <c r="L71" i="1"/>
  <c r="U71" i="1" s="1"/>
  <c r="Q71" i="1"/>
  <c r="T71" i="1"/>
  <c r="N76" i="1"/>
  <c r="U76" i="1"/>
  <c r="L75" i="1"/>
  <c r="U75" i="1" s="1"/>
  <c r="L116" i="1"/>
  <c r="U116" i="1" s="1"/>
  <c r="Q116" i="1"/>
  <c r="T116" i="1"/>
  <c r="Q126" i="1"/>
  <c r="L126" i="1"/>
  <c r="H125" i="1"/>
  <c r="T126" i="1"/>
  <c r="P113" i="1"/>
  <c r="G112" i="1"/>
  <c r="S113" i="1"/>
  <c r="E89" i="1"/>
  <c r="S87" i="1"/>
  <c r="G86" i="1"/>
  <c r="S73" i="1"/>
  <c r="U111" i="1"/>
  <c r="L109" i="1"/>
  <c r="U109" i="1" s="1"/>
  <c r="H95" i="1"/>
  <c r="K57" i="1"/>
  <c r="Q53" i="1"/>
  <c r="L53" i="1"/>
  <c r="T53" i="1"/>
  <c r="Q49" i="1"/>
  <c r="L49" i="1"/>
  <c r="H48" i="1"/>
  <c r="T49" i="1"/>
  <c r="G57" i="1"/>
  <c r="N77" i="1"/>
  <c r="U77" i="1"/>
  <c r="C21" i="1"/>
  <c r="C20" i="1" s="1"/>
  <c r="H103" i="1"/>
  <c r="Q63" i="1"/>
  <c r="L63" i="1"/>
  <c r="U63" i="1" s="1"/>
  <c r="T63" i="1"/>
  <c r="Q47" i="1"/>
  <c r="T47" i="1"/>
  <c r="L47" i="1"/>
  <c r="T38" i="1"/>
  <c r="L38" i="1"/>
  <c r="Q38" i="1"/>
  <c r="U39" i="1"/>
  <c r="N39" i="1"/>
  <c r="H319" i="1"/>
  <c r="H312" i="1" s="1"/>
  <c r="T312" i="1" s="1"/>
  <c r="I15" i="1"/>
  <c r="I14" i="1"/>
  <c r="C26" i="1"/>
  <c r="C14" i="1"/>
  <c r="C32" i="1" s="1"/>
  <c r="C31" i="1" s="1"/>
  <c r="T300" i="1"/>
  <c r="L300" i="1"/>
  <c r="U300" i="1" s="1"/>
  <c r="J291" i="1"/>
  <c r="R291" i="1" s="1"/>
  <c r="R292" i="1"/>
  <c r="O313" i="1"/>
  <c r="L292" i="1"/>
  <c r="U293" i="1"/>
  <c r="O291" i="1"/>
  <c r="U299" i="1"/>
  <c r="J284" i="1"/>
  <c r="S247" i="1"/>
  <c r="L239" i="1"/>
  <c r="H238" i="1"/>
  <c r="T239" i="1"/>
  <c r="P247" i="1"/>
  <c r="S226" i="1"/>
  <c r="G221" i="1"/>
  <c r="G198" i="1" s="1"/>
  <c r="P214" i="1"/>
  <c r="T225" i="1"/>
  <c r="L225" i="1"/>
  <c r="U225" i="1" s="1"/>
  <c r="L134" i="1"/>
  <c r="U134" i="1" s="1"/>
  <c r="Q134" i="1"/>
  <c r="T134" i="1"/>
  <c r="L156" i="1"/>
  <c r="H155" i="1"/>
  <c r="T156" i="1"/>
  <c r="T186" i="1"/>
  <c r="L186" i="1"/>
  <c r="U186" i="1" s="1"/>
  <c r="J154" i="1"/>
  <c r="R155" i="1"/>
  <c r="T117" i="1"/>
  <c r="Q117" i="1"/>
  <c r="H112" i="1"/>
  <c r="T113" i="1"/>
  <c r="L79" i="1"/>
  <c r="U79" i="1" s="1"/>
  <c r="Q79" i="1"/>
  <c r="T79" i="1"/>
  <c r="L62" i="1"/>
  <c r="U62" i="1" s="1"/>
  <c r="T62" i="1"/>
  <c r="Q62" i="1"/>
  <c r="T162" i="1"/>
  <c r="U131" i="1"/>
  <c r="Q113" i="1"/>
  <c r="S144" i="1"/>
  <c r="L96" i="1"/>
  <c r="U96" i="1" s="1"/>
  <c r="Q96" i="1"/>
  <c r="T96" i="1"/>
  <c r="E24" i="1"/>
  <c r="E12" i="1"/>
  <c r="E34" i="1"/>
  <c r="U59" i="1"/>
  <c r="N55" i="1"/>
  <c r="U55" i="1"/>
  <c r="L83" i="1"/>
  <c r="U83" i="1" s="1"/>
  <c r="U84" i="1"/>
  <c r="N54" i="1"/>
  <c r="U54" i="1"/>
  <c r="H86" i="1"/>
  <c r="T87" i="1"/>
  <c r="L121" i="1"/>
  <c r="T44" i="1"/>
  <c r="L44" i="1"/>
  <c r="Q44" i="1"/>
  <c r="O35" i="1"/>
  <c r="K22" i="1"/>
  <c r="K34" i="1"/>
  <c r="K10" i="1"/>
  <c r="U41" i="1"/>
  <c r="N41" i="1"/>
  <c r="U45" i="1"/>
  <c r="N45" i="1"/>
  <c r="H36" i="1"/>
  <c r="R14" i="1"/>
  <c r="S35" i="1"/>
  <c r="O14" i="1"/>
  <c r="R315" i="1"/>
  <c r="G314" i="1"/>
  <c r="S315" i="1"/>
  <c r="T292" i="1"/>
  <c r="G291" i="1"/>
  <c r="S291" i="1" s="1"/>
  <c r="L306" i="1"/>
  <c r="U306" i="1" s="1"/>
  <c r="T306" i="1"/>
  <c r="L296" i="1"/>
  <c r="U296" i="1" s="1"/>
  <c r="T296" i="1"/>
  <c r="H295" i="1"/>
  <c r="L287" i="1"/>
  <c r="U287" i="1" s="1"/>
  <c r="T287" i="1"/>
  <c r="L264" i="1"/>
  <c r="T264" i="1"/>
  <c r="L285" i="1"/>
  <c r="T285" i="1"/>
  <c r="P274" i="1"/>
  <c r="U269" i="1"/>
  <c r="L268" i="1"/>
  <c r="U268" i="1" s="1"/>
  <c r="T260" i="1"/>
  <c r="L260" i="1"/>
  <c r="H265" i="1"/>
  <c r="T265" i="1" s="1"/>
  <c r="T266" i="1"/>
  <c r="L266" i="1"/>
  <c r="T268" i="1"/>
  <c r="L203" i="1"/>
  <c r="U203" i="1" s="1"/>
  <c r="U204" i="1"/>
  <c r="I198" i="1"/>
  <c r="L227" i="1"/>
  <c r="H226" i="1"/>
  <c r="T226" i="1" s="1"/>
  <c r="T227" i="1"/>
  <c r="R222" i="1"/>
  <c r="P209" i="1"/>
  <c r="S209" i="1"/>
  <c r="L255" i="1"/>
  <c r="H254" i="1"/>
  <c r="T254" i="1" s="1"/>
  <c r="T255" i="1"/>
  <c r="U215" i="1"/>
  <c r="L214" i="1"/>
  <c r="U214" i="1" s="1"/>
  <c r="R198" i="1"/>
  <c r="R221" i="1"/>
  <c r="U175" i="1"/>
  <c r="L174" i="1"/>
  <c r="U174" i="1" s="1"/>
  <c r="U163" i="1"/>
  <c r="L162" i="1"/>
  <c r="L222" i="1"/>
  <c r="U223" i="1"/>
  <c r="L184" i="1"/>
  <c r="U184" i="1" s="1"/>
  <c r="U185" i="1"/>
  <c r="P200" i="1"/>
  <c r="U195" i="1"/>
  <c r="L194" i="1"/>
  <c r="U194" i="1" s="1"/>
  <c r="L177" i="1"/>
  <c r="U177" i="1" s="1"/>
  <c r="U178" i="1"/>
  <c r="L165" i="1"/>
  <c r="U165" i="1" s="1"/>
  <c r="U166" i="1"/>
  <c r="U145" i="1"/>
  <c r="I160" i="1"/>
  <c r="I143" i="1" s="1"/>
  <c r="D143" i="1"/>
  <c r="L92" i="1"/>
  <c r="Q92" i="1"/>
  <c r="T92" i="1"/>
  <c r="H91" i="1"/>
  <c r="L74" i="1"/>
  <c r="Q74" i="1"/>
  <c r="T74" i="1"/>
  <c r="H73" i="1"/>
  <c r="U172" i="1"/>
  <c r="H130" i="1"/>
  <c r="L102" i="1"/>
  <c r="U102" i="1" s="1"/>
  <c r="Q102" i="1"/>
  <c r="P144" i="1"/>
  <c r="G129" i="1"/>
  <c r="S130" i="1"/>
  <c r="O89" i="1"/>
  <c r="K13" i="1"/>
  <c r="O13" i="1" s="1"/>
  <c r="K25" i="1"/>
  <c r="O25" i="1" s="1"/>
  <c r="Q87" i="1"/>
  <c r="Q51" i="1"/>
  <c r="L51" i="1"/>
  <c r="T51" i="1"/>
  <c r="O91" i="1"/>
  <c r="Q83" i="1"/>
  <c r="T83" i="1"/>
  <c r="N52" i="1"/>
  <c r="U52" i="1"/>
  <c r="D25" i="1"/>
  <c r="D13" i="1"/>
  <c r="J57" i="1"/>
  <c r="Q42" i="1"/>
  <c r="T42" i="1"/>
  <c r="L42" i="1"/>
  <c r="F22" i="1"/>
  <c r="F10" i="1"/>
  <c r="R28" i="1"/>
  <c r="U37" i="1"/>
  <c r="N37" i="1"/>
  <c r="C9" i="1"/>
  <c r="C8" i="1" s="1"/>
  <c r="S10" i="1"/>
  <c r="L316" i="1"/>
  <c r="U317" i="1"/>
  <c r="L312" i="1"/>
  <c r="U312" i="1" s="1"/>
  <c r="T316" i="1"/>
  <c r="H315" i="1"/>
  <c r="H311" i="1"/>
  <c r="R313" i="1"/>
  <c r="L309" i="1"/>
  <c r="U309" i="1" s="1"/>
  <c r="T309" i="1"/>
  <c r="L297" i="1"/>
  <c r="U297" i="1" s="1"/>
  <c r="T297" i="1"/>
  <c r="P315" i="1"/>
  <c r="F283" i="1"/>
  <c r="O284" i="1"/>
  <c r="H298" i="1"/>
  <c r="T298" i="1" s="1"/>
  <c r="L280" i="1"/>
  <c r="U280" i="1" s="1"/>
  <c r="U281" i="1"/>
  <c r="U275" i="1"/>
  <c r="L274" i="1"/>
  <c r="U274" i="1" s="1"/>
  <c r="T282" i="1"/>
  <c r="L282" i="1"/>
  <c r="U282" i="1" s="1"/>
  <c r="G284" i="1"/>
  <c r="S268" i="1"/>
  <c r="G263" i="1"/>
  <c r="K237" i="1"/>
  <c r="L230" i="1"/>
  <c r="U230" i="1" s="1"/>
  <c r="U231" i="1"/>
  <c r="O237" i="1"/>
  <c r="U235" i="1"/>
  <c r="L234" i="1"/>
  <c r="U234" i="1" s="1"/>
  <c r="L201" i="1"/>
  <c r="T201" i="1"/>
  <c r="H200" i="1"/>
  <c r="U207" i="1"/>
  <c r="L206" i="1"/>
  <c r="U206" i="1" s="1"/>
  <c r="H218" i="1"/>
  <c r="T218" i="1" s="1"/>
  <c r="L219" i="1"/>
  <c r="L218" i="1" s="1"/>
  <c r="U218" i="1" s="1"/>
  <c r="T213" i="1"/>
  <c r="L213" i="1"/>
  <c r="U213" i="1" s="1"/>
  <c r="T189" i="1"/>
  <c r="H188" i="1"/>
  <c r="L189" i="1"/>
  <c r="T173" i="1"/>
  <c r="L173" i="1"/>
  <c r="U173" i="1" s="1"/>
  <c r="T222" i="1"/>
  <c r="H221" i="1"/>
  <c r="T221" i="1" s="1"/>
  <c r="R188" i="1"/>
  <c r="H184" i="1"/>
  <c r="T184" i="1" s="1"/>
  <c r="L181" i="1"/>
  <c r="T181" i="1"/>
  <c r="H180" i="1"/>
  <c r="T180" i="1" s="1"/>
  <c r="S162" i="1"/>
  <c r="G160" i="1"/>
  <c r="G143" i="1" s="1"/>
  <c r="L159" i="1"/>
  <c r="U159" i="1" s="1"/>
  <c r="T159" i="1"/>
  <c r="P174" i="1"/>
  <c r="L169" i="1"/>
  <c r="T169" i="1"/>
  <c r="H168" i="1"/>
  <c r="T168" i="1" s="1"/>
  <c r="L158" i="1"/>
  <c r="U158" i="1" s="1"/>
  <c r="T158" i="1"/>
  <c r="K160" i="1"/>
  <c r="O160" i="1" s="1"/>
  <c r="R91" i="1"/>
  <c r="J90" i="1"/>
  <c r="L117" i="1"/>
  <c r="U117" i="1" s="1"/>
  <c r="U118" i="1"/>
  <c r="K128" i="1"/>
  <c r="K30" i="1"/>
  <c r="S91" i="1"/>
  <c r="G90" i="1"/>
  <c r="K24" i="1"/>
  <c r="O24" i="1" s="1"/>
  <c r="K12" i="1"/>
  <c r="O12" i="1" s="1"/>
  <c r="N50" i="1"/>
  <c r="U50" i="1"/>
  <c r="U88" i="1"/>
  <c r="L87" i="1"/>
  <c r="N88" i="1"/>
  <c r="Q75" i="1"/>
  <c r="L103" i="1"/>
  <c r="O87" i="1"/>
  <c r="T56" i="1"/>
  <c r="Q56" i="1"/>
  <c r="L56" i="1"/>
  <c r="Q40" i="1"/>
  <c r="T40" i="1"/>
  <c r="L40" i="1"/>
  <c r="D22" i="1"/>
  <c r="R35" i="1"/>
  <c r="D10" i="1"/>
  <c r="E137" i="1"/>
  <c r="U46" i="1"/>
  <c r="N46" i="1"/>
  <c r="U43" i="1"/>
  <c r="N43" i="1"/>
  <c r="S22" i="1"/>
  <c r="I142" i="1" l="1"/>
  <c r="I67" i="1"/>
  <c r="S198" i="1"/>
  <c r="P198" i="1"/>
  <c r="N40" i="1"/>
  <c r="U40" i="1"/>
  <c r="L86" i="1"/>
  <c r="U87" i="1"/>
  <c r="K19" i="1"/>
  <c r="O30" i="1"/>
  <c r="J89" i="1"/>
  <c r="R90" i="1"/>
  <c r="K143" i="1"/>
  <c r="K142" i="1" s="1"/>
  <c r="T188" i="1"/>
  <c r="H187" i="1"/>
  <c r="T187" i="1" s="1"/>
  <c r="H198" i="1"/>
  <c r="T198" i="1" s="1"/>
  <c r="T200" i="1"/>
  <c r="S284" i="1"/>
  <c r="G283" i="1"/>
  <c r="S283" i="1" s="1"/>
  <c r="P284" i="1"/>
  <c r="L36" i="1"/>
  <c r="U51" i="1"/>
  <c r="N51" i="1"/>
  <c r="S129" i="1"/>
  <c r="G128" i="1"/>
  <c r="G30" i="1"/>
  <c r="P129" i="1"/>
  <c r="H129" i="1"/>
  <c r="T130" i="1"/>
  <c r="D142" i="1"/>
  <c r="D67" i="1"/>
  <c r="L265" i="1"/>
  <c r="U265" i="1" s="1"/>
  <c r="U266" i="1"/>
  <c r="U260" i="1"/>
  <c r="L130" i="1"/>
  <c r="L155" i="1"/>
  <c r="U156" i="1"/>
  <c r="L238" i="1"/>
  <c r="U239" i="1"/>
  <c r="U47" i="1"/>
  <c r="N47" i="1"/>
  <c r="T48" i="1"/>
  <c r="Q48" i="1"/>
  <c r="U53" i="1"/>
  <c r="N53" i="1"/>
  <c r="S112" i="1"/>
  <c r="P112" i="1"/>
  <c r="G27" i="1"/>
  <c r="G16" i="1"/>
  <c r="U126" i="1"/>
  <c r="L125" i="1"/>
  <c r="L113" i="1"/>
  <c r="S187" i="1"/>
  <c r="P187" i="1"/>
  <c r="R259" i="1"/>
  <c r="D237" i="1"/>
  <c r="R237" i="1" s="1"/>
  <c r="L302" i="1"/>
  <c r="U302" i="1" s="1"/>
  <c r="U303" i="1"/>
  <c r="S310" i="1"/>
  <c r="G14" i="1"/>
  <c r="P310" i="1"/>
  <c r="R22" i="1"/>
  <c r="O128" i="1"/>
  <c r="K29" i="1"/>
  <c r="O29" i="1" s="1"/>
  <c r="H310" i="1"/>
  <c r="T311" i="1"/>
  <c r="L254" i="1"/>
  <c r="U254" i="1" s="1"/>
  <c r="U255" i="1"/>
  <c r="H284" i="1"/>
  <c r="H263" i="1"/>
  <c r="T295" i="1"/>
  <c r="L295" i="1"/>
  <c r="U295" i="1" s="1"/>
  <c r="K33" i="1"/>
  <c r="K8" i="1" s="1"/>
  <c r="K32" i="1"/>
  <c r="N44" i="1"/>
  <c r="U44" i="1"/>
  <c r="T86" i="1"/>
  <c r="H24" i="1"/>
  <c r="T24" i="1" s="1"/>
  <c r="H12" i="1"/>
  <c r="T12" i="1" s="1"/>
  <c r="Q86" i="1"/>
  <c r="L298" i="1"/>
  <c r="U298" i="1" s="1"/>
  <c r="U292" i="1"/>
  <c r="U49" i="1"/>
  <c r="N49" i="1"/>
  <c r="L48" i="1"/>
  <c r="E13" i="1"/>
  <c r="E25" i="1"/>
  <c r="E21" i="1" s="1"/>
  <c r="E20" i="1" s="1"/>
  <c r="E328" i="1" s="1"/>
  <c r="J15" i="1"/>
  <c r="H138" i="1"/>
  <c r="H15" i="1" s="1"/>
  <c r="P90" i="1"/>
  <c r="S90" i="1"/>
  <c r="G89" i="1"/>
  <c r="L200" i="1"/>
  <c r="U201" i="1"/>
  <c r="S263" i="1"/>
  <c r="G259" i="1"/>
  <c r="P263" i="1"/>
  <c r="O283" i="1"/>
  <c r="P283" i="1"/>
  <c r="H314" i="1"/>
  <c r="T315" i="1"/>
  <c r="U316" i="1"/>
  <c r="L315" i="1"/>
  <c r="L311" i="1"/>
  <c r="P10" i="1"/>
  <c r="O10" i="1"/>
  <c r="J11" i="1"/>
  <c r="J23" i="1"/>
  <c r="J34" i="1"/>
  <c r="L171" i="1"/>
  <c r="U171" i="1" s="1"/>
  <c r="U74" i="1"/>
  <c r="L73" i="1"/>
  <c r="U73" i="1" s="1"/>
  <c r="U92" i="1"/>
  <c r="U222" i="1"/>
  <c r="L263" i="1"/>
  <c r="U263" i="1" s="1"/>
  <c r="U264" i="1"/>
  <c r="S314" i="1"/>
  <c r="G313" i="1"/>
  <c r="P314" i="1"/>
  <c r="K21" i="1"/>
  <c r="E32" i="1"/>
  <c r="E31" i="1" s="1"/>
  <c r="E33" i="1"/>
  <c r="N38" i="1"/>
  <c r="U38" i="1"/>
  <c r="S57" i="1"/>
  <c r="G11" i="1"/>
  <c r="G23" i="1"/>
  <c r="G34" i="1"/>
  <c r="O57" i="1"/>
  <c r="K23" i="1"/>
  <c r="K11" i="1"/>
  <c r="K9" i="1" s="1"/>
  <c r="R10" i="1"/>
  <c r="N56" i="1"/>
  <c r="U56" i="1"/>
  <c r="U169" i="1"/>
  <c r="L168" i="1"/>
  <c r="U168" i="1" s="1"/>
  <c r="S160" i="1"/>
  <c r="P160" i="1"/>
  <c r="U181" i="1"/>
  <c r="L180" i="1"/>
  <c r="U180" i="1" s="1"/>
  <c r="L188" i="1"/>
  <c r="U189" i="1"/>
  <c r="P22" i="1"/>
  <c r="O22" i="1"/>
  <c r="N42" i="1"/>
  <c r="U42" i="1"/>
  <c r="T73" i="1"/>
  <c r="Q73" i="1"/>
  <c r="H90" i="1"/>
  <c r="T91" i="1"/>
  <c r="Q91" i="1"/>
  <c r="U162" i="1"/>
  <c r="L226" i="1"/>
  <c r="U226" i="1" s="1"/>
  <c r="U227" i="1"/>
  <c r="L284" i="1"/>
  <c r="U285" i="1"/>
  <c r="H291" i="1"/>
  <c r="T291" i="1" s="1"/>
  <c r="H35" i="1"/>
  <c r="Q36" i="1"/>
  <c r="T36" i="1"/>
  <c r="E9" i="1"/>
  <c r="E8" i="1" s="1"/>
  <c r="H160" i="1"/>
  <c r="T160" i="1" s="1"/>
  <c r="T112" i="1"/>
  <c r="H27" i="1"/>
  <c r="T27" i="1" s="1"/>
  <c r="H16" i="1"/>
  <c r="T16" i="1" s="1"/>
  <c r="Q112" i="1"/>
  <c r="J144" i="1"/>
  <c r="R154" i="1"/>
  <c r="T155" i="1"/>
  <c r="H154" i="1"/>
  <c r="S221" i="1"/>
  <c r="P221" i="1"/>
  <c r="T238" i="1"/>
  <c r="J283" i="1"/>
  <c r="R283" i="1" s="1"/>
  <c r="R284" i="1"/>
  <c r="P291" i="1"/>
  <c r="Q95" i="1"/>
  <c r="L95" i="1"/>
  <c r="U95" i="1" s="1"/>
  <c r="T95" i="1"/>
  <c r="P86" i="1"/>
  <c r="S86" i="1"/>
  <c r="G12" i="1"/>
  <c r="G24" i="1"/>
  <c r="T125" i="1"/>
  <c r="Q125" i="1"/>
  <c r="H28" i="1"/>
  <c r="J12" i="1"/>
  <c r="R12" i="1" s="1"/>
  <c r="J24" i="1"/>
  <c r="R24" i="1" s="1"/>
  <c r="R86" i="1"/>
  <c r="P143" i="1"/>
  <c r="O143" i="1"/>
  <c r="F142" i="1"/>
  <c r="F67" i="1"/>
  <c r="E325" i="1" l="1"/>
  <c r="E326" i="1"/>
  <c r="O142" i="1"/>
  <c r="P67" i="1"/>
  <c r="O67" i="1"/>
  <c r="F66" i="1"/>
  <c r="T154" i="1"/>
  <c r="H144" i="1"/>
  <c r="T35" i="1"/>
  <c r="H10" i="1"/>
  <c r="H22" i="1"/>
  <c r="Q35" i="1"/>
  <c r="U188" i="1"/>
  <c r="L187" i="1"/>
  <c r="U187" i="1" s="1"/>
  <c r="S11" i="1"/>
  <c r="S313" i="1"/>
  <c r="P313" i="1"/>
  <c r="L221" i="1"/>
  <c r="U221" i="1" s="1"/>
  <c r="L198" i="1"/>
  <c r="U198" i="1" s="1"/>
  <c r="U200" i="1"/>
  <c r="L291" i="1"/>
  <c r="U291" i="1" s="1"/>
  <c r="G26" i="1"/>
  <c r="S14" i="1"/>
  <c r="P14" i="1"/>
  <c r="U113" i="1"/>
  <c r="L112" i="1"/>
  <c r="S27" i="1"/>
  <c r="P27" i="1"/>
  <c r="U155" i="1"/>
  <c r="L154" i="1"/>
  <c r="S128" i="1"/>
  <c r="G29" i="1"/>
  <c r="H67" i="1"/>
  <c r="I66" i="1"/>
  <c r="I58" i="1" s="1"/>
  <c r="I57" i="1" s="1"/>
  <c r="U311" i="1"/>
  <c r="L310" i="1"/>
  <c r="H313" i="1"/>
  <c r="T313" i="1" s="1"/>
  <c r="T314" i="1"/>
  <c r="S259" i="1"/>
  <c r="P259" i="1"/>
  <c r="G237" i="1"/>
  <c r="S89" i="1"/>
  <c r="G25" i="1"/>
  <c r="G13" i="1"/>
  <c r="G9" i="1" s="1"/>
  <c r="S9" i="1" s="1"/>
  <c r="P89" i="1"/>
  <c r="U48" i="1"/>
  <c r="N48" i="1"/>
  <c r="T263" i="1"/>
  <c r="H259" i="1"/>
  <c r="U125" i="1"/>
  <c r="L28" i="1"/>
  <c r="L17" i="1" s="1"/>
  <c r="U130" i="1"/>
  <c r="L129" i="1"/>
  <c r="R67" i="1"/>
  <c r="D66" i="1"/>
  <c r="T129" i="1"/>
  <c r="H128" i="1"/>
  <c r="H30" i="1"/>
  <c r="N36" i="1"/>
  <c r="L35" i="1"/>
  <c r="U36" i="1"/>
  <c r="K18" i="1"/>
  <c r="O18" i="1" s="1"/>
  <c r="O19" i="1"/>
  <c r="S24" i="1"/>
  <c r="P24" i="1"/>
  <c r="L160" i="1"/>
  <c r="U160" i="1" s="1"/>
  <c r="T90" i="1"/>
  <c r="H89" i="1"/>
  <c r="Q90" i="1"/>
  <c r="G33" i="1"/>
  <c r="G32" i="1"/>
  <c r="S32" i="1" s="1"/>
  <c r="S34" i="1"/>
  <c r="L91" i="1"/>
  <c r="U315" i="1"/>
  <c r="L314" i="1"/>
  <c r="K328" i="1"/>
  <c r="K31" i="1"/>
  <c r="K20" i="1"/>
  <c r="T284" i="1"/>
  <c r="H283" i="1"/>
  <c r="T283" i="1" s="1"/>
  <c r="T310" i="1"/>
  <c r="H14" i="1"/>
  <c r="U238" i="1"/>
  <c r="L259" i="1"/>
  <c r="U259" i="1" s="1"/>
  <c r="S143" i="1"/>
  <c r="H17" i="1"/>
  <c r="T17" i="1" s="1"/>
  <c r="T28" i="1"/>
  <c r="S12" i="1"/>
  <c r="P12" i="1"/>
  <c r="J143" i="1"/>
  <c r="R144" i="1"/>
  <c r="U284" i="1"/>
  <c r="L283" i="1"/>
  <c r="U283" i="1" s="1"/>
  <c r="S23" i="1"/>
  <c r="G21" i="1"/>
  <c r="S21" i="1" s="1"/>
  <c r="J33" i="1"/>
  <c r="J8" i="1" s="1"/>
  <c r="J32" i="1"/>
  <c r="S16" i="1"/>
  <c r="P16" i="1"/>
  <c r="S30" i="1"/>
  <c r="P30" i="1"/>
  <c r="G19" i="1"/>
  <c r="J13" i="1"/>
  <c r="R13" i="1" s="1"/>
  <c r="J25" i="1"/>
  <c r="R25" i="1" s="1"/>
  <c r="R89" i="1"/>
  <c r="U86" i="1"/>
  <c r="L24" i="1"/>
  <c r="L12" i="1"/>
  <c r="P19" i="1" l="1"/>
  <c r="G18" i="1"/>
  <c r="S19" i="1"/>
  <c r="U314" i="1"/>
  <c r="L313" i="1"/>
  <c r="U313" i="1" s="1"/>
  <c r="D58" i="1"/>
  <c r="R66" i="1"/>
  <c r="P25" i="1"/>
  <c r="S25" i="1"/>
  <c r="S29" i="1"/>
  <c r="P29" i="1"/>
  <c r="T10" i="1"/>
  <c r="J31" i="1"/>
  <c r="J20" i="1"/>
  <c r="H26" i="1"/>
  <c r="T26" i="1" s="1"/>
  <c r="T14" i="1"/>
  <c r="S33" i="1"/>
  <c r="G8" i="1"/>
  <c r="H19" i="1"/>
  <c r="T30" i="1"/>
  <c r="J9" i="1"/>
  <c r="P66" i="1"/>
  <c r="F58" i="1"/>
  <c r="O66" i="1"/>
  <c r="L90" i="1"/>
  <c r="U91" i="1"/>
  <c r="T128" i="1"/>
  <c r="H29" i="1"/>
  <c r="T29" i="1" s="1"/>
  <c r="U129" i="1"/>
  <c r="L128" i="1"/>
  <c r="L30" i="1"/>
  <c r="L19" i="1" s="1"/>
  <c r="L18" i="1" s="1"/>
  <c r="T259" i="1"/>
  <c r="H237" i="1"/>
  <c r="T237" i="1" s="1"/>
  <c r="S237" i="1"/>
  <c r="P237" i="1"/>
  <c r="G142" i="1"/>
  <c r="I23" i="1"/>
  <c r="I21" i="1" s="1"/>
  <c r="I11" i="1"/>
  <c r="I9" i="1" s="1"/>
  <c r="I137" i="1"/>
  <c r="H137" i="1" s="1"/>
  <c r="T137" i="1" s="1"/>
  <c r="I34" i="1"/>
  <c r="U154" i="1"/>
  <c r="L144" i="1"/>
  <c r="U112" i="1"/>
  <c r="L16" i="1"/>
  <c r="L27" i="1"/>
  <c r="S26" i="1"/>
  <c r="P26" i="1"/>
  <c r="J21" i="1"/>
  <c r="J142" i="1"/>
  <c r="R142" i="1" s="1"/>
  <c r="R143" i="1"/>
  <c r="L237" i="1"/>
  <c r="U237" i="1" s="1"/>
  <c r="K325" i="1"/>
  <c r="K326" i="1"/>
  <c r="T89" i="1"/>
  <c r="H25" i="1"/>
  <c r="T25" i="1" s="1"/>
  <c r="H13" i="1"/>
  <c r="T13" i="1" s="1"/>
  <c r="Q89" i="1"/>
  <c r="U35" i="1"/>
  <c r="L22" i="1"/>
  <c r="L10" i="1"/>
  <c r="S13" i="1"/>
  <c r="P13" i="1"/>
  <c r="U310" i="1"/>
  <c r="L26" i="1"/>
  <c r="L14" i="1"/>
  <c r="H66" i="1"/>
  <c r="T67" i="1"/>
  <c r="T22" i="1"/>
  <c r="H143" i="1"/>
  <c r="T144" i="1"/>
  <c r="T66" i="1" l="1"/>
  <c r="H58" i="1"/>
  <c r="I33" i="1"/>
  <c r="I8" i="1" s="1"/>
  <c r="I32" i="1"/>
  <c r="S142" i="1"/>
  <c r="P142" i="1"/>
  <c r="O58" i="1"/>
  <c r="F57" i="1"/>
  <c r="P58" i="1"/>
  <c r="T19" i="1"/>
  <c r="H18" i="1"/>
  <c r="T18" i="1" s="1"/>
  <c r="U144" i="1"/>
  <c r="L143" i="1"/>
  <c r="U128" i="1"/>
  <c r="L29" i="1"/>
  <c r="G31" i="1"/>
  <c r="S31" i="1" s="1"/>
  <c r="G20" i="1"/>
  <c r="S20" i="1" s="1"/>
  <c r="S8" i="1"/>
  <c r="U90" i="1"/>
  <c r="L89" i="1"/>
  <c r="R58" i="1"/>
  <c r="D57" i="1"/>
  <c r="S18" i="1"/>
  <c r="P18" i="1"/>
  <c r="H142" i="1"/>
  <c r="T142" i="1" s="1"/>
  <c r="T143" i="1"/>
  <c r="U143" i="1" l="1"/>
  <c r="L142" i="1"/>
  <c r="U142" i="1" s="1"/>
  <c r="L67" i="1"/>
  <c r="F23" i="1"/>
  <c r="F11" i="1"/>
  <c r="F137" i="1"/>
  <c r="F34" i="1"/>
  <c r="I20" i="1"/>
  <c r="I31" i="1"/>
  <c r="D23" i="1"/>
  <c r="R57" i="1"/>
  <c r="D11" i="1"/>
  <c r="D137" i="1"/>
  <c r="R137" i="1" s="1"/>
  <c r="D34" i="1"/>
  <c r="T58" i="1"/>
  <c r="H57" i="1"/>
  <c r="U89" i="1"/>
  <c r="L25" i="1"/>
  <c r="L13" i="1"/>
  <c r="R34" i="1" l="1"/>
  <c r="D33" i="1"/>
  <c r="R33" i="1" s="1"/>
  <c r="D32" i="1"/>
  <c r="R23" i="1"/>
  <c r="D21" i="1"/>
  <c r="P11" i="1"/>
  <c r="O11" i="1"/>
  <c r="F9" i="1"/>
  <c r="T57" i="1"/>
  <c r="H23" i="1"/>
  <c r="H11" i="1"/>
  <c r="H34" i="1"/>
  <c r="R11" i="1"/>
  <c r="D9" i="1"/>
  <c r="P23" i="1"/>
  <c r="O23" i="1"/>
  <c r="F21" i="1"/>
  <c r="P137" i="1"/>
  <c r="O137" i="1"/>
  <c r="P34" i="1"/>
  <c r="O34" i="1"/>
  <c r="F33" i="1"/>
  <c r="F32" i="1"/>
  <c r="U67" i="1"/>
  <c r="L66" i="1"/>
  <c r="P32" i="1" l="1"/>
  <c r="O32" i="1"/>
  <c r="F31" i="1"/>
  <c r="P33" i="1"/>
  <c r="O33" i="1"/>
  <c r="R9" i="1"/>
  <c r="D8" i="1"/>
  <c r="R8" i="1" s="1"/>
  <c r="T23" i="1"/>
  <c r="H21" i="1"/>
  <c r="T21" i="1" s="1"/>
  <c r="U66" i="1"/>
  <c r="L58" i="1"/>
  <c r="P21" i="1"/>
  <c r="O21" i="1"/>
  <c r="F20" i="1"/>
  <c r="D20" i="1"/>
  <c r="R20" i="1" s="1"/>
  <c r="R21" i="1"/>
  <c r="H33" i="1"/>
  <c r="H32" i="1"/>
  <c r="T32" i="1" s="1"/>
  <c r="T34" i="1"/>
  <c r="P9" i="1"/>
  <c r="F8" i="1"/>
  <c r="O9" i="1"/>
  <c r="T11" i="1"/>
  <c r="H9" i="1"/>
  <c r="T9" i="1" s="1"/>
  <c r="R32" i="1"/>
  <c r="D31" i="1"/>
  <c r="R31" i="1" s="1"/>
  <c r="P20" i="1" l="1"/>
  <c r="O20" i="1"/>
  <c r="F328" i="1"/>
  <c r="P8" i="1"/>
  <c r="O8" i="1"/>
  <c r="T33" i="1"/>
  <c r="H8" i="1"/>
  <c r="L57" i="1"/>
  <c r="U58" i="1"/>
  <c r="P31" i="1"/>
  <c r="O31" i="1"/>
  <c r="T8" i="1" l="1"/>
  <c r="H31" i="1"/>
  <c r="T31" i="1" s="1"/>
  <c r="H20" i="1"/>
  <c r="T20" i="1" s="1"/>
  <c r="U57" i="1"/>
  <c r="L23" i="1"/>
  <c r="L21" i="1" s="1"/>
  <c r="L11" i="1"/>
  <c r="L9" i="1" s="1"/>
  <c r="L137" i="1"/>
  <c r="U137" i="1" s="1"/>
  <c r="L34" i="1"/>
  <c r="F326" i="1"/>
  <c r="F325" i="1"/>
  <c r="L33" i="1" l="1"/>
  <c r="L8" i="1" s="1"/>
  <c r="L32" i="1"/>
  <c r="L31" i="1" l="1"/>
  <c r="L20" i="1"/>
</calcChain>
</file>

<file path=xl/comments1.xml><?xml version="1.0" encoding="utf-8"?>
<comments xmlns="http://schemas.openxmlformats.org/spreadsheetml/2006/main">
  <authors>
    <author>Author</author>
  </authors>
  <commentList>
    <comment ref="U35" authorId="0" shapeId="0">
      <text>
        <r>
          <rPr>
            <b/>
            <sz val="9"/>
            <color indexed="81"/>
            <rFont val="Tahoma"/>
            <family val="2"/>
            <charset val="238"/>
          </rPr>
          <t>Author:</t>
        </r>
        <r>
          <rPr>
            <sz val="9"/>
            <color indexed="81"/>
            <rFont val="Tahoma"/>
            <family val="2"/>
            <charset val="238"/>
          </rPr>
          <t xml:space="preserve">
VALABIL DOAR LA SFARSIT DE AN</t>
        </r>
      </text>
    </comment>
  </commentList>
</comments>
</file>

<file path=xl/sharedStrings.xml><?xml version="1.0" encoding="utf-8"?>
<sst xmlns="http://schemas.openxmlformats.org/spreadsheetml/2006/main" count="493" uniqueCount="369">
  <si>
    <t>CONTUL DE EXECUTIE A BUGETULUI INSTITUTIEI PUBLICE- CHELTUIELI</t>
  </si>
  <si>
    <t>cod 21</t>
  </si>
  <si>
    <t>LEI</t>
  </si>
  <si>
    <t>-lei-</t>
  </si>
  <si>
    <t>Denumirea indicatorilor*)</t>
  </si>
  <si>
    <t>Cod</t>
  </si>
  <si>
    <t>Credite de angajament</t>
  </si>
  <si>
    <t>Credite bugetare</t>
  </si>
  <si>
    <t>Angajamente bugetare</t>
  </si>
  <si>
    <t>Angajamente legale TOTAL</t>
  </si>
  <si>
    <t>din care:</t>
  </si>
  <si>
    <t>Plăţi efectuate</t>
  </si>
  <si>
    <t>Angajamente legale de plătit</t>
  </si>
  <si>
    <t>Cheltuieli efective</t>
  </si>
  <si>
    <t>Sold la începutul anului</t>
  </si>
  <si>
    <t>Angajamente curente</t>
  </si>
  <si>
    <t>AL DE PLATĂ</t>
  </si>
  <si>
    <t>BUGET PLATI</t>
  </si>
  <si>
    <t xml:space="preserve">BUGET ANGAJAMENT BUGETAR </t>
  </si>
  <si>
    <t xml:space="preserve">BUGET ANGAJAMENT LEGAL </t>
  </si>
  <si>
    <t>CREDIT DE ANGAJAMENT ANGAJAMENT LEGAL CURENT</t>
  </si>
  <si>
    <t>PLATI ANGAJAMENT BUGETAR</t>
  </si>
  <si>
    <t>ANGAJAMENT LEGAL TOTAL PLATI</t>
  </si>
  <si>
    <t>ANGAJAMENT LEGAL DE PLATA</t>
  </si>
  <si>
    <t>A</t>
  </si>
  <si>
    <t>B</t>
  </si>
  <si>
    <t>6=6.1+6.2</t>
  </si>
  <si>
    <t>6.1</t>
  </si>
  <si>
    <t>6.2</t>
  </si>
  <si>
    <t>8=6-7</t>
  </si>
  <si>
    <t xml:space="preserve">CHELTUIELI- TOTAL      </t>
  </si>
  <si>
    <t>CHELTUIELI CURENTE</t>
  </si>
  <si>
    <t>5000.01</t>
  </si>
  <si>
    <t>TITLUL I CHELTUIELI DE PERSONAL</t>
  </si>
  <si>
    <t>5000.10</t>
  </si>
  <si>
    <t>TITLUL II BUNURI SI SERVICII</t>
  </si>
  <si>
    <t>5000.20</t>
  </si>
  <si>
    <t>TITLUL III DABANZI</t>
  </si>
  <si>
    <t>5000.30</t>
  </si>
  <si>
    <t>TITLUL VI TRANSFERURU ÎNTRE UNITĂȚI ALE ADMINISTRAȚIEI PUBLICE</t>
  </si>
  <si>
    <t>5000.51</t>
  </si>
  <si>
    <t>TITLUL IX ASISTENTA SOCIALA</t>
  </si>
  <si>
    <t>5000.57</t>
  </si>
  <si>
    <t>PLATI EFECTUATE IN ANII PRECEDENTI SI RECUPERATE IN ANUL CURENT</t>
  </si>
  <si>
    <t>5000.85</t>
  </si>
  <si>
    <t xml:space="preserve">TITLU X PROIECTE CU FINANTARE DIN FONDURI EXTERNE NERAMBURSABILE AFERENTE CADRULUI FINANCIAR 2014-2020 </t>
  </si>
  <si>
    <t>5000.58</t>
  </si>
  <si>
    <t>TITLUL XI ALTE CHELTUIELI</t>
  </si>
  <si>
    <t>5000.59</t>
  </si>
  <si>
    <t>CHELTUIELI DE CAPITAL</t>
  </si>
  <si>
    <t>5000.70</t>
  </si>
  <si>
    <t>TITLUL XV ACTIVE NEFINANCIARE</t>
  </si>
  <si>
    <t>5000.71</t>
  </si>
  <si>
    <t>5005.01</t>
  </si>
  <si>
    <t>5005.10</t>
  </si>
  <si>
    <t>5005.20</t>
  </si>
  <si>
    <t>5005.30</t>
  </si>
  <si>
    <t>TITLUL VI TRANSFERURI ÎNTRE UNITĂȚI ALE ADMINISTRAȚIEI PUBLICE</t>
  </si>
  <si>
    <t>5005.51</t>
  </si>
  <si>
    <t>5005.57</t>
  </si>
  <si>
    <t>6605.58</t>
  </si>
  <si>
    <t>5005.59</t>
  </si>
  <si>
    <t>5005.70</t>
  </si>
  <si>
    <t>5005.71</t>
  </si>
  <si>
    <t>Partea a III-a CHELTUIELI SOC-CULTURALE</t>
  </si>
  <si>
    <t>6600.05</t>
  </si>
  <si>
    <t>6600.05.01</t>
  </si>
  <si>
    <t>SANATATE</t>
  </si>
  <si>
    <t>6605</t>
  </si>
  <si>
    <t>6605.01</t>
  </si>
  <si>
    <t>6605.10</t>
  </si>
  <si>
    <t>Cheltuieli de salarii in bani</t>
  </si>
  <si>
    <t>6605.10.01</t>
  </si>
  <si>
    <t>Salarii de baza</t>
  </si>
  <si>
    <t>6605.10.01.01</t>
  </si>
  <si>
    <t>Spor penru condiții de muncă</t>
  </si>
  <si>
    <t>6605.10.01.05</t>
  </si>
  <si>
    <t>Alte sporuri</t>
  </si>
  <si>
    <t>6605.10.01.06</t>
  </si>
  <si>
    <t>Indemnizatii platite unor persoane din afara unitatii</t>
  </si>
  <si>
    <t>6605.10.01.12</t>
  </si>
  <si>
    <t>Drepturi de delegare</t>
  </si>
  <si>
    <t>6605.10.01.13</t>
  </si>
  <si>
    <t>Indemnizatii de detaşare</t>
  </si>
  <si>
    <t>6605.10.01.14</t>
  </si>
  <si>
    <t>Indemnizații de hrană</t>
  </si>
  <si>
    <t>6605.10.01.17</t>
  </si>
  <si>
    <t>Alte drepturi salariale in bani, dc</t>
  </si>
  <si>
    <t>6605.10.01.30</t>
  </si>
  <si>
    <t xml:space="preserve">     - hotarari judecatoresti</t>
  </si>
  <si>
    <t>Cheltuieli salariale în natură</t>
  </si>
  <si>
    <t>6605.10.02</t>
  </si>
  <si>
    <t>Vouchere de vacanță</t>
  </si>
  <si>
    <t>6605.10.02.06</t>
  </si>
  <si>
    <t>Contributii</t>
  </si>
  <si>
    <t>6605.10.03</t>
  </si>
  <si>
    <t>Contributii de asigurari sociale de stat</t>
  </si>
  <si>
    <t>6605.10.03.01</t>
  </si>
  <si>
    <t>Contributii de asigurari de somaj</t>
  </si>
  <si>
    <t>6605.10.03.02</t>
  </si>
  <si>
    <t>Contributii de asigurari sociale de sanatate</t>
  </si>
  <si>
    <t>6605.10.03.03</t>
  </si>
  <si>
    <t xml:space="preserve">Contributii de asigurari pentru accidente de munca si boli profesionale </t>
  </si>
  <si>
    <t>6605.10.03.04</t>
  </si>
  <si>
    <t>Contributii pentru concedii si indemnizatii</t>
  </si>
  <si>
    <t>6605.10.03.06</t>
  </si>
  <si>
    <t>Contribuția asiguratorie pentru muncă, dc</t>
  </si>
  <si>
    <t>6605.10.03.07</t>
  </si>
  <si>
    <t>Contribuții plătite de angajator în numele angajatului</t>
  </si>
  <si>
    <t>6605.10.03.08</t>
  </si>
  <si>
    <t>6605.20</t>
  </si>
  <si>
    <t>Bunuri si servicii</t>
  </si>
  <si>
    <t>6605.20.01</t>
  </si>
  <si>
    <t>Furnituri de birou</t>
  </si>
  <si>
    <t>6605.20.01.01</t>
  </si>
  <si>
    <t>Materiale pentru curatenie</t>
  </si>
  <si>
    <t>6605.20.01.02</t>
  </si>
  <si>
    <t>Incalzit, iluminat si forta motrica</t>
  </si>
  <si>
    <t>6605.20.01.03</t>
  </si>
  <si>
    <t>Apa, canal si salubritate</t>
  </si>
  <si>
    <t>6605.20.01.04</t>
  </si>
  <si>
    <t>Carburanti si lubrifianti</t>
  </si>
  <si>
    <t>6605.20.01.05</t>
  </si>
  <si>
    <t>Piese de schimb</t>
  </si>
  <si>
    <t>6605.20.01.06</t>
  </si>
  <si>
    <t>Posta, telecomunicatii, radio, tv, internet</t>
  </si>
  <si>
    <t>6605.20.01.08</t>
  </si>
  <si>
    <t>Materiale si prestari de servicii cu caracter functional</t>
  </si>
  <si>
    <t>6605.20.01.09</t>
  </si>
  <si>
    <t>Materiale si prestari de servicii cu caracter medical</t>
  </si>
  <si>
    <t>6605.20.01.09.1</t>
  </si>
  <si>
    <t>Materiale si prestari de servicii cu caracter functional pt ch.proprii</t>
  </si>
  <si>
    <t>6605.20.01.09.2</t>
  </si>
  <si>
    <t>Alte bunuri si servicii pentru intretinere si functionare, din care:</t>
  </si>
  <si>
    <t>6605.20.01.30</t>
  </si>
  <si>
    <t xml:space="preserve"> - sume pentru servicii poștale în vederea distribuției cardurilor naționale</t>
  </si>
  <si>
    <t xml:space="preserve">  -  sume pentru servicii de mentenanță și suport tehnic ERP</t>
  </si>
  <si>
    <t>Reparatii curente</t>
  </si>
  <si>
    <t>6605.20.02</t>
  </si>
  <si>
    <t>Bunuri de natura obiectelor de inventar</t>
  </si>
  <si>
    <t>6605.20.05</t>
  </si>
  <si>
    <t>Alte obiecte de inventar</t>
  </si>
  <si>
    <t>6605.20.05.30</t>
  </si>
  <si>
    <t>Deplasari, detasari, transferari</t>
  </si>
  <si>
    <t>6605.20.06</t>
  </si>
  <si>
    <t>Deplasari interne, detasari, transferari</t>
  </si>
  <si>
    <t>6605.20.06.01</t>
  </si>
  <si>
    <t>Deplasari in strainatate</t>
  </si>
  <si>
    <t>6605.20.06.02</t>
  </si>
  <si>
    <t>Carti, publicatii si materiale documentare</t>
  </si>
  <si>
    <t>6605.20.11</t>
  </si>
  <si>
    <t>Consultanţă şi expertiză</t>
  </si>
  <si>
    <t>6605.20.12</t>
  </si>
  <si>
    <t>Pregatire profesionala</t>
  </si>
  <si>
    <t>6605.20.13</t>
  </si>
  <si>
    <t>Protectia muncii</t>
  </si>
  <si>
    <t>6605.20.14</t>
  </si>
  <si>
    <t>Cheltuieli judiciare si extrajudiciare derivate din actiuni in reprezentarea intereselor statului, potrivit dispozitiilor legale</t>
  </si>
  <si>
    <t>6605.20.25</t>
  </si>
  <si>
    <t>Alte cheltuieli</t>
  </si>
  <si>
    <t>6605.20.30</t>
  </si>
  <si>
    <t>Chirii</t>
  </si>
  <si>
    <t>6605.20.30.04</t>
  </si>
  <si>
    <t>Alte cheltuieli cu bunuri si servicii</t>
  </si>
  <si>
    <t>6605.20.30.30</t>
  </si>
  <si>
    <t>6605.30</t>
  </si>
  <si>
    <t>Alte dobanzi</t>
  </si>
  <si>
    <t>66.05.30.03</t>
  </si>
  <si>
    <t>Dobanda datorata trezoreriei statului</t>
  </si>
  <si>
    <t>66.05.30.03.02</t>
  </si>
  <si>
    <t>6605.51</t>
  </si>
  <si>
    <t>TRANSFERURI CURENTE</t>
  </si>
  <si>
    <t>6605.51.01</t>
  </si>
  <si>
    <t>Transferuri din bugetul fondului național unic de asigurări sociale de sănătate către unitățile sanitare pentru acoperirea creșterilor salariale, din care:</t>
  </si>
  <si>
    <t>6605.51.01.66</t>
  </si>
  <si>
    <t>~ influente financiare determinate de cresterile salariale prevazute de art.38, alin.3, lit.g) din Legea nr.153/2017,cu modificările și completările ulterioare</t>
  </si>
  <si>
    <t>~  influente financiare determinate de cresterile salariale prevazute de art. 38 alin. 4^3  din Legea-cadru nr. 153/2017,cu modificările și completările ulterioare</t>
  </si>
  <si>
    <t>~  influente financiare determinate de cresterile salariale prevazute de art. 38 alin. 4^4 din Legea-cadru nr. 153/2017, cu modificările și completările ulterioare</t>
  </si>
  <si>
    <t>~influente financiare determinate de cresterile salariale prevazute de art.38, alin.4 din Legea nr.153/2017, cu modificarile si completarile ulterioare, din care:</t>
  </si>
  <si>
    <t xml:space="preserve"> - influente financiare determinate de cresterile salariale prevazute de art.38, alin.4 din Legea nr.153/2017 reprezentand majorarea cu 1/4 din diferenţa dintre salariul de bază, solda de funcţie/salariul de funcţie, indemnizaţia de încadrare prevăzute de lege pentru anul 2022 şi cel/cea din luna decembrie 2018, conform art.34, alin(1) din OUG nr.114/2018 cu modificarile si completarile ulterioare </t>
  </si>
  <si>
    <t xml:space="preserve"> - influente financiare determinate de cresterile salariale prevazute de art.38, alin.4 din Legea nr.153/2017 reprezentand majorarea cu 1/3 din diferenţa dintre salariul de bază, solda de funcţie/salariul de funcţie, indemnizaţia de încadrare prevăzute de lege pentru anul 2022 şi cel/cea din luna decembrie 2019, conform art.45 din Legea nr.5/2020</t>
  </si>
  <si>
    <t xml:space="preserve"> - influente financiare determinate de cresterile salariale prevazute de art.I, alin.(3) din OUG nr.130/2021 reprezentand majorarea cu 1/4 din diferenţa dintre salariul de bază prevăzut de Legea-cadru nr. 153/2017, cu modificările şi completările ulterioare, pentru anul 2022 şi cel din luna decembrie 2021</t>
  </si>
  <si>
    <t xml:space="preserve"> ~ influente financiare determinate de cresterile salariale prevazute de art.I, alin.(1), din OUG nr.168/2022 cu modificările şi completările ulterioare, reprezentand majorarea,  începând cu data de 1 ianuarie, cu 10% faţă de nivelul acordat pentru luna decembrie 2022 , a cuantumului brut al salariilor de bază/soldelor de funcţie/salariilor de funcţie/indemnizaţiilor de încadrare lunară de care beneficiază personalul plătit din fonduri publice , fără a se depăşi valoarea nominală pentru anul 2022 stabilită potrivit anexelor la Legea-cadru nr. 153/2017, cu modificările şi completările ulterioare</t>
  </si>
  <si>
    <t>~ majorarea acordată suplimentar drepturilor salariale cuvenite, in cuantum de 75%,  pentru personalul din unităţile sanitare publice, conform art.3^1 din Legea nr.19/2020, cu modificarile si completarile ulterioare</t>
  </si>
  <si>
    <t>~majorarea acordată suplimentar drepturilor salariale cuvenite, in cuantum de 75%,  pentru personalul din unităţile sanitare publice, conform art.4, alin.(6) din OUG 147/2020</t>
  </si>
  <si>
    <t>~majorarea acordată suplimentar drepturilor salariale cuvenite, in cuantum de 75%,  pentru personalul din unităţile sanitare publice, conform art.7, alin.(8) din OUG 110/2021</t>
  </si>
  <si>
    <t>~ indemniatie lunara stabilita in cuantum brut conform art. 3^1, alin. (1) din capitolul II al anexei nr.II la Legea-cadru nr. 153/2017, cu modificările și completările ulterioare, din care:</t>
  </si>
  <si>
    <t xml:space="preserve">  -  indemniatie lunara pentru medicii specialisti si primari conform art. 3^1 ,alin. (1), lit a) si b) din capitolul II al anexei nr.II la Legea-cadru nr. 153/2017, cu modificările și completările ulterioare</t>
  </si>
  <si>
    <t xml:space="preserve">  -  indemniatie lunara pentru medicii rezidenti conform art. 3^1 ,alin. (1), lit c) si d) din capitolul II al anexei nr.II la Legea-cadru nr. 153/2017, cu modificările și completările ulterioare</t>
  </si>
  <si>
    <t xml:space="preserve">  -  indemniatie lunara pentru biologii, chimistii si biochimistii prevazuti la art. 3^1 ,alin. (1), lit e) din capitolul II al anexei nr.II la Legea-cadru nr. 153/2017, cu modificările și completările ulterioare</t>
  </si>
  <si>
    <t xml:space="preserve">  -  indemniatie lunara pentru tehnicienii de radiologie şi imagistică licenţiaţi, asistenţii medicali de laborator clinic licenţiaţi, asistenţii medicali licenţiaţi în balneofiziokinetoterapie şi recuperare, asistenţii medicali dentari licenţiaţi, asistenţii medicali de profilaxie dentară licenţiaţi, asistenţii medicali licenţiaţi în nutriţie şi dietetică, asistenţii medicali, moaşe, surori medicale, indiferent de nivelul studiilor, precum şi cei asimilaţi acestora conform art. 3^1 ,alin. (1), lit f) din capitolul II al anexei nr.II la Legea-cadru nr. 153/2017, cu modificările și completările ulterioare</t>
  </si>
  <si>
    <t xml:space="preserve">  -  indemniatie lunara pentru fiecare zi lucrată în zilele de repaus săptămânal, sărbători legale şi în celelalte zile în care, în conformitate cu reglementările legale în vigoare, nu se lucrează, conform art. 3^1 ,alin. (1), lit g) din capitolul II al anexei nr.II la Legea-cadru nr. 153/2017, cu modificările și completările ulterioare</t>
  </si>
  <si>
    <t>Transferuri pentru stimulentul de risc, din care:</t>
  </si>
  <si>
    <t>6605.51.01.75</t>
  </si>
  <si>
    <t>~ sume alocate in baza OUG nr.43/2020, cu modificarile si completarile ulterioare si a Ordinului CNAS nr.540/2020 cu modificarile si completarile ulterioare</t>
  </si>
  <si>
    <t>~ sume alocate in baza Legii nr.82/2020 de aprobare a OUG nr.43/2020 si a Ordinului CNAS nr.1192/2020</t>
  </si>
  <si>
    <t>Programe din Fondul Social European (FSE)</t>
  </si>
  <si>
    <t>6605.58.02</t>
  </si>
  <si>
    <t>Finantare nationala</t>
  </si>
  <si>
    <t>6605.58.02.01</t>
  </si>
  <si>
    <t>Finantare externa nerambursabila</t>
  </si>
  <si>
    <t>6605.58.02.02</t>
  </si>
  <si>
    <t>Cheltuieli neeligibile</t>
  </si>
  <si>
    <t>6605.58.02.03</t>
  </si>
  <si>
    <t>Alte programe comunitare finantate in perioada 2014-2020</t>
  </si>
  <si>
    <t>6605.58.15</t>
  </si>
  <si>
    <t>6605.58.15.01</t>
  </si>
  <si>
    <t>6605.58.15.02</t>
  </si>
  <si>
    <t>6605.58.15.03</t>
  </si>
  <si>
    <t>Mecanismul pentru Interconectarea Europei</t>
  </si>
  <si>
    <t>6605.58.30</t>
  </si>
  <si>
    <t>6605.58.30.01</t>
  </si>
  <si>
    <t>6605.58.30.02</t>
  </si>
  <si>
    <t>6605.58.30.03</t>
  </si>
  <si>
    <t>6605.59</t>
  </si>
  <si>
    <t>Despăgubiri civile</t>
  </si>
  <si>
    <t>6605.59.17</t>
  </si>
  <si>
    <t>Sume aferente persoanelor cu hadicap neîncadrate</t>
  </si>
  <si>
    <t>6605.59.40</t>
  </si>
  <si>
    <t>6605.70</t>
  </si>
  <si>
    <t>TITLUL XV                                   ACTIVE NEFINANCIARE</t>
  </si>
  <si>
    <t>6605.71</t>
  </si>
  <si>
    <t>Active fixe</t>
  </si>
  <si>
    <t>6605.71.01</t>
  </si>
  <si>
    <t>Constructii</t>
  </si>
  <si>
    <t>6605.71.01.01</t>
  </si>
  <si>
    <t xml:space="preserve">Maşini, echipamente si mijloace de transport </t>
  </si>
  <si>
    <t>6605.71.01.02</t>
  </si>
  <si>
    <t>Mobilier, aparatura birotica si alte active corporale</t>
  </si>
  <si>
    <t>6605.71.01.03</t>
  </si>
  <si>
    <t>Alte active fixe</t>
  </si>
  <si>
    <t>6605.71.01.30</t>
  </si>
  <si>
    <t>Reparatii capitale aferente activelor fixe</t>
  </si>
  <si>
    <t>6605.71.03</t>
  </si>
  <si>
    <t>Administratia centrala</t>
  </si>
  <si>
    <t>Servicii publice descentralizate</t>
  </si>
  <si>
    <t>6605.02</t>
  </si>
  <si>
    <t>PLATI EFECTUATE IN ANII PRECEDENTI SI RECUPERATE IN ANUL CURENT (cod 85)</t>
  </si>
  <si>
    <t>84</t>
  </si>
  <si>
    <t xml:space="preserve"> PLATI EFECTUATE IN ANII PRECEDENTI SI RECUPERATE IN ANUL CURENT (cod 85.01)</t>
  </si>
  <si>
    <t>85</t>
  </si>
  <si>
    <t>Plati efectuate in anii precedenti si recuperate in anul curent pentru sanatate</t>
  </si>
  <si>
    <t>85.01</t>
  </si>
  <si>
    <t>85.01.03</t>
  </si>
  <si>
    <t>Produse farmaceutice, materiale sanitare specifice si dispozitive medicale</t>
  </si>
  <si>
    <t>6605.03</t>
  </si>
  <si>
    <t>Medicamente cu si fara contributie personala, din care</t>
  </si>
  <si>
    <t>6605.03.01</t>
  </si>
  <si>
    <t xml:space="preserve">    ~ activitatea curenta</t>
  </si>
  <si>
    <t>~ contributia personala pentru medicamentele acordate in tratamentul ambulatoriu persoanelor care beneficiaza de OUG 15/2022, cu modificarile si completarile ulterioare</t>
  </si>
  <si>
    <t>~sume pentru punerea in aplicare a art. 1 alin (4) din OUG 15/2022  privind acordarea de sprijin şi asistenţă umanitară de către statul român cetăţenilor străini sau apatrizilor aflaţi în situaţii deosebite, proveniţi din zona conflictului armat din Ucraina, cu modificarile si completarile ulterioare</t>
  </si>
  <si>
    <t xml:space="preserve">    ~ medicamente 40% - conform HG nr. 186/2009 privind aprobarea Programului pentru compensarea cu 90% a prețului de referință al medicamentelor, cu modificările și completările ulterioare</t>
  </si>
  <si>
    <t xml:space="preserve">    ~ personal contractual</t>
  </si>
  <si>
    <t xml:space="preserve">    ~ medicamente imunologice folosite pentru producerea imunităţii active (sau folosite pentru prevenirea unor boli transmisibile), de care beneficiază unele segmente populaţionale în tratamentul ambulatoriu în regim de compensare</t>
  </si>
  <si>
    <t xml:space="preserve">       ~sume cost volum rezultat, din care</t>
  </si>
  <si>
    <t xml:space="preserve">     ~  sume cost volum , din care</t>
  </si>
  <si>
    <t xml:space="preserve">           - medicamente cost volum (fără medicamente pentru pensionri cu compensare 90% pe sublista B)</t>
  </si>
  <si>
    <t xml:space="preserve"> - activitatea curenta</t>
  </si>
  <si>
    <t xml:space="preserve">           - medicamente  cost  volum  compensate  50%  pentru  pensionari cf HG nr 186/2009 privind aprobarea Programului pentru  compensarea  cu  90%  a  prețului de referință al medicamentelor, cu modificările și completările ulterioare</t>
  </si>
  <si>
    <t xml:space="preserve">           - medicamente  cost  volum  compensate  40%  pentru  pensionari cf HG nr 186/2009 privind aprobarea Programului pentru  compensarea  cu  90%  a  prețului de referință al medicamentelor, cu modificările și completările ulterioare</t>
  </si>
  <si>
    <t>Medicamente pentru boli cronice cu risc crescut utilizate in programele nationale cu scop curativ, din care</t>
  </si>
  <si>
    <t>6605.03.02</t>
  </si>
  <si>
    <t xml:space="preserve">          Programul national detratament pentru boli rare</t>
  </si>
  <si>
    <t xml:space="preserve">          Programul national de tratament al bolilor neurologice</t>
  </si>
  <si>
    <t xml:space="preserve">          Programul national de tratament al hemofiliei si talasemiei</t>
  </si>
  <si>
    <t xml:space="preserve">          Programul national  de diabet zaharat</t>
  </si>
  <si>
    <t xml:space="preserve">          Programul national de boli endocrine</t>
  </si>
  <si>
    <t xml:space="preserve">          Programul national de transplant de organe, tesuturi si celule de origine umana</t>
  </si>
  <si>
    <t xml:space="preserve">          Programul national de oncologie</t>
  </si>
  <si>
    <t>-terapie avansata CAR-T</t>
  </si>
  <si>
    <t>Programul national de sanatate mintala - Subprogramul national de tratament al bolnavilor cu toxicodependeta, precum si de testare a metabolitilor stupefiantelor</t>
  </si>
  <si>
    <r>
      <t>Sume pentru medicamente utilizate in programele nationale cu scop curativ care fac obiectul contractelor de tip COST VOLUM</t>
    </r>
    <r>
      <rPr>
        <b/>
        <sz val="9"/>
        <color theme="0"/>
        <rFont val="Arial"/>
        <family val="2"/>
        <charset val="238"/>
      </rPr>
      <t xml:space="preserve">, </t>
    </r>
    <r>
      <rPr>
        <b/>
        <sz val="9"/>
        <rFont val="Arial"/>
        <family val="2"/>
        <charset val="238"/>
      </rPr>
      <t>din care:</t>
    </r>
  </si>
  <si>
    <t xml:space="preserve">  -  Subprogramul de tratament medicamentos al bolnavilor cu afectiuni oncologice (adulti si copii)</t>
  </si>
  <si>
    <t xml:space="preserve"> - Programul national de tratament pentru boli rare   HTAP</t>
  </si>
  <si>
    <t xml:space="preserve">  -  Programul national de tratament pentru boli rare (medicamente incluse conditionat)</t>
  </si>
  <si>
    <t xml:space="preserve">  -  Programul national de tratament pentru boli rare (mucoviscidoză)</t>
  </si>
  <si>
    <t xml:space="preserve">  -  Programul national de tratament al bolilor neurologice</t>
  </si>
  <si>
    <t xml:space="preserve">  - Subprogramul de tratament al tulburarii depresive majore</t>
  </si>
  <si>
    <t>Materiale sanitare specifice utilizate in programele nationale cu scop curativ</t>
  </si>
  <si>
    <t>6605.03.03</t>
  </si>
  <si>
    <t xml:space="preserve">       Programul national  de diabet zaharat-pompe insulina si materiale consumabile,  sisteme pompa de insulina cu senzori de monitorizare continua a glicemiei si sisteme monitorizare continua a glicemiei</t>
  </si>
  <si>
    <t xml:space="preserve">         Programul national de ortopedie</t>
  </si>
  <si>
    <t xml:space="preserve">        Subprogramul de tratament al surditatii prin proteze auditive implantabile</t>
  </si>
  <si>
    <t xml:space="preserve">        Programul national de terapie intensiva a insuficientei hepatice</t>
  </si>
  <si>
    <t xml:space="preserve">       Programul national detratament pentru boli rare</t>
  </si>
  <si>
    <t xml:space="preserve">       Programul national de boli cardiovasculare</t>
  </si>
  <si>
    <t xml:space="preserve">      Subprogramul de recontructie mamara dupa afectiuni oncologice prin endoprotezare</t>
  </si>
  <si>
    <t>-activitatea curenta</t>
  </si>
  <si>
    <t xml:space="preserve">    ~ Programul national de diagnostic si tratament cu ajutorul aparaturii de inalta performanta, din care:</t>
  </si>
  <si>
    <t xml:space="preserve">   - Subprogramul de radiologie interventionala </t>
  </si>
  <si>
    <t xml:space="preserve">   - Subprogramul de diagnostic si tratament al epilepsiei rezistente la tratamentul medicamentos</t>
  </si>
  <si>
    <t xml:space="preserve">  -  Subprogramul de tratament al hidrocefaliei congenitale sau dobandite la copil</t>
  </si>
  <si>
    <t xml:space="preserve">  - Subprogramul de tratament al durerii neuropate prin implant de neurostimulator medular</t>
  </si>
  <si>
    <t>Servicii medicale de hemodializa si dializa peritoneala</t>
  </si>
  <si>
    <t>6605.03.04</t>
  </si>
  <si>
    <t xml:space="preserve">  ~ Vouchere de vacanta conform OUG nr.63/2023</t>
  </si>
  <si>
    <t>Dispozitive si echipamente medicale</t>
  </si>
  <si>
    <t>6605.03.05</t>
  </si>
  <si>
    <t>Servicii medicale in ambulator</t>
  </si>
  <si>
    <t>6605.04</t>
  </si>
  <si>
    <t>Asistenta medicala primara, din care:</t>
  </si>
  <si>
    <t>6605.04.01</t>
  </si>
  <si>
    <t xml:space="preserve">    ~ centre de permanenta </t>
  </si>
  <si>
    <t xml:space="preserve">    ~ servicii de monitorizare a starii de sanatate a pacienților în condițiile art 8, alin 3^1 - 3^3 din Legea nr 136/2020, cu modificarile si completarile ulterioare</t>
  </si>
  <si>
    <t xml:space="preserve"> ~ finantarea activitatii de administrare a vaccinului de către medicii de familie potrivit OUG nr. 3/2021, cu modificarile si completarile ulterioare</t>
  </si>
  <si>
    <t xml:space="preserve">   ~ finantarea activitatii de testare de catre medicii de familie in vederea depistarii infectiei cu SARS-Cov-2 potrivit OUG nr. 3/2021, cu modificarile si completarile ulterioare</t>
  </si>
  <si>
    <t>~ servicii medicale pentru persoanele care nu fac dovada calităţii de asigurat,  prevăzute la art. 232 alin. (3^1) şi art. 261 alin. (1^2) din Legea nr. 95/2006, republicată, cu modificările şi completările ulterioare</t>
  </si>
  <si>
    <t>Asistenta medicala  pentru specialitati clinice</t>
  </si>
  <si>
    <t>6605.04.02</t>
  </si>
  <si>
    <t xml:space="preserve">    ~ finantarea activitatii prestate în cadrul centrelor de vaccinare împotriva COVID-19 potrivit OUG nr. 3/2021, cu modificarile si completarile ulterioare</t>
  </si>
  <si>
    <t xml:space="preserve">    ~ finantarea activitatii prestate de medicii de specialitate care desfășoară activitate de  vaccinare împotriva COVID-19, în cadrul furnizorilor din ambultoriul de specialitate pt specialitățole clinice, inclusiv ambulatoriului integrat al spitalelor, pt serviciile prevăzute la art 3, alin. 5^2 din  OUG nr. 3/2021, cu modificarile si completarile ulterioare</t>
  </si>
  <si>
    <t xml:space="preserve">    ~Subprogramul national de servicii conexe acordate persoanelor diagnosticate cu tulburari din spectrul autist</t>
  </si>
  <si>
    <t>Asistenta medicala stomatologica</t>
  </si>
  <si>
    <t>6605.04.03</t>
  </si>
  <si>
    <r>
      <t>Asistenta medicala pentru specialitati paraclinice</t>
    </r>
    <r>
      <rPr>
        <b/>
        <sz val="10"/>
        <color theme="0"/>
        <rFont val="Arial"/>
        <family val="2"/>
        <charset val="238"/>
      </rPr>
      <t>, din care:</t>
    </r>
  </si>
  <si>
    <t>6605.04.04</t>
  </si>
  <si>
    <t xml:space="preserve">    ~ Servicii medicale paraclinice utilizate in PNS, din care:</t>
  </si>
  <si>
    <t xml:space="preserve">    ~ Subprogramul de monitorizarea a evolutiei bolii la pacientii cu afectiuni oncologice prin PET-CT</t>
  </si>
  <si>
    <t xml:space="preserve">    ~ Programul national de PET-CT</t>
  </si>
  <si>
    <t xml:space="preserve">    ~  sume pentru evaluarea anuala a bolnavilor cu diabet zaharat (hemoglobina glicată)</t>
  </si>
  <si>
    <t xml:space="preserve">    ~ Subprogramul de diagnostic genetic  al tumorii solide maligne (sarcom Ewing și neuroblastom) la copii și adulți</t>
  </si>
  <si>
    <t xml:space="preserve">    ~Subprogramul national de testare genetica</t>
  </si>
  <si>
    <t>Asist.medic.in centre med.multifunctionale(servicii medicale de recuperare), din care:</t>
  </si>
  <si>
    <t>6605.04.05</t>
  </si>
  <si>
    <t>Servicii de urgenta prespitalicesti si transport sanitar</t>
  </si>
  <si>
    <t>6605.05</t>
  </si>
  <si>
    <t>Servicii medicale in unitati sanitare cu paturi</t>
  </si>
  <si>
    <t>6605.06</t>
  </si>
  <si>
    <r>
      <t>Spitale generale</t>
    </r>
    <r>
      <rPr>
        <b/>
        <sz val="10"/>
        <color theme="0"/>
        <rFont val="Arial"/>
        <family val="2"/>
        <charset val="238"/>
      </rPr>
      <t>, din care:</t>
    </r>
  </si>
  <si>
    <t>6605.06.01</t>
  </si>
  <si>
    <t>~sume pentru punerea în aplicare a dispoziţiilor art. 165 alin. ( 1^1)  - (1^3) din Legea nr. 95/2006 ( cf.modificarilor aduse prin Legea nr.109/2022)</t>
  </si>
  <si>
    <t>~suma corespunzătoare alocației de hrană din unitățile sanitare publice</t>
  </si>
  <si>
    <t xml:space="preserve">    ~ Servicii medicale spitalicesti utilizate in PNS</t>
  </si>
  <si>
    <t xml:space="preserve">    ~ Subprogramul de diagnostic si de monitorizare a bolii minime reziduale a bolnavilor cu leucemii acute prin imunofenotipare, examen citogenetic si/sau FISH si de biologie moleculară la copii și adulți</t>
  </si>
  <si>
    <t xml:space="preserve">    ~ Programul national de diagnostic si tratament cu ajutorul aparaturii de inalta perfomanta </t>
  </si>
  <si>
    <t xml:space="preserve">  ~Subprogramul de radioterapie a bolnavilor cu afectiuni oncologice</t>
  </si>
  <si>
    <t>~Programul national de endometrioza</t>
  </si>
  <si>
    <t>Unitati de recuperare-reabilitare a sanatatii, din care:</t>
  </si>
  <si>
    <t>6605.06.04</t>
  </si>
  <si>
    <t>Ingrijiri medicale la domiciliu</t>
  </si>
  <si>
    <t>6605.07</t>
  </si>
  <si>
    <t>Prestatii medicale acordate in baza documentelor internationale</t>
  </si>
  <si>
    <t>6605.11</t>
  </si>
  <si>
    <t>CHELTUIELI PENTRU ASIGURARI SI ASISTENTA SOCIALA</t>
  </si>
  <si>
    <t>50.05</t>
  </si>
  <si>
    <t>Asigurari si asistenta sociala</t>
  </si>
  <si>
    <t>68.05</t>
  </si>
  <si>
    <t>68.05.01</t>
  </si>
  <si>
    <t>TITLUL IX  - Asistenta sociala</t>
  </si>
  <si>
    <t>57</t>
  </si>
  <si>
    <t>Ajutoare sociale</t>
  </si>
  <si>
    <t>57.02</t>
  </si>
  <si>
    <t>Ajutoare sociale in numerar</t>
  </si>
  <si>
    <t>57.02.01</t>
  </si>
  <si>
    <t>Asistenta sociala in caz de boli si invaliditati</t>
  </si>
  <si>
    <t>68.05.05</t>
  </si>
  <si>
    <t>Asistenta sociala in caz de boli</t>
  </si>
  <si>
    <t>68.05.05.01</t>
  </si>
  <si>
    <t>Asistenta sociala pentru familie si copii</t>
  </si>
  <si>
    <t>68.05.06</t>
  </si>
  <si>
    <t>Plati efectuate in anii precedenti si recuperate in anul curent pentru asistenta sociala</t>
  </si>
  <si>
    <t>REZERVE</t>
  </si>
  <si>
    <t>9705</t>
  </si>
  <si>
    <t xml:space="preserve">Fond de rezerva </t>
  </si>
  <si>
    <t>9705.02</t>
  </si>
  <si>
    <t>EXCEDENT</t>
  </si>
  <si>
    <t>98.05</t>
  </si>
  <si>
    <t>DEFICIT</t>
  </si>
  <si>
    <t>99.05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</si>
</sst>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45">
    <font>
      <sz val="11"/>
      <color theme="1"/>
      <name val="Calibri"/>
      <family val="2"/>
      <charset val="238"/>
      <scheme val="minor"/>
    </font>
    <font>
      <sz val="10"/>
      <name val="Arial"/>
      <family val="2"/>
      <charset val="238"/>
    </font>
    <font>
      <b/>
      <sz val="11"/>
      <name val="Arial"/>
      <family val="2"/>
      <charset val="238"/>
    </font>
    <font>
      <b/>
      <sz val="14"/>
      <color indexed="10"/>
      <name val="Arial"/>
      <family val="2"/>
    </font>
    <font>
      <b/>
      <sz val="11"/>
      <name val="Arial"/>
      <family val="2"/>
    </font>
    <font>
      <b/>
      <sz val="10"/>
      <name val="Arial"/>
      <family val="2"/>
    </font>
    <font>
      <b/>
      <sz val="10"/>
      <name val="Arial"/>
      <family val="2"/>
      <charset val="238"/>
    </font>
    <font>
      <sz val="9"/>
      <name val="Arial"/>
      <family val="2"/>
      <charset val="238"/>
    </font>
    <font>
      <b/>
      <sz val="9"/>
      <name val="Arial"/>
      <family val="2"/>
      <charset val="238"/>
    </font>
    <font>
      <b/>
      <sz val="10"/>
      <name val="RomHelvetica"/>
      <charset val="238"/>
    </font>
    <font>
      <b/>
      <sz val="14"/>
      <name val="Arial"/>
      <family val="2"/>
    </font>
    <font>
      <b/>
      <sz val="9"/>
      <name val="Arial"/>
      <family val="2"/>
    </font>
    <font>
      <b/>
      <sz val="8"/>
      <name val="Arial"/>
      <family val="2"/>
    </font>
    <font>
      <b/>
      <sz val="14"/>
      <color indexed="10"/>
      <name val="Arial"/>
      <family val="2"/>
      <charset val="238"/>
    </font>
    <font>
      <b/>
      <sz val="14"/>
      <color theme="2"/>
      <name val="Arial"/>
      <family val="2"/>
    </font>
    <font>
      <b/>
      <sz val="12"/>
      <name val="Arial"/>
      <family val="2"/>
    </font>
    <font>
      <sz val="10"/>
      <name val="Arial"/>
      <family val="2"/>
    </font>
    <font>
      <sz val="8"/>
      <name val="Arial"/>
      <family val="2"/>
    </font>
    <font>
      <sz val="11"/>
      <name val="Arial"/>
      <family val="2"/>
    </font>
    <font>
      <sz val="11"/>
      <name val="Arial"/>
      <family val="2"/>
      <charset val="238"/>
    </font>
    <font>
      <sz val="12"/>
      <name val="Arial"/>
      <family val="2"/>
    </font>
    <font>
      <sz val="9"/>
      <name val="Arial"/>
      <family val="2"/>
    </font>
    <font>
      <b/>
      <sz val="8"/>
      <name val="Arial"/>
      <family val="2"/>
      <charset val="238"/>
    </font>
    <font>
      <b/>
      <sz val="14"/>
      <color rgb="FFFF0000"/>
      <name val="Arial"/>
      <family val="2"/>
    </font>
    <font>
      <sz val="8"/>
      <name val="Arial"/>
      <family val="2"/>
      <charset val="238"/>
    </font>
    <font>
      <b/>
      <sz val="12"/>
      <name val="Arial"/>
      <family val="2"/>
      <charset val="238"/>
    </font>
    <font>
      <b/>
      <i/>
      <sz val="10"/>
      <name val="Arial"/>
      <family val="2"/>
      <charset val="238"/>
    </font>
    <font>
      <b/>
      <i/>
      <sz val="8"/>
      <name val="Arial"/>
      <family val="2"/>
      <charset val="238"/>
    </font>
    <font>
      <b/>
      <sz val="14"/>
      <color rgb="FFF2DCDB"/>
      <name val="Arial"/>
      <family val="2"/>
    </font>
    <font>
      <b/>
      <sz val="14"/>
      <color rgb="FFF2DCDB"/>
      <name val="Arial"/>
      <family val="2"/>
      <charset val="238"/>
    </font>
    <font>
      <i/>
      <sz val="9"/>
      <name val="Arial"/>
      <family val="2"/>
      <charset val="238"/>
    </font>
    <font>
      <i/>
      <sz val="8"/>
      <name val="Arial"/>
      <family val="2"/>
      <charset val="238"/>
    </font>
    <font>
      <i/>
      <sz val="11"/>
      <name val="Arial"/>
      <family val="2"/>
      <charset val="238"/>
    </font>
    <font>
      <i/>
      <sz val="12"/>
      <name val="Arial"/>
      <family val="2"/>
      <charset val="238"/>
    </font>
    <font>
      <b/>
      <i/>
      <sz val="11"/>
      <name val="Arial"/>
      <family val="2"/>
      <charset val="238"/>
    </font>
    <font>
      <b/>
      <sz val="9"/>
      <color theme="0"/>
      <name val="Arial"/>
      <family val="2"/>
      <charset val="238"/>
    </font>
    <font>
      <b/>
      <i/>
      <sz val="12"/>
      <name val="Arial"/>
      <family val="2"/>
      <charset val="238"/>
    </font>
    <font>
      <b/>
      <sz val="10"/>
      <color theme="0"/>
      <name val="Arial"/>
      <family val="2"/>
      <charset val="238"/>
    </font>
    <font>
      <i/>
      <sz val="10"/>
      <name val="Arial"/>
      <family val="2"/>
      <charset val="238"/>
    </font>
    <font>
      <sz val="12"/>
      <name val="Arial"/>
      <family val="2"/>
      <charset val="238"/>
    </font>
    <font>
      <sz val="14"/>
      <color indexed="10"/>
      <name val="Arial"/>
      <family val="2"/>
    </font>
    <font>
      <b/>
      <sz val="8"/>
      <color indexed="10"/>
      <name val="Arial"/>
      <family val="2"/>
    </font>
    <font>
      <b/>
      <sz val="12"/>
      <color indexed="9"/>
      <name val="Arial"/>
      <family val="2"/>
      <charset val="238"/>
    </font>
    <font>
      <b/>
      <sz val="9"/>
      <color indexed="81"/>
      <name val="Tahoma"/>
      <family val="2"/>
      <charset val="238"/>
    </font>
    <font>
      <sz val="9"/>
      <color indexed="81"/>
      <name val="Tahoma"/>
      <family val="2"/>
      <charset val="238"/>
    </font>
  </fonts>
  <fills count="8">
    <fill>
      <patternFill patternType="none"/>
    </fill>
    <fill>
      <patternFill patternType="gray125"/>
    </fill>
    <fill>
      <patternFill patternType="solid">
        <fgColor rgb="FFFFC000"/>
        <bgColor indexed="64"/>
      </patternFill>
    </fill>
    <fill>
      <patternFill patternType="solid">
        <fgColor rgb="FFF2DCDB"/>
        <bgColor indexed="41"/>
      </patternFill>
    </fill>
    <fill>
      <patternFill patternType="solid">
        <fgColor theme="2"/>
        <bgColor indexed="41"/>
      </patternFill>
    </fill>
    <fill>
      <patternFill patternType="solid">
        <fgColor rgb="FFCCFFCC"/>
        <bgColor indexed="26"/>
      </patternFill>
    </fill>
    <fill>
      <patternFill patternType="solid">
        <fgColor rgb="FFFFFF00"/>
        <bgColor indexed="64"/>
      </patternFill>
    </fill>
    <fill>
      <patternFill patternType="solid">
        <fgColor rgb="FFF2DCDB"/>
        <bgColor indexed="51"/>
      </patternFill>
    </fill>
  </fills>
  <borders count="40">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4">
    <xf numFmtId="0" fontId="0" fillId="0" borderId="0"/>
    <xf numFmtId="0" fontId="1" fillId="0" borderId="0"/>
    <xf numFmtId="0" fontId="1" fillId="0" borderId="0"/>
    <xf numFmtId="0" fontId="16" fillId="0" borderId="0"/>
  </cellStyleXfs>
  <cellXfs count="314">
    <xf numFmtId="0" fontId="0" fillId="0" borderId="0" xfId="0"/>
    <xf numFmtId="2" fontId="2" fillId="0" borderId="0" xfId="1" applyNumberFormat="1" applyFont="1" applyFill="1" applyBorder="1" applyAlignment="1" applyProtection="1">
      <alignment horizontal="left"/>
    </xf>
    <xf numFmtId="2" fontId="2" fillId="0" borderId="0" xfId="1" applyNumberFormat="1" applyFont="1" applyFill="1" applyAlignment="1" applyProtection="1">
      <alignment horizontal="left"/>
    </xf>
    <xf numFmtId="0" fontId="1" fillId="0" borderId="0" xfId="1" applyFill="1"/>
    <xf numFmtId="3" fontId="1" fillId="0" borderId="0" xfId="1" applyNumberFormat="1" applyFill="1"/>
    <xf numFmtId="0" fontId="1" fillId="0" borderId="0" xfId="1" applyFont="1" applyFill="1" applyAlignment="1">
      <alignment horizontal="center"/>
    </xf>
    <xf numFmtId="0" fontId="3" fillId="0" borderId="0" xfId="1" applyFont="1" applyFill="1" applyAlignment="1" applyProtection="1">
      <alignment vertical="center"/>
    </xf>
    <xf numFmtId="0" fontId="4" fillId="0" borderId="0" xfId="1" applyFont="1" applyFill="1" applyAlignment="1">
      <alignment vertical="center"/>
    </xf>
    <xf numFmtId="0" fontId="5" fillId="0" borderId="0" xfId="1" applyFont="1" applyFill="1" applyBorder="1" applyAlignment="1" applyProtection="1">
      <alignment horizontal="center"/>
    </xf>
    <xf numFmtId="0" fontId="5" fillId="0" borderId="0" xfId="1" applyFont="1" applyFill="1" applyBorder="1" applyAlignment="1" applyProtection="1">
      <alignment horizontal="center"/>
    </xf>
    <xf numFmtId="0" fontId="4" fillId="0" borderId="0" xfId="1" applyFont="1" applyFill="1" applyAlignment="1" applyProtection="1">
      <alignment vertical="center"/>
    </xf>
    <xf numFmtId="0" fontId="1" fillId="0" borderId="0" xfId="1" applyFill="1" applyProtection="1"/>
    <xf numFmtId="0" fontId="6" fillId="0" borderId="0" xfId="1" applyFont="1" applyFill="1" applyBorder="1" applyAlignment="1" applyProtection="1">
      <alignment horizontal="center"/>
    </xf>
    <xf numFmtId="0" fontId="6" fillId="0" borderId="0" xfId="1" applyFont="1" applyFill="1" applyBorder="1" applyAlignment="1" applyProtection="1">
      <alignment horizontal="center"/>
    </xf>
    <xf numFmtId="0" fontId="6" fillId="0" borderId="0" xfId="1" applyFont="1" applyFill="1" applyBorder="1" applyProtection="1"/>
    <xf numFmtId="3" fontId="7" fillId="0" borderId="0" xfId="1" applyNumberFormat="1" applyFont="1" applyFill="1" applyProtection="1"/>
    <xf numFmtId="3" fontId="1" fillId="0" borderId="0" xfId="1" applyNumberFormat="1" applyFont="1" applyFill="1" applyProtection="1"/>
    <xf numFmtId="3" fontId="1" fillId="0" borderId="0" xfId="1" applyNumberFormat="1" applyFill="1" applyProtection="1"/>
    <xf numFmtId="0" fontId="1" fillId="0" borderId="0" xfId="1" applyFill="1" applyBorder="1" applyProtection="1"/>
    <xf numFmtId="0" fontId="1" fillId="0" borderId="0" xfId="1" applyFill="1" applyAlignment="1" applyProtection="1">
      <alignment horizontal="center"/>
    </xf>
    <xf numFmtId="0" fontId="3" fillId="0" borderId="0" xfId="1" applyFont="1" applyFill="1" applyAlignment="1" applyProtection="1">
      <alignment horizontal="center" vertical="center"/>
    </xf>
    <xf numFmtId="0" fontId="6" fillId="0" borderId="1" xfId="1" applyFont="1" applyFill="1" applyBorder="1" applyAlignment="1" applyProtection="1">
      <alignment horizontal="center" vertical="center" wrapText="1"/>
    </xf>
    <xf numFmtId="0" fontId="8" fillId="0" borderId="2" xfId="1" applyFont="1" applyFill="1" applyBorder="1" applyAlignment="1" applyProtection="1">
      <alignment horizontal="center" vertical="center" wrapText="1"/>
    </xf>
    <xf numFmtId="0" fontId="5" fillId="0" borderId="2" xfId="1" applyFont="1" applyFill="1" applyBorder="1" applyAlignment="1" applyProtection="1">
      <alignment horizontal="center" vertical="center" wrapText="1"/>
    </xf>
    <xf numFmtId="0" fontId="9" fillId="0" borderId="2" xfId="1" applyFont="1" applyFill="1" applyBorder="1" applyAlignment="1" applyProtection="1">
      <alignment horizontal="center" vertical="center" wrapText="1"/>
    </xf>
    <xf numFmtId="0" fontId="9" fillId="0" borderId="3" xfId="1" applyFont="1" applyFill="1" applyBorder="1" applyAlignment="1" applyProtection="1">
      <alignment horizontal="center" vertical="center" wrapText="1"/>
    </xf>
    <xf numFmtId="0" fontId="9" fillId="0" borderId="4"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10" fillId="0" borderId="0" xfId="1" applyFont="1" applyFill="1" applyAlignment="1" applyProtection="1">
      <alignment vertical="center"/>
    </xf>
    <xf numFmtId="0" fontId="6" fillId="0" borderId="6" xfId="1" applyFont="1" applyFill="1" applyBorder="1" applyAlignment="1" applyProtection="1">
      <alignment horizontal="center" vertical="center" wrapText="1"/>
    </xf>
    <xf numFmtId="0" fontId="8" fillId="0" borderId="7" xfId="1" applyFont="1" applyFill="1" applyBorder="1" applyAlignment="1" applyProtection="1">
      <alignment horizontal="center" vertical="center" wrapText="1"/>
    </xf>
    <xf numFmtId="0" fontId="11" fillId="0" borderId="7" xfId="1" applyFont="1" applyFill="1" applyBorder="1" applyAlignment="1" applyProtection="1">
      <alignment horizontal="center" vertical="center" wrapText="1"/>
    </xf>
    <xf numFmtId="0" fontId="5" fillId="0" borderId="7" xfId="1" applyFont="1" applyFill="1" applyBorder="1" applyAlignment="1" applyProtection="1">
      <alignment horizontal="center" vertical="center" wrapText="1"/>
    </xf>
    <xf numFmtId="0" fontId="5" fillId="0" borderId="7" xfId="1" applyFont="1" applyFill="1" applyBorder="1" applyAlignment="1" applyProtection="1">
      <alignment horizontal="center" vertical="center" wrapText="1"/>
    </xf>
    <xf numFmtId="0" fontId="9" fillId="0" borderId="7" xfId="1" applyFont="1" applyFill="1" applyBorder="1" applyAlignment="1" applyProtection="1">
      <alignment horizontal="center" vertical="center" wrapText="1"/>
    </xf>
    <xf numFmtId="0" fontId="6" fillId="0" borderId="7" xfId="1" applyFont="1" applyFill="1" applyBorder="1" applyAlignment="1" applyProtection="1">
      <alignment horizontal="center" vertical="center" wrapText="1"/>
    </xf>
    <xf numFmtId="0" fontId="9" fillId="0" borderId="8" xfId="1"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5" fillId="0" borderId="10"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xf>
    <xf numFmtId="0" fontId="12" fillId="0" borderId="0" xfId="1" applyFont="1" applyFill="1" applyAlignment="1" applyProtection="1">
      <alignment horizontal="center" vertical="center" wrapText="1"/>
    </xf>
    <xf numFmtId="0" fontId="6" fillId="0" borderId="11" xfId="1" applyFont="1" applyFill="1" applyBorder="1" applyAlignment="1" applyProtection="1">
      <alignment horizontal="center" vertical="center" wrapText="1"/>
    </xf>
    <xf numFmtId="0" fontId="8" fillId="0" borderId="12" xfId="1" applyFont="1" applyFill="1" applyBorder="1" applyAlignment="1" applyProtection="1">
      <alignment horizontal="center" vertical="center" wrapText="1"/>
    </xf>
    <xf numFmtId="0" fontId="5" fillId="0" borderId="12" xfId="1" applyFont="1" applyFill="1" applyBorder="1" applyAlignment="1" applyProtection="1">
      <alignment horizontal="center" vertical="center" wrapText="1"/>
    </xf>
    <xf numFmtId="49" fontId="5" fillId="0" borderId="12" xfId="1" applyNumberFormat="1" applyFont="1" applyFill="1" applyBorder="1" applyAlignment="1" applyProtection="1">
      <alignment horizontal="center" vertical="center" wrapText="1"/>
    </xf>
    <xf numFmtId="49" fontId="9" fillId="0" borderId="12" xfId="1" applyNumberFormat="1" applyFont="1" applyFill="1" applyBorder="1" applyAlignment="1" applyProtection="1">
      <alignment horizontal="center" vertical="center" wrapText="1"/>
    </xf>
    <xf numFmtId="0" fontId="9" fillId="0" borderId="13" xfId="1" applyFont="1" applyFill="1" applyBorder="1" applyAlignment="1" applyProtection="1">
      <alignment horizontal="center" vertical="center" wrapText="1"/>
    </xf>
    <xf numFmtId="0" fontId="5" fillId="0" borderId="14" xfId="1" applyFont="1" applyFill="1" applyBorder="1" applyAlignment="1" applyProtection="1">
      <alignment horizontal="center" vertical="center"/>
    </xf>
    <xf numFmtId="0" fontId="5" fillId="0" borderId="15" xfId="1" applyFont="1" applyFill="1" applyBorder="1" applyAlignment="1" applyProtection="1">
      <alignment horizontal="center" vertical="center" wrapText="1"/>
    </xf>
    <xf numFmtId="0" fontId="3" fillId="0" borderId="0" xfId="1" applyFont="1" applyAlignment="1">
      <alignment vertical="center"/>
    </xf>
    <xf numFmtId="0" fontId="3" fillId="0" borderId="0" xfId="1" applyFont="1" applyFill="1" applyAlignment="1">
      <alignment vertical="center"/>
    </xf>
    <xf numFmtId="0" fontId="3" fillId="2" borderId="0" xfId="1" applyFont="1" applyFill="1" applyAlignment="1">
      <alignment vertical="center"/>
    </xf>
    <xf numFmtId="0" fontId="4" fillId="0" borderId="0" xfId="1" applyFont="1" applyAlignment="1">
      <alignment vertical="center"/>
    </xf>
    <xf numFmtId="0" fontId="1" fillId="0" borderId="0" xfId="1" applyAlignment="1">
      <alignment vertical="center"/>
    </xf>
    <xf numFmtId="0" fontId="1" fillId="0" borderId="0" xfId="1" applyFill="1" applyAlignment="1" applyProtection="1">
      <alignment vertical="center"/>
    </xf>
    <xf numFmtId="49" fontId="5" fillId="0" borderId="16" xfId="1" applyNumberFormat="1" applyFont="1" applyFill="1" applyBorder="1" applyAlignment="1" applyProtection="1">
      <alignment vertical="center" wrapText="1"/>
    </xf>
    <xf numFmtId="49" fontId="12" fillId="0" borderId="17" xfId="1" applyNumberFormat="1" applyFont="1" applyFill="1" applyBorder="1" applyAlignment="1" applyProtection="1">
      <alignment horizontal="left" vertical="center"/>
    </xf>
    <xf numFmtId="3" fontId="4" fillId="0" borderId="17" xfId="1" applyNumberFormat="1" applyFont="1" applyFill="1" applyBorder="1" applyAlignment="1" applyProtection="1">
      <alignment horizontal="right" vertical="center"/>
    </xf>
    <xf numFmtId="3" fontId="4" fillId="0" borderId="18" xfId="1" applyNumberFormat="1" applyFont="1" applyFill="1" applyBorder="1" applyAlignment="1" applyProtection="1">
      <alignment horizontal="right" vertical="center"/>
    </xf>
    <xf numFmtId="3" fontId="4" fillId="0" borderId="4" xfId="1" applyNumberFormat="1" applyFont="1" applyFill="1" applyBorder="1" applyAlignment="1" applyProtection="1">
      <alignment horizontal="right" vertical="center"/>
    </xf>
    <xf numFmtId="3" fontId="4" fillId="0" borderId="5" xfId="1" applyNumberFormat="1" applyFont="1" applyFill="1" applyBorder="1" applyAlignment="1" applyProtection="1">
      <alignment horizontal="right" vertical="center"/>
    </xf>
    <xf numFmtId="3" fontId="3" fillId="3" borderId="0" xfId="1" applyNumberFormat="1" applyFont="1" applyFill="1" applyAlignment="1">
      <alignment vertical="center"/>
    </xf>
    <xf numFmtId="3" fontId="13" fillId="3" borderId="0" xfId="1" applyNumberFormat="1" applyFont="1" applyFill="1" applyAlignment="1">
      <alignment vertical="center"/>
    </xf>
    <xf numFmtId="3" fontId="13" fillId="0" borderId="0" xfId="1" applyNumberFormat="1" applyFont="1" applyFill="1" applyAlignment="1">
      <alignment vertical="center"/>
    </xf>
    <xf numFmtId="3" fontId="14" fillId="4" borderId="0" xfId="1" applyNumberFormat="1" applyFont="1" applyFill="1" applyAlignment="1">
      <alignment vertical="center"/>
    </xf>
    <xf numFmtId="3" fontId="3" fillId="0" borderId="0" xfId="1" applyNumberFormat="1" applyFont="1" applyFill="1" applyBorder="1" applyAlignment="1" applyProtection="1">
      <alignment vertical="center"/>
    </xf>
    <xf numFmtId="0" fontId="4" fillId="0" borderId="0" xfId="1" applyFont="1" applyFill="1" applyProtection="1"/>
    <xf numFmtId="3" fontId="5" fillId="0" borderId="19" xfId="1" applyNumberFormat="1" applyFont="1" applyFill="1" applyBorder="1" applyAlignment="1" applyProtection="1">
      <alignment vertical="center" wrapText="1"/>
    </xf>
    <xf numFmtId="3" fontId="12" fillId="0" borderId="20" xfId="1" applyNumberFormat="1" applyFont="1" applyFill="1" applyBorder="1" applyAlignment="1" applyProtection="1">
      <alignment vertical="center"/>
    </xf>
    <xf numFmtId="3" fontId="4" fillId="0" borderId="20" xfId="1" applyNumberFormat="1" applyFont="1" applyFill="1" applyBorder="1" applyAlignment="1" applyProtection="1">
      <alignment horizontal="right" vertical="center"/>
    </xf>
    <xf numFmtId="3" fontId="4" fillId="0" borderId="21" xfId="1" applyNumberFormat="1" applyFont="1" applyFill="1" applyBorder="1" applyAlignment="1" applyProtection="1">
      <alignment horizontal="right" vertical="center"/>
    </xf>
    <xf numFmtId="3" fontId="4" fillId="0" borderId="22" xfId="1" applyNumberFormat="1" applyFont="1" applyFill="1" applyBorder="1" applyAlignment="1" applyProtection="1">
      <alignment horizontal="right" vertical="center"/>
    </xf>
    <xf numFmtId="3" fontId="4" fillId="0" borderId="23" xfId="1" applyNumberFormat="1" applyFont="1" applyFill="1" applyBorder="1" applyAlignment="1" applyProtection="1">
      <alignment horizontal="right" vertical="center"/>
    </xf>
    <xf numFmtId="0" fontId="3" fillId="0" borderId="0" xfId="1" applyFont="1" applyFill="1" applyProtection="1"/>
    <xf numFmtId="3" fontId="3" fillId="0" borderId="0" xfId="1" applyNumberFormat="1" applyFont="1" applyAlignment="1">
      <alignment vertical="center"/>
    </xf>
    <xf numFmtId="3" fontId="13" fillId="0" borderId="0" xfId="1" applyNumberFormat="1" applyFont="1" applyAlignment="1">
      <alignment vertical="center"/>
    </xf>
    <xf numFmtId="3" fontId="14" fillId="0" borderId="0" xfId="1" applyNumberFormat="1" applyFont="1" applyFill="1" applyAlignment="1">
      <alignment vertical="center"/>
    </xf>
    <xf numFmtId="3" fontId="12" fillId="0" borderId="20" xfId="1" applyNumberFormat="1" applyFont="1" applyFill="1" applyBorder="1" applyAlignment="1" applyProtection="1">
      <alignment horizontal="left" vertical="center"/>
    </xf>
    <xf numFmtId="0" fontId="15" fillId="0" borderId="0" xfId="1" applyFont="1" applyFill="1" applyProtection="1"/>
    <xf numFmtId="3" fontId="5" fillId="0" borderId="24" xfId="1" applyNumberFormat="1" applyFont="1" applyFill="1" applyBorder="1" applyAlignment="1" applyProtection="1">
      <alignment vertical="center" wrapText="1"/>
    </xf>
    <xf numFmtId="3" fontId="12" fillId="0" borderId="25" xfId="1" applyNumberFormat="1" applyFont="1" applyFill="1" applyBorder="1" applyAlignment="1" applyProtection="1">
      <alignment vertical="center"/>
    </xf>
    <xf numFmtId="3" fontId="4" fillId="0" borderId="25" xfId="1" applyNumberFormat="1" applyFont="1" applyFill="1" applyBorder="1" applyAlignment="1" applyProtection="1">
      <alignment horizontal="right" vertical="center"/>
    </xf>
    <xf numFmtId="3" fontId="4" fillId="0" borderId="26" xfId="1" applyNumberFormat="1" applyFont="1" applyFill="1" applyBorder="1" applyAlignment="1" applyProtection="1">
      <alignment horizontal="right" vertical="center"/>
    </xf>
    <xf numFmtId="3" fontId="4" fillId="0" borderId="27" xfId="1" applyNumberFormat="1" applyFont="1" applyFill="1" applyBorder="1" applyAlignment="1" applyProtection="1">
      <alignment horizontal="right" vertical="center"/>
    </xf>
    <xf numFmtId="3" fontId="4" fillId="0" borderId="28" xfId="1" applyNumberFormat="1" applyFont="1" applyFill="1" applyBorder="1" applyAlignment="1" applyProtection="1">
      <alignment horizontal="right" vertical="center"/>
    </xf>
    <xf numFmtId="3" fontId="5" fillId="0" borderId="29" xfId="1" applyNumberFormat="1" applyFont="1" applyFill="1" applyBorder="1" applyAlignment="1" applyProtection="1">
      <alignment vertical="center" wrapText="1"/>
    </xf>
    <xf numFmtId="3" fontId="12" fillId="0" borderId="30" xfId="1" applyNumberFormat="1" applyFont="1" applyFill="1" applyBorder="1" applyAlignment="1" applyProtection="1">
      <alignment vertical="center"/>
    </xf>
    <xf numFmtId="3" fontId="4" fillId="0" borderId="30" xfId="1" applyNumberFormat="1" applyFont="1" applyFill="1" applyBorder="1" applyAlignment="1" applyProtection="1">
      <alignment horizontal="right" vertical="center"/>
    </xf>
    <xf numFmtId="3" fontId="4" fillId="0" borderId="31" xfId="1" applyNumberFormat="1" applyFont="1" applyFill="1" applyBorder="1" applyAlignment="1" applyProtection="1">
      <alignment horizontal="right" vertical="center"/>
    </xf>
    <xf numFmtId="3" fontId="4" fillId="0" borderId="32" xfId="1" applyNumberFormat="1" applyFont="1" applyFill="1" applyBorder="1" applyAlignment="1" applyProtection="1">
      <alignment horizontal="right" vertical="center"/>
    </xf>
    <xf numFmtId="3" fontId="4" fillId="0" borderId="33" xfId="1" applyNumberFormat="1" applyFont="1" applyFill="1" applyBorder="1" applyAlignment="1" applyProtection="1">
      <alignment horizontal="right" vertical="center"/>
    </xf>
    <xf numFmtId="3" fontId="3" fillId="5" borderId="0" xfId="1" applyNumberFormat="1" applyFont="1" applyFill="1" applyAlignment="1">
      <alignment vertical="center"/>
    </xf>
    <xf numFmtId="3" fontId="14" fillId="6" borderId="0" xfId="1" applyNumberFormat="1" applyFont="1" applyFill="1" applyBorder="1" applyAlignment="1" applyProtection="1">
      <alignment vertical="center"/>
    </xf>
    <xf numFmtId="3" fontId="16" fillId="0" borderId="19" xfId="1" applyNumberFormat="1" applyFont="1" applyFill="1" applyBorder="1" applyAlignment="1">
      <alignment vertical="center" wrapText="1"/>
    </xf>
    <xf numFmtId="3" fontId="17" fillId="0" borderId="20" xfId="1" applyNumberFormat="1" applyFont="1" applyFill="1" applyBorder="1" applyAlignment="1">
      <alignment vertical="center"/>
    </xf>
    <xf numFmtId="3" fontId="18" fillId="0" borderId="20" xfId="1" applyNumberFormat="1" applyFont="1" applyFill="1" applyBorder="1" applyAlignment="1" applyProtection="1">
      <alignment horizontal="right" vertical="center"/>
      <protection locked="0"/>
    </xf>
    <xf numFmtId="3" fontId="18" fillId="0" borderId="20" xfId="1" applyNumberFormat="1" applyFont="1" applyFill="1" applyBorder="1" applyAlignment="1" applyProtection="1">
      <alignment horizontal="right" vertical="center"/>
    </xf>
    <xf numFmtId="3" fontId="19" fillId="0" borderId="20" xfId="1" applyNumberFormat="1" applyFont="1" applyFill="1" applyBorder="1" applyAlignment="1" applyProtection="1">
      <alignment horizontal="right" vertical="center"/>
    </xf>
    <xf numFmtId="3" fontId="18" fillId="0" borderId="21" xfId="1" applyNumberFormat="1" applyFont="1" applyFill="1" applyBorder="1" applyAlignment="1" applyProtection="1">
      <alignment horizontal="right" vertical="center"/>
    </xf>
    <xf numFmtId="3" fontId="18" fillId="0" borderId="22" xfId="1" applyNumberFormat="1" applyFont="1" applyFill="1" applyBorder="1" applyAlignment="1" applyProtection="1">
      <alignment horizontal="right" vertical="center"/>
    </xf>
    <xf numFmtId="3" fontId="18" fillId="0" borderId="23" xfId="1" applyNumberFormat="1" applyFont="1" applyFill="1" applyBorder="1" applyAlignment="1" applyProtection="1">
      <alignment horizontal="right" vertical="center"/>
      <protection locked="0"/>
    </xf>
    <xf numFmtId="0" fontId="20" fillId="0" borderId="0" xfId="1" applyFont="1" applyFill="1"/>
    <xf numFmtId="0" fontId="18" fillId="0" borderId="0" xfId="1" applyFont="1" applyFill="1"/>
    <xf numFmtId="3" fontId="18" fillId="0" borderId="20" xfId="1" applyNumberFormat="1" applyFont="1" applyFill="1" applyBorder="1" applyAlignment="1" applyProtection="1">
      <alignment horizontal="right" vertical="center" wrapText="1"/>
      <protection locked="0"/>
    </xf>
    <xf numFmtId="3" fontId="21" fillId="0" borderId="19" xfId="1" applyNumberFormat="1" applyFont="1" applyFill="1" applyBorder="1" applyAlignment="1">
      <alignment vertical="center" wrapText="1"/>
    </xf>
    <xf numFmtId="3" fontId="16" fillId="0" borderId="19" xfId="1" applyNumberFormat="1" applyFont="1" applyFill="1" applyBorder="1" applyAlignment="1">
      <alignment horizontal="center" vertical="center" wrapText="1"/>
    </xf>
    <xf numFmtId="3" fontId="6" fillId="0" borderId="19" xfId="1" applyNumberFormat="1" applyFont="1" applyFill="1" applyBorder="1" applyAlignment="1">
      <alignment horizontal="left" vertical="center" wrapText="1"/>
    </xf>
    <xf numFmtId="49" fontId="22" fillId="0" borderId="20" xfId="1" applyNumberFormat="1" applyFont="1" applyFill="1" applyBorder="1" applyAlignment="1">
      <alignment vertical="center"/>
    </xf>
    <xf numFmtId="3" fontId="2" fillId="0" borderId="20" xfId="1" applyNumberFormat="1" applyFont="1" applyFill="1" applyBorder="1" applyAlignment="1" applyProtection="1">
      <alignment horizontal="right" vertical="center"/>
    </xf>
    <xf numFmtId="3" fontId="2" fillId="0" borderId="20" xfId="1" applyNumberFormat="1" applyFont="1" applyFill="1" applyBorder="1" applyAlignment="1" applyProtection="1">
      <alignment horizontal="right" vertical="center" wrapText="1"/>
    </xf>
    <xf numFmtId="3" fontId="2" fillId="0" borderId="21" xfId="1" applyNumberFormat="1" applyFont="1" applyFill="1" applyBorder="1" applyAlignment="1" applyProtection="1">
      <alignment horizontal="right" vertical="center"/>
    </xf>
    <xf numFmtId="3" fontId="2" fillId="0" borderId="22" xfId="1" applyNumberFormat="1" applyFont="1" applyFill="1" applyBorder="1" applyAlignment="1" applyProtection="1">
      <alignment horizontal="right" vertical="center"/>
    </xf>
    <xf numFmtId="3" fontId="2" fillId="0" borderId="23" xfId="1" applyNumberFormat="1" applyFont="1" applyFill="1" applyBorder="1" applyAlignment="1" applyProtection="1">
      <alignment horizontal="right" vertical="center"/>
    </xf>
    <xf numFmtId="3" fontId="16" fillId="0" borderId="19" xfId="1" applyNumberFormat="1" applyFont="1" applyFill="1" applyBorder="1" applyAlignment="1">
      <alignment horizontal="left" vertical="center" wrapText="1"/>
    </xf>
    <xf numFmtId="49" fontId="17" fillId="0" borderId="20" xfId="1" applyNumberFormat="1" applyFont="1" applyFill="1" applyBorder="1" applyAlignment="1">
      <alignment vertical="center"/>
    </xf>
    <xf numFmtId="3" fontId="5" fillId="0" borderId="19" xfId="1" applyNumberFormat="1" applyFont="1" applyFill="1" applyBorder="1" applyAlignment="1">
      <alignment vertical="center" wrapText="1"/>
    </xf>
    <xf numFmtId="3" fontId="12" fillId="0" borderId="20" xfId="1" applyNumberFormat="1" applyFont="1" applyFill="1" applyBorder="1" applyAlignment="1">
      <alignment vertical="center"/>
    </xf>
    <xf numFmtId="0" fontId="15" fillId="0" borderId="0" xfId="1" applyFont="1" applyFill="1"/>
    <xf numFmtId="0" fontId="4" fillId="0" borderId="0" xfId="1" applyFont="1" applyFill="1"/>
    <xf numFmtId="3" fontId="18" fillId="0" borderId="20" xfId="1" applyNumberFormat="1" applyFont="1" applyFill="1" applyBorder="1" applyAlignment="1" applyProtection="1">
      <alignment horizontal="right" vertical="center" wrapText="1"/>
    </xf>
    <xf numFmtId="3" fontId="23" fillId="3" borderId="0" xfId="1" applyNumberFormat="1" applyFont="1" applyFill="1" applyAlignment="1">
      <alignment vertical="center"/>
    </xf>
    <xf numFmtId="3" fontId="18" fillId="0" borderId="21" xfId="1" applyNumberFormat="1" applyFont="1" applyFill="1" applyBorder="1" applyAlignment="1" applyProtection="1">
      <alignment horizontal="right" vertical="center" wrapText="1"/>
    </xf>
    <xf numFmtId="3" fontId="3" fillId="4" borderId="0" xfId="1" applyNumberFormat="1" applyFont="1" applyFill="1" applyAlignment="1">
      <alignment vertical="center"/>
    </xf>
    <xf numFmtId="3" fontId="18" fillId="0" borderId="23" xfId="1" applyNumberFormat="1" applyFont="1" applyFill="1" applyBorder="1" applyAlignment="1" applyProtection="1">
      <alignment horizontal="right" vertical="center"/>
    </xf>
    <xf numFmtId="3" fontId="16" fillId="0" borderId="24" xfId="1" applyNumberFormat="1" applyFont="1" applyFill="1" applyBorder="1" applyAlignment="1">
      <alignment vertical="center" wrapText="1"/>
    </xf>
    <xf numFmtId="3" fontId="17" fillId="0" borderId="25" xfId="1" applyNumberFormat="1" applyFont="1" applyFill="1" applyBorder="1" applyAlignment="1">
      <alignment vertical="center"/>
    </xf>
    <xf numFmtId="3" fontId="18" fillId="0" borderId="25" xfId="1" applyNumberFormat="1" applyFont="1" applyFill="1" applyBorder="1" applyAlignment="1" applyProtection="1">
      <alignment horizontal="right" vertical="center"/>
      <protection locked="0"/>
    </xf>
    <xf numFmtId="3" fontId="18" fillId="0" borderId="25" xfId="1" applyNumberFormat="1" applyFont="1" applyFill="1" applyBorder="1" applyAlignment="1" applyProtection="1">
      <alignment horizontal="right" vertical="center" wrapText="1"/>
    </xf>
    <xf numFmtId="3" fontId="18" fillId="0" borderId="25" xfId="1" applyNumberFormat="1" applyFont="1" applyFill="1" applyBorder="1" applyAlignment="1" applyProtection="1">
      <alignment horizontal="right" vertical="center"/>
    </xf>
    <xf numFmtId="3" fontId="18" fillId="0" borderId="26" xfId="1" applyNumberFormat="1" applyFont="1" applyFill="1" applyBorder="1" applyAlignment="1" applyProtection="1">
      <alignment horizontal="right" vertical="center" wrapText="1"/>
    </xf>
    <xf numFmtId="3" fontId="18" fillId="0" borderId="27" xfId="1" applyNumberFormat="1" applyFont="1" applyFill="1" applyBorder="1" applyAlignment="1" applyProtection="1">
      <alignment horizontal="right" vertical="center"/>
    </xf>
    <xf numFmtId="3" fontId="18" fillId="0" borderId="28" xfId="1" applyNumberFormat="1" applyFont="1" applyFill="1" applyBorder="1" applyAlignment="1" applyProtection="1">
      <alignment horizontal="right" vertical="center"/>
      <protection locked="0"/>
    </xf>
    <xf numFmtId="3" fontId="16" fillId="0" borderId="29" xfId="1" applyNumberFormat="1" applyFont="1" applyFill="1" applyBorder="1" applyAlignment="1">
      <alignment vertical="center" wrapText="1"/>
    </xf>
    <xf numFmtId="3" fontId="17" fillId="0" borderId="30" xfId="1" applyNumberFormat="1" applyFont="1" applyFill="1" applyBorder="1" applyAlignment="1">
      <alignment vertical="center"/>
    </xf>
    <xf numFmtId="3" fontId="18" fillId="0" borderId="30" xfId="1" applyNumberFormat="1" applyFont="1" applyFill="1" applyBorder="1" applyAlignment="1" applyProtection="1">
      <alignment horizontal="right" vertical="center"/>
      <protection locked="0"/>
    </xf>
    <xf numFmtId="3" fontId="18" fillId="0" borderId="30" xfId="1" applyNumberFormat="1" applyFont="1" applyFill="1" applyBorder="1" applyAlignment="1" applyProtection="1">
      <alignment horizontal="right" vertical="center" wrapText="1"/>
      <protection locked="0"/>
    </xf>
    <xf numFmtId="3" fontId="18" fillId="0" borderId="30" xfId="1" applyNumberFormat="1" applyFont="1" applyFill="1" applyBorder="1" applyAlignment="1" applyProtection="1">
      <alignment horizontal="right" vertical="center" wrapText="1"/>
    </xf>
    <xf numFmtId="3" fontId="18" fillId="0" borderId="30" xfId="1" applyNumberFormat="1" applyFont="1" applyFill="1" applyBorder="1" applyAlignment="1" applyProtection="1">
      <alignment horizontal="right" vertical="center"/>
    </xf>
    <xf numFmtId="3" fontId="18" fillId="0" borderId="31" xfId="1" applyNumberFormat="1" applyFont="1" applyFill="1" applyBorder="1" applyAlignment="1" applyProtection="1">
      <alignment horizontal="right" vertical="center" wrapText="1"/>
    </xf>
    <xf numFmtId="3" fontId="18" fillId="0" borderId="32" xfId="1" applyNumberFormat="1" applyFont="1" applyFill="1" applyBorder="1" applyAlignment="1" applyProtection="1">
      <alignment horizontal="right" vertical="center"/>
    </xf>
    <xf numFmtId="3" fontId="18" fillId="0" borderId="33" xfId="1" applyNumberFormat="1" applyFont="1" applyFill="1" applyBorder="1" applyAlignment="1" applyProtection="1">
      <alignment horizontal="right" vertical="center"/>
      <protection locked="0"/>
    </xf>
    <xf numFmtId="3" fontId="2" fillId="0" borderId="20" xfId="1" applyNumberFormat="1" applyFont="1" applyFill="1" applyBorder="1" applyAlignment="1" applyProtection="1">
      <alignment horizontal="right" vertical="center"/>
      <protection locked="0"/>
    </xf>
    <xf numFmtId="3" fontId="2" fillId="0" borderId="20" xfId="1" applyNumberFormat="1" applyFont="1" applyFill="1" applyBorder="1" applyAlignment="1" applyProtection="1">
      <alignment horizontal="right" vertical="center" wrapText="1"/>
      <protection locked="0"/>
    </xf>
    <xf numFmtId="3" fontId="4" fillId="0" borderId="21" xfId="1" applyNumberFormat="1" applyFont="1" applyFill="1" applyBorder="1" applyAlignment="1" applyProtection="1">
      <alignment horizontal="right" vertical="center" wrapText="1"/>
    </xf>
    <xf numFmtId="3" fontId="2" fillId="0" borderId="23" xfId="1" applyNumberFormat="1" applyFont="1" applyFill="1" applyBorder="1" applyAlignment="1" applyProtection="1">
      <alignment horizontal="right" vertical="center"/>
      <protection locked="0"/>
    </xf>
    <xf numFmtId="3" fontId="4" fillId="0" borderId="20" xfId="1" applyNumberFormat="1" applyFont="1" applyFill="1" applyBorder="1" applyAlignment="1" applyProtection="1">
      <alignment horizontal="right" vertical="center"/>
      <protection locked="0"/>
    </xf>
    <xf numFmtId="3" fontId="2" fillId="0" borderId="21" xfId="1" applyNumberFormat="1" applyFont="1" applyFill="1" applyBorder="1" applyAlignment="1" applyProtection="1">
      <alignment horizontal="right" vertical="center" wrapText="1"/>
    </xf>
    <xf numFmtId="3" fontId="8" fillId="0" borderId="19" xfId="2" applyNumberFormat="1" applyFont="1" applyFill="1" applyBorder="1" applyAlignment="1">
      <alignment vertical="center" wrapText="1"/>
    </xf>
    <xf numFmtId="3" fontId="22" fillId="0" borderId="20" xfId="2" applyNumberFormat="1" applyFont="1" applyFill="1" applyBorder="1" applyAlignment="1">
      <alignment vertical="center"/>
    </xf>
    <xf numFmtId="3" fontId="22" fillId="0" borderId="20" xfId="1" applyNumberFormat="1" applyFont="1" applyFill="1" applyBorder="1" applyAlignment="1" applyProtection="1">
      <alignment vertical="center"/>
    </xf>
    <xf numFmtId="3" fontId="13" fillId="5" borderId="0" xfId="1" applyNumberFormat="1" applyFont="1" applyFill="1" applyAlignment="1">
      <alignment vertical="center"/>
    </xf>
    <xf numFmtId="4" fontId="20" fillId="0" borderId="0" xfId="1" applyNumberFormat="1" applyFont="1" applyFill="1"/>
    <xf numFmtId="3" fontId="6" fillId="0" borderId="19" xfId="1" applyNumberFormat="1" applyFont="1" applyFill="1" applyBorder="1" applyAlignment="1" applyProtection="1">
      <alignment vertical="center" wrapText="1"/>
    </xf>
    <xf numFmtId="3" fontId="3" fillId="7" borderId="0" xfId="1" applyNumberFormat="1" applyFont="1" applyFill="1" applyAlignment="1">
      <alignment vertical="center"/>
    </xf>
    <xf numFmtId="3" fontId="8" fillId="0" borderId="19" xfId="1" applyNumberFormat="1" applyFont="1" applyFill="1" applyBorder="1" applyAlignment="1" applyProtection="1">
      <alignment vertical="center" wrapText="1"/>
    </xf>
    <xf numFmtId="0" fontId="2" fillId="0" borderId="0" xfId="1" applyFont="1" applyFill="1"/>
    <xf numFmtId="3" fontId="7" fillId="0" borderId="19" xfId="1" applyNumberFormat="1" applyFont="1" applyFill="1" applyBorder="1" applyAlignment="1" applyProtection="1">
      <alignment vertical="center" wrapText="1"/>
    </xf>
    <xf numFmtId="3" fontId="1" fillId="0" borderId="20" xfId="1" applyNumberFormat="1" applyFont="1" applyFill="1" applyBorder="1" applyAlignment="1" applyProtection="1">
      <alignment vertical="center" wrapText="1"/>
    </xf>
    <xf numFmtId="3" fontId="19" fillId="0" borderId="20" xfId="1" applyNumberFormat="1" applyFont="1" applyFill="1" applyBorder="1" applyAlignment="1" applyProtection="1">
      <alignment horizontal="right" vertical="center"/>
      <protection locked="0"/>
    </xf>
    <xf numFmtId="3" fontId="19" fillId="0" borderId="20" xfId="1" applyNumberFormat="1" applyFont="1" applyFill="1" applyBorder="1" applyAlignment="1" applyProtection="1">
      <alignment horizontal="right" vertical="center" wrapText="1"/>
    </xf>
    <xf numFmtId="3" fontId="19" fillId="0" borderId="23" xfId="1" applyNumberFormat="1" applyFont="1" applyFill="1" applyBorder="1" applyAlignment="1" applyProtection="1">
      <alignment horizontal="right" vertical="center"/>
      <protection locked="0"/>
    </xf>
    <xf numFmtId="3" fontId="7" fillId="0" borderId="20" xfId="1" applyNumberFormat="1" applyFont="1" applyFill="1" applyBorder="1" applyAlignment="1" applyProtection="1">
      <alignment vertical="center" wrapText="1"/>
    </xf>
    <xf numFmtId="3" fontId="7" fillId="0" borderId="24" xfId="1" applyNumberFormat="1" applyFont="1" applyFill="1" applyBorder="1" applyAlignment="1" applyProtection="1">
      <alignment vertical="center" wrapText="1"/>
    </xf>
    <xf numFmtId="3" fontId="7" fillId="0" borderId="25" xfId="1" applyNumberFormat="1" applyFont="1" applyFill="1" applyBorder="1" applyAlignment="1" applyProtection="1">
      <alignment vertical="center" wrapText="1"/>
    </xf>
    <xf numFmtId="3" fontId="19" fillId="0" borderId="25" xfId="1" applyNumberFormat="1" applyFont="1" applyFill="1" applyBorder="1" applyAlignment="1" applyProtection="1">
      <alignment horizontal="right" vertical="center"/>
      <protection locked="0"/>
    </xf>
    <xf numFmtId="3" fontId="19" fillId="0" borderId="28" xfId="1" applyNumberFormat="1" applyFont="1" applyFill="1" applyBorder="1" applyAlignment="1" applyProtection="1">
      <alignment horizontal="right" vertical="center"/>
      <protection locked="0"/>
    </xf>
    <xf numFmtId="0" fontId="18" fillId="0" borderId="0" xfId="1" applyFont="1" applyFill="1" applyAlignment="1">
      <alignment horizontal="right" vertical="center"/>
    </xf>
    <xf numFmtId="3" fontId="8" fillId="0" borderId="29" xfId="1" applyNumberFormat="1" applyFont="1" applyFill="1" applyBorder="1" applyAlignment="1" applyProtection="1">
      <alignment vertical="center" wrapText="1"/>
    </xf>
    <xf numFmtId="3" fontId="8" fillId="0" borderId="30" xfId="1" applyNumberFormat="1" applyFont="1" applyFill="1" applyBorder="1" applyAlignment="1" applyProtection="1">
      <alignment vertical="center" wrapText="1"/>
    </xf>
    <xf numFmtId="3" fontId="2" fillId="0" borderId="30" xfId="1" applyNumberFormat="1" applyFont="1" applyFill="1" applyBorder="1" applyAlignment="1" applyProtection="1">
      <alignment horizontal="right" vertical="center"/>
    </xf>
    <xf numFmtId="3" fontId="2" fillId="0" borderId="31" xfId="1" applyNumberFormat="1" applyFont="1" applyFill="1" applyBorder="1" applyAlignment="1" applyProtection="1">
      <alignment horizontal="right" vertical="center" wrapText="1"/>
    </xf>
    <xf numFmtId="3" fontId="2" fillId="0" borderId="32" xfId="1" applyNumberFormat="1" applyFont="1" applyFill="1" applyBorder="1" applyAlignment="1" applyProtection="1">
      <alignment horizontal="right" vertical="center"/>
    </xf>
    <xf numFmtId="3" fontId="2" fillId="0" borderId="33" xfId="1" applyNumberFormat="1" applyFont="1" applyFill="1" applyBorder="1" applyAlignment="1" applyProtection="1">
      <alignment horizontal="right" vertical="center"/>
    </xf>
    <xf numFmtId="3" fontId="24" fillId="0" borderId="19" xfId="1" applyNumberFormat="1" applyFont="1" applyFill="1" applyBorder="1" applyAlignment="1" applyProtection="1">
      <alignment vertical="center" wrapText="1"/>
    </xf>
    <xf numFmtId="3" fontId="24" fillId="0" borderId="19" xfId="1" applyNumberFormat="1" applyFont="1" applyFill="1" applyBorder="1" applyAlignment="1" applyProtection="1">
      <alignment horizontal="left" vertical="center" wrapText="1"/>
    </xf>
    <xf numFmtId="3" fontId="24" fillId="0" borderId="20" xfId="1" applyNumberFormat="1" applyFont="1" applyFill="1" applyBorder="1" applyAlignment="1" applyProtection="1">
      <alignment horizontal="right" vertical="center"/>
    </xf>
    <xf numFmtId="3" fontId="7" fillId="0" borderId="19" xfId="1" applyNumberFormat="1" applyFont="1" applyFill="1" applyBorder="1" applyAlignment="1" applyProtection="1">
      <alignment horizontal="left" vertical="center" wrapText="1"/>
    </xf>
    <xf numFmtId="3" fontId="24" fillId="0" borderId="19" xfId="1" applyNumberFormat="1" applyFont="1" applyFill="1" applyBorder="1" applyAlignment="1">
      <alignment horizontal="left" vertical="center" wrapText="1"/>
    </xf>
    <xf numFmtId="3" fontId="22" fillId="0" borderId="19" xfId="1" applyNumberFormat="1" applyFont="1" applyFill="1" applyBorder="1" applyAlignment="1">
      <alignment horizontal="left" vertical="center" wrapText="1"/>
    </xf>
    <xf numFmtId="3" fontId="22" fillId="0" borderId="20" xfId="1" applyNumberFormat="1" applyFont="1" applyFill="1" applyBorder="1" applyAlignment="1" applyProtection="1">
      <alignment horizontal="right" vertical="center"/>
    </xf>
    <xf numFmtId="3" fontId="8" fillId="0" borderId="19" xfId="1" applyNumberFormat="1" applyFont="1" applyFill="1" applyBorder="1" applyAlignment="1" applyProtection="1">
      <alignment horizontal="left" vertical="center" wrapText="1"/>
    </xf>
    <xf numFmtId="3" fontId="22" fillId="0" borderId="20" xfId="1" applyNumberFormat="1" applyFont="1" applyFill="1" applyBorder="1" applyAlignment="1" applyProtection="1">
      <alignment horizontal="left" vertical="center"/>
    </xf>
    <xf numFmtId="0" fontId="2" fillId="0" borderId="0" xfId="1" applyFont="1" applyFill="1" applyAlignment="1">
      <alignment horizontal="right" vertical="center"/>
    </xf>
    <xf numFmtId="3" fontId="24" fillId="0" borderId="20" xfId="1" applyNumberFormat="1" applyFont="1" applyFill="1" applyBorder="1" applyAlignment="1" applyProtection="1">
      <alignment horizontal="left" vertical="center"/>
    </xf>
    <xf numFmtId="3" fontId="24" fillId="0" borderId="20" xfId="1" applyNumberFormat="1" applyFont="1" applyFill="1" applyBorder="1" applyAlignment="1">
      <alignment vertical="center"/>
    </xf>
    <xf numFmtId="3" fontId="24" fillId="0" borderId="25" xfId="1" applyNumberFormat="1" applyFont="1" applyFill="1" applyBorder="1" applyAlignment="1">
      <alignment vertical="center"/>
    </xf>
    <xf numFmtId="3" fontId="18" fillId="0" borderId="25" xfId="1" applyNumberFormat="1" applyFont="1" applyFill="1" applyBorder="1" applyAlignment="1" applyProtection="1">
      <alignment horizontal="right" vertical="center" wrapText="1"/>
      <protection locked="0"/>
    </xf>
    <xf numFmtId="3" fontId="6" fillId="0" borderId="29" xfId="1" applyNumberFormat="1" applyFont="1" applyFill="1" applyBorder="1" applyAlignment="1">
      <alignment vertical="center" wrapText="1"/>
    </xf>
    <xf numFmtId="3" fontId="22" fillId="0" borderId="30" xfId="1" applyNumberFormat="1" applyFont="1" applyFill="1" applyBorder="1" applyAlignment="1">
      <alignment vertical="center"/>
    </xf>
    <xf numFmtId="3" fontId="2" fillId="0" borderId="31" xfId="1" applyNumberFormat="1" applyFont="1" applyFill="1" applyBorder="1" applyAlignment="1" applyProtection="1">
      <alignment horizontal="right" vertical="center"/>
    </xf>
    <xf numFmtId="0" fontId="25" fillId="0" borderId="0" xfId="1" applyFont="1" applyFill="1"/>
    <xf numFmtId="49" fontId="16" fillId="0" borderId="19" xfId="1" applyNumberFormat="1" applyFont="1" applyFill="1" applyBorder="1" applyAlignment="1">
      <alignment vertical="center" wrapText="1"/>
    </xf>
    <xf numFmtId="0" fontId="17" fillId="0" borderId="20" xfId="1" applyFont="1" applyFill="1" applyBorder="1" applyAlignment="1">
      <alignment horizontal="left" vertical="center"/>
    </xf>
    <xf numFmtId="0" fontId="16" fillId="0" borderId="19" xfId="1" applyFont="1" applyFill="1" applyBorder="1" applyAlignment="1">
      <alignment vertical="center" wrapText="1"/>
    </xf>
    <xf numFmtId="3" fontId="26" fillId="0" borderId="19" xfId="1" applyNumberFormat="1" applyFont="1" applyFill="1" applyBorder="1" applyAlignment="1">
      <alignment vertical="center" wrapText="1"/>
    </xf>
    <xf numFmtId="3" fontId="27" fillId="0" borderId="20" xfId="1" applyNumberFormat="1" applyFont="1" applyFill="1" applyBorder="1" applyAlignment="1">
      <alignment vertical="center"/>
    </xf>
    <xf numFmtId="0" fontId="11" fillId="0" borderId="19" xfId="1" applyFont="1" applyFill="1" applyBorder="1" applyAlignment="1">
      <alignment vertical="center" wrapText="1"/>
    </xf>
    <xf numFmtId="2" fontId="12" fillId="0" borderId="20" xfId="1" applyNumberFormat="1" applyFont="1" applyFill="1" applyBorder="1" applyAlignment="1">
      <alignment vertical="center"/>
    </xf>
    <xf numFmtId="3" fontId="28" fillId="0" borderId="0" xfId="1" applyNumberFormat="1" applyFont="1" applyAlignment="1">
      <alignment vertical="center"/>
    </xf>
    <xf numFmtId="3" fontId="29" fillId="0" borderId="0" xfId="1" applyNumberFormat="1" applyFont="1" applyAlignment="1">
      <alignment vertical="center"/>
    </xf>
    <xf numFmtId="49" fontId="11" fillId="0" borderId="19" xfId="1" applyNumberFormat="1" applyFont="1" applyFill="1" applyBorder="1" applyAlignment="1">
      <alignment vertical="center" wrapText="1"/>
    </xf>
    <xf numFmtId="49" fontId="21" fillId="0" borderId="19" xfId="1" applyNumberFormat="1" applyFont="1" applyFill="1" applyBorder="1" applyAlignment="1">
      <alignment vertical="center" wrapText="1"/>
    </xf>
    <xf numFmtId="2" fontId="17" fillId="0" borderId="20" xfId="1" applyNumberFormat="1" applyFont="1" applyFill="1" applyBorder="1" applyAlignment="1">
      <alignment vertical="center"/>
    </xf>
    <xf numFmtId="49" fontId="6" fillId="0" borderId="19" xfId="1" applyNumberFormat="1" applyFont="1" applyFill="1" applyBorder="1" applyAlignment="1">
      <alignment vertical="center" wrapText="1"/>
    </xf>
    <xf numFmtId="2" fontId="6" fillId="0" borderId="20" xfId="1" applyNumberFormat="1" applyFont="1" applyFill="1" applyBorder="1" applyAlignment="1">
      <alignment vertical="center"/>
    </xf>
    <xf numFmtId="3" fontId="28" fillId="3" borderId="0" xfId="1" applyNumberFormat="1" applyFont="1" applyFill="1" applyAlignment="1">
      <alignment vertical="center"/>
    </xf>
    <xf numFmtId="3" fontId="29" fillId="3" borderId="0" xfId="1" applyNumberFormat="1" applyFont="1" applyFill="1" applyAlignment="1">
      <alignment vertical="center"/>
    </xf>
    <xf numFmtId="3" fontId="6" fillId="0" borderId="19" xfId="1" applyNumberFormat="1" applyFont="1" applyFill="1" applyBorder="1" applyAlignment="1">
      <alignment vertical="center" wrapText="1"/>
    </xf>
    <xf numFmtId="3" fontId="22" fillId="0" borderId="20" xfId="1" applyNumberFormat="1" applyFont="1" applyFill="1" applyBorder="1" applyAlignment="1">
      <alignment vertical="center"/>
    </xf>
    <xf numFmtId="40" fontId="16" fillId="0" borderId="19" xfId="1" applyNumberFormat="1" applyFont="1" applyFill="1" applyBorder="1" applyAlignment="1">
      <alignment vertical="center" wrapText="1"/>
    </xf>
    <xf numFmtId="3" fontId="19" fillId="0" borderId="21" xfId="1" applyNumberFormat="1" applyFont="1" applyFill="1" applyBorder="1" applyAlignment="1" applyProtection="1">
      <alignment horizontal="right" vertical="center"/>
    </xf>
    <xf numFmtId="3" fontId="19" fillId="0" borderId="22" xfId="1" applyNumberFormat="1" applyFont="1" applyFill="1" applyBorder="1" applyAlignment="1" applyProtection="1">
      <alignment horizontal="right" vertical="center"/>
    </xf>
    <xf numFmtId="40" fontId="16" fillId="0" borderId="24" xfId="1" applyNumberFormat="1" applyFont="1" applyFill="1" applyBorder="1" applyAlignment="1">
      <alignment vertical="center" wrapText="1"/>
    </xf>
    <xf numFmtId="3" fontId="19" fillId="0" borderId="25" xfId="1" applyNumberFormat="1" applyFont="1" applyFill="1" applyBorder="1" applyAlignment="1" applyProtection="1">
      <alignment horizontal="right" vertical="center"/>
    </xf>
    <xf numFmtId="3" fontId="19" fillId="0" borderId="26" xfId="1" applyNumberFormat="1" applyFont="1" applyFill="1" applyBorder="1" applyAlignment="1" applyProtection="1">
      <alignment horizontal="right" vertical="center"/>
    </xf>
    <xf numFmtId="3" fontId="19" fillId="0" borderId="27" xfId="1" applyNumberFormat="1" applyFont="1" applyFill="1" applyBorder="1" applyAlignment="1" applyProtection="1">
      <alignment horizontal="right" vertical="center"/>
    </xf>
    <xf numFmtId="40" fontId="17" fillId="0" borderId="29" xfId="1" applyNumberFormat="1" applyFont="1" applyFill="1" applyBorder="1" applyAlignment="1">
      <alignment vertical="center" wrapText="1"/>
    </xf>
    <xf numFmtId="3" fontId="19" fillId="0" borderId="30" xfId="1" applyNumberFormat="1" applyFont="1" applyFill="1" applyBorder="1" applyAlignment="1" applyProtection="1">
      <alignment horizontal="right" vertical="center"/>
      <protection locked="0"/>
    </xf>
    <xf numFmtId="3" fontId="19" fillId="0" borderId="30" xfId="1" applyNumberFormat="1" applyFont="1" applyFill="1" applyBorder="1" applyAlignment="1" applyProtection="1">
      <alignment horizontal="right" vertical="center"/>
    </xf>
    <xf numFmtId="3" fontId="19" fillId="0" borderId="31" xfId="1" applyNumberFormat="1" applyFont="1" applyFill="1" applyBorder="1" applyAlignment="1" applyProtection="1">
      <alignment horizontal="right" vertical="center"/>
    </xf>
    <xf numFmtId="3" fontId="19" fillId="0" borderId="32" xfId="1" applyNumberFormat="1" applyFont="1" applyFill="1" applyBorder="1" applyAlignment="1" applyProtection="1">
      <alignment horizontal="right" vertical="center"/>
    </xf>
    <xf numFmtId="3" fontId="19" fillId="0" borderId="33" xfId="1" applyNumberFormat="1" applyFont="1" applyFill="1" applyBorder="1" applyAlignment="1" applyProtection="1">
      <alignment horizontal="right" vertical="center"/>
      <protection locked="0"/>
    </xf>
    <xf numFmtId="4" fontId="21" fillId="0" borderId="19" xfId="2" applyNumberFormat="1" applyFont="1" applyFill="1" applyBorder="1" applyAlignment="1">
      <alignment wrapText="1"/>
    </xf>
    <xf numFmtId="3" fontId="19" fillId="0" borderId="23" xfId="1" applyNumberFormat="1" applyFont="1" applyFill="1" applyBorder="1" applyAlignment="1" applyProtection="1">
      <alignment horizontal="right" vertical="center"/>
    </xf>
    <xf numFmtId="4" fontId="30" fillId="0" borderId="19" xfId="2" applyNumberFormat="1" applyFont="1" applyFill="1" applyBorder="1" applyAlignment="1">
      <alignment wrapText="1"/>
    </xf>
    <xf numFmtId="3" fontId="31" fillId="0" borderId="20" xfId="1" applyNumberFormat="1" applyFont="1" applyFill="1" applyBorder="1" applyAlignment="1">
      <alignment vertical="center"/>
    </xf>
    <xf numFmtId="3" fontId="32" fillId="0" borderId="20" xfId="1" applyNumberFormat="1" applyFont="1" applyFill="1" applyBorder="1" applyAlignment="1" applyProtection="1">
      <alignment horizontal="right" vertical="center"/>
    </xf>
    <xf numFmtId="3" fontId="32" fillId="0" borderId="21" xfId="1" applyNumberFormat="1" applyFont="1" applyFill="1" applyBorder="1" applyAlignment="1" applyProtection="1">
      <alignment horizontal="right" vertical="center"/>
    </xf>
    <xf numFmtId="3" fontId="32" fillId="0" borderId="22" xfId="1" applyNumberFormat="1" applyFont="1" applyFill="1" applyBorder="1" applyAlignment="1" applyProtection="1">
      <alignment horizontal="right" vertical="center"/>
    </xf>
    <xf numFmtId="3" fontId="32" fillId="0" borderId="23" xfId="1" applyNumberFormat="1" applyFont="1" applyFill="1" applyBorder="1" applyAlignment="1" applyProtection="1">
      <alignment horizontal="right" vertical="center"/>
    </xf>
    <xf numFmtId="0" fontId="33" fillId="0" borderId="0" xfId="1" applyFont="1" applyFill="1"/>
    <xf numFmtId="0" fontId="32" fillId="0" borderId="0" xfId="1" applyFont="1" applyFill="1"/>
    <xf numFmtId="4" fontId="17" fillId="0" borderId="19" xfId="2" applyNumberFormat="1" applyFont="1" applyFill="1" applyBorder="1" applyAlignment="1">
      <alignment wrapText="1"/>
    </xf>
    <xf numFmtId="4" fontId="17" fillId="0" borderId="19" xfId="2" applyNumberFormat="1" applyFont="1" applyFill="1" applyBorder="1" applyAlignment="1">
      <alignment horizontal="left" vertical="center" wrapText="1"/>
    </xf>
    <xf numFmtId="40" fontId="26" fillId="0" borderId="19" xfId="1" applyNumberFormat="1" applyFont="1" applyFill="1" applyBorder="1" applyAlignment="1">
      <alignment vertical="center" wrapText="1"/>
    </xf>
    <xf numFmtId="3" fontId="34" fillId="0" borderId="20" xfId="1" applyNumberFormat="1" applyFont="1" applyFill="1" applyBorder="1" applyAlignment="1" applyProtection="1">
      <alignment horizontal="right" vertical="center"/>
    </xf>
    <xf numFmtId="3" fontId="34" fillId="0" borderId="21" xfId="1" applyNumberFormat="1" applyFont="1" applyFill="1" applyBorder="1" applyAlignment="1" applyProtection="1">
      <alignment horizontal="right" vertical="center"/>
    </xf>
    <xf numFmtId="3" fontId="34" fillId="0" borderId="22" xfId="1" applyNumberFormat="1" applyFont="1" applyFill="1" applyBorder="1" applyAlignment="1" applyProtection="1">
      <alignment horizontal="right" vertical="center"/>
    </xf>
    <xf numFmtId="3" fontId="34" fillId="0" borderId="23" xfId="1" applyNumberFormat="1" applyFont="1" applyFill="1" applyBorder="1" applyAlignment="1" applyProtection="1">
      <alignment horizontal="right" vertical="center"/>
    </xf>
    <xf numFmtId="40" fontId="16" fillId="0" borderId="29" xfId="1" applyNumberFormat="1" applyFont="1" applyFill="1" applyBorder="1" applyAlignment="1">
      <alignment vertical="center" wrapText="1"/>
    </xf>
    <xf numFmtId="3" fontId="18" fillId="0" borderId="33" xfId="1" applyNumberFormat="1" applyFont="1" applyFill="1" applyBorder="1" applyAlignment="1" applyProtection="1">
      <alignment horizontal="right" vertical="center"/>
    </xf>
    <xf numFmtId="164" fontId="8" fillId="0" borderId="19" xfId="1" applyNumberFormat="1" applyFont="1" applyFill="1" applyBorder="1" applyAlignment="1">
      <alignment vertical="center" wrapText="1"/>
    </xf>
    <xf numFmtId="4" fontId="16" fillId="0" borderId="19" xfId="1" applyNumberFormat="1" applyFont="1" applyFill="1" applyBorder="1" applyAlignment="1">
      <alignment vertical="center" wrapText="1"/>
    </xf>
    <xf numFmtId="4" fontId="16" fillId="0" borderId="24" xfId="1" applyNumberFormat="1" applyFont="1" applyFill="1" applyBorder="1" applyAlignment="1">
      <alignment vertical="center" wrapText="1"/>
    </xf>
    <xf numFmtId="4" fontId="16" fillId="0" borderId="29" xfId="1" applyNumberFormat="1" applyFont="1" applyFill="1" applyBorder="1" applyAlignment="1">
      <alignment vertical="center" wrapText="1"/>
    </xf>
    <xf numFmtId="4" fontId="21" fillId="0" borderId="19" xfId="2" applyNumberFormat="1" applyFont="1" applyFill="1" applyBorder="1" applyAlignment="1">
      <alignment vertical="center" wrapText="1"/>
    </xf>
    <xf numFmtId="40" fontId="21" fillId="0" borderId="19" xfId="1" applyNumberFormat="1" applyFont="1" applyFill="1" applyBorder="1" applyAlignment="1">
      <alignment vertical="center" wrapText="1"/>
    </xf>
    <xf numFmtId="0" fontId="20" fillId="0" borderId="0" xfId="1" applyFont="1" applyFill="1" applyAlignment="1">
      <alignment vertical="center"/>
    </xf>
    <xf numFmtId="0" fontId="18" fillId="0" borderId="0" xfId="1" applyFont="1" applyFill="1" applyAlignment="1">
      <alignment vertical="center"/>
    </xf>
    <xf numFmtId="0" fontId="36" fillId="0" borderId="0" xfId="1" applyFont="1" applyFill="1" applyAlignment="1">
      <alignment vertical="center"/>
    </xf>
    <xf numFmtId="0" fontId="34" fillId="0" borderId="0" xfId="1" applyFont="1" applyFill="1" applyAlignment="1">
      <alignment vertical="center"/>
    </xf>
    <xf numFmtId="3" fontId="18" fillId="0" borderId="22" xfId="1" applyNumberFormat="1" applyFont="1" applyFill="1" applyBorder="1" applyAlignment="1" applyProtection="1">
      <alignment horizontal="right" vertical="center" wrapText="1"/>
    </xf>
    <xf numFmtId="40" fontId="6" fillId="0" borderId="19" xfId="1" applyNumberFormat="1" applyFont="1" applyFill="1" applyBorder="1" applyAlignment="1">
      <alignment vertical="center" wrapText="1"/>
    </xf>
    <xf numFmtId="3" fontId="19" fillId="0" borderId="20" xfId="1" applyNumberFormat="1" applyFont="1" applyFill="1" applyBorder="1" applyAlignment="1" applyProtection="1">
      <alignment horizontal="right" vertical="center" wrapText="1"/>
      <protection locked="0"/>
    </xf>
    <xf numFmtId="3" fontId="19" fillId="0" borderId="21" xfId="1" applyNumberFormat="1" applyFont="1" applyFill="1" applyBorder="1" applyAlignment="1" applyProtection="1">
      <alignment horizontal="right" vertical="center" wrapText="1"/>
    </xf>
    <xf numFmtId="3" fontId="1" fillId="0" borderId="19" xfId="1" applyNumberFormat="1" applyFont="1" applyFill="1" applyBorder="1" applyAlignment="1">
      <alignment vertical="center" wrapText="1"/>
    </xf>
    <xf numFmtId="3" fontId="7" fillId="0" borderId="19" xfId="1" applyNumberFormat="1" applyFont="1" applyFill="1" applyBorder="1" applyAlignment="1">
      <alignment vertical="center" wrapText="1"/>
    </xf>
    <xf numFmtId="3" fontId="24" fillId="0" borderId="19" xfId="2" applyNumberFormat="1" applyFont="1" applyFill="1" applyBorder="1" applyAlignment="1">
      <alignment horizontal="left" vertical="center" wrapText="1"/>
    </xf>
    <xf numFmtId="40" fontId="38" fillId="0" borderId="19" xfId="1" applyNumberFormat="1" applyFont="1" applyFill="1" applyBorder="1" applyAlignment="1">
      <alignment vertical="center" wrapText="1"/>
    </xf>
    <xf numFmtId="3" fontId="32" fillId="0" borderId="20" xfId="1" applyNumberFormat="1" applyFont="1" applyFill="1" applyBorder="1" applyAlignment="1" applyProtection="1">
      <alignment horizontal="right" vertical="center" wrapText="1"/>
    </xf>
    <xf numFmtId="3" fontId="32" fillId="0" borderId="21" xfId="1" applyNumberFormat="1" applyFont="1" applyFill="1" applyBorder="1" applyAlignment="1" applyProtection="1">
      <alignment horizontal="right" vertical="center" wrapText="1"/>
    </xf>
    <xf numFmtId="3" fontId="32" fillId="0" borderId="22" xfId="1" applyNumberFormat="1" applyFont="1" applyFill="1" applyBorder="1" applyAlignment="1" applyProtection="1">
      <alignment horizontal="right" vertical="center" wrapText="1"/>
    </xf>
    <xf numFmtId="40" fontId="7" fillId="0" borderId="19" xfId="1" applyNumberFormat="1" applyFont="1" applyFill="1" applyBorder="1" applyAlignment="1">
      <alignment vertical="center" wrapText="1"/>
    </xf>
    <xf numFmtId="0" fontId="39" fillId="0" borderId="0" xfId="1" applyFont="1" applyFill="1"/>
    <xf numFmtId="0" fontId="19" fillId="0" borderId="0" xfId="1" applyFont="1" applyFill="1"/>
    <xf numFmtId="3" fontId="4" fillId="0" borderId="20" xfId="1" applyNumberFormat="1" applyFont="1" applyFill="1" applyBorder="1" applyAlignment="1" applyProtection="1">
      <alignment horizontal="right" vertical="center" wrapText="1"/>
    </xf>
    <xf numFmtId="40" fontId="7" fillId="0" borderId="19" xfId="2" applyNumberFormat="1" applyFont="1" applyFill="1" applyBorder="1" applyAlignment="1">
      <alignment vertical="center" wrapText="1"/>
    </xf>
    <xf numFmtId="40" fontId="7" fillId="0" borderId="19" xfId="2" applyNumberFormat="1" applyFont="1" applyFill="1" applyBorder="1" applyAlignment="1">
      <alignment wrapText="1"/>
    </xf>
    <xf numFmtId="40" fontId="16" fillId="0" borderId="34" xfId="1" applyNumberFormat="1" applyFont="1" applyFill="1" applyBorder="1" applyAlignment="1">
      <alignment vertical="center" wrapText="1"/>
    </xf>
    <xf numFmtId="3" fontId="17" fillId="0" borderId="35" xfId="1" applyNumberFormat="1" applyFont="1" applyFill="1" applyBorder="1" applyAlignment="1">
      <alignment vertical="center"/>
    </xf>
    <xf numFmtId="3" fontId="18" fillId="0" borderId="35" xfId="1" applyNumberFormat="1" applyFont="1" applyFill="1" applyBorder="1" applyAlignment="1" applyProtection="1">
      <alignment horizontal="right" vertical="center"/>
      <protection locked="0"/>
    </xf>
    <xf numFmtId="3" fontId="18" fillId="0" borderId="35" xfId="1" applyNumberFormat="1" applyFont="1" applyFill="1" applyBorder="1" applyAlignment="1" applyProtection="1">
      <alignment horizontal="right" vertical="center" wrapText="1"/>
      <protection locked="0"/>
    </xf>
    <xf numFmtId="3" fontId="18" fillId="0" borderId="17" xfId="1" applyNumberFormat="1" applyFont="1" applyFill="1" applyBorder="1" applyAlignment="1" applyProtection="1">
      <alignment horizontal="right" vertical="center" wrapText="1"/>
    </xf>
    <xf numFmtId="3" fontId="18" fillId="0" borderId="17" xfId="1" applyNumberFormat="1" applyFont="1" applyFill="1" applyBorder="1" applyAlignment="1" applyProtection="1">
      <alignment horizontal="right" vertical="center"/>
    </xf>
    <xf numFmtId="3" fontId="18" fillId="0" borderId="18" xfId="1" applyNumberFormat="1" applyFont="1" applyFill="1" applyBorder="1" applyAlignment="1" applyProtection="1">
      <alignment horizontal="right" vertical="center" wrapText="1"/>
    </xf>
    <xf numFmtId="3" fontId="18" fillId="0" borderId="4" xfId="1" applyNumberFormat="1" applyFont="1" applyFill="1" applyBorder="1" applyAlignment="1" applyProtection="1">
      <alignment horizontal="right" vertical="center"/>
    </xf>
    <xf numFmtId="3" fontId="18" fillId="0" borderId="36" xfId="1" applyNumberFormat="1" applyFont="1" applyFill="1" applyBorder="1" applyAlignment="1" applyProtection="1">
      <alignment horizontal="right" vertical="center"/>
      <protection locked="0"/>
    </xf>
    <xf numFmtId="3" fontId="26" fillId="0" borderId="29" xfId="1" applyNumberFormat="1" applyFont="1" applyFill="1" applyBorder="1" applyAlignment="1">
      <alignment vertical="center" wrapText="1"/>
    </xf>
    <xf numFmtId="3" fontId="27" fillId="0" borderId="30" xfId="1" applyNumberFormat="1" applyFont="1" applyFill="1" applyBorder="1" applyAlignment="1">
      <alignment vertical="center"/>
    </xf>
    <xf numFmtId="3" fontId="2" fillId="0" borderId="30" xfId="1" applyNumberFormat="1" applyFont="1" applyFill="1" applyBorder="1" applyAlignment="1" applyProtection="1">
      <alignment horizontal="right" vertical="center"/>
      <protection locked="0"/>
    </xf>
    <xf numFmtId="3" fontId="2" fillId="0" borderId="30" xfId="1" applyNumberFormat="1" applyFont="1" applyFill="1" applyBorder="1" applyAlignment="1" applyProtection="1">
      <alignment horizontal="right" vertical="center" wrapText="1"/>
      <protection locked="0"/>
    </xf>
    <xf numFmtId="3" fontId="2" fillId="0" borderId="33" xfId="1" applyNumberFormat="1" applyFont="1" applyFill="1" applyBorder="1" applyAlignment="1" applyProtection="1">
      <alignment horizontal="right" vertical="center"/>
      <protection locked="0"/>
    </xf>
    <xf numFmtId="3" fontId="4" fillId="0" borderId="20" xfId="1" applyNumberFormat="1" applyFont="1" applyFill="1" applyBorder="1" applyAlignment="1" applyProtection="1">
      <alignment horizontal="right" vertical="center" wrapText="1"/>
      <protection locked="0"/>
    </xf>
    <xf numFmtId="3" fontId="4" fillId="0" borderId="23" xfId="1" applyNumberFormat="1" applyFont="1" applyFill="1" applyBorder="1" applyAlignment="1" applyProtection="1">
      <alignment horizontal="right" vertical="center"/>
      <protection locked="0"/>
    </xf>
    <xf numFmtId="0" fontId="3" fillId="0" borderId="0" xfId="1" applyFont="1"/>
    <xf numFmtId="0" fontId="3" fillId="0" borderId="0" xfId="1" applyFont="1" applyFill="1"/>
    <xf numFmtId="3" fontId="3" fillId="0" borderId="0" xfId="1" applyNumberFormat="1" applyFont="1" applyAlignment="1">
      <alignment horizontal="center" vertical="center"/>
    </xf>
    <xf numFmtId="3" fontId="16" fillId="0" borderId="19" xfId="1" applyNumberFormat="1" applyFont="1" applyFill="1" applyBorder="1" applyAlignment="1">
      <alignment vertical="center"/>
    </xf>
    <xf numFmtId="0" fontId="40" fillId="0" borderId="0" xfId="1" applyFont="1" applyAlignment="1">
      <alignment vertical="center"/>
    </xf>
    <xf numFmtId="3" fontId="40" fillId="0" borderId="0" xfId="1" applyNumberFormat="1" applyFont="1" applyAlignment="1">
      <alignment vertical="center"/>
    </xf>
    <xf numFmtId="0" fontId="40" fillId="0" borderId="0" xfId="1" applyFont="1"/>
    <xf numFmtId="0" fontId="40" fillId="0" borderId="0" xfId="1" applyFont="1" applyFill="1"/>
    <xf numFmtId="3" fontId="16" fillId="0" borderId="37" xfId="1" applyNumberFormat="1" applyFont="1" applyFill="1" applyBorder="1" applyAlignment="1">
      <alignment vertical="center"/>
    </xf>
    <xf numFmtId="3" fontId="17" fillId="0" borderId="38" xfId="1" applyNumberFormat="1" applyFont="1" applyFill="1" applyBorder="1" applyAlignment="1">
      <alignment vertical="center"/>
    </xf>
    <xf numFmtId="3" fontId="18" fillId="0" borderId="38" xfId="1" applyNumberFormat="1" applyFont="1" applyFill="1" applyBorder="1" applyAlignment="1" applyProtection="1">
      <alignment horizontal="right" vertical="center"/>
    </xf>
    <xf numFmtId="3" fontId="16" fillId="0" borderId="39" xfId="1" applyNumberFormat="1" applyFont="1" applyFill="1" applyBorder="1" applyAlignment="1" applyProtection="1">
      <alignment horizontal="right" vertical="center"/>
    </xf>
    <xf numFmtId="3" fontId="18" fillId="0" borderId="28" xfId="1" applyNumberFormat="1" applyFont="1" applyFill="1" applyBorder="1" applyAlignment="1" applyProtection="1">
      <alignment horizontal="right" vertical="center"/>
    </xf>
    <xf numFmtId="3" fontId="1" fillId="0" borderId="0" xfId="1" applyNumberFormat="1" applyFont="1" applyFill="1" applyBorder="1" applyProtection="1"/>
    <xf numFmtId="3" fontId="7" fillId="0" borderId="0" xfId="1" applyNumberFormat="1" applyFont="1" applyFill="1" applyBorder="1" applyProtection="1"/>
    <xf numFmtId="3" fontId="17" fillId="0" borderId="0" xfId="1" applyNumberFormat="1" applyFont="1" applyFill="1" applyBorder="1" applyProtection="1"/>
    <xf numFmtId="3" fontId="41" fillId="0" borderId="0" xfId="3" applyNumberFormat="1" applyFont="1" applyFill="1" applyAlignment="1" applyProtection="1">
      <alignment horizontal="center"/>
    </xf>
    <xf numFmtId="3" fontId="1" fillId="0" borderId="0" xfId="1" applyNumberFormat="1" applyFill="1" applyBorder="1" applyProtection="1"/>
    <xf numFmtId="0" fontId="13" fillId="0" borderId="0" xfId="1" applyFont="1" applyFill="1" applyAlignment="1" applyProtection="1">
      <alignment vertical="center"/>
    </xf>
    <xf numFmtId="3" fontId="13" fillId="0" borderId="0" xfId="1" applyNumberFormat="1" applyFont="1" applyFill="1" applyBorder="1" applyAlignment="1" applyProtection="1">
      <alignment vertical="center"/>
    </xf>
    <xf numFmtId="0" fontId="13" fillId="0" borderId="0" xfId="1" applyFont="1" applyFill="1" applyProtection="1"/>
    <xf numFmtId="0" fontId="20" fillId="0" borderId="0" xfId="1" applyFont="1" applyFill="1" applyProtection="1"/>
    <xf numFmtId="0" fontId="1" fillId="0" borderId="0" xfId="1" applyFont="1" applyFill="1" applyProtection="1"/>
    <xf numFmtId="0" fontId="7" fillId="0" borderId="0" xfId="1" applyFont="1" applyFill="1" applyProtection="1"/>
    <xf numFmtId="3" fontId="42" fillId="0" borderId="0" xfId="1" applyNumberFormat="1" applyFont="1" applyFill="1" applyAlignment="1" applyProtection="1">
      <alignment horizontal="center"/>
    </xf>
    <xf numFmtId="0" fontId="15" fillId="0" borderId="0" xfId="1" applyFont="1" applyFill="1" applyAlignment="1" applyProtection="1"/>
    <xf numFmtId="0" fontId="1" fillId="0" borderId="0" xfId="1" applyFont="1" applyFill="1"/>
    <xf numFmtId="0" fontId="7" fillId="0" borderId="0" xfId="1" applyFont="1" applyFill="1"/>
    <xf numFmtId="3" fontId="1" fillId="0" borderId="0" xfId="1" applyNumberFormat="1" applyFont="1" applyFill="1"/>
  </cellXfs>
  <cellStyles count="4">
    <cellStyle name="Normal" xfId="0" builtinId="0"/>
    <cellStyle name="Normal 2" xfId="1"/>
    <cellStyle name="Normal 3 2" xfId="2"/>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90.1\Comunicare\Users\Elisabeta%20BIRAU\Documents\4%20BILANTURI\BILANT%20AN%202023\TRIMESTRUL%20IV%20AN%202023\BILANT%20CENTRALIZAT%20DEC%202023\BILANT%20centralizat%20%2031%20DECEMBRIE%20%202023%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LANT%20CENTRALIZAT%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1"/>
      <sheetName val="ANEXA 2"/>
      <sheetName val="ANEXA 3"/>
      <sheetName val="COD 04 (2)"/>
      <sheetName val="ANEXA 14a"/>
      <sheetName val="ANEXA 32"/>
      <sheetName val="Anexa 19"/>
      <sheetName val="Anexa 20a"/>
      <sheetName val="Anexa 20b"/>
      <sheetName val="ANEXA 40c"/>
      <sheetName val="ANEXA 5 "/>
      <sheetName val="ANEXA 5  (2)"/>
      <sheetName val="ANEXA 6"/>
      <sheetName val="ANEXA 6 (2)"/>
      <sheetName val="ANEXA 7 CAPITOL 6605"/>
      <sheetName val="ANEXA 7 CAPITOL 6805 "/>
      <sheetName val="ANEXA 34"/>
      <sheetName val="ANEXA 25"/>
      <sheetName val="ANEXA 26(1.1)"/>
      <sheetName val="ANEXA 26(1.2)"/>
      <sheetName val="ANEXA 26 (1.3)"/>
      <sheetName val="ANEXA 26 (2.1)"/>
      <sheetName val="ANEXA 26 (2.2)"/>
      <sheetName val="ANEXA 26 (2.3)"/>
      <sheetName val="26,3,1"/>
      <sheetName val="ANEXA 26(3.1)"/>
      <sheetName val="ANEXA 26 (3.2)"/>
      <sheetName val="ANEXA 26(4.1)"/>
      <sheetName val="ANEXA 26 (5.1)"/>
      <sheetName val="Anexa 26 (5.2)"/>
      <sheetName val="ANEXA 26(6.1)"/>
      <sheetName val="ANEXA 27"/>
      <sheetName val="ANEXA 7 CAPITOL 6608"/>
      <sheetName val="ANEXA 30"/>
      <sheetName val="ANEXA 30 (2)"/>
      <sheetName val="NOTA 1"/>
      <sheetName val="ANEXA 35 a1"/>
      <sheetName val="ANEXA 35 a2"/>
      <sheetName val="ANEXA 35 b1"/>
      <sheetName val="ANEXA 35 b2"/>
      <sheetName val="ANEXA 2 SOLDURI"/>
      <sheetName val="SOLDURI BILANT"/>
      <sheetName val="VENITURI "/>
      <sheetName val="VENITURI (2)"/>
      <sheetName val="PROVIZIOANE"/>
      <sheetName val="DATORII UE"/>
      <sheetName val="DISPONIBILITATI"/>
      <sheetName val="COD 04"/>
      <sheetName val="PLATI"/>
      <sheetName val="ANGAJ BUGETAR"/>
      <sheetName val="ANGAJAM LEGAL "/>
      <sheetName val="CONT EXECUTIE  "/>
      <sheetName val="CONT EXECUTIE   (2)"/>
      <sheetName val="CREDITE BUG"/>
      <sheetName val="CREDITE BUG (2)"/>
      <sheetName val="TAXA EVALUARE"/>
      <sheetName val="CONT 8082"/>
      <sheetName val="CONT 8082 (2)"/>
      <sheetName val="CONT IN AFARA BIL"/>
      <sheetName val="ACCIDENTE MUNCA 1 "/>
      <sheetName val="ACCIDENTE DE MUNCA 2"/>
      <sheetName val="PREJUDICII SI DAUNE"/>
      <sheetName val="PREJUDICII SI DAUNE 2"/>
      <sheetName val="CONT 473"/>
      <sheetName val="CONCEDII MEDICALE"/>
      <sheetName val="PRESTATII UE"/>
      <sheetName val="Bugetul de stat"/>
      <sheetName val="Programe"/>
      <sheetName val="F104 sint fin prog"/>
      <sheetName val="105 fisa prog cu scop CURATIV"/>
      <sheetName val="F105 SERVICII MEDICALE"/>
      <sheetName val="F105 CV-CVR"/>
      <sheetName val="F TRANSFERURI"/>
      <sheetName val="F MANAG SI ADM"/>
      <sheetName val="F CONCEDII SI INDEMNIZATII"/>
      <sheetName val="CONT EXECUTIE COVID 19"/>
    </sheetNames>
    <sheetDataSet>
      <sheetData sheetId="0">
        <row r="1">
          <cell r="A1" t="str">
            <v xml:space="preserve">CASA NAȚIONALĂ  DE  ASIGURĂRI  DE  SĂNĂTATE </v>
          </cell>
        </row>
        <row r="12">
          <cell r="A12" t="str">
            <v>la  data  de  31  DECEMBRIE  2023</v>
          </cell>
        </row>
      </sheetData>
      <sheetData sheetId="1">
        <row r="16">
          <cell r="E16">
            <v>320496216</v>
          </cell>
        </row>
        <row r="18">
          <cell r="E18">
            <v>45186535006</v>
          </cell>
        </row>
        <row r="19">
          <cell r="E19">
            <v>736867144</v>
          </cell>
        </row>
        <row r="20">
          <cell r="E20">
            <v>71909643</v>
          </cell>
        </row>
        <row r="26">
          <cell r="E26">
            <v>29833538</v>
          </cell>
        </row>
        <row r="34">
          <cell r="E34">
            <v>0</v>
          </cell>
        </row>
      </sheetData>
      <sheetData sheetId="2"/>
      <sheetData sheetId="3"/>
      <sheetData sheetId="4"/>
      <sheetData sheetId="5"/>
      <sheetData sheetId="6"/>
      <sheetData sheetId="7"/>
      <sheetData sheetId="8"/>
      <sheetData sheetId="9"/>
      <sheetData sheetId="10">
        <row r="8">
          <cell r="C8" t="str">
            <v>inițiale</v>
          </cell>
        </row>
        <row r="10">
          <cell r="C10">
            <v>54157493000</v>
          </cell>
          <cell r="D10">
            <v>59948076000</v>
          </cell>
          <cell r="H10">
            <v>59716498567</v>
          </cell>
        </row>
      </sheetData>
      <sheetData sheetId="11"/>
      <sheetData sheetId="12">
        <row r="6">
          <cell r="D6" t="str">
            <v>inițiale</v>
          </cell>
          <cell r="E6" t="str">
            <v>definitive</v>
          </cell>
          <cell r="F6" t="str">
            <v>inițiale</v>
          </cell>
          <cell r="G6" t="str">
            <v>definitive</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60">
          <cell r="B60">
            <v>0</v>
          </cell>
        </row>
        <row r="72">
          <cell r="B72">
            <v>4165</v>
          </cell>
        </row>
        <row r="76">
          <cell r="B76">
            <v>693908517</v>
          </cell>
        </row>
        <row r="77">
          <cell r="B77">
            <v>22706</v>
          </cell>
        </row>
        <row r="78">
          <cell r="B78">
            <v>5706539</v>
          </cell>
        </row>
        <row r="82">
          <cell r="B82">
            <v>71906381</v>
          </cell>
        </row>
        <row r="83">
          <cell r="B83">
            <v>0</v>
          </cell>
        </row>
        <row r="84">
          <cell r="B84">
            <v>0</v>
          </cell>
        </row>
        <row r="88">
          <cell r="B88">
            <v>27</v>
          </cell>
        </row>
        <row r="93">
          <cell r="B93">
            <v>0</v>
          </cell>
        </row>
      </sheetData>
      <sheetData sheetId="41">
        <row r="7">
          <cell r="F7">
            <v>115050291</v>
          </cell>
        </row>
      </sheetData>
      <sheetData sheetId="42">
        <row r="13">
          <cell r="C13">
            <v>2944422390</v>
          </cell>
        </row>
      </sheetData>
      <sheetData sheetId="43">
        <row r="18">
          <cell r="E18">
            <v>0</v>
          </cell>
        </row>
      </sheetData>
      <sheetData sheetId="44"/>
      <sheetData sheetId="45"/>
      <sheetData sheetId="46"/>
      <sheetData sheetId="47"/>
      <sheetData sheetId="48">
        <row r="11">
          <cell r="D11">
            <v>-64218923</v>
          </cell>
        </row>
        <row r="14">
          <cell r="C14">
            <v>246938490</v>
          </cell>
        </row>
        <row r="15">
          <cell r="C15">
            <v>31440561</v>
          </cell>
        </row>
        <row r="16">
          <cell r="C16">
            <v>956449</v>
          </cell>
        </row>
        <row r="17">
          <cell r="C17">
            <v>1024019</v>
          </cell>
        </row>
        <row r="18">
          <cell r="C18">
            <v>380053</v>
          </cell>
        </row>
        <row r="19">
          <cell r="C19">
            <v>74296</v>
          </cell>
        </row>
        <row r="20">
          <cell r="C20">
            <v>10089354</v>
          </cell>
        </row>
        <row r="21">
          <cell r="C21">
            <v>6040775</v>
          </cell>
        </row>
        <row r="22">
          <cell r="C22">
            <v>657595</v>
          </cell>
        </row>
        <row r="23">
          <cell r="C23">
            <v>4134178</v>
          </cell>
        </row>
        <row r="24">
          <cell r="C24">
            <v>4134178</v>
          </cell>
        </row>
        <row r="26">
          <cell r="C26">
            <v>91173</v>
          </cell>
        </row>
        <row r="27">
          <cell r="C27">
            <v>2885</v>
          </cell>
        </row>
        <row r="28">
          <cell r="C28">
            <v>30006</v>
          </cell>
        </row>
        <row r="29">
          <cell r="C29">
            <v>863</v>
          </cell>
        </row>
        <row r="30">
          <cell r="C30">
            <v>4894</v>
          </cell>
        </row>
        <row r="31">
          <cell r="C31">
            <v>6615497</v>
          </cell>
        </row>
        <row r="32">
          <cell r="C32">
            <v>0</v>
          </cell>
        </row>
        <row r="33">
          <cell r="C33">
            <v>0</v>
          </cell>
        </row>
        <row r="36">
          <cell r="C36">
            <v>2206376</v>
          </cell>
        </row>
        <row r="37">
          <cell r="C37">
            <v>288984</v>
          </cell>
        </row>
        <row r="38">
          <cell r="C38">
            <v>8136802</v>
          </cell>
        </row>
        <row r="39">
          <cell r="C39">
            <v>764398</v>
          </cell>
        </row>
        <row r="40">
          <cell r="C40">
            <v>547010</v>
          </cell>
        </row>
        <row r="41">
          <cell r="C41">
            <v>932363</v>
          </cell>
        </row>
        <row r="42">
          <cell r="C42">
            <v>2746698</v>
          </cell>
        </row>
        <row r="44">
          <cell r="C44">
            <v>43179262392</v>
          </cell>
        </row>
        <row r="45">
          <cell r="C45">
            <v>6682915</v>
          </cell>
        </row>
        <row r="46">
          <cell r="C46">
            <v>28625420</v>
          </cell>
        </row>
        <row r="47">
          <cell r="C47">
            <v>0</v>
          </cell>
        </row>
        <row r="48">
          <cell r="C48">
            <v>2870262</v>
          </cell>
        </row>
        <row r="49">
          <cell r="C49">
            <v>4029798</v>
          </cell>
        </row>
        <row r="51">
          <cell r="C51">
            <v>850438</v>
          </cell>
        </row>
        <row r="53">
          <cell r="C53">
            <v>115934</v>
          </cell>
        </row>
        <row r="54">
          <cell r="C54">
            <v>37117</v>
          </cell>
        </row>
        <row r="55">
          <cell r="C55">
            <v>28520</v>
          </cell>
        </row>
        <row r="56">
          <cell r="C56">
            <v>0</v>
          </cell>
        </row>
        <row r="57">
          <cell r="C57">
            <v>2840</v>
          </cell>
        </row>
        <row r="58">
          <cell r="C58">
            <v>248088</v>
          </cell>
        </row>
        <row r="59">
          <cell r="C59">
            <v>1159214</v>
          </cell>
        </row>
        <row r="61">
          <cell r="C61">
            <v>6978623</v>
          </cell>
        </row>
        <row r="62">
          <cell r="C62">
            <v>1793004</v>
          </cell>
        </row>
        <row r="65">
          <cell r="C65">
            <v>28441747</v>
          </cell>
        </row>
        <row r="69">
          <cell r="C69">
            <v>10297785159</v>
          </cell>
        </row>
        <row r="70">
          <cell r="C70">
            <v>68987257</v>
          </cell>
        </row>
        <row r="71">
          <cell r="C71">
            <v>33864739</v>
          </cell>
        </row>
        <row r="72">
          <cell r="C72">
            <v>1336649738</v>
          </cell>
        </row>
        <row r="73">
          <cell r="C73">
            <v>452449880</v>
          </cell>
        </row>
        <row r="74">
          <cell r="C74">
            <v>476360023</v>
          </cell>
        </row>
        <row r="75">
          <cell r="C75">
            <v>407839835</v>
          </cell>
        </row>
        <row r="76">
          <cell r="C76">
            <v>356932643</v>
          </cell>
        </row>
        <row r="77">
          <cell r="C77">
            <v>0</v>
          </cell>
        </row>
        <row r="78">
          <cell r="C78">
            <v>0</v>
          </cell>
        </row>
        <row r="79">
          <cell r="C79">
            <v>0</v>
          </cell>
        </row>
        <row r="81">
          <cell r="C81">
            <v>52236398</v>
          </cell>
        </row>
        <row r="82">
          <cell r="C82">
            <v>3501133</v>
          </cell>
        </row>
        <row r="83">
          <cell r="C83">
            <v>775594</v>
          </cell>
        </row>
        <row r="84">
          <cell r="C84">
            <v>141323705</v>
          </cell>
        </row>
        <row r="85">
          <cell r="C85">
            <v>107006235</v>
          </cell>
        </row>
        <row r="87">
          <cell r="C87">
            <v>0</v>
          </cell>
        </row>
        <row r="88">
          <cell r="C88">
            <v>0</v>
          </cell>
        </row>
        <row r="91">
          <cell r="C91">
            <v>15273085</v>
          </cell>
        </row>
        <row r="92">
          <cell r="C92">
            <v>80687325</v>
          </cell>
        </row>
        <row r="93">
          <cell r="C93">
            <v>0</v>
          </cell>
        </row>
        <row r="95">
          <cell r="C95">
            <v>0</v>
          </cell>
        </row>
        <row r="96">
          <cell r="C96">
            <v>0</v>
          </cell>
        </row>
        <row r="97">
          <cell r="C97">
            <v>0</v>
          </cell>
        </row>
        <row r="99">
          <cell r="C99">
            <v>0</v>
          </cell>
        </row>
        <row r="100">
          <cell r="C100">
            <v>0</v>
          </cell>
        </row>
        <row r="101">
          <cell r="C101">
            <v>0</v>
          </cell>
        </row>
        <row r="103">
          <cell r="C103">
            <v>966859</v>
          </cell>
        </row>
        <row r="104">
          <cell r="C104">
            <v>1032591</v>
          </cell>
        </row>
        <row r="108">
          <cell r="C108">
            <v>83300</v>
          </cell>
        </row>
        <row r="109">
          <cell r="C109">
            <v>2760016</v>
          </cell>
        </row>
        <row r="110">
          <cell r="C110">
            <v>58873</v>
          </cell>
        </row>
        <row r="111">
          <cell r="C111">
            <v>54853</v>
          </cell>
        </row>
        <row r="112">
          <cell r="C112">
            <v>0</v>
          </cell>
        </row>
        <row r="113">
          <cell r="E113">
            <v>176050093</v>
          </cell>
        </row>
        <row r="114">
          <cell r="E114">
            <v>12706480008</v>
          </cell>
        </row>
        <row r="122">
          <cell r="E122">
            <v>5980863073</v>
          </cell>
        </row>
        <row r="123">
          <cell r="E123">
            <v>220927</v>
          </cell>
        </row>
        <row r="124">
          <cell r="E124">
            <v>1001290</v>
          </cell>
        </row>
        <row r="125">
          <cell r="E125">
            <v>97627008</v>
          </cell>
        </row>
        <row r="126">
          <cell r="E126">
            <v>3678568</v>
          </cell>
        </row>
        <row r="127">
          <cell r="E127">
            <v>1384355</v>
          </cell>
        </row>
        <row r="129">
          <cell r="E129">
            <v>566525590</v>
          </cell>
        </row>
        <row r="130">
          <cell r="E130">
            <v>0</v>
          </cell>
        </row>
        <row r="133">
          <cell r="E133">
            <v>939572733</v>
          </cell>
        </row>
        <row r="134">
          <cell r="E134">
            <v>123760</v>
          </cell>
        </row>
        <row r="135">
          <cell r="E135">
            <v>34437886</v>
          </cell>
        </row>
        <row r="136">
          <cell r="E136">
            <v>25788593</v>
          </cell>
        </row>
        <row r="138">
          <cell r="E138">
            <v>0</v>
          </cell>
        </row>
        <row r="140">
          <cell r="E140">
            <v>903070237</v>
          </cell>
        </row>
        <row r="141">
          <cell r="E141">
            <v>812289</v>
          </cell>
        </row>
        <row r="143">
          <cell r="E143">
            <v>159988310</v>
          </cell>
        </row>
        <row r="144">
          <cell r="E144">
            <v>177426</v>
          </cell>
        </row>
        <row r="146">
          <cell r="E146">
            <v>225319739</v>
          </cell>
        </row>
        <row r="147">
          <cell r="E147">
            <v>23630</v>
          </cell>
        </row>
        <row r="149">
          <cell r="E149">
            <v>2273119725</v>
          </cell>
        </row>
        <row r="150">
          <cell r="E150">
            <v>472370</v>
          </cell>
        </row>
        <row r="152">
          <cell r="E152">
            <v>2359098</v>
          </cell>
        </row>
        <row r="153">
          <cell r="E153">
            <v>0</v>
          </cell>
        </row>
        <row r="155">
          <cell r="E155">
            <v>65445949</v>
          </cell>
        </row>
        <row r="156">
          <cell r="E156">
            <v>37363</v>
          </cell>
        </row>
        <row r="158">
          <cell r="E158">
            <v>4057925657</v>
          </cell>
        </row>
        <row r="159">
          <cell r="E159">
            <v>0</v>
          </cell>
        </row>
        <row r="160">
          <cell r="E160">
            <v>8592045</v>
          </cell>
        </row>
        <row r="162">
          <cell r="E162">
            <v>2200325</v>
          </cell>
        </row>
        <row r="163">
          <cell r="E163">
            <v>2190</v>
          </cell>
        </row>
        <row r="166">
          <cell r="E166">
            <v>2007813483</v>
          </cell>
        </row>
        <row r="167">
          <cell r="E167">
            <v>5160536</v>
          </cell>
        </row>
        <row r="168">
          <cell r="E168">
            <v>2419655</v>
          </cell>
        </row>
        <row r="169">
          <cell r="E169">
            <v>146653473</v>
          </cell>
        </row>
        <row r="170">
          <cell r="E170">
            <v>1185526</v>
          </cell>
        </row>
        <row r="172">
          <cell r="E172">
            <v>117880789</v>
          </cell>
        </row>
        <row r="173">
          <cell r="E173">
            <v>186360</v>
          </cell>
        </row>
        <row r="174">
          <cell r="E174">
            <v>674570</v>
          </cell>
        </row>
        <row r="178">
          <cell r="E178">
            <v>127374036</v>
          </cell>
        </row>
        <row r="179">
          <cell r="E179">
            <v>81755</v>
          </cell>
        </row>
        <row r="181">
          <cell r="E181">
            <v>69445097</v>
          </cell>
        </row>
        <row r="182">
          <cell r="E182">
            <v>70308</v>
          </cell>
        </row>
        <row r="184">
          <cell r="E184">
            <v>149499846</v>
          </cell>
        </row>
        <row r="185">
          <cell r="E185">
            <v>72751</v>
          </cell>
        </row>
        <row r="187">
          <cell r="E187">
            <v>23315800</v>
          </cell>
        </row>
        <row r="188">
          <cell r="E188">
            <v>95435</v>
          </cell>
        </row>
        <row r="189">
          <cell r="E189">
            <v>66460</v>
          </cell>
        </row>
        <row r="190">
          <cell r="E190">
            <v>1857031</v>
          </cell>
        </row>
        <row r="192">
          <cell r="E192">
            <v>314998764</v>
          </cell>
        </row>
        <row r="193">
          <cell r="E193">
            <v>95909</v>
          </cell>
        </row>
        <row r="194">
          <cell r="E194">
            <v>112807</v>
          </cell>
        </row>
        <row r="196">
          <cell r="E196">
            <v>909611</v>
          </cell>
        </row>
        <row r="197">
          <cell r="E197">
            <v>2725</v>
          </cell>
        </row>
        <row r="200">
          <cell r="E200">
            <v>18067272</v>
          </cell>
        </row>
        <row r="201">
          <cell r="E201">
            <v>23259</v>
          </cell>
        </row>
        <row r="202">
          <cell r="E202">
            <v>3517830</v>
          </cell>
        </row>
        <row r="204">
          <cell r="E204">
            <v>232343</v>
          </cell>
        </row>
        <row r="205">
          <cell r="E205">
            <v>0</v>
          </cell>
        </row>
        <row r="206">
          <cell r="E206">
            <v>1188847</v>
          </cell>
        </row>
        <row r="208">
          <cell r="E208">
            <v>1312164386</v>
          </cell>
        </row>
        <row r="209">
          <cell r="E209">
            <v>2745348</v>
          </cell>
        </row>
        <row r="210">
          <cell r="E210">
            <v>0</v>
          </cell>
        </row>
        <row r="212">
          <cell r="E212">
            <v>244542773</v>
          </cell>
        </row>
        <row r="213">
          <cell r="E213">
            <v>64585</v>
          </cell>
        </row>
        <row r="216">
          <cell r="E216">
            <v>3518266475</v>
          </cell>
        </row>
        <row r="217">
          <cell r="E217">
            <v>164128429</v>
          </cell>
        </row>
        <row r="218">
          <cell r="E218">
            <v>6624268</v>
          </cell>
        </row>
        <row r="219">
          <cell r="E219">
            <v>0</v>
          </cell>
        </row>
        <row r="220">
          <cell r="E220">
            <v>24596947</v>
          </cell>
        </row>
        <row r="221">
          <cell r="E221">
            <v>262580</v>
          </cell>
        </row>
        <row r="222">
          <cell r="E222">
            <v>1627140</v>
          </cell>
        </row>
        <row r="223">
          <cell r="E223">
            <v>0</v>
          </cell>
        </row>
        <row r="225">
          <cell r="E225">
            <v>2733006842</v>
          </cell>
        </row>
        <row r="226">
          <cell r="E226">
            <v>0</v>
          </cell>
        </row>
        <row r="227">
          <cell r="E227">
            <v>0</v>
          </cell>
        </row>
        <row r="228">
          <cell r="E228">
            <v>599584</v>
          </cell>
        </row>
        <row r="229">
          <cell r="E229">
            <v>0</v>
          </cell>
        </row>
        <row r="230">
          <cell r="E230">
            <v>0</v>
          </cell>
        </row>
        <row r="232">
          <cell r="E232">
            <v>282973158</v>
          </cell>
        </row>
        <row r="233">
          <cell r="E233">
            <v>0</v>
          </cell>
        </row>
        <row r="234">
          <cell r="E234">
            <v>771162</v>
          </cell>
        </row>
        <row r="235">
          <cell r="E235">
            <v>0</v>
          </cell>
        </row>
        <row r="237">
          <cell r="E237">
            <v>1563486699</v>
          </cell>
        </row>
        <row r="238">
          <cell r="E238">
            <v>481024</v>
          </cell>
        </row>
        <row r="239">
          <cell r="E239">
            <v>0</v>
          </cell>
        </row>
        <row r="241">
          <cell r="E241">
            <v>0</v>
          </cell>
        </row>
        <row r="243">
          <cell r="E243">
            <v>74876779</v>
          </cell>
        </row>
        <row r="244">
          <cell r="E244">
            <v>100000</v>
          </cell>
        </row>
        <row r="246">
          <cell r="E246">
            <v>2896754</v>
          </cell>
        </row>
        <row r="247">
          <cell r="E247">
            <v>114</v>
          </cell>
        </row>
        <row r="248">
          <cell r="E248">
            <v>15153</v>
          </cell>
        </row>
        <row r="249">
          <cell r="E249">
            <v>0</v>
          </cell>
        </row>
        <row r="250">
          <cell r="E250">
            <v>0</v>
          </cell>
        </row>
        <row r="252">
          <cell r="E252">
            <v>179942894</v>
          </cell>
        </row>
        <row r="253">
          <cell r="E253">
            <v>497</v>
          </cell>
        </row>
        <row r="254">
          <cell r="E254">
            <v>0</v>
          </cell>
        </row>
        <row r="255">
          <cell r="E255">
            <v>10331</v>
          </cell>
        </row>
        <row r="256">
          <cell r="E256">
            <v>0</v>
          </cell>
        </row>
        <row r="258">
          <cell r="E258">
            <v>68472901</v>
          </cell>
        </row>
        <row r="259">
          <cell r="E259">
            <v>99442</v>
          </cell>
        </row>
        <row r="262">
          <cell r="E262">
            <v>12936097982</v>
          </cell>
        </row>
        <row r="263">
          <cell r="E263">
            <v>0</v>
          </cell>
        </row>
        <row r="264">
          <cell r="E264">
            <v>11421173</v>
          </cell>
        </row>
        <row r="265">
          <cell r="E265">
            <v>175115164</v>
          </cell>
        </row>
        <row r="266">
          <cell r="E266">
            <v>494445400</v>
          </cell>
        </row>
        <row r="267">
          <cell r="E267">
            <v>155962466</v>
          </cell>
        </row>
        <row r="270">
          <cell r="E270">
            <v>4821450</v>
          </cell>
        </row>
        <row r="271">
          <cell r="E271">
            <v>10924</v>
          </cell>
        </row>
        <row r="272">
          <cell r="E272">
            <v>9752390</v>
          </cell>
        </row>
        <row r="273">
          <cell r="E273">
            <v>9708590</v>
          </cell>
        </row>
        <row r="274">
          <cell r="E274">
            <v>43800</v>
          </cell>
        </row>
        <row r="276">
          <cell r="E276">
            <v>367573180</v>
          </cell>
        </row>
        <row r="277">
          <cell r="E277">
            <v>571698</v>
          </cell>
        </row>
        <row r="278">
          <cell r="E278">
            <v>0</v>
          </cell>
        </row>
        <row r="280">
          <cell r="E280">
            <v>44037457</v>
          </cell>
        </row>
        <row r="281">
          <cell r="E281">
            <v>4500</v>
          </cell>
        </row>
        <row r="282">
          <cell r="E282">
            <v>89889</v>
          </cell>
        </row>
        <row r="283">
          <cell r="E283">
            <v>6751942</v>
          </cell>
        </row>
        <row r="284">
          <cell r="E284">
            <v>648817</v>
          </cell>
        </row>
        <row r="285">
          <cell r="E285">
            <v>54420041</v>
          </cell>
        </row>
        <row r="286">
          <cell r="E286">
            <v>346679501</v>
          </cell>
        </row>
        <row r="287">
          <cell r="D287">
            <v>-1029076</v>
          </cell>
        </row>
        <row r="294">
          <cell r="E294">
            <v>2075665243</v>
          </cell>
        </row>
        <row r="295">
          <cell r="E295">
            <v>1623370570</v>
          </cell>
        </row>
      </sheetData>
      <sheetData sheetId="49">
        <row r="14">
          <cell r="C14">
            <v>247808020</v>
          </cell>
        </row>
        <row r="15">
          <cell r="C15">
            <v>31523861</v>
          </cell>
        </row>
        <row r="16">
          <cell r="C16">
            <v>959191</v>
          </cell>
        </row>
        <row r="17">
          <cell r="C17">
            <v>1033159</v>
          </cell>
        </row>
        <row r="18">
          <cell r="C18">
            <v>381565</v>
          </cell>
        </row>
        <row r="19">
          <cell r="C19">
            <v>74296</v>
          </cell>
        </row>
        <row r="20">
          <cell r="C20">
            <v>10129035</v>
          </cell>
        </row>
        <row r="21">
          <cell r="C21">
            <v>6145685</v>
          </cell>
        </row>
        <row r="22">
          <cell r="C22">
            <v>657901</v>
          </cell>
        </row>
        <row r="24">
          <cell r="C24">
            <v>4149178</v>
          </cell>
        </row>
        <row r="26">
          <cell r="C26">
            <v>91270</v>
          </cell>
        </row>
        <row r="27">
          <cell r="C27">
            <v>2903</v>
          </cell>
        </row>
        <row r="28">
          <cell r="C28">
            <v>30131</v>
          </cell>
        </row>
        <row r="29">
          <cell r="C29">
            <v>869</v>
          </cell>
        </row>
        <row r="30">
          <cell r="C30">
            <v>4928</v>
          </cell>
        </row>
        <row r="31">
          <cell r="C31">
            <v>6649058</v>
          </cell>
        </row>
        <row r="32">
          <cell r="C32">
            <v>0</v>
          </cell>
        </row>
        <row r="33">
          <cell r="C33">
            <v>0</v>
          </cell>
        </row>
        <row r="36">
          <cell r="C36">
            <v>2240721</v>
          </cell>
        </row>
        <row r="37">
          <cell r="C37">
            <v>293046</v>
          </cell>
        </row>
        <row r="38">
          <cell r="C38">
            <v>8299996</v>
          </cell>
        </row>
        <row r="39">
          <cell r="C39">
            <v>768308</v>
          </cell>
        </row>
        <row r="40">
          <cell r="C40">
            <v>552016</v>
          </cell>
        </row>
        <row r="41">
          <cell r="C41">
            <v>939183</v>
          </cell>
        </row>
        <row r="42">
          <cell r="C42">
            <v>2777787</v>
          </cell>
        </row>
        <row r="44">
          <cell r="C44">
            <v>43214133902</v>
          </cell>
        </row>
        <row r="45">
          <cell r="C45">
            <v>6738291</v>
          </cell>
        </row>
        <row r="46">
          <cell r="C46">
            <v>29415822</v>
          </cell>
        </row>
        <row r="47">
          <cell r="C47">
            <v>0</v>
          </cell>
        </row>
        <row r="48">
          <cell r="C48">
            <v>2889423</v>
          </cell>
        </row>
        <row r="49">
          <cell r="C49">
            <v>4038864</v>
          </cell>
        </row>
        <row r="51">
          <cell r="C51">
            <v>857839</v>
          </cell>
        </row>
        <row r="53">
          <cell r="C53">
            <v>117524</v>
          </cell>
        </row>
        <row r="54">
          <cell r="C54">
            <v>37117</v>
          </cell>
        </row>
        <row r="55">
          <cell r="C55">
            <v>33928</v>
          </cell>
        </row>
        <row r="56">
          <cell r="C56">
            <v>0</v>
          </cell>
        </row>
        <row r="57">
          <cell r="C57">
            <v>3440</v>
          </cell>
        </row>
        <row r="58">
          <cell r="C58">
            <v>266025</v>
          </cell>
        </row>
        <row r="59">
          <cell r="C59">
            <v>1166756</v>
          </cell>
        </row>
        <row r="61">
          <cell r="C61">
            <v>6978627</v>
          </cell>
        </row>
        <row r="62">
          <cell r="C62">
            <v>1795652</v>
          </cell>
        </row>
        <row r="65">
          <cell r="C65">
            <v>28441747</v>
          </cell>
        </row>
        <row r="69">
          <cell r="C69">
            <v>10298851934</v>
          </cell>
        </row>
        <row r="70">
          <cell r="C70">
            <v>68994826</v>
          </cell>
        </row>
        <row r="71">
          <cell r="C71">
            <v>33871849</v>
          </cell>
        </row>
        <row r="73">
          <cell r="C73">
            <v>452485997</v>
          </cell>
        </row>
        <row r="74">
          <cell r="C74">
            <v>476400355</v>
          </cell>
        </row>
        <row r="75">
          <cell r="C75">
            <v>407876194</v>
          </cell>
        </row>
        <row r="76">
          <cell r="C76">
            <v>356969133</v>
          </cell>
        </row>
        <row r="77">
          <cell r="C77">
            <v>0</v>
          </cell>
        </row>
        <row r="78">
          <cell r="C78">
            <v>0</v>
          </cell>
        </row>
        <row r="79">
          <cell r="C79">
            <v>0</v>
          </cell>
        </row>
        <row r="81">
          <cell r="C81">
            <v>52254683</v>
          </cell>
        </row>
        <row r="82">
          <cell r="C82">
            <v>3518003</v>
          </cell>
        </row>
        <row r="83">
          <cell r="C83">
            <v>792728</v>
          </cell>
        </row>
        <row r="84">
          <cell r="C84">
            <v>141400940</v>
          </cell>
        </row>
        <row r="85">
          <cell r="C85">
            <v>107073647</v>
          </cell>
        </row>
        <row r="87">
          <cell r="C87">
            <v>0</v>
          </cell>
        </row>
        <row r="88">
          <cell r="C88">
            <v>0</v>
          </cell>
        </row>
        <row r="91">
          <cell r="C91">
            <v>15273085</v>
          </cell>
        </row>
        <row r="92">
          <cell r="C92">
            <v>80687325</v>
          </cell>
        </row>
        <row r="93">
          <cell r="C93">
            <v>0</v>
          </cell>
        </row>
        <row r="99">
          <cell r="C99">
            <v>0</v>
          </cell>
        </row>
        <row r="100">
          <cell r="C100">
            <v>0</v>
          </cell>
        </row>
        <row r="101">
          <cell r="C101">
            <v>0</v>
          </cell>
        </row>
        <row r="103">
          <cell r="C103">
            <v>966859</v>
          </cell>
        </row>
        <row r="104">
          <cell r="C104">
            <v>1084795</v>
          </cell>
        </row>
        <row r="108">
          <cell r="C108">
            <v>83300</v>
          </cell>
        </row>
        <row r="109">
          <cell r="C109">
            <v>3264781</v>
          </cell>
        </row>
        <row r="110">
          <cell r="C110">
            <v>970823</v>
          </cell>
        </row>
        <row r="111">
          <cell r="C111">
            <v>348211</v>
          </cell>
        </row>
        <row r="112">
          <cell r="C112">
            <v>24000</v>
          </cell>
        </row>
        <row r="113">
          <cell r="E113">
            <v>176730382</v>
          </cell>
        </row>
        <row r="114">
          <cell r="E114">
            <v>12711319740</v>
          </cell>
        </row>
        <row r="122">
          <cell r="E122">
            <v>5980863146</v>
          </cell>
        </row>
        <row r="123">
          <cell r="E123">
            <v>226290</v>
          </cell>
        </row>
        <row r="124">
          <cell r="E124">
            <v>1024699</v>
          </cell>
        </row>
        <row r="125">
          <cell r="E125">
            <v>98685942</v>
          </cell>
        </row>
        <row r="126">
          <cell r="E126">
            <v>3686738</v>
          </cell>
        </row>
        <row r="127">
          <cell r="E127">
            <v>10403580</v>
          </cell>
        </row>
        <row r="129">
          <cell r="E129">
            <v>566525925</v>
          </cell>
        </row>
        <row r="130">
          <cell r="E130">
            <v>0</v>
          </cell>
        </row>
        <row r="133">
          <cell r="E133">
            <v>939572740</v>
          </cell>
        </row>
        <row r="134">
          <cell r="E134">
            <v>125378</v>
          </cell>
        </row>
        <row r="135">
          <cell r="E135">
            <v>34438010</v>
          </cell>
        </row>
        <row r="136">
          <cell r="E136">
            <v>26075524</v>
          </cell>
        </row>
        <row r="140">
          <cell r="E140">
            <v>903070247</v>
          </cell>
        </row>
        <row r="141">
          <cell r="E141">
            <v>919499</v>
          </cell>
        </row>
        <row r="143">
          <cell r="E143">
            <v>159988310</v>
          </cell>
        </row>
        <row r="144">
          <cell r="E144">
            <v>195147</v>
          </cell>
        </row>
        <row r="146">
          <cell r="E146">
            <v>225319749</v>
          </cell>
        </row>
        <row r="147">
          <cell r="E147">
            <v>23630</v>
          </cell>
        </row>
        <row r="149">
          <cell r="E149">
            <v>2273119726</v>
          </cell>
        </row>
        <row r="150">
          <cell r="E150">
            <v>522163</v>
          </cell>
        </row>
        <row r="152">
          <cell r="E152">
            <v>2359709</v>
          </cell>
        </row>
        <row r="153">
          <cell r="E153">
            <v>0</v>
          </cell>
        </row>
        <row r="155">
          <cell r="E155">
            <v>65445950</v>
          </cell>
        </row>
        <row r="156">
          <cell r="E156">
            <v>37409</v>
          </cell>
        </row>
        <row r="158">
          <cell r="E158">
            <v>4057925657</v>
          </cell>
        </row>
        <row r="159">
          <cell r="E159">
            <v>0</v>
          </cell>
        </row>
        <row r="160">
          <cell r="E160">
            <v>8689329</v>
          </cell>
        </row>
        <row r="162">
          <cell r="E162">
            <v>2200930</v>
          </cell>
        </row>
        <row r="163">
          <cell r="E163">
            <v>2610</v>
          </cell>
        </row>
        <row r="166">
          <cell r="E166">
            <v>2007813484</v>
          </cell>
        </row>
        <row r="167">
          <cell r="E167">
            <v>5185135</v>
          </cell>
        </row>
        <row r="168">
          <cell r="E168">
            <v>2419660</v>
          </cell>
        </row>
        <row r="169">
          <cell r="E169">
            <v>146654463</v>
          </cell>
        </row>
        <row r="170">
          <cell r="E170">
            <v>1185532</v>
          </cell>
        </row>
        <row r="172">
          <cell r="E172">
            <v>117880790</v>
          </cell>
        </row>
        <row r="173">
          <cell r="E173">
            <v>186370</v>
          </cell>
        </row>
        <row r="174">
          <cell r="E174">
            <v>674570</v>
          </cell>
        </row>
        <row r="178">
          <cell r="E178">
            <v>127374036</v>
          </cell>
        </row>
        <row r="179">
          <cell r="E179">
            <v>82595</v>
          </cell>
        </row>
        <row r="181">
          <cell r="E181">
            <v>69445098</v>
          </cell>
        </row>
        <row r="182">
          <cell r="E182">
            <v>70329</v>
          </cell>
        </row>
        <row r="184">
          <cell r="E184">
            <v>149499848</v>
          </cell>
        </row>
        <row r="185">
          <cell r="E185">
            <v>72781</v>
          </cell>
        </row>
        <row r="187">
          <cell r="E187">
            <v>23315800</v>
          </cell>
        </row>
        <row r="188">
          <cell r="E188">
            <v>95435</v>
          </cell>
        </row>
        <row r="189">
          <cell r="E189">
            <v>66460</v>
          </cell>
        </row>
        <row r="190">
          <cell r="E190">
            <v>1857032</v>
          </cell>
        </row>
        <row r="192">
          <cell r="E192">
            <v>314998764</v>
          </cell>
        </row>
        <row r="193">
          <cell r="E193">
            <v>100283</v>
          </cell>
        </row>
        <row r="194">
          <cell r="E194">
            <v>112807</v>
          </cell>
        </row>
        <row r="196">
          <cell r="E196">
            <v>909611</v>
          </cell>
        </row>
        <row r="197">
          <cell r="E197">
            <v>2725</v>
          </cell>
        </row>
        <row r="200">
          <cell r="E200">
            <v>18067273</v>
          </cell>
        </row>
        <row r="201">
          <cell r="E201">
            <v>23262</v>
          </cell>
        </row>
        <row r="202">
          <cell r="E202">
            <v>3517830</v>
          </cell>
        </row>
        <row r="204">
          <cell r="E204">
            <v>232541</v>
          </cell>
        </row>
        <row r="205">
          <cell r="E205">
            <v>0</v>
          </cell>
        </row>
        <row r="206">
          <cell r="E206">
            <v>1188847</v>
          </cell>
        </row>
        <row r="208">
          <cell r="E208">
            <v>1312165187</v>
          </cell>
        </row>
        <row r="209">
          <cell r="E209">
            <v>2754446</v>
          </cell>
        </row>
        <row r="210">
          <cell r="E210">
            <v>0</v>
          </cell>
        </row>
        <row r="212">
          <cell r="E212">
            <v>244547451</v>
          </cell>
        </row>
        <row r="213">
          <cell r="E213">
            <v>65855</v>
          </cell>
        </row>
        <row r="216">
          <cell r="E216">
            <v>3518287516</v>
          </cell>
        </row>
        <row r="217">
          <cell r="E217">
            <v>166999934</v>
          </cell>
        </row>
        <row r="218">
          <cell r="E218">
            <v>7811642</v>
          </cell>
        </row>
        <row r="219">
          <cell r="E219">
            <v>0</v>
          </cell>
        </row>
        <row r="220">
          <cell r="E220">
            <v>25681721</v>
          </cell>
        </row>
        <row r="221">
          <cell r="E221">
            <v>288417</v>
          </cell>
        </row>
        <row r="222">
          <cell r="E222">
            <v>2419981</v>
          </cell>
        </row>
        <row r="223">
          <cell r="E223">
            <v>0</v>
          </cell>
        </row>
        <row r="225">
          <cell r="E225">
            <v>2733070517</v>
          </cell>
        </row>
        <row r="226">
          <cell r="E226">
            <v>0</v>
          </cell>
        </row>
        <row r="227">
          <cell r="E227">
            <v>0</v>
          </cell>
        </row>
        <row r="228">
          <cell r="E228">
            <v>642002</v>
          </cell>
        </row>
        <row r="229">
          <cell r="E229">
            <v>0</v>
          </cell>
        </row>
        <row r="230">
          <cell r="E230">
            <v>0</v>
          </cell>
        </row>
        <row r="232">
          <cell r="E232">
            <v>282985958</v>
          </cell>
        </row>
        <row r="233">
          <cell r="E233">
            <v>0</v>
          </cell>
        </row>
        <row r="234">
          <cell r="E234">
            <v>776991</v>
          </cell>
        </row>
        <row r="235">
          <cell r="E235">
            <v>0</v>
          </cell>
        </row>
        <row r="237">
          <cell r="E237">
            <v>1563532235</v>
          </cell>
        </row>
        <row r="238">
          <cell r="E238">
            <v>509225</v>
          </cell>
        </row>
        <row r="239">
          <cell r="E239">
            <v>0</v>
          </cell>
        </row>
        <row r="241">
          <cell r="E241">
            <v>0</v>
          </cell>
        </row>
        <row r="243">
          <cell r="E243">
            <v>74876779</v>
          </cell>
        </row>
        <row r="244">
          <cell r="E244">
            <v>100000</v>
          </cell>
        </row>
        <row r="246">
          <cell r="E246">
            <v>2896950</v>
          </cell>
        </row>
        <row r="247">
          <cell r="E247">
            <v>114</v>
          </cell>
        </row>
        <row r="248">
          <cell r="E248">
            <v>15510</v>
          </cell>
        </row>
        <row r="249">
          <cell r="E249">
            <v>0</v>
          </cell>
        </row>
        <row r="250">
          <cell r="E250">
            <v>0</v>
          </cell>
        </row>
        <row r="252">
          <cell r="E252">
            <v>179942894</v>
          </cell>
        </row>
        <row r="253">
          <cell r="E253">
            <v>497</v>
          </cell>
        </row>
        <row r="254">
          <cell r="E254">
            <v>0</v>
          </cell>
        </row>
        <row r="255">
          <cell r="E255">
            <v>10662</v>
          </cell>
        </row>
        <row r="256">
          <cell r="E256">
            <v>0</v>
          </cell>
        </row>
        <row r="258">
          <cell r="E258">
            <v>68472902</v>
          </cell>
        </row>
        <row r="259">
          <cell r="E259">
            <v>100834</v>
          </cell>
        </row>
        <row r="262">
          <cell r="E262">
            <v>12936190621</v>
          </cell>
        </row>
        <row r="263">
          <cell r="E263">
            <v>0</v>
          </cell>
        </row>
        <row r="264">
          <cell r="E264">
            <v>11705053</v>
          </cell>
        </row>
        <row r="265">
          <cell r="E265">
            <v>185447312</v>
          </cell>
        </row>
        <row r="266">
          <cell r="E266">
            <v>500456909</v>
          </cell>
        </row>
        <row r="267">
          <cell r="E267">
            <v>156896618</v>
          </cell>
        </row>
        <row r="270">
          <cell r="E270">
            <v>4821450</v>
          </cell>
        </row>
        <row r="271">
          <cell r="E271">
            <v>13550</v>
          </cell>
        </row>
        <row r="273">
          <cell r="E273">
            <v>9708590</v>
          </cell>
        </row>
        <row r="274">
          <cell r="E274">
            <v>43800</v>
          </cell>
        </row>
        <row r="276">
          <cell r="E276">
            <v>367573180</v>
          </cell>
        </row>
        <row r="277">
          <cell r="E277">
            <v>579396</v>
          </cell>
        </row>
        <row r="278">
          <cell r="E278">
            <v>0</v>
          </cell>
        </row>
        <row r="280">
          <cell r="E280">
            <v>44037457</v>
          </cell>
        </row>
        <row r="281">
          <cell r="E281">
            <v>4500</v>
          </cell>
        </row>
        <row r="282">
          <cell r="E282">
            <v>89900</v>
          </cell>
        </row>
        <row r="283">
          <cell r="E283">
            <v>7049502</v>
          </cell>
        </row>
        <row r="284">
          <cell r="E284">
            <v>648823</v>
          </cell>
        </row>
        <row r="285">
          <cell r="E285">
            <v>54420041</v>
          </cell>
        </row>
        <row r="286">
          <cell r="E286">
            <v>346679843</v>
          </cell>
        </row>
        <row r="294">
          <cell r="E294">
            <v>2075599808</v>
          </cell>
        </row>
        <row r="295">
          <cell r="E295">
            <v>1623371116</v>
          </cell>
        </row>
      </sheetData>
      <sheetData sheetId="50">
        <row r="14">
          <cell r="D14">
            <v>0</v>
          </cell>
          <cell r="E14">
            <v>246938490</v>
          </cell>
        </row>
        <row r="15">
          <cell r="D15">
            <v>0</v>
          </cell>
          <cell r="E15">
            <v>31440561</v>
          </cell>
        </row>
        <row r="16">
          <cell r="D16">
            <v>0</v>
          </cell>
          <cell r="E16">
            <v>956449</v>
          </cell>
        </row>
        <row r="17">
          <cell r="D17">
            <v>0</v>
          </cell>
          <cell r="E17">
            <v>1024019</v>
          </cell>
        </row>
        <row r="18">
          <cell r="D18">
            <v>0</v>
          </cell>
          <cell r="E18">
            <v>380053</v>
          </cell>
        </row>
        <row r="19">
          <cell r="D19">
            <v>0</v>
          </cell>
          <cell r="E19">
            <v>74296</v>
          </cell>
        </row>
        <row r="20">
          <cell r="D20">
            <v>0</v>
          </cell>
          <cell r="E20">
            <v>10089354</v>
          </cell>
        </row>
        <row r="21">
          <cell r="D21">
            <v>0</v>
          </cell>
          <cell r="E21">
            <v>6040775</v>
          </cell>
        </row>
        <row r="22">
          <cell r="D22">
            <v>0</v>
          </cell>
          <cell r="E22">
            <v>657595</v>
          </cell>
        </row>
        <row r="24">
          <cell r="D24">
            <v>0</v>
          </cell>
          <cell r="E24">
            <v>4134178</v>
          </cell>
        </row>
        <row r="26">
          <cell r="D26">
            <v>0</v>
          </cell>
          <cell r="E26">
            <v>91173</v>
          </cell>
        </row>
        <row r="27">
          <cell r="D27">
            <v>0</v>
          </cell>
          <cell r="E27">
            <v>2885</v>
          </cell>
        </row>
        <row r="28">
          <cell r="D28">
            <v>0</v>
          </cell>
          <cell r="E28">
            <v>30006</v>
          </cell>
        </row>
        <row r="29">
          <cell r="D29">
            <v>0</v>
          </cell>
          <cell r="E29">
            <v>863</v>
          </cell>
        </row>
        <row r="30">
          <cell r="D30">
            <v>0</v>
          </cell>
          <cell r="E30">
            <v>4894</v>
          </cell>
        </row>
        <row r="31">
          <cell r="D31">
            <v>0</v>
          </cell>
          <cell r="E31">
            <v>6615497</v>
          </cell>
        </row>
        <row r="32">
          <cell r="D32">
            <v>0</v>
          </cell>
          <cell r="E32">
            <v>0</v>
          </cell>
        </row>
        <row r="33">
          <cell r="D33">
            <v>0</v>
          </cell>
          <cell r="E33">
            <v>0</v>
          </cell>
        </row>
        <row r="36">
          <cell r="D36">
            <v>0</v>
          </cell>
          <cell r="E36">
            <v>2207007</v>
          </cell>
        </row>
        <row r="37">
          <cell r="D37">
            <v>0</v>
          </cell>
          <cell r="E37">
            <v>288984</v>
          </cell>
        </row>
        <row r="38">
          <cell r="D38">
            <v>0</v>
          </cell>
          <cell r="E38">
            <v>8242421</v>
          </cell>
        </row>
        <row r="39">
          <cell r="D39">
            <v>0</v>
          </cell>
          <cell r="E39">
            <v>768320</v>
          </cell>
        </row>
        <row r="40">
          <cell r="D40">
            <v>872</v>
          </cell>
          <cell r="E40">
            <v>551338</v>
          </cell>
        </row>
        <row r="41">
          <cell r="D41">
            <v>0</v>
          </cell>
          <cell r="E41">
            <v>932363</v>
          </cell>
        </row>
        <row r="42">
          <cell r="D42">
            <v>3926</v>
          </cell>
          <cell r="E42">
            <v>2759533</v>
          </cell>
        </row>
        <row r="44">
          <cell r="E44">
            <v>45347751072</v>
          </cell>
        </row>
        <row r="45">
          <cell r="D45">
            <v>520695</v>
          </cell>
          <cell r="E45">
            <v>6778943</v>
          </cell>
        </row>
        <row r="46">
          <cell r="D46">
            <v>1375199</v>
          </cell>
          <cell r="E46">
            <v>29437082</v>
          </cell>
        </row>
        <row r="47">
          <cell r="D47">
            <v>0</v>
          </cell>
          <cell r="E47">
            <v>0</v>
          </cell>
        </row>
        <row r="48">
          <cell r="D48">
            <v>85854</v>
          </cell>
          <cell r="E48">
            <v>2880998</v>
          </cell>
        </row>
        <row r="49">
          <cell r="D49">
            <v>0</v>
          </cell>
          <cell r="E49">
            <v>4066110</v>
          </cell>
        </row>
        <row r="51">
          <cell r="D51">
            <v>0</v>
          </cell>
          <cell r="E51">
            <v>850438</v>
          </cell>
        </row>
        <row r="53">
          <cell r="D53">
            <v>0</v>
          </cell>
          <cell r="E53">
            <v>115934</v>
          </cell>
        </row>
        <row r="54">
          <cell r="D54">
            <v>0</v>
          </cell>
          <cell r="E54">
            <v>37117</v>
          </cell>
        </row>
        <row r="55">
          <cell r="D55">
            <v>0</v>
          </cell>
          <cell r="E55">
            <v>28520</v>
          </cell>
        </row>
        <row r="56">
          <cell r="D56">
            <v>0</v>
          </cell>
          <cell r="E56">
            <v>0</v>
          </cell>
        </row>
        <row r="57">
          <cell r="D57">
            <v>0</v>
          </cell>
          <cell r="E57">
            <v>2840</v>
          </cell>
        </row>
        <row r="58">
          <cell r="D58">
            <v>5449</v>
          </cell>
          <cell r="E58">
            <v>262984</v>
          </cell>
        </row>
        <row r="59">
          <cell r="D59">
            <v>0</v>
          </cell>
          <cell r="E59">
            <v>1159214</v>
          </cell>
        </row>
        <row r="61">
          <cell r="D61">
            <v>1500</v>
          </cell>
          <cell r="E61">
            <v>6977123</v>
          </cell>
        </row>
        <row r="62">
          <cell r="D62">
            <v>0</v>
          </cell>
          <cell r="E62">
            <v>1793004</v>
          </cell>
        </row>
        <row r="65">
          <cell r="D65">
            <v>0</v>
          </cell>
          <cell r="E65">
            <v>28441747</v>
          </cell>
        </row>
        <row r="69">
          <cell r="D69">
            <v>0</v>
          </cell>
          <cell r="E69">
            <v>10311834515</v>
          </cell>
        </row>
        <row r="70">
          <cell r="D70">
            <v>0</v>
          </cell>
          <cell r="E70">
            <v>69206015</v>
          </cell>
        </row>
        <row r="71">
          <cell r="D71">
            <v>0</v>
          </cell>
          <cell r="E71">
            <v>34079020</v>
          </cell>
        </row>
        <row r="73">
          <cell r="D73">
            <v>66</v>
          </cell>
          <cell r="E73">
            <v>453230944</v>
          </cell>
        </row>
        <row r="74">
          <cell r="D74">
            <v>20</v>
          </cell>
          <cell r="E74">
            <v>477174242</v>
          </cell>
        </row>
        <row r="75">
          <cell r="D75">
            <v>24</v>
          </cell>
          <cell r="E75">
            <v>408432278</v>
          </cell>
        </row>
        <row r="76">
          <cell r="D76">
            <v>0</v>
          </cell>
          <cell r="E76">
            <v>357746268</v>
          </cell>
        </row>
        <row r="77">
          <cell r="D77">
            <v>0</v>
          </cell>
          <cell r="E77">
            <v>0</v>
          </cell>
        </row>
        <row r="78">
          <cell r="D78">
            <v>0</v>
          </cell>
          <cell r="E78">
            <v>0</v>
          </cell>
        </row>
        <row r="79">
          <cell r="D79">
            <v>0</v>
          </cell>
          <cell r="E79">
            <v>0</v>
          </cell>
        </row>
        <row r="81">
          <cell r="D81">
            <v>0</v>
          </cell>
          <cell r="E81">
            <v>52463944</v>
          </cell>
        </row>
        <row r="82">
          <cell r="D82">
            <v>0</v>
          </cell>
          <cell r="E82">
            <v>3507314</v>
          </cell>
        </row>
        <row r="83">
          <cell r="D83">
            <v>0</v>
          </cell>
          <cell r="E83">
            <v>781491</v>
          </cell>
        </row>
        <row r="84">
          <cell r="D84">
            <v>0</v>
          </cell>
          <cell r="E84">
            <v>142252658</v>
          </cell>
        </row>
        <row r="85">
          <cell r="D85">
            <v>0</v>
          </cell>
          <cell r="E85">
            <v>107591687</v>
          </cell>
        </row>
        <row r="87">
          <cell r="D87">
            <v>0</v>
          </cell>
          <cell r="E87">
            <v>0</v>
          </cell>
        </row>
        <row r="88">
          <cell r="D88">
            <v>0</v>
          </cell>
          <cell r="E88">
            <v>0</v>
          </cell>
        </row>
        <row r="91">
          <cell r="D91">
            <v>15146545</v>
          </cell>
          <cell r="E91">
            <v>126540</v>
          </cell>
        </row>
        <row r="92">
          <cell r="D92">
            <v>79423975</v>
          </cell>
          <cell r="E92">
            <v>1263350</v>
          </cell>
        </row>
        <row r="93">
          <cell r="D93">
            <v>0</v>
          </cell>
          <cell r="E93">
            <v>0</v>
          </cell>
        </row>
        <row r="99">
          <cell r="D99">
            <v>0</v>
          </cell>
          <cell r="E99">
            <v>0</v>
          </cell>
        </row>
        <row r="100">
          <cell r="D100">
            <v>0</v>
          </cell>
          <cell r="E100">
            <v>0</v>
          </cell>
        </row>
        <row r="101">
          <cell r="D101">
            <v>0</v>
          </cell>
          <cell r="E101">
            <v>0</v>
          </cell>
        </row>
        <row r="103">
          <cell r="D103">
            <v>0</v>
          </cell>
          <cell r="E103">
            <v>966859</v>
          </cell>
        </row>
        <row r="104">
          <cell r="D104">
            <v>0</v>
          </cell>
          <cell r="E104">
            <v>1032591</v>
          </cell>
        </row>
        <row r="108">
          <cell r="D108">
            <v>7447350</v>
          </cell>
          <cell r="E108">
            <v>-7302050</v>
          </cell>
        </row>
        <row r="109">
          <cell r="D109">
            <v>0</v>
          </cell>
          <cell r="E109">
            <v>3515526</v>
          </cell>
        </row>
        <row r="110">
          <cell r="D110">
            <v>0</v>
          </cell>
          <cell r="E110">
            <v>801932</v>
          </cell>
        </row>
        <row r="111">
          <cell r="D111">
            <v>0</v>
          </cell>
          <cell r="E111">
            <v>367139</v>
          </cell>
        </row>
        <row r="112">
          <cell r="D112">
            <v>0</v>
          </cell>
          <cell r="E112">
            <v>24000</v>
          </cell>
        </row>
        <row r="113">
          <cell r="D113">
            <v>96347022</v>
          </cell>
          <cell r="G113">
            <v>82199887</v>
          </cell>
        </row>
        <row r="114">
          <cell r="G114">
            <v>12720531707</v>
          </cell>
        </row>
        <row r="122">
          <cell r="D122">
            <v>2135046860</v>
          </cell>
          <cell r="G122">
            <v>5748678092</v>
          </cell>
        </row>
        <row r="123">
          <cell r="D123">
            <v>38</v>
          </cell>
          <cell r="G123">
            <v>227206</v>
          </cell>
        </row>
        <row r="124">
          <cell r="D124">
            <v>81</v>
          </cell>
          <cell r="G124">
            <v>1025221</v>
          </cell>
        </row>
        <row r="125">
          <cell r="D125">
            <v>17425067</v>
          </cell>
          <cell r="G125">
            <v>103903487</v>
          </cell>
        </row>
        <row r="126">
          <cell r="D126">
            <v>137455</v>
          </cell>
          <cell r="G126">
            <v>3689842</v>
          </cell>
        </row>
        <row r="127">
          <cell r="D127">
            <v>0</v>
          </cell>
          <cell r="G127">
            <v>30139473</v>
          </cell>
        </row>
        <row r="129">
          <cell r="D129">
            <v>490979137</v>
          </cell>
          <cell r="G129">
            <v>526819198</v>
          </cell>
        </row>
        <row r="130">
          <cell r="D130">
            <v>124000</v>
          </cell>
          <cell r="G130">
            <v>542525</v>
          </cell>
        </row>
        <row r="133">
          <cell r="D133">
            <v>247136659</v>
          </cell>
          <cell r="G133">
            <v>1036364788</v>
          </cell>
        </row>
        <row r="134">
          <cell r="D134">
            <v>26</v>
          </cell>
          <cell r="G134">
            <v>125662</v>
          </cell>
        </row>
        <row r="135">
          <cell r="D135">
            <v>7493349</v>
          </cell>
          <cell r="G135">
            <v>40308996</v>
          </cell>
        </row>
        <row r="136">
          <cell r="D136">
            <v>6040491</v>
          </cell>
          <cell r="G136">
            <v>27955373</v>
          </cell>
        </row>
        <row r="140">
          <cell r="D140">
            <v>281578345</v>
          </cell>
          <cell r="G140">
            <v>946950099</v>
          </cell>
        </row>
        <row r="141">
          <cell r="D141">
            <v>39350</v>
          </cell>
          <cell r="G141">
            <v>883480</v>
          </cell>
        </row>
        <row r="143">
          <cell r="D143">
            <v>52845159</v>
          </cell>
          <cell r="G143">
            <v>155586847</v>
          </cell>
        </row>
        <row r="144">
          <cell r="D144">
            <v>40732</v>
          </cell>
          <cell r="G144">
            <v>171062</v>
          </cell>
        </row>
        <row r="146">
          <cell r="D146">
            <v>86023909</v>
          </cell>
          <cell r="G146">
            <v>214281332</v>
          </cell>
        </row>
        <row r="147">
          <cell r="D147">
            <v>235</v>
          </cell>
          <cell r="G147">
            <v>23395</v>
          </cell>
        </row>
        <row r="149">
          <cell r="D149">
            <v>700675988</v>
          </cell>
          <cell r="G149">
            <v>2383605689</v>
          </cell>
        </row>
        <row r="150">
          <cell r="D150">
            <v>22231</v>
          </cell>
          <cell r="G150">
            <v>501401</v>
          </cell>
        </row>
        <row r="152">
          <cell r="D152">
            <v>762640</v>
          </cell>
          <cell r="G152">
            <v>2794207</v>
          </cell>
        </row>
        <row r="153">
          <cell r="D153">
            <v>1800</v>
          </cell>
          <cell r="G153">
            <v>-1800</v>
          </cell>
        </row>
        <row r="155">
          <cell r="D155">
            <v>17949540</v>
          </cell>
          <cell r="G155">
            <v>66337935</v>
          </cell>
        </row>
        <row r="156">
          <cell r="D156">
            <v>764</v>
          </cell>
          <cell r="G156">
            <v>36643</v>
          </cell>
        </row>
        <row r="158">
          <cell r="D158">
            <v>1285980714</v>
          </cell>
          <cell r="G158">
            <v>4336915866</v>
          </cell>
        </row>
        <row r="159">
          <cell r="D159">
            <v>0</v>
          </cell>
          <cell r="G159">
            <v>0</v>
          </cell>
        </row>
        <row r="160">
          <cell r="D160">
            <v>965917</v>
          </cell>
          <cell r="G160">
            <v>8014231</v>
          </cell>
        </row>
        <row r="162">
          <cell r="D162">
            <v>385740</v>
          </cell>
          <cell r="G162">
            <v>2717969</v>
          </cell>
        </row>
        <row r="163">
          <cell r="D163">
            <v>780</v>
          </cell>
          <cell r="G163">
            <v>2470</v>
          </cell>
        </row>
        <row r="166">
          <cell r="D166">
            <v>714560319</v>
          </cell>
          <cell r="G166">
            <v>2008261759</v>
          </cell>
        </row>
        <row r="167">
          <cell r="D167">
            <v>259061</v>
          </cell>
          <cell r="G167">
            <v>4977769</v>
          </cell>
        </row>
        <row r="168">
          <cell r="D168">
            <v>0</v>
          </cell>
          <cell r="G168">
            <v>3935871</v>
          </cell>
        </row>
        <row r="169">
          <cell r="D169">
            <v>53467010</v>
          </cell>
          <cell r="G169">
            <v>152950588</v>
          </cell>
        </row>
        <row r="170">
          <cell r="D170">
            <v>419597</v>
          </cell>
          <cell r="G170">
            <v>1142698</v>
          </cell>
        </row>
        <row r="172">
          <cell r="D172">
            <v>37122681</v>
          </cell>
          <cell r="G172">
            <v>126924172</v>
          </cell>
        </row>
        <row r="173">
          <cell r="D173">
            <v>23319</v>
          </cell>
          <cell r="G173">
            <v>163041</v>
          </cell>
        </row>
        <row r="174">
          <cell r="D174">
            <v>0</v>
          </cell>
          <cell r="G174">
            <v>3324107</v>
          </cell>
        </row>
        <row r="178">
          <cell r="D178">
            <v>41601816</v>
          </cell>
          <cell r="G178">
            <v>123870152</v>
          </cell>
        </row>
        <row r="179">
          <cell r="D179">
            <v>4440</v>
          </cell>
          <cell r="G179">
            <v>78275</v>
          </cell>
        </row>
        <row r="181">
          <cell r="D181">
            <v>29810394</v>
          </cell>
          <cell r="G181">
            <v>74699752</v>
          </cell>
        </row>
        <row r="182">
          <cell r="D182">
            <v>5974</v>
          </cell>
          <cell r="G182">
            <v>64334</v>
          </cell>
        </row>
        <row r="184">
          <cell r="D184">
            <v>56966448</v>
          </cell>
          <cell r="G184">
            <v>144927984</v>
          </cell>
        </row>
        <row r="185">
          <cell r="D185">
            <v>16740</v>
          </cell>
          <cell r="G185">
            <v>72751</v>
          </cell>
        </row>
        <row r="187">
          <cell r="D187">
            <v>10463808</v>
          </cell>
          <cell r="G187">
            <v>21559223</v>
          </cell>
        </row>
        <row r="188">
          <cell r="D188">
            <v>0</v>
          </cell>
          <cell r="G188">
            <v>95435</v>
          </cell>
        </row>
        <row r="189">
          <cell r="D189">
            <v>40996</v>
          </cell>
          <cell r="G189">
            <v>80910</v>
          </cell>
        </row>
        <row r="190">
          <cell r="D190">
            <v>888041</v>
          </cell>
          <cell r="G190">
            <v>2138832</v>
          </cell>
        </row>
        <row r="192">
          <cell r="D192">
            <v>133996648</v>
          </cell>
          <cell r="G192">
            <v>305609292</v>
          </cell>
        </row>
        <row r="193">
          <cell r="D193">
            <v>28940</v>
          </cell>
          <cell r="G193">
            <v>99995</v>
          </cell>
        </row>
        <row r="194">
          <cell r="D194">
            <v>18709</v>
          </cell>
          <cell r="G194">
            <v>135907</v>
          </cell>
        </row>
        <row r="196">
          <cell r="D196">
            <v>335448</v>
          </cell>
          <cell r="G196">
            <v>1175283</v>
          </cell>
        </row>
        <row r="197">
          <cell r="D197">
            <v>0</v>
          </cell>
          <cell r="G197">
            <v>2725</v>
          </cell>
        </row>
        <row r="200">
          <cell r="D200">
            <v>11415796</v>
          </cell>
          <cell r="G200">
            <v>15460701</v>
          </cell>
        </row>
        <row r="201">
          <cell r="D201">
            <v>31613</v>
          </cell>
          <cell r="G201">
            <v>23049</v>
          </cell>
        </row>
        <row r="202">
          <cell r="D202">
            <v>3518064</v>
          </cell>
          <cell r="G202">
            <v>4559200</v>
          </cell>
        </row>
        <row r="204">
          <cell r="D204">
            <v>207844</v>
          </cell>
          <cell r="G204">
            <v>208353</v>
          </cell>
        </row>
        <row r="205">
          <cell r="D205">
            <v>0</v>
          </cell>
          <cell r="G205">
            <v>0</v>
          </cell>
        </row>
        <row r="206">
          <cell r="D206">
            <v>568594</v>
          </cell>
          <cell r="G206">
            <v>763534</v>
          </cell>
        </row>
        <row r="208">
          <cell r="D208">
            <v>123901187</v>
          </cell>
          <cell r="G208">
            <v>1381522424</v>
          </cell>
        </row>
        <row r="209">
          <cell r="D209">
            <v>210583</v>
          </cell>
          <cell r="G209">
            <v>2602018</v>
          </cell>
        </row>
        <row r="210">
          <cell r="D210">
            <v>0</v>
          </cell>
          <cell r="G210">
            <v>32650</v>
          </cell>
        </row>
        <row r="212">
          <cell r="D212">
            <v>37083442</v>
          </cell>
          <cell r="G212">
            <v>266535535</v>
          </cell>
        </row>
        <row r="213">
          <cell r="D213">
            <v>938</v>
          </cell>
          <cell r="G213">
            <v>64628</v>
          </cell>
        </row>
        <row r="216">
          <cell r="D216">
            <v>260574285</v>
          </cell>
          <cell r="G216">
            <v>3877289843</v>
          </cell>
        </row>
        <row r="217">
          <cell r="D217">
            <v>15625435</v>
          </cell>
          <cell r="G217">
            <v>175255117</v>
          </cell>
        </row>
        <row r="218">
          <cell r="D218">
            <v>1967096</v>
          </cell>
          <cell r="G218">
            <v>7955700</v>
          </cell>
        </row>
        <row r="219">
          <cell r="D219">
            <v>0</v>
          </cell>
          <cell r="E219">
            <v>0</v>
          </cell>
        </row>
        <row r="220">
          <cell r="D220">
            <v>2798210</v>
          </cell>
          <cell r="G220">
            <v>25428999</v>
          </cell>
        </row>
        <row r="221">
          <cell r="D221">
            <v>69</v>
          </cell>
          <cell r="G221">
            <v>292936</v>
          </cell>
        </row>
        <row r="222">
          <cell r="D222">
            <v>2410</v>
          </cell>
          <cell r="G222">
            <v>2293906</v>
          </cell>
        </row>
        <row r="223">
          <cell r="D223">
            <v>0</v>
          </cell>
          <cell r="G223">
            <v>107300</v>
          </cell>
        </row>
        <row r="225">
          <cell r="D225">
            <v>262360012</v>
          </cell>
          <cell r="G225">
            <v>2878263831</v>
          </cell>
        </row>
        <row r="226">
          <cell r="D226">
            <v>0</v>
          </cell>
          <cell r="G226">
            <v>0</v>
          </cell>
        </row>
        <row r="227">
          <cell r="D227">
            <v>0</v>
          </cell>
          <cell r="G227">
            <v>0</v>
          </cell>
        </row>
        <row r="228">
          <cell r="D228">
            <v>1835</v>
          </cell>
          <cell r="G228">
            <v>648443</v>
          </cell>
        </row>
        <row r="229">
          <cell r="D229">
            <v>0</v>
          </cell>
          <cell r="G229">
            <v>152750</v>
          </cell>
        </row>
        <row r="230">
          <cell r="D230">
            <v>0</v>
          </cell>
          <cell r="G230">
            <v>340875</v>
          </cell>
        </row>
        <row r="232">
          <cell r="D232">
            <v>19181264</v>
          </cell>
          <cell r="G232">
            <v>313293551</v>
          </cell>
        </row>
        <row r="233">
          <cell r="D233">
            <v>0</v>
          </cell>
          <cell r="G233">
            <v>0</v>
          </cell>
        </row>
        <row r="234">
          <cell r="D234">
            <v>10</v>
          </cell>
          <cell r="G234">
            <v>776966</v>
          </cell>
        </row>
        <row r="235">
          <cell r="D235">
            <v>0</v>
          </cell>
          <cell r="G235">
            <v>30000</v>
          </cell>
        </row>
        <row r="237">
          <cell r="D237">
            <v>141378195</v>
          </cell>
          <cell r="G237">
            <v>1685004661</v>
          </cell>
        </row>
        <row r="238">
          <cell r="D238">
            <v>211</v>
          </cell>
          <cell r="G238">
            <v>516011</v>
          </cell>
        </row>
        <row r="239">
          <cell r="D239">
            <v>0</v>
          </cell>
          <cell r="G239">
            <v>48800</v>
          </cell>
        </row>
        <row r="241">
          <cell r="D241">
            <v>0</v>
          </cell>
          <cell r="E241">
            <v>0</v>
          </cell>
        </row>
        <row r="243">
          <cell r="D243">
            <v>6280000</v>
          </cell>
          <cell r="G243">
            <v>81415289</v>
          </cell>
        </row>
        <row r="244">
          <cell r="D244">
            <v>0</v>
          </cell>
          <cell r="G244">
            <v>100000</v>
          </cell>
        </row>
        <row r="246">
          <cell r="D246">
            <v>562189</v>
          </cell>
          <cell r="G246">
            <v>2922329</v>
          </cell>
        </row>
        <row r="247">
          <cell r="D247">
            <v>40</v>
          </cell>
          <cell r="G247">
            <v>74</v>
          </cell>
        </row>
        <row r="248">
          <cell r="D248">
            <v>28310</v>
          </cell>
          <cell r="G248">
            <v>23140</v>
          </cell>
        </row>
        <row r="249">
          <cell r="D249">
            <v>0</v>
          </cell>
          <cell r="G249">
            <v>0</v>
          </cell>
        </row>
        <row r="250">
          <cell r="D250">
            <v>0</v>
          </cell>
          <cell r="G250">
            <v>5685720</v>
          </cell>
        </row>
        <row r="252">
          <cell r="D252">
            <v>9071355</v>
          </cell>
          <cell r="G252">
            <v>210357505</v>
          </cell>
        </row>
        <row r="253">
          <cell r="D253">
            <v>0</v>
          </cell>
          <cell r="G253">
            <v>497</v>
          </cell>
        </row>
        <row r="254">
          <cell r="D254">
            <v>0</v>
          </cell>
          <cell r="G254">
            <v>0</v>
          </cell>
        </row>
        <row r="255">
          <cell r="D255">
            <v>0</v>
          </cell>
          <cell r="G255">
            <v>11849</v>
          </cell>
        </row>
        <row r="256">
          <cell r="D256">
            <v>0</v>
          </cell>
          <cell r="G256">
            <v>950</v>
          </cell>
        </row>
        <row r="258">
          <cell r="D258">
            <v>8157976</v>
          </cell>
          <cell r="G258">
            <v>73013262</v>
          </cell>
        </row>
        <row r="259">
          <cell r="D259">
            <v>4839</v>
          </cell>
          <cell r="G259">
            <v>100834</v>
          </cell>
        </row>
        <row r="262">
          <cell r="D262">
            <v>1304743359</v>
          </cell>
          <cell r="G262">
            <v>13371275015</v>
          </cell>
        </row>
        <row r="263">
          <cell r="D263">
            <v>72678</v>
          </cell>
          <cell r="G263">
            <v>-72678</v>
          </cell>
        </row>
        <row r="264">
          <cell r="D264">
            <v>3366</v>
          </cell>
          <cell r="G264">
            <v>11718876</v>
          </cell>
        </row>
        <row r="265">
          <cell r="D265">
            <v>10006651</v>
          </cell>
          <cell r="G265">
            <v>181189011</v>
          </cell>
        </row>
        <row r="266">
          <cell r="D266">
            <v>30186628</v>
          </cell>
          <cell r="G266">
            <v>513923366</v>
          </cell>
        </row>
        <row r="267">
          <cell r="D267">
            <v>0</v>
          </cell>
          <cell r="G267">
            <v>156202434</v>
          </cell>
        </row>
        <row r="270">
          <cell r="D270">
            <v>516751</v>
          </cell>
          <cell r="G270">
            <v>9166123</v>
          </cell>
        </row>
        <row r="271">
          <cell r="D271">
            <v>8</v>
          </cell>
          <cell r="G271">
            <v>13542</v>
          </cell>
        </row>
        <row r="273">
          <cell r="D273">
            <v>1604395</v>
          </cell>
          <cell r="G273">
            <v>9979100</v>
          </cell>
        </row>
        <row r="274">
          <cell r="D274">
            <v>7300</v>
          </cell>
          <cell r="G274">
            <v>36500</v>
          </cell>
        </row>
        <row r="276">
          <cell r="D276">
            <v>35664244</v>
          </cell>
          <cell r="G276">
            <v>391290434</v>
          </cell>
        </row>
        <row r="277">
          <cell r="D277">
            <v>13134</v>
          </cell>
          <cell r="G277">
            <v>578424</v>
          </cell>
        </row>
        <row r="278">
          <cell r="D278">
            <v>0</v>
          </cell>
          <cell r="G278">
            <v>154000</v>
          </cell>
        </row>
        <row r="280">
          <cell r="D280">
            <v>2256167</v>
          </cell>
          <cell r="G280">
            <v>48051804</v>
          </cell>
        </row>
        <row r="281">
          <cell r="D281">
            <v>0</v>
          </cell>
          <cell r="G281">
            <v>4500</v>
          </cell>
        </row>
        <row r="282">
          <cell r="D282">
            <v>0</v>
          </cell>
          <cell r="G282">
            <v>89889</v>
          </cell>
        </row>
        <row r="283">
          <cell r="D283">
            <v>331251</v>
          </cell>
          <cell r="G283">
            <v>7410061</v>
          </cell>
        </row>
        <row r="284">
          <cell r="D284">
            <v>0</v>
          </cell>
          <cell r="G284">
            <v>648817</v>
          </cell>
        </row>
        <row r="285">
          <cell r="D285">
            <v>3625338</v>
          </cell>
          <cell r="G285">
            <v>62867191</v>
          </cell>
        </row>
        <row r="286">
          <cell r="D286">
            <v>224</v>
          </cell>
          <cell r="G286">
            <v>910900150</v>
          </cell>
        </row>
        <row r="294">
          <cell r="D294">
            <v>19161</v>
          </cell>
          <cell r="G294">
            <v>2075655520</v>
          </cell>
        </row>
        <row r="295">
          <cell r="D295">
            <v>63</v>
          </cell>
          <cell r="G295">
            <v>1623370507</v>
          </cell>
        </row>
      </sheetData>
      <sheetData sheetId="51"/>
      <sheetData sheetId="52"/>
      <sheetData sheetId="53">
        <row r="16">
          <cell r="D16">
            <v>307823493</v>
          </cell>
        </row>
        <row r="17">
          <cell r="D17">
            <v>43245436934</v>
          </cell>
        </row>
        <row r="18">
          <cell r="D18">
            <v>28441747</v>
          </cell>
        </row>
        <row r="20">
          <cell r="D20">
            <v>12399062601</v>
          </cell>
        </row>
        <row r="21">
          <cell r="D21">
            <v>1999450</v>
          </cell>
        </row>
        <row r="22">
          <cell r="D22">
            <v>2957042</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1"/>
      <sheetName val="ANEXA 5 "/>
      <sheetName val="ANEXA 5  (2)"/>
      <sheetName val="CONT EXECUTIE  "/>
      <sheetName val="CONT EXECUTIE   (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9900"/>
  </sheetPr>
  <dimension ref="A1:V328"/>
  <sheetViews>
    <sheetView showZeros="0" tabSelected="1" zoomScaleNormal="100" workbookViewId="0">
      <pane xSplit="2" ySplit="7" topLeftCell="E98" activePane="bottomRight" state="frozen"/>
      <selection sqref="A1:E1"/>
      <selection pane="topRight" sqref="A1:E1"/>
      <selection pane="bottomLeft" sqref="A1:E1"/>
      <selection pane="bottomRight" activeCell="Z98" sqref="Z98"/>
    </sheetView>
  </sheetViews>
  <sheetFormatPr defaultColWidth="9" defaultRowHeight="18" customHeight="1"/>
  <cols>
    <col min="1" max="1" width="31.7109375" style="311" customWidth="1"/>
    <col min="2" max="2" width="12.28515625" style="312" customWidth="1"/>
    <col min="3" max="4" width="15.28515625" style="313" hidden="1" customWidth="1"/>
    <col min="5" max="5" width="19.42578125" style="4" customWidth="1"/>
    <col min="6" max="6" width="18.28515625" style="3" customWidth="1"/>
    <col min="7" max="8" width="15" style="3" hidden="1" customWidth="1"/>
    <col min="9" max="9" width="14.140625" style="3" hidden="1" customWidth="1"/>
    <col min="10" max="10" width="15.42578125" style="3" hidden="1" customWidth="1"/>
    <col min="11" max="11" width="15.140625" style="3" customWidth="1"/>
    <col min="12" max="12" width="15.140625" style="3" hidden="1" customWidth="1"/>
    <col min="13" max="13" width="16.7109375" style="3" hidden="1" customWidth="1"/>
    <col min="14" max="14" width="10.140625" style="3" hidden="1" customWidth="1"/>
    <col min="15" max="15" width="13.28515625" style="6" hidden="1" customWidth="1"/>
    <col min="16" max="16" width="12.140625" style="6" hidden="1" customWidth="1"/>
    <col min="17" max="17" width="12" style="6" hidden="1" customWidth="1"/>
    <col min="18" max="18" width="12.5703125" style="6" hidden="1" customWidth="1"/>
    <col min="19" max="19" width="10.7109375" style="6" hidden="1" customWidth="1"/>
    <col min="20" max="20" width="13.28515625" style="7" hidden="1" customWidth="1"/>
    <col min="21" max="21" width="12.5703125" style="3" hidden="1" customWidth="1"/>
    <col min="22" max="22" width="17.42578125" style="3" hidden="1" customWidth="1"/>
    <col min="23" max="16384" width="9" style="3"/>
  </cols>
  <sheetData>
    <row r="1" spans="1:21" ht="18" customHeight="1">
      <c r="A1" s="1" t="str">
        <f>'[1]ANEXA 1'!A1</f>
        <v xml:space="preserve">CASA NAȚIONALĂ  DE  ASIGURĂRI  DE  SĂNĂTATE </v>
      </c>
      <c r="B1" s="1"/>
      <c r="C1" s="1"/>
      <c r="D1" s="1"/>
      <c r="E1" s="1"/>
      <c r="F1" s="1"/>
      <c r="G1" s="1"/>
      <c r="H1" s="2"/>
      <c r="I1" s="2"/>
      <c r="K1" s="4"/>
      <c r="M1" s="5"/>
      <c r="N1" s="5"/>
    </row>
    <row r="2" spans="1:21" s="11" customFormat="1" ht="18" customHeight="1">
      <c r="A2" s="8" t="s">
        <v>0</v>
      </c>
      <c r="B2" s="8"/>
      <c r="C2" s="8"/>
      <c r="D2" s="8"/>
      <c r="E2" s="8"/>
      <c r="F2" s="8"/>
      <c r="G2" s="8"/>
      <c r="H2" s="8"/>
      <c r="I2" s="8"/>
      <c r="J2" s="8"/>
      <c r="K2" s="8"/>
      <c r="L2" s="8"/>
      <c r="M2" s="8"/>
      <c r="N2" s="9"/>
      <c r="O2" s="6"/>
      <c r="P2" s="6"/>
      <c r="Q2" s="6"/>
      <c r="R2" s="6"/>
      <c r="S2" s="6"/>
      <c r="T2" s="10"/>
    </row>
    <row r="3" spans="1:21" s="11" customFormat="1" ht="18" customHeight="1">
      <c r="A3" s="12" t="str">
        <f>'[1]ANEXA 1'!A12</f>
        <v>la  data  de  31  DECEMBRIE  2023</v>
      </c>
      <c r="B3" s="12"/>
      <c r="C3" s="12"/>
      <c r="D3" s="12"/>
      <c r="E3" s="12"/>
      <c r="F3" s="12"/>
      <c r="G3" s="12"/>
      <c r="H3" s="12"/>
      <c r="I3" s="12"/>
      <c r="J3" s="12"/>
      <c r="K3" s="12"/>
      <c r="L3" s="12"/>
      <c r="M3" s="12"/>
      <c r="N3" s="13"/>
      <c r="O3" s="6"/>
      <c r="P3" s="6"/>
      <c r="Q3" s="6"/>
      <c r="R3" s="6"/>
      <c r="S3" s="6"/>
      <c r="T3" s="10"/>
    </row>
    <row r="4" spans="1:21" s="11" customFormat="1" ht="12" customHeight="1" thickBot="1">
      <c r="A4" s="14" t="s">
        <v>1</v>
      </c>
      <c r="B4" s="15"/>
      <c r="C4" s="16"/>
      <c r="D4" s="16"/>
      <c r="E4" s="17"/>
      <c r="F4" s="17"/>
      <c r="K4" s="16" t="s">
        <v>2</v>
      </c>
      <c r="L4" s="18"/>
      <c r="M4" s="19" t="s">
        <v>3</v>
      </c>
      <c r="N4" s="19"/>
      <c r="O4" s="20"/>
      <c r="P4" s="6"/>
      <c r="Q4" s="6"/>
      <c r="R4" s="6"/>
      <c r="S4" s="6"/>
      <c r="T4" s="10"/>
    </row>
    <row r="5" spans="1:21" s="11" customFormat="1">
      <c r="A5" s="21" t="s">
        <v>4</v>
      </c>
      <c r="B5" s="22" t="s">
        <v>5</v>
      </c>
      <c r="C5" s="23" t="s">
        <v>6</v>
      </c>
      <c r="D5" s="23"/>
      <c r="E5" s="23" t="s">
        <v>7</v>
      </c>
      <c r="F5" s="23"/>
      <c r="G5" s="23" t="s">
        <v>8</v>
      </c>
      <c r="H5" s="24" t="s">
        <v>9</v>
      </c>
      <c r="I5" s="23" t="s">
        <v>10</v>
      </c>
      <c r="J5" s="23"/>
      <c r="K5" s="25" t="s">
        <v>11</v>
      </c>
      <c r="L5" s="26" t="s">
        <v>12</v>
      </c>
      <c r="M5" s="27" t="s">
        <v>13</v>
      </c>
      <c r="N5" s="28"/>
      <c r="O5" s="29"/>
      <c r="P5" s="29"/>
      <c r="Q5" s="29"/>
      <c r="R5" s="29"/>
      <c r="S5" s="29"/>
      <c r="T5" s="10"/>
    </row>
    <row r="6" spans="1:21" s="11" customFormat="1" ht="45">
      <c r="A6" s="30"/>
      <c r="B6" s="31"/>
      <c r="C6" s="32" t="str">
        <f>'[1]ANEXA 6'!D6</f>
        <v>inițiale</v>
      </c>
      <c r="D6" s="33" t="str">
        <f>'[1]ANEXA 6'!E6</f>
        <v>definitive</v>
      </c>
      <c r="E6" s="33" t="str">
        <f>'[1]ANEXA 6'!F6</f>
        <v>inițiale</v>
      </c>
      <c r="F6" s="33" t="str">
        <f>'[1]ANEXA 6'!G6</f>
        <v>definitive</v>
      </c>
      <c r="G6" s="34"/>
      <c r="H6" s="35"/>
      <c r="I6" s="33" t="s">
        <v>14</v>
      </c>
      <c r="J6" s="36" t="s">
        <v>15</v>
      </c>
      <c r="K6" s="37"/>
      <c r="L6" s="38"/>
      <c r="M6" s="39"/>
      <c r="N6" s="40" t="s">
        <v>16</v>
      </c>
      <c r="O6" s="41" t="s">
        <v>17</v>
      </c>
      <c r="P6" s="41" t="s">
        <v>18</v>
      </c>
      <c r="Q6" s="41" t="s">
        <v>19</v>
      </c>
      <c r="R6" s="41" t="s">
        <v>20</v>
      </c>
      <c r="S6" s="41" t="s">
        <v>21</v>
      </c>
      <c r="T6" s="41" t="s">
        <v>22</v>
      </c>
      <c r="U6" s="41" t="s">
        <v>23</v>
      </c>
    </row>
    <row r="7" spans="1:21" s="55" customFormat="1" ht="21" customHeight="1">
      <c r="A7" s="42" t="s">
        <v>24</v>
      </c>
      <c r="B7" s="43" t="s">
        <v>25</v>
      </c>
      <c r="C7" s="44">
        <v>1</v>
      </c>
      <c r="D7" s="44">
        <v>2</v>
      </c>
      <c r="E7" s="44">
        <v>1</v>
      </c>
      <c r="F7" s="44">
        <v>2</v>
      </c>
      <c r="G7" s="44">
        <v>5</v>
      </c>
      <c r="H7" s="44" t="s">
        <v>26</v>
      </c>
      <c r="I7" s="45" t="s">
        <v>27</v>
      </c>
      <c r="J7" s="46" t="s">
        <v>28</v>
      </c>
      <c r="K7" s="47">
        <v>3</v>
      </c>
      <c r="L7" s="48" t="s">
        <v>29</v>
      </c>
      <c r="M7" s="49">
        <v>9</v>
      </c>
      <c r="N7" s="50"/>
      <c r="O7" s="51"/>
      <c r="P7" s="52"/>
      <c r="Q7" s="52"/>
      <c r="R7" s="52"/>
      <c r="S7" s="53"/>
      <c r="T7" s="54"/>
    </row>
    <row r="8" spans="1:21" s="67" customFormat="1" ht="18" customHeight="1">
      <c r="A8" s="56" t="s">
        <v>30</v>
      </c>
      <c r="B8" s="57">
        <v>5000</v>
      </c>
      <c r="C8" s="58">
        <f>C9+C18</f>
        <v>56559090000</v>
      </c>
      <c r="D8" s="58">
        <f>D9+D18</f>
        <v>62349673000</v>
      </c>
      <c r="E8" s="58">
        <f>E9+E18</f>
        <v>54157493000</v>
      </c>
      <c r="F8" s="58">
        <f>F9+F18</f>
        <v>59948076000</v>
      </c>
      <c r="G8" s="58">
        <f t="shared" ref="G8:M8" si="0">G33+G310</f>
        <v>59756825209</v>
      </c>
      <c r="H8" s="58">
        <f t="shared" si="0"/>
        <v>70614774491</v>
      </c>
      <c r="I8" s="58">
        <f t="shared" si="0"/>
        <v>8809595537</v>
      </c>
      <c r="J8" s="58">
        <f t="shared" si="0"/>
        <v>61805178954</v>
      </c>
      <c r="K8" s="59">
        <f t="shared" si="0"/>
        <v>59716498567</v>
      </c>
      <c r="L8" s="60">
        <f t="shared" si="0"/>
        <v>10898275924</v>
      </c>
      <c r="M8" s="61">
        <f t="shared" si="0"/>
        <v>61697904293</v>
      </c>
      <c r="N8" s="62"/>
      <c r="O8" s="62" t="str">
        <f>IF(F8&lt;K8," EROARE"," ")</f>
        <v xml:space="preserve"> </v>
      </c>
      <c r="P8" s="63" t="str">
        <f>IF(F8&lt;G8," EROARE"," ")</f>
        <v xml:space="preserve"> </v>
      </c>
      <c r="Q8" s="64"/>
      <c r="R8" s="63" t="str">
        <f t="shared" ref="R8:R14" si="1">IF(D8&lt;J8," EROARE"," ")</f>
        <v xml:space="preserve"> </v>
      </c>
      <c r="S8" s="62" t="str">
        <f t="shared" ref="S8:S71" si="2">IF(G8&lt;K8," EROARE"," ")</f>
        <v xml:space="preserve"> </v>
      </c>
      <c r="T8" s="65" t="str">
        <f>IF(H8&lt;K8," EROARE"," ")</f>
        <v xml:space="preserve"> </v>
      </c>
      <c r="U8" s="66"/>
    </row>
    <row r="9" spans="1:21" s="67" customFormat="1" ht="18" customHeight="1">
      <c r="A9" s="68" t="s">
        <v>31</v>
      </c>
      <c r="B9" s="69" t="s">
        <v>32</v>
      </c>
      <c r="C9" s="70">
        <f t="shared" ref="C9:L9" si="3">ROUND(C10+C11+C12+C14+C13+C16,1)+C17</f>
        <v>56544090000</v>
      </c>
      <c r="D9" s="70">
        <f>ROUND(D10+D11+D12+D14+D13+D16,1)+D17</f>
        <v>62339027000</v>
      </c>
      <c r="E9" s="70">
        <f t="shared" si="3"/>
        <v>54142493000</v>
      </c>
      <c r="F9" s="70">
        <f t="shared" si="3"/>
        <v>59937430000</v>
      </c>
      <c r="G9" s="70">
        <f t="shared" si="3"/>
        <v>59817382093</v>
      </c>
      <c r="H9" s="70">
        <f t="shared" si="3"/>
        <v>70675168593</v>
      </c>
      <c r="I9" s="70">
        <f t="shared" si="3"/>
        <v>8802148187</v>
      </c>
      <c r="J9" s="70">
        <f t="shared" si="3"/>
        <v>61873020406</v>
      </c>
      <c r="K9" s="71">
        <f t="shared" si="3"/>
        <v>59778789524</v>
      </c>
      <c r="L9" s="72">
        <f t="shared" si="3"/>
        <v>10896379069</v>
      </c>
      <c r="M9" s="73">
        <f>M10+M11+M12+M14+M13+M16+M17</f>
        <v>61660674911</v>
      </c>
      <c r="N9" s="62"/>
      <c r="O9" s="62" t="str">
        <f t="shared" ref="O9:O34" si="4">IF(F9&lt;K9," EROARE"," ")</f>
        <v xml:space="preserve"> </v>
      </c>
      <c r="P9" s="63" t="str">
        <f t="shared" ref="P9:P72" si="5">IF(F9&lt;G9," EROARE"," ")</f>
        <v xml:space="preserve"> </v>
      </c>
      <c r="Q9" s="64"/>
      <c r="R9" s="63" t="str">
        <f t="shared" si="1"/>
        <v xml:space="preserve"> </v>
      </c>
      <c r="S9" s="62" t="str">
        <f t="shared" si="2"/>
        <v xml:space="preserve"> </v>
      </c>
      <c r="T9" s="65" t="str">
        <f t="shared" ref="T9:T73" si="6">IF(H9&lt;K9," EROARE"," ")</f>
        <v xml:space="preserve"> </v>
      </c>
      <c r="U9" s="74"/>
    </row>
    <row r="10" spans="1:21" s="10" customFormat="1" ht="25.5">
      <c r="A10" s="68" t="s">
        <v>33</v>
      </c>
      <c r="B10" s="69" t="s">
        <v>34</v>
      </c>
      <c r="C10" s="70">
        <f t="shared" ref="C10:L10" si="7">ROUND(+C35,1)</f>
        <v>327276000</v>
      </c>
      <c r="D10" s="70">
        <f>ROUND(+D35,1)</f>
        <v>327276000</v>
      </c>
      <c r="E10" s="70">
        <f t="shared" si="7"/>
        <v>327276000</v>
      </c>
      <c r="F10" s="70">
        <f t="shared" si="7"/>
        <v>327276000</v>
      </c>
      <c r="G10" s="70">
        <f t="shared" si="7"/>
        <v>308983149</v>
      </c>
      <c r="H10" s="70">
        <f t="shared" si="7"/>
        <v>307823493</v>
      </c>
      <c r="I10" s="70">
        <f t="shared" si="7"/>
        <v>0</v>
      </c>
      <c r="J10" s="70">
        <f t="shared" si="7"/>
        <v>307823493</v>
      </c>
      <c r="K10" s="71">
        <f t="shared" si="7"/>
        <v>307823493</v>
      </c>
      <c r="L10" s="72">
        <f t="shared" si="7"/>
        <v>0</v>
      </c>
      <c r="M10" s="73">
        <f>+M35</f>
        <v>319052782</v>
      </c>
      <c r="N10" s="62"/>
      <c r="O10" s="62" t="str">
        <f t="shared" si="4"/>
        <v xml:space="preserve"> </v>
      </c>
      <c r="P10" s="63" t="str">
        <f t="shared" si="5"/>
        <v xml:space="preserve"> </v>
      </c>
      <c r="Q10" s="64"/>
      <c r="R10" s="63" t="str">
        <f t="shared" si="1"/>
        <v xml:space="preserve"> </v>
      </c>
      <c r="S10" s="62" t="str">
        <f t="shared" si="2"/>
        <v xml:space="preserve"> </v>
      </c>
      <c r="T10" s="65" t="str">
        <f t="shared" si="6"/>
        <v xml:space="preserve"> </v>
      </c>
      <c r="U10" s="6"/>
    </row>
    <row r="11" spans="1:21" s="67" customFormat="1" ht="18" customHeight="1">
      <c r="A11" s="68" t="s">
        <v>35</v>
      </c>
      <c r="B11" s="69" t="s">
        <v>36</v>
      </c>
      <c r="C11" s="70">
        <f t="shared" ref="C11:L11" si="8">ROUND(+C57,1)</f>
        <v>40490512000</v>
      </c>
      <c r="D11" s="70">
        <f>ROUND(+D57,1)</f>
        <v>45830162000</v>
      </c>
      <c r="E11" s="70">
        <f t="shared" si="8"/>
        <v>37990512000</v>
      </c>
      <c r="F11" s="70">
        <f t="shared" si="8"/>
        <v>43330162000</v>
      </c>
      <c r="G11" s="70">
        <f t="shared" si="8"/>
        <v>43281454844</v>
      </c>
      <c r="H11" s="70">
        <f t="shared" si="8"/>
        <v>54122568680</v>
      </c>
      <c r="I11" s="70">
        <f t="shared" si="8"/>
        <v>8707558333</v>
      </c>
      <c r="J11" s="70">
        <f t="shared" si="8"/>
        <v>45415010347</v>
      </c>
      <c r="K11" s="71">
        <f t="shared" si="8"/>
        <v>43245436934</v>
      </c>
      <c r="L11" s="72">
        <f t="shared" si="8"/>
        <v>10877131746</v>
      </c>
      <c r="M11" s="73">
        <f>+M57</f>
        <v>45187925867</v>
      </c>
      <c r="N11" s="62"/>
      <c r="O11" s="62" t="str">
        <f t="shared" si="4"/>
        <v xml:space="preserve"> </v>
      </c>
      <c r="P11" s="63" t="str">
        <f t="shared" si="5"/>
        <v xml:space="preserve"> </v>
      </c>
      <c r="Q11" s="64"/>
      <c r="R11" s="63" t="str">
        <f t="shared" si="1"/>
        <v xml:space="preserve"> </v>
      </c>
      <c r="S11" s="62" t="str">
        <f t="shared" si="2"/>
        <v xml:space="preserve"> </v>
      </c>
      <c r="T11" s="65" t="str">
        <f t="shared" si="6"/>
        <v xml:space="preserve"> </v>
      </c>
      <c r="U11" s="74"/>
    </row>
    <row r="12" spans="1:21" s="67" customFormat="1" ht="18" customHeight="1">
      <c r="A12" s="68" t="s">
        <v>37</v>
      </c>
      <c r="B12" s="69" t="s">
        <v>38</v>
      </c>
      <c r="C12" s="70">
        <f t="shared" ref="C12:M12" si="9">C86</f>
        <v>15000000</v>
      </c>
      <c r="D12" s="70">
        <f>D86</f>
        <v>28599000</v>
      </c>
      <c r="E12" s="70">
        <f t="shared" si="9"/>
        <v>15000000</v>
      </c>
      <c r="F12" s="70">
        <f t="shared" si="9"/>
        <v>28599000</v>
      </c>
      <c r="G12" s="70">
        <f t="shared" si="9"/>
        <v>28441747</v>
      </c>
      <c r="H12" s="70">
        <f t="shared" si="9"/>
        <v>28441747</v>
      </c>
      <c r="I12" s="70">
        <f t="shared" si="9"/>
        <v>0</v>
      </c>
      <c r="J12" s="70">
        <f t="shared" si="9"/>
        <v>28441747</v>
      </c>
      <c r="K12" s="71">
        <f t="shared" si="9"/>
        <v>28441747</v>
      </c>
      <c r="L12" s="72">
        <f t="shared" si="9"/>
        <v>0</v>
      </c>
      <c r="M12" s="73">
        <f t="shared" si="9"/>
        <v>28441747</v>
      </c>
      <c r="N12" s="62"/>
      <c r="O12" s="62" t="str">
        <f t="shared" si="4"/>
        <v xml:space="preserve"> </v>
      </c>
      <c r="P12" s="63" t="str">
        <f t="shared" si="5"/>
        <v xml:space="preserve"> </v>
      </c>
      <c r="Q12" s="64"/>
      <c r="R12" s="63" t="str">
        <f t="shared" si="1"/>
        <v xml:space="preserve"> </v>
      </c>
      <c r="S12" s="62" t="str">
        <f t="shared" si="2"/>
        <v xml:space="preserve"> </v>
      </c>
      <c r="T12" s="65" t="str">
        <f t="shared" si="6"/>
        <v xml:space="preserve"> </v>
      </c>
      <c r="U12" s="74"/>
    </row>
    <row r="13" spans="1:21" s="10" customFormat="1" ht="38.25">
      <c r="A13" s="68" t="s">
        <v>39</v>
      </c>
      <c r="B13" s="69" t="s">
        <v>40</v>
      </c>
      <c r="C13" s="70">
        <f t="shared" ref="C13:M13" si="10">+C89</f>
        <v>12000000000</v>
      </c>
      <c r="D13" s="70">
        <f>+D89</f>
        <v>12441687999.999998</v>
      </c>
      <c r="E13" s="70">
        <f t="shared" si="10"/>
        <v>12000000000</v>
      </c>
      <c r="F13" s="70">
        <f t="shared" si="10"/>
        <v>12441687999.999998</v>
      </c>
      <c r="G13" s="70">
        <f t="shared" si="10"/>
        <v>12400490289</v>
      </c>
      <c r="H13" s="70">
        <f t="shared" si="10"/>
        <v>12418300486</v>
      </c>
      <c r="I13" s="70">
        <f t="shared" si="10"/>
        <v>110</v>
      </c>
      <c r="J13" s="70">
        <f t="shared" si="10"/>
        <v>12418300376</v>
      </c>
      <c r="K13" s="71">
        <f t="shared" si="10"/>
        <v>12399062601</v>
      </c>
      <c r="L13" s="72">
        <f t="shared" si="10"/>
        <v>19237885</v>
      </c>
      <c r="M13" s="73">
        <f t="shared" si="10"/>
        <v>12415179280</v>
      </c>
      <c r="N13" s="62"/>
      <c r="O13" s="62" t="str">
        <f t="shared" si="4"/>
        <v xml:space="preserve"> </v>
      </c>
      <c r="P13" s="63" t="str">
        <f t="shared" si="5"/>
        <v xml:space="preserve"> </v>
      </c>
      <c r="Q13" s="64"/>
      <c r="R13" s="63" t="str">
        <f t="shared" si="1"/>
        <v xml:space="preserve"> </v>
      </c>
      <c r="S13" s="62" t="str">
        <f t="shared" si="2"/>
        <v xml:space="preserve"> </v>
      </c>
      <c r="T13" s="65" t="str">
        <f t="shared" si="6"/>
        <v xml:space="preserve"> </v>
      </c>
      <c r="U13" s="6"/>
    </row>
    <row r="14" spans="1:21" s="67" customFormat="1">
      <c r="A14" s="68" t="s">
        <v>41</v>
      </c>
      <c r="B14" s="69" t="s">
        <v>42</v>
      </c>
      <c r="C14" s="70">
        <f>ROUND(C310,1)</f>
        <v>3700000000</v>
      </c>
      <c r="D14" s="70">
        <f>ROUND(D310,1)</f>
        <v>3700000000</v>
      </c>
      <c r="E14" s="70">
        <f>ROUND(E310,1)</f>
        <v>3700000000</v>
      </c>
      <c r="F14" s="70">
        <f>ROUND(F310,1)</f>
        <v>3700000000</v>
      </c>
      <c r="G14" s="70">
        <f t="shared" ref="G14:M14" si="11">ROUND(G310,1)-G319</f>
        <v>3700000000</v>
      </c>
      <c r="H14" s="70">
        <f t="shared" si="11"/>
        <v>3700074327</v>
      </c>
      <c r="I14" s="70">
        <f t="shared" si="11"/>
        <v>19224</v>
      </c>
      <c r="J14" s="70">
        <f t="shared" si="11"/>
        <v>3700055103</v>
      </c>
      <c r="K14" s="71">
        <f t="shared" si="11"/>
        <v>3700064889</v>
      </c>
      <c r="L14" s="72">
        <f t="shared" si="11"/>
        <v>9438</v>
      </c>
      <c r="M14" s="73">
        <f t="shared" si="11"/>
        <v>3705860502</v>
      </c>
      <c r="N14" s="62"/>
      <c r="O14" s="62" t="str">
        <f t="shared" si="4"/>
        <v xml:space="preserve"> EROARE</v>
      </c>
      <c r="P14" s="63" t="str">
        <f t="shared" si="5"/>
        <v xml:space="preserve"> </v>
      </c>
      <c r="Q14" s="64"/>
      <c r="R14" s="63" t="str">
        <f t="shared" si="1"/>
        <v xml:space="preserve"> EROARE</v>
      </c>
      <c r="S14" s="62" t="str">
        <f t="shared" si="2"/>
        <v xml:space="preserve"> EROARE</v>
      </c>
      <c r="T14" s="65" t="str">
        <f t="shared" si="6"/>
        <v xml:space="preserve"> </v>
      </c>
      <c r="U14" s="74"/>
    </row>
    <row r="15" spans="1:21" s="67" customFormat="1" ht="38.25">
      <c r="A15" s="68" t="s">
        <v>43</v>
      </c>
      <c r="B15" s="69" t="s">
        <v>44</v>
      </c>
      <c r="C15" s="70"/>
      <c r="D15" s="70"/>
      <c r="E15" s="70"/>
      <c r="F15" s="70"/>
      <c r="G15" s="70">
        <f t="shared" ref="G15:L15" si="12">+G138+G319</f>
        <v>-65247999</v>
      </c>
      <c r="H15" s="70">
        <f t="shared" si="12"/>
        <v>-65247999</v>
      </c>
      <c r="I15" s="70">
        <f t="shared" si="12"/>
        <v>0</v>
      </c>
      <c r="J15" s="70">
        <f t="shared" si="12"/>
        <v>-65247999</v>
      </c>
      <c r="K15" s="71">
        <f t="shared" si="12"/>
        <v>-65247999</v>
      </c>
      <c r="L15" s="72">
        <f t="shared" si="12"/>
        <v>0</v>
      </c>
      <c r="M15" s="73"/>
      <c r="N15" s="75"/>
      <c r="O15" s="75"/>
      <c r="P15" s="75"/>
      <c r="Q15" s="76"/>
      <c r="R15" s="75"/>
      <c r="S15" s="75"/>
      <c r="T15" s="77"/>
      <c r="U15" s="74"/>
    </row>
    <row r="16" spans="1:21" s="67" customFormat="1" ht="63.75">
      <c r="A16" s="68" t="s">
        <v>45</v>
      </c>
      <c r="B16" s="69" t="s">
        <v>46</v>
      </c>
      <c r="C16" s="70">
        <f t="shared" ref="C16:M16" si="13">C112</f>
        <v>8707000</v>
      </c>
      <c r="D16" s="70">
        <f>D112</f>
        <v>8707000</v>
      </c>
      <c r="E16" s="70">
        <f t="shared" si="13"/>
        <v>107110000</v>
      </c>
      <c r="F16" s="70">
        <f t="shared" si="13"/>
        <v>107110000</v>
      </c>
      <c r="G16" s="70">
        <f t="shared" si="13"/>
        <v>95960410</v>
      </c>
      <c r="H16" s="70">
        <f t="shared" si="13"/>
        <v>95960410</v>
      </c>
      <c r="I16" s="70">
        <f t="shared" si="13"/>
        <v>94570520</v>
      </c>
      <c r="J16" s="70">
        <f t="shared" si="13"/>
        <v>1389890</v>
      </c>
      <c r="K16" s="71">
        <f t="shared" si="13"/>
        <v>95960410</v>
      </c>
      <c r="L16" s="72">
        <f t="shared" si="13"/>
        <v>0</v>
      </c>
      <c r="M16" s="73">
        <f t="shared" si="13"/>
        <v>1447626</v>
      </c>
      <c r="N16" s="62"/>
      <c r="O16" s="62" t="str">
        <f t="shared" si="4"/>
        <v xml:space="preserve"> </v>
      </c>
      <c r="P16" s="63" t="str">
        <f t="shared" si="5"/>
        <v xml:space="preserve"> </v>
      </c>
      <c r="Q16" s="64"/>
      <c r="R16" s="63" t="str">
        <f t="shared" ref="R16:R79" si="14">IF(D16&lt;J16," EROARE"," ")</f>
        <v xml:space="preserve"> </v>
      </c>
      <c r="S16" s="62" t="str">
        <f t="shared" si="2"/>
        <v xml:space="preserve"> </v>
      </c>
      <c r="T16" s="65" t="str">
        <f t="shared" si="6"/>
        <v xml:space="preserve"> </v>
      </c>
      <c r="U16" s="74"/>
    </row>
    <row r="17" spans="1:22" s="67" customFormat="1" ht="18" customHeight="1">
      <c r="A17" s="68" t="s">
        <v>47</v>
      </c>
      <c r="B17" s="69" t="s">
        <v>48</v>
      </c>
      <c r="C17" s="70">
        <f t="shared" ref="C17:M17" si="15">+C28</f>
        <v>2595000</v>
      </c>
      <c r="D17" s="70">
        <f>+D28</f>
        <v>2595000</v>
      </c>
      <c r="E17" s="70">
        <f t="shared" si="15"/>
        <v>2595000</v>
      </c>
      <c r="F17" s="70">
        <f t="shared" si="15"/>
        <v>2595000</v>
      </c>
      <c r="G17" s="70">
        <f t="shared" si="15"/>
        <v>2051654</v>
      </c>
      <c r="H17" s="70">
        <f t="shared" si="15"/>
        <v>1999450</v>
      </c>
      <c r="I17" s="70">
        <f t="shared" si="15"/>
        <v>0</v>
      </c>
      <c r="J17" s="70">
        <f t="shared" si="15"/>
        <v>1999450</v>
      </c>
      <c r="K17" s="71">
        <f t="shared" si="15"/>
        <v>1999450</v>
      </c>
      <c r="L17" s="72">
        <f t="shared" si="15"/>
        <v>0</v>
      </c>
      <c r="M17" s="73">
        <f t="shared" si="15"/>
        <v>2767107</v>
      </c>
      <c r="N17" s="62"/>
      <c r="O17" s="62" t="str">
        <f t="shared" si="4"/>
        <v xml:space="preserve"> </v>
      </c>
      <c r="P17" s="63" t="str">
        <f t="shared" si="5"/>
        <v xml:space="preserve"> </v>
      </c>
      <c r="Q17" s="64"/>
      <c r="R17" s="63" t="str">
        <f t="shared" si="14"/>
        <v xml:space="preserve"> </v>
      </c>
      <c r="S17" s="62" t="str">
        <f t="shared" si="2"/>
        <v xml:space="preserve"> </v>
      </c>
      <c r="T17" s="65" t="str">
        <f t="shared" si="6"/>
        <v xml:space="preserve"> </v>
      </c>
      <c r="U17" s="74"/>
    </row>
    <row r="18" spans="1:22" s="67" customFormat="1" ht="18" customHeight="1">
      <c r="A18" s="68" t="s">
        <v>49</v>
      </c>
      <c r="B18" s="69" t="s">
        <v>50</v>
      </c>
      <c r="C18" s="70">
        <f>ROUND(+C19,1)</f>
        <v>15000000</v>
      </c>
      <c r="D18" s="70">
        <f>ROUND(+D19,1)</f>
        <v>10646000</v>
      </c>
      <c r="E18" s="70">
        <f>ROUND(+E19,1)</f>
        <v>15000000</v>
      </c>
      <c r="F18" s="70">
        <f t="shared" ref="F18:M18" si="16">ROUND(+F19,1)</f>
        <v>10646000</v>
      </c>
      <c r="G18" s="70">
        <f t="shared" si="16"/>
        <v>4691115</v>
      </c>
      <c r="H18" s="70">
        <f t="shared" si="16"/>
        <v>4853897</v>
      </c>
      <c r="I18" s="70">
        <f t="shared" si="16"/>
        <v>7447350</v>
      </c>
      <c r="J18" s="70">
        <f t="shared" si="16"/>
        <v>-2593453</v>
      </c>
      <c r="K18" s="71">
        <f t="shared" si="16"/>
        <v>2957042</v>
      </c>
      <c r="L18" s="72">
        <f t="shared" si="16"/>
        <v>1896855</v>
      </c>
      <c r="M18" s="73">
        <f t="shared" si="16"/>
        <v>37229382</v>
      </c>
      <c r="N18" s="62"/>
      <c r="O18" s="62" t="str">
        <f t="shared" si="4"/>
        <v xml:space="preserve"> </v>
      </c>
      <c r="P18" s="63" t="str">
        <f t="shared" si="5"/>
        <v xml:space="preserve"> </v>
      </c>
      <c r="Q18" s="64"/>
      <c r="R18" s="63" t="str">
        <f t="shared" si="14"/>
        <v xml:space="preserve"> </v>
      </c>
      <c r="S18" s="62" t="str">
        <f t="shared" si="2"/>
        <v xml:space="preserve"> </v>
      </c>
      <c r="T18" s="65" t="str">
        <f t="shared" si="6"/>
        <v xml:space="preserve"> </v>
      </c>
      <c r="U18" s="74"/>
    </row>
    <row r="19" spans="1:22" s="67" customFormat="1" ht="25.5">
      <c r="A19" s="68" t="s">
        <v>51</v>
      </c>
      <c r="B19" s="69" t="s">
        <v>52</v>
      </c>
      <c r="C19" s="70">
        <f t="shared" ref="C19:M19" si="17">+C30</f>
        <v>15000000</v>
      </c>
      <c r="D19" s="70">
        <f>+D30</f>
        <v>10646000</v>
      </c>
      <c r="E19" s="70">
        <f t="shared" si="17"/>
        <v>15000000</v>
      </c>
      <c r="F19" s="70">
        <f t="shared" si="17"/>
        <v>10646000</v>
      </c>
      <c r="G19" s="70">
        <f t="shared" si="17"/>
        <v>4691115</v>
      </c>
      <c r="H19" s="70">
        <f t="shared" si="17"/>
        <v>4853897</v>
      </c>
      <c r="I19" s="70">
        <f t="shared" si="17"/>
        <v>7447350</v>
      </c>
      <c r="J19" s="70">
        <f t="shared" si="17"/>
        <v>-2593453</v>
      </c>
      <c r="K19" s="71">
        <f t="shared" si="17"/>
        <v>2957042</v>
      </c>
      <c r="L19" s="72">
        <f t="shared" si="17"/>
        <v>1896855</v>
      </c>
      <c r="M19" s="73">
        <f t="shared" si="17"/>
        <v>37229382</v>
      </c>
      <c r="N19" s="62"/>
      <c r="O19" s="62" t="str">
        <f t="shared" si="4"/>
        <v xml:space="preserve"> </v>
      </c>
      <c r="P19" s="63" t="str">
        <f t="shared" si="5"/>
        <v xml:space="preserve"> </v>
      </c>
      <c r="Q19" s="64"/>
      <c r="R19" s="63" t="str">
        <f t="shared" si="14"/>
        <v xml:space="preserve"> </v>
      </c>
      <c r="S19" s="62" t="str">
        <f t="shared" si="2"/>
        <v xml:space="preserve"> </v>
      </c>
      <c r="T19" s="65" t="str">
        <f t="shared" si="6"/>
        <v xml:space="preserve"> </v>
      </c>
      <c r="U19" s="74"/>
    </row>
    <row r="20" spans="1:22" s="67" customFormat="1" ht="18" customHeight="1">
      <c r="A20" s="68" t="s">
        <v>30</v>
      </c>
      <c r="B20" s="78">
        <v>5005</v>
      </c>
      <c r="C20" s="70">
        <f>+C21+C29</f>
        <v>56559090000</v>
      </c>
      <c r="D20" s="70">
        <f>+D21+D29</f>
        <v>62349673000</v>
      </c>
      <c r="E20" s="70">
        <f>+E21+E29</f>
        <v>54157493000</v>
      </c>
      <c r="F20" s="70">
        <f>+F21+F29</f>
        <v>59948076000</v>
      </c>
      <c r="G20" s="70">
        <f t="shared" ref="G20:L20" si="18">G8</f>
        <v>59756825209</v>
      </c>
      <c r="H20" s="70">
        <f t="shared" si="18"/>
        <v>70614774491</v>
      </c>
      <c r="I20" s="70">
        <f t="shared" si="18"/>
        <v>8809595537</v>
      </c>
      <c r="J20" s="70">
        <f t="shared" si="18"/>
        <v>61805178954</v>
      </c>
      <c r="K20" s="71">
        <f t="shared" si="18"/>
        <v>59716498567</v>
      </c>
      <c r="L20" s="72">
        <f t="shared" si="18"/>
        <v>10898275924</v>
      </c>
      <c r="M20" s="73">
        <f>+M21+M29</f>
        <v>61697904293</v>
      </c>
      <c r="N20" s="62"/>
      <c r="O20" s="62" t="str">
        <f t="shared" si="4"/>
        <v xml:space="preserve"> </v>
      </c>
      <c r="P20" s="63" t="str">
        <f t="shared" si="5"/>
        <v xml:space="preserve"> </v>
      </c>
      <c r="Q20" s="64"/>
      <c r="R20" s="63" t="str">
        <f t="shared" si="14"/>
        <v xml:space="preserve"> </v>
      </c>
      <c r="S20" s="62" t="str">
        <f t="shared" si="2"/>
        <v xml:space="preserve"> </v>
      </c>
      <c r="T20" s="65" t="str">
        <f t="shared" si="6"/>
        <v xml:space="preserve"> </v>
      </c>
      <c r="U20" s="74"/>
    </row>
    <row r="21" spans="1:22" s="67" customFormat="1" ht="18" customHeight="1">
      <c r="A21" s="68" t="s">
        <v>31</v>
      </c>
      <c r="B21" s="69" t="s">
        <v>53</v>
      </c>
      <c r="C21" s="70">
        <f t="shared" ref="C21:M21" si="19">+C22+C23+C24+C25+C26+C27+C28</f>
        <v>56544090000</v>
      </c>
      <c r="D21" s="70">
        <f>+D22+D23+D24+D25+D26+D27+D28</f>
        <v>62339027000</v>
      </c>
      <c r="E21" s="70">
        <f t="shared" si="19"/>
        <v>54142493000</v>
      </c>
      <c r="F21" s="70">
        <f t="shared" si="19"/>
        <v>59937430000</v>
      </c>
      <c r="G21" s="70">
        <f t="shared" si="19"/>
        <v>59817382093</v>
      </c>
      <c r="H21" s="70">
        <f t="shared" si="19"/>
        <v>70675168593</v>
      </c>
      <c r="I21" s="70">
        <f t="shared" si="19"/>
        <v>8802148187</v>
      </c>
      <c r="J21" s="70">
        <f t="shared" si="19"/>
        <v>61873020406</v>
      </c>
      <c r="K21" s="71">
        <f t="shared" si="19"/>
        <v>59778789524</v>
      </c>
      <c r="L21" s="72">
        <f t="shared" si="19"/>
        <v>10896379069</v>
      </c>
      <c r="M21" s="73">
        <f t="shared" si="19"/>
        <v>61660674911</v>
      </c>
      <c r="N21" s="62"/>
      <c r="O21" s="62" t="str">
        <f t="shared" si="4"/>
        <v xml:space="preserve"> </v>
      </c>
      <c r="P21" s="63" t="str">
        <f t="shared" si="5"/>
        <v xml:space="preserve"> </v>
      </c>
      <c r="Q21" s="64"/>
      <c r="R21" s="63" t="str">
        <f t="shared" si="14"/>
        <v xml:space="preserve"> </v>
      </c>
      <c r="S21" s="62" t="str">
        <f t="shared" si="2"/>
        <v xml:space="preserve"> </v>
      </c>
      <c r="T21" s="65" t="str">
        <f t="shared" si="6"/>
        <v xml:space="preserve"> </v>
      </c>
      <c r="U21" s="74"/>
    </row>
    <row r="22" spans="1:22" s="67" customFormat="1" ht="25.5">
      <c r="A22" s="68" t="s">
        <v>33</v>
      </c>
      <c r="B22" s="69" t="s">
        <v>54</v>
      </c>
      <c r="C22" s="70">
        <f t="shared" ref="C22:M22" si="20">+C35</f>
        <v>327276000</v>
      </c>
      <c r="D22" s="70">
        <f>+D35</f>
        <v>327276000</v>
      </c>
      <c r="E22" s="70">
        <f t="shared" si="20"/>
        <v>327276000</v>
      </c>
      <c r="F22" s="70">
        <f t="shared" si="20"/>
        <v>327276000</v>
      </c>
      <c r="G22" s="70">
        <f t="shared" si="20"/>
        <v>308983149</v>
      </c>
      <c r="H22" s="70">
        <f t="shared" si="20"/>
        <v>307823493</v>
      </c>
      <c r="I22" s="70">
        <f t="shared" si="20"/>
        <v>0</v>
      </c>
      <c r="J22" s="70">
        <f t="shared" si="20"/>
        <v>307823493</v>
      </c>
      <c r="K22" s="71">
        <f t="shared" si="20"/>
        <v>307823493</v>
      </c>
      <c r="L22" s="72">
        <f t="shared" si="20"/>
        <v>0</v>
      </c>
      <c r="M22" s="73">
        <f t="shared" si="20"/>
        <v>319052782</v>
      </c>
      <c r="N22" s="62"/>
      <c r="O22" s="62" t="str">
        <f t="shared" si="4"/>
        <v xml:space="preserve"> </v>
      </c>
      <c r="P22" s="63" t="str">
        <f t="shared" si="5"/>
        <v xml:space="preserve"> </v>
      </c>
      <c r="Q22" s="64"/>
      <c r="R22" s="63" t="str">
        <f t="shared" si="14"/>
        <v xml:space="preserve"> </v>
      </c>
      <c r="S22" s="62" t="str">
        <f t="shared" si="2"/>
        <v xml:space="preserve"> </v>
      </c>
      <c r="T22" s="65" t="str">
        <f t="shared" si="6"/>
        <v xml:space="preserve"> </v>
      </c>
      <c r="U22" s="74"/>
    </row>
    <row r="23" spans="1:22" s="67" customFormat="1" ht="18" customHeight="1">
      <c r="A23" s="68" t="s">
        <v>35</v>
      </c>
      <c r="B23" s="69" t="s">
        <v>55</v>
      </c>
      <c r="C23" s="70">
        <f t="shared" ref="C23:M23" si="21">+C57</f>
        <v>40490512000</v>
      </c>
      <c r="D23" s="70">
        <f>+D57</f>
        <v>45830162000</v>
      </c>
      <c r="E23" s="70">
        <f t="shared" si="21"/>
        <v>37990512000</v>
      </c>
      <c r="F23" s="70">
        <f t="shared" si="21"/>
        <v>43330162000</v>
      </c>
      <c r="G23" s="70">
        <f t="shared" si="21"/>
        <v>43281454844</v>
      </c>
      <c r="H23" s="70">
        <f t="shared" si="21"/>
        <v>54122568680</v>
      </c>
      <c r="I23" s="70">
        <f t="shared" si="21"/>
        <v>8707558333</v>
      </c>
      <c r="J23" s="70">
        <f t="shared" si="21"/>
        <v>45415010347</v>
      </c>
      <c r="K23" s="71">
        <f t="shared" si="21"/>
        <v>43245436934</v>
      </c>
      <c r="L23" s="72">
        <f>+L57</f>
        <v>10877131746</v>
      </c>
      <c r="M23" s="73">
        <f t="shared" si="21"/>
        <v>45187925867</v>
      </c>
      <c r="N23" s="62"/>
      <c r="O23" s="62" t="str">
        <f t="shared" si="4"/>
        <v xml:space="preserve"> </v>
      </c>
      <c r="P23" s="63" t="str">
        <f t="shared" si="5"/>
        <v xml:space="preserve"> </v>
      </c>
      <c r="Q23" s="64"/>
      <c r="R23" s="63" t="str">
        <f t="shared" si="14"/>
        <v xml:space="preserve"> </v>
      </c>
      <c r="S23" s="62" t="str">
        <f t="shared" si="2"/>
        <v xml:space="preserve"> </v>
      </c>
      <c r="T23" s="65" t="str">
        <f t="shared" si="6"/>
        <v xml:space="preserve"> </v>
      </c>
      <c r="U23" s="74"/>
    </row>
    <row r="24" spans="1:22" s="67" customFormat="1" ht="18" customHeight="1">
      <c r="A24" s="68" t="s">
        <v>37</v>
      </c>
      <c r="B24" s="69" t="s">
        <v>56</v>
      </c>
      <c r="C24" s="70">
        <f t="shared" ref="C24:M24" si="22">+C86</f>
        <v>15000000</v>
      </c>
      <c r="D24" s="70">
        <f>+D86</f>
        <v>28599000</v>
      </c>
      <c r="E24" s="70">
        <f t="shared" si="22"/>
        <v>15000000</v>
      </c>
      <c r="F24" s="70">
        <f t="shared" si="22"/>
        <v>28599000</v>
      </c>
      <c r="G24" s="70">
        <f t="shared" si="22"/>
        <v>28441747</v>
      </c>
      <c r="H24" s="70">
        <f t="shared" si="22"/>
        <v>28441747</v>
      </c>
      <c r="I24" s="70">
        <f t="shared" si="22"/>
        <v>0</v>
      </c>
      <c r="J24" s="70">
        <f t="shared" si="22"/>
        <v>28441747</v>
      </c>
      <c r="K24" s="71">
        <f t="shared" si="22"/>
        <v>28441747</v>
      </c>
      <c r="L24" s="72">
        <f t="shared" si="22"/>
        <v>0</v>
      </c>
      <c r="M24" s="73">
        <f t="shared" si="22"/>
        <v>28441747</v>
      </c>
      <c r="N24" s="62"/>
      <c r="O24" s="62" t="str">
        <f t="shared" si="4"/>
        <v xml:space="preserve"> </v>
      </c>
      <c r="P24" s="63" t="str">
        <f t="shared" si="5"/>
        <v xml:space="preserve"> </v>
      </c>
      <c r="Q24" s="64"/>
      <c r="R24" s="63" t="str">
        <f t="shared" si="14"/>
        <v xml:space="preserve"> </v>
      </c>
      <c r="S24" s="62" t="str">
        <f t="shared" si="2"/>
        <v xml:space="preserve"> </v>
      </c>
      <c r="T24" s="65" t="str">
        <f t="shared" si="6"/>
        <v xml:space="preserve"> </v>
      </c>
      <c r="U24" s="74"/>
    </row>
    <row r="25" spans="1:22" s="67" customFormat="1" ht="38.25">
      <c r="A25" s="68" t="s">
        <v>57</v>
      </c>
      <c r="B25" s="69" t="s">
        <v>58</v>
      </c>
      <c r="C25" s="70">
        <f t="shared" ref="C25:M25" si="23">+C89</f>
        <v>12000000000</v>
      </c>
      <c r="D25" s="70">
        <f>+D89</f>
        <v>12441687999.999998</v>
      </c>
      <c r="E25" s="70">
        <f t="shared" si="23"/>
        <v>12000000000</v>
      </c>
      <c r="F25" s="70">
        <f t="shared" si="23"/>
        <v>12441687999.999998</v>
      </c>
      <c r="G25" s="70">
        <f t="shared" si="23"/>
        <v>12400490289</v>
      </c>
      <c r="H25" s="70">
        <f t="shared" si="23"/>
        <v>12418300486</v>
      </c>
      <c r="I25" s="70">
        <f t="shared" si="23"/>
        <v>110</v>
      </c>
      <c r="J25" s="70">
        <f t="shared" si="23"/>
        <v>12418300376</v>
      </c>
      <c r="K25" s="71">
        <f t="shared" si="23"/>
        <v>12399062601</v>
      </c>
      <c r="L25" s="72">
        <f t="shared" si="23"/>
        <v>19237885</v>
      </c>
      <c r="M25" s="73">
        <f t="shared" si="23"/>
        <v>12415179280</v>
      </c>
      <c r="N25" s="62"/>
      <c r="O25" s="62" t="str">
        <f t="shared" si="4"/>
        <v xml:space="preserve"> </v>
      </c>
      <c r="P25" s="63" t="str">
        <f t="shared" si="5"/>
        <v xml:space="preserve"> </v>
      </c>
      <c r="Q25" s="64"/>
      <c r="R25" s="63" t="str">
        <f t="shared" si="14"/>
        <v xml:space="preserve"> </v>
      </c>
      <c r="S25" s="62" t="str">
        <f t="shared" si="2"/>
        <v xml:space="preserve"> </v>
      </c>
      <c r="T25" s="65" t="str">
        <f t="shared" si="6"/>
        <v xml:space="preserve"> </v>
      </c>
      <c r="U25" s="74"/>
    </row>
    <row r="26" spans="1:22" s="67" customFormat="1" ht="18" customHeight="1">
      <c r="A26" s="68" t="s">
        <v>41</v>
      </c>
      <c r="B26" s="69" t="s">
        <v>59</v>
      </c>
      <c r="C26" s="70">
        <f t="shared" ref="C26:M26" si="24">+C310</f>
        <v>3700000000</v>
      </c>
      <c r="D26" s="70">
        <f>+D310</f>
        <v>3700000000</v>
      </c>
      <c r="E26" s="70">
        <f t="shared" si="24"/>
        <v>3700000000</v>
      </c>
      <c r="F26" s="70">
        <f t="shared" si="24"/>
        <v>3700000000</v>
      </c>
      <c r="G26" s="70">
        <f>G14</f>
        <v>3700000000</v>
      </c>
      <c r="H26" s="70">
        <f>H14</f>
        <v>3700074327</v>
      </c>
      <c r="I26" s="70">
        <f t="shared" si="24"/>
        <v>19224</v>
      </c>
      <c r="J26" s="70">
        <f>J14</f>
        <v>3700055103</v>
      </c>
      <c r="K26" s="71">
        <f>K14</f>
        <v>3700064889</v>
      </c>
      <c r="L26" s="72">
        <f t="shared" si="24"/>
        <v>9438</v>
      </c>
      <c r="M26" s="73">
        <f t="shared" si="24"/>
        <v>3705860502</v>
      </c>
      <c r="N26" s="62"/>
      <c r="O26" s="62" t="str">
        <f t="shared" si="4"/>
        <v xml:space="preserve"> EROARE</v>
      </c>
      <c r="P26" s="63" t="str">
        <f t="shared" si="5"/>
        <v xml:space="preserve"> </v>
      </c>
      <c r="Q26" s="64"/>
      <c r="R26" s="63" t="str">
        <f t="shared" si="14"/>
        <v xml:space="preserve"> EROARE</v>
      </c>
      <c r="S26" s="62" t="str">
        <f t="shared" si="2"/>
        <v xml:space="preserve"> EROARE</v>
      </c>
      <c r="T26" s="65" t="str">
        <f t="shared" si="6"/>
        <v xml:space="preserve"> </v>
      </c>
      <c r="U26" s="74"/>
    </row>
    <row r="27" spans="1:22" s="67" customFormat="1" ht="63.75">
      <c r="A27" s="68" t="s">
        <v>45</v>
      </c>
      <c r="B27" s="69" t="s">
        <v>60</v>
      </c>
      <c r="C27" s="70">
        <f t="shared" ref="C27:M27" si="25">+C112</f>
        <v>8707000</v>
      </c>
      <c r="D27" s="70">
        <f>+D112</f>
        <v>8707000</v>
      </c>
      <c r="E27" s="70">
        <f t="shared" si="25"/>
        <v>107110000</v>
      </c>
      <c r="F27" s="70">
        <f t="shared" si="25"/>
        <v>107110000</v>
      </c>
      <c r="G27" s="70">
        <f t="shared" si="25"/>
        <v>95960410</v>
      </c>
      <c r="H27" s="70">
        <f t="shared" si="25"/>
        <v>95960410</v>
      </c>
      <c r="I27" s="70">
        <f t="shared" si="25"/>
        <v>94570520</v>
      </c>
      <c r="J27" s="70">
        <f t="shared" si="25"/>
        <v>1389890</v>
      </c>
      <c r="K27" s="71">
        <f t="shared" si="25"/>
        <v>95960410</v>
      </c>
      <c r="L27" s="72">
        <f t="shared" si="25"/>
        <v>0</v>
      </c>
      <c r="M27" s="73">
        <f t="shared" si="25"/>
        <v>1447626</v>
      </c>
      <c r="N27" s="62"/>
      <c r="O27" s="62" t="str">
        <f t="shared" si="4"/>
        <v xml:space="preserve"> </v>
      </c>
      <c r="P27" s="63" t="str">
        <f t="shared" si="5"/>
        <v xml:space="preserve"> </v>
      </c>
      <c r="Q27" s="64"/>
      <c r="R27" s="63" t="str">
        <f t="shared" si="14"/>
        <v xml:space="preserve"> </v>
      </c>
      <c r="S27" s="62" t="str">
        <f t="shared" si="2"/>
        <v xml:space="preserve"> </v>
      </c>
      <c r="T27" s="65" t="str">
        <f t="shared" si="6"/>
        <v xml:space="preserve"> </v>
      </c>
      <c r="U27" s="74"/>
    </row>
    <row r="28" spans="1:22" s="67" customFormat="1" ht="18" customHeight="1">
      <c r="A28" s="68" t="s">
        <v>47</v>
      </c>
      <c r="B28" s="69" t="s">
        <v>61</v>
      </c>
      <c r="C28" s="70">
        <f t="shared" ref="C28:M28" si="26">+C125</f>
        <v>2595000</v>
      </c>
      <c r="D28" s="70">
        <f>+D125</f>
        <v>2595000</v>
      </c>
      <c r="E28" s="70">
        <f t="shared" si="26"/>
        <v>2595000</v>
      </c>
      <c r="F28" s="70">
        <f t="shared" si="26"/>
        <v>2595000</v>
      </c>
      <c r="G28" s="70">
        <f t="shared" si="26"/>
        <v>2051654</v>
      </c>
      <c r="H28" s="70">
        <f t="shared" si="26"/>
        <v>1999450</v>
      </c>
      <c r="I28" s="70">
        <f t="shared" si="26"/>
        <v>0</v>
      </c>
      <c r="J28" s="70">
        <f t="shared" si="26"/>
        <v>1999450</v>
      </c>
      <c r="K28" s="71">
        <f t="shared" si="26"/>
        <v>1999450</v>
      </c>
      <c r="L28" s="72">
        <f t="shared" si="26"/>
        <v>0</v>
      </c>
      <c r="M28" s="73">
        <f t="shared" si="26"/>
        <v>2767107</v>
      </c>
      <c r="N28" s="62"/>
      <c r="O28" s="62" t="str">
        <f t="shared" si="4"/>
        <v xml:space="preserve"> </v>
      </c>
      <c r="P28" s="63" t="str">
        <f t="shared" si="5"/>
        <v xml:space="preserve"> </v>
      </c>
      <c r="Q28" s="64"/>
      <c r="R28" s="63" t="str">
        <f t="shared" si="14"/>
        <v xml:space="preserve"> </v>
      </c>
      <c r="S28" s="62" t="str">
        <f t="shared" si="2"/>
        <v xml:space="preserve"> </v>
      </c>
      <c r="T28" s="65" t="str">
        <f t="shared" si="6"/>
        <v xml:space="preserve"> </v>
      </c>
      <c r="U28" s="74"/>
    </row>
    <row r="29" spans="1:22" s="67" customFormat="1">
      <c r="A29" s="68" t="s">
        <v>49</v>
      </c>
      <c r="B29" s="69" t="s">
        <v>62</v>
      </c>
      <c r="C29" s="70">
        <f t="shared" ref="C29:M30" si="27">+C128</f>
        <v>15000000</v>
      </c>
      <c r="D29" s="70">
        <f>+D128</f>
        <v>10646000</v>
      </c>
      <c r="E29" s="70">
        <f t="shared" si="27"/>
        <v>15000000</v>
      </c>
      <c r="F29" s="70">
        <f t="shared" si="27"/>
        <v>10646000</v>
      </c>
      <c r="G29" s="70">
        <f t="shared" si="27"/>
        <v>4691115</v>
      </c>
      <c r="H29" s="70">
        <f t="shared" si="27"/>
        <v>4853897</v>
      </c>
      <c r="I29" s="70">
        <f t="shared" si="27"/>
        <v>7447350</v>
      </c>
      <c r="J29" s="70">
        <f t="shared" si="27"/>
        <v>-2593453</v>
      </c>
      <c r="K29" s="71">
        <f t="shared" si="27"/>
        <v>2957042</v>
      </c>
      <c r="L29" s="72">
        <f t="shared" si="27"/>
        <v>1896855</v>
      </c>
      <c r="M29" s="73">
        <f t="shared" si="27"/>
        <v>37229382</v>
      </c>
      <c r="N29" s="62"/>
      <c r="O29" s="62" t="str">
        <f t="shared" si="4"/>
        <v xml:space="preserve"> </v>
      </c>
      <c r="P29" s="63" t="str">
        <f t="shared" si="5"/>
        <v xml:space="preserve"> </v>
      </c>
      <c r="Q29" s="64"/>
      <c r="R29" s="63" t="str">
        <f t="shared" si="14"/>
        <v xml:space="preserve"> </v>
      </c>
      <c r="S29" s="62" t="str">
        <f t="shared" si="2"/>
        <v xml:space="preserve"> </v>
      </c>
      <c r="T29" s="65" t="str">
        <f t="shared" si="6"/>
        <v xml:space="preserve"> </v>
      </c>
      <c r="U29" s="74"/>
    </row>
    <row r="30" spans="1:22" s="67" customFormat="1" ht="25.5">
      <c r="A30" s="68" t="s">
        <v>51</v>
      </c>
      <c r="B30" s="69" t="s">
        <v>63</v>
      </c>
      <c r="C30" s="70">
        <f t="shared" si="27"/>
        <v>15000000</v>
      </c>
      <c r="D30" s="70">
        <f>+D129</f>
        <v>10646000</v>
      </c>
      <c r="E30" s="70">
        <f t="shared" si="27"/>
        <v>15000000</v>
      </c>
      <c r="F30" s="70">
        <f t="shared" si="27"/>
        <v>10646000</v>
      </c>
      <c r="G30" s="70">
        <f t="shared" si="27"/>
        <v>4691115</v>
      </c>
      <c r="H30" s="70">
        <f t="shared" si="27"/>
        <v>4853897</v>
      </c>
      <c r="I30" s="70">
        <f t="shared" si="27"/>
        <v>7447350</v>
      </c>
      <c r="J30" s="70">
        <f t="shared" si="27"/>
        <v>-2593453</v>
      </c>
      <c r="K30" s="71">
        <f t="shared" si="27"/>
        <v>2957042</v>
      </c>
      <c r="L30" s="72">
        <f t="shared" si="27"/>
        <v>1896855</v>
      </c>
      <c r="M30" s="73">
        <f t="shared" si="27"/>
        <v>37229382</v>
      </c>
      <c r="N30" s="62"/>
      <c r="O30" s="62" t="str">
        <f t="shared" si="4"/>
        <v xml:space="preserve"> </v>
      </c>
      <c r="P30" s="63" t="str">
        <f t="shared" si="5"/>
        <v xml:space="preserve"> </v>
      </c>
      <c r="Q30" s="64"/>
      <c r="R30" s="63" t="str">
        <f t="shared" si="14"/>
        <v xml:space="preserve"> </v>
      </c>
      <c r="S30" s="62" t="str">
        <f t="shared" si="2"/>
        <v xml:space="preserve"> </v>
      </c>
      <c r="T30" s="65" t="str">
        <f t="shared" si="6"/>
        <v xml:space="preserve"> </v>
      </c>
      <c r="U30" s="74"/>
    </row>
    <row r="31" spans="1:22" s="67" customFormat="1" ht="25.5">
      <c r="A31" s="68" t="s">
        <v>64</v>
      </c>
      <c r="B31" s="69" t="s">
        <v>65</v>
      </c>
      <c r="C31" s="70">
        <f>+C32+C29</f>
        <v>56559090000</v>
      </c>
      <c r="D31" s="70">
        <f>+D32+D29</f>
        <v>62349673000</v>
      </c>
      <c r="E31" s="70">
        <f>+E32+E29</f>
        <v>54157493000</v>
      </c>
      <c r="F31" s="70">
        <f>+F32+F29</f>
        <v>59948076000</v>
      </c>
      <c r="G31" s="70">
        <f t="shared" ref="G31:M31" si="28">+G8</f>
        <v>59756825209</v>
      </c>
      <c r="H31" s="70">
        <f t="shared" si="28"/>
        <v>70614774491</v>
      </c>
      <c r="I31" s="70">
        <f t="shared" si="28"/>
        <v>8809595537</v>
      </c>
      <c r="J31" s="70">
        <f t="shared" si="28"/>
        <v>61805178954</v>
      </c>
      <c r="K31" s="71">
        <f t="shared" si="28"/>
        <v>59716498567</v>
      </c>
      <c r="L31" s="72">
        <f t="shared" si="28"/>
        <v>10898275924</v>
      </c>
      <c r="M31" s="73">
        <f t="shared" si="28"/>
        <v>61697904293</v>
      </c>
      <c r="N31" s="62"/>
      <c r="O31" s="62" t="str">
        <f t="shared" si="4"/>
        <v xml:space="preserve"> </v>
      </c>
      <c r="P31" s="63" t="str">
        <f t="shared" si="5"/>
        <v xml:space="preserve"> </v>
      </c>
      <c r="Q31" s="64"/>
      <c r="R31" s="63" t="str">
        <f t="shared" si="14"/>
        <v xml:space="preserve"> </v>
      </c>
      <c r="S31" s="62" t="str">
        <f t="shared" si="2"/>
        <v xml:space="preserve"> </v>
      </c>
      <c r="T31" s="65" t="str">
        <f t="shared" si="6"/>
        <v xml:space="preserve"> </v>
      </c>
      <c r="U31" s="74"/>
      <c r="V31" s="79"/>
    </row>
    <row r="32" spans="1:22" s="67" customFormat="1" ht="18" customHeight="1">
      <c r="A32" s="68" t="s">
        <v>31</v>
      </c>
      <c r="B32" s="69" t="s">
        <v>66</v>
      </c>
      <c r="C32" s="70">
        <f t="shared" ref="C32:M32" si="29">ROUND(+C34+C14,1)</f>
        <v>56544090000</v>
      </c>
      <c r="D32" s="70">
        <f>ROUND(+D34+D14,1)</f>
        <v>62339027000</v>
      </c>
      <c r="E32" s="70">
        <f t="shared" si="29"/>
        <v>54142493000</v>
      </c>
      <c r="F32" s="70">
        <f t="shared" si="29"/>
        <v>59937430000</v>
      </c>
      <c r="G32" s="70">
        <f t="shared" si="29"/>
        <v>59817382093</v>
      </c>
      <c r="H32" s="70">
        <f t="shared" si="29"/>
        <v>70675168593</v>
      </c>
      <c r="I32" s="70">
        <f t="shared" si="29"/>
        <v>8802148187</v>
      </c>
      <c r="J32" s="70">
        <f t="shared" si="29"/>
        <v>61873020406</v>
      </c>
      <c r="K32" s="71">
        <f t="shared" si="29"/>
        <v>59778789524</v>
      </c>
      <c r="L32" s="72">
        <f t="shared" si="29"/>
        <v>10896379069</v>
      </c>
      <c r="M32" s="73">
        <f t="shared" si="29"/>
        <v>61660674911</v>
      </c>
      <c r="N32" s="62"/>
      <c r="O32" s="62" t="str">
        <f t="shared" si="4"/>
        <v xml:space="preserve"> </v>
      </c>
      <c r="P32" s="63" t="str">
        <f t="shared" si="5"/>
        <v xml:space="preserve"> </v>
      </c>
      <c r="Q32" s="64"/>
      <c r="R32" s="63" t="str">
        <f t="shared" si="14"/>
        <v xml:space="preserve"> </v>
      </c>
      <c r="S32" s="62" t="str">
        <f t="shared" si="2"/>
        <v xml:space="preserve"> </v>
      </c>
      <c r="T32" s="65" t="str">
        <f t="shared" si="6"/>
        <v xml:space="preserve"> </v>
      </c>
      <c r="U32" s="74"/>
      <c r="V32" s="79"/>
    </row>
    <row r="33" spans="1:22" s="67" customFormat="1" ht="18" customHeight="1">
      <c r="A33" s="68" t="s">
        <v>67</v>
      </c>
      <c r="B33" s="69" t="s">
        <v>68</v>
      </c>
      <c r="C33" s="70">
        <f>C34+C29</f>
        <v>52859090000</v>
      </c>
      <c r="D33" s="70">
        <f>D34+D29</f>
        <v>58649673000</v>
      </c>
      <c r="E33" s="70">
        <f>E34+E29</f>
        <v>50457493000</v>
      </c>
      <c r="F33" s="70">
        <f>F34+F29</f>
        <v>56248076000</v>
      </c>
      <c r="G33" s="70">
        <f t="shared" ref="G33:M33" si="30">G34+G29+G138</f>
        <v>56057854285</v>
      </c>
      <c r="H33" s="70">
        <f t="shared" si="30"/>
        <v>66915729240</v>
      </c>
      <c r="I33" s="70">
        <f t="shared" si="30"/>
        <v>8809576313</v>
      </c>
      <c r="J33" s="70">
        <f t="shared" si="30"/>
        <v>58106152927</v>
      </c>
      <c r="K33" s="71">
        <f t="shared" si="30"/>
        <v>56017462754</v>
      </c>
      <c r="L33" s="72">
        <f t="shared" si="30"/>
        <v>10898266486</v>
      </c>
      <c r="M33" s="73">
        <f t="shared" si="30"/>
        <v>57992043791</v>
      </c>
      <c r="N33" s="62"/>
      <c r="O33" s="62" t="str">
        <f t="shared" si="4"/>
        <v xml:space="preserve"> </v>
      </c>
      <c r="P33" s="63" t="str">
        <f t="shared" si="5"/>
        <v xml:space="preserve"> </v>
      </c>
      <c r="Q33" s="64"/>
      <c r="R33" s="63" t="str">
        <f t="shared" si="14"/>
        <v xml:space="preserve"> </v>
      </c>
      <c r="S33" s="62" t="str">
        <f t="shared" si="2"/>
        <v xml:space="preserve"> </v>
      </c>
      <c r="T33" s="65" t="str">
        <f t="shared" si="6"/>
        <v xml:space="preserve"> </v>
      </c>
      <c r="U33" s="74"/>
      <c r="V33" s="79"/>
    </row>
    <row r="34" spans="1:22" s="67" customFormat="1" ht="24" customHeight="1">
      <c r="A34" s="80" t="s">
        <v>31</v>
      </c>
      <c r="B34" s="81" t="s">
        <v>69</v>
      </c>
      <c r="C34" s="82">
        <f t="shared" ref="C34:M34" si="31">ROUND(+C35+C57+C86+C89+C112+C125,1)</f>
        <v>52844090000</v>
      </c>
      <c r="D34" s="82">
        <f t="shared" si="31"/>
        <v>58639027000</v>
      </c>
      <c r="E34" s="82">
        <f t="shared" si="31"/>
        <v>50442493000</v>
      </c>
      <c r="F34" s="82">
        <f t="shared" si="31"/>
        <v>56237430000</v>
      </c>
      <c r="G34" s="82">
        <f t="shared" si="31"/>
        <v>56117382093</v>
      </c>
      <c r="H34" s="82">
        <f t="shared" si="31"/>
        <v>66975094266</v>
      </c>
      <c r="I34" s="82">
        <f t="shared" si="31"/>
        <v>8802128963</v>
      </c>
      <c r="J34" s="82">
        <f t="shared" si="31"/>
        <v>58172965303</v>
      </c>
      <c r="K34" s="83">
        <f t="shared" si="31"/>
        <v>56078724635</v>
      </c>
      <c r="L34" s="84">
        <f t="shared" si="31"/>
        <v>10896369631</v>
      </c>
      <c r="M34" s="85">
        <f t="shared" si="31"/>
        <v>57954814409</v>
      </c>
      <c r="N34" s="62"/>
      <c r="O34" s="62" t="str">
        <f t="shared" si="4"/>
        <v xml:space="preserve"> </v>
      </c>
      <c r="P34" s="63" t="str">
        <f t="shared" si="5"/>
        <v xml:space="preserve"> </v>
      </c>
      <c r="Q34" s="64"/>
      <c r="R34" s="63" t="str">
        <f t="shared" si="14"/>
        <v xml:space="preserve"> </v>
      </c>
      <c r="S34" s="62" t="str">
        <f t="shared" si="2"/>
        <v xml:space="preserve"> </v>
      </c>
      <c r="T34" s="65" t="str">
        <f t="shared" si="6"/>
        <v xml:space="preserve"> </v>
      </c>
      <c r="U34" s="74"/>
      <c r="V34" s="79"/>
    </row>
    <row r="35" spans="1:22" s="67" customFormat="1" ht="25.5">
      <c r="A35" s="86" t="s">
        <v>33</v>
      </c>
      <c r="B35" s="87" t="s">
        <v>70</v>
      </c>
      <c r="C35" s="88">
        <f>ROUND(+C36+C48+C46,1)</f>
        <v>327276000</v>
      </c>
      <c r="D35" s="88">
        <f>ROUND(+D36+D48+D46,1)</f>
        <v>327276000</v>
      </c>
      <c r="E35" s="88">
        <f>ROUND(+E36+E48+E46,1)</f>
        <v>327276000</v>
      </c>
      <c r="F35" s="88">
        <f>ROUND(+F36+F48+F46,1)</f>
        <v>327276000</v>
      </c>
      <c r="G35" s="88">
        <f t="shared" ref="G35:L35" si="32">ROUND(+G36+G48+G46,1)</f>
        <v>308983149</v>
      </c>
      <c r="H35" s="88">
        <f t="shared" si="32"/>
        <v>307823493</v>
      </c>
      <c r="I35" s="88">
        <f t="shared" si="32"/>
        <v>0</v>
      </c>
      <c r="J35" s="88">
        <f t="shared" si="32"/>
        <v>307823493</v>
      </c>
      <c r="K35" s="89">
        <f t="shared" si="32"/>
        <v>307823493</v>
      </c>
      <c r="L35" s="90">
        <f t="shared" si="32"/>
        <v>0</v>
      </c>
      <c r="M35" s="91">
        <f>ROUND(+M36+M48+M46,1)</f>
        <v>319052782</v>
      </c>
      <c r="N35" s="92"/>
      <c r="O35" s="92" t="str">
        <f>IF('[1]CREDITE BUG'!D16&lt;&gt;'CONT EXECUTIE  '!K35," EROARE"," ")</f>
        <v xml:space="preserve"> </v>
      </c>
      <c r="P35" s="92" t="str">
        <f>IF('[1]ANEXA 2'!E16&lt;&gt;'CONT EXECUTIE  '!M35+M113-'[1]ANEXA 2 SOLDURI'!B72-'[1]ANEXA 2 SOLDURI'!B60-'[1]ANEXA 2 SOLDURI'!B88," EROARE"," ")</f>
        <v xml:space="preserve"> </v>
      </c>
      <c r="Q35" s="63" t="str">
        <f>IF(F35&lt;H35," EROARE"," ")</f>
        <v xml:space="preserve"> </v>
      </c>
      <c r="R35" s="63" t="str">
        <f t="shared" si="14"/>
        <v xml:space="preserve"> </v>
      </c>
      <c r="S35" s="62" t="str">
        <f t="shared" si="2"/>
        <v xml:space="preserve"> </v>
      </c>
      <c r="T35" s="65" t="str">
        <f t="shared" si="6"/>
        <v xml:space="preserve"> </v>
      </c>
      <c r="U35" s="93" t="str">
        <f>IF(L35&lt;&gt;0," EROARE"," ")</f>
        <v xml:space="preserve"> </v>
      </c>
      <c r="V35" s="79"/>
    </row>
    <row r="36" spans="1:22" s="67" customFormat="1" ht="18" customHeight="1">
      <c r="A36" s="68" t="s">
        <v>71</v>
      </c>
      <c r="B36" s="69" t="s">
        <v>72</v>
      </c>
      <c r="C36" s="70">
        <f>SUM(C37:C44)</f>
        <v>315994000</v>
      </c>
      <c r="D36" s="70">
        <f>SUM(D37:D44)</f>
        <v>315839069.99999994</v>
      </c>
      <c r="E36" s="70">
        <f t="shared" ref="E36:L36" si="33">SUM(E37:E44)</f>
        <v>315994000</v>
      </c>
      <c r="F36" s="70">
        <f t="shared" si="33"/>
        <v>315839069.99999994</v>
      </c>
      <c r="G36" s="70">
        <f t="shared" si="33"/>
        <v>298054812</v>
      </c>
      <c r="H36" s="70">
        <f t="shared" si="33"/>
        <v>296943997</v>
      </c>
      <c r="I36" s="70">
        <f t="shared" si="33"/>
        <v>0</v>
      </c>
      <c r="J36" s="70">
        <f t="shared" si="33"/>
        <v>296943997</v>
      </c>
      <c r="K36" s="71">
        <f t="shared" si="33"/>
        <v>296943997</v>
      </c>
      <c r="L36" s="72">
        <f t="shared" si="33"/>
        <v>0</v>
      </c>
      <c r="M36" s="73">
        <f>SUM(M37:M44)</f>
        <v>307889908</v>
      </c>
      <c r="N36" s="62" t="str">
        <f>IF(L36&lt;&gt;0," EROARE"," ")</f>
        <v xml:space="preserve"> </v>
      </c>
      <c r="O36" s="62" t="str">
        <f t="shared" ref="O36:O56" si="34">IF(F36&lt;K36," EROARE"," ")</f>
        <v xml:space="preserve"> </v>
      </c>
      <c r="P36" s="63" t="str">
        <f t="shared" si="5"/>
        <v xml:space="preserve"> </v>
      </c>
      <c r="Q36" s="63" t="str">
        <f t="shared" ref="Q36:Q56" si="35">IF(E36&lt;H36," EROARE"," ")</f>
        <v xml:space="preserve"> </v>
      </c>
      <c r="R36" s="63" t="str">
        <f t="shared" si="14"/>
        <v xml:space="preserve"> </v>
      </c>
      <c r="S36" s="62" t="str">
        <f t="shared" si="2"/>
        <v xml:space="preserve"> </v>
      </c>
      <c r="T36" s="65" t="str">
        <f t="shared" si="6"/>
        <v xml:space="preserve"> </v>
      </c>
      <c r="U36" s="93" t="str">
        <f t="shared" ref="U36:U56" si="36">IF(L36&lt;&gt;0," EROARE"," ")</f>
        <v xml:space="preserve"> </v>
      </c>
      <c r="V36" s="79"/>
    </row>
    <row r="37" spans="1:22" s="103" customFormat="1" ht="18" customHeight="1">
      <c r="A37" s="94" t="s">
        <v>73</v>
      </c>
      <c r="B37" s="95" t="s">
        <v>74</v>
      </c>
      <c r="C37" s="96">
        <v>260126000</v>
      </c>
      <c r="D37" s="96">
        <v>260036599.99999997</v>
      </c>
      <c r="E37" s="96">
        <v>260126000</v>
      </c>
      <c r="F37" s="96">
        <v>260036599.99999997</v>
      </c>
      <c r="G37" s="97">
        <f>'[1]ANGAJ BUGETAR'!C14</f>
        <v>247808020</v>
      </c>
      <c r="H37" s="98">
        <f t="shared" ref="H37:H45" si="37">+I37+J37</f>
        <v>246938490</v>
      </c>
      <c r="I37" s="97">
        <f>'[1]ANGAJAM LEGAL '!D14</f>
        <v>0</v>
      </c>
      <c r="J37" s="97">
        <f>'[1]ANGAJAM LEGAL '!E14</f>
        <v>246938490</v>
      </c>
      <c r="K37" s="99">
        <f>[1]PLATI!C14</f>
        <v>246938490</v>
      </c>
      <c r="L37" s="100">
        <f t="shared" ref="L37:L45" si="38">ROUND(H37-K37,1)</f>
        <v>0</v>
      </c>
      <c r="M37" s="101">
        <v>257753028</v>
      </c>
      <c r="N37" s="62" t="str">
        <f t="shared" ref="N37:N56" si="39">IF(L37&lt;&gt;0," EROARE"," ")</f>
        <v xml:space="preserve"> </v>
      </c>
      <c r="O37" s="62" t="str">
        <f t="shared" si="34"/>
        <v xml:space="preserve"> </v>
      </c>
      <c r="P37" s="63" t="str">
        <f t="shared" si="5"/>
        <v xml:space="preserve"> </v>
      </c>
      <c r="Q37" s="63" t="str">
        <f t="shared" si="35"/>
        <v xml:space="preserve"> </v>
      </c>
      <c r="R37" s="63" t="str">
        <f t="shared" si="14"/>
        <v xml:space="preserve"> </v>
      </c>
      <c r="S37" s="62" t="str">
        <f t="shared" si="2"/>
        <v xml:space="preserve"> </v>
      </c>
      <c r="T37" s="65" t="str">
        <f t="shared" si="6"/>
        <v xml:space="preserve"> </v>
      </c>
      <c r="U37" s="93" t="str">
        <f t="shared" si="36"/>
        <v xml:space="preserve"> </v>
      </c>
      <c r="V37" s="102"/>
    </row>
    <row r="38" spans="1:22" s="103" customFormat="1" ht="18" customHeight="1">
      <c r="A38" s="94" t="s">
        <v>75</v>
      </c>
      <c r="B38" s="95" t="s">
        <v>76</v>
      </c>
      <c r="C38" s="96">
        <v>33817000</v>
      </c>
      <c r="D38" s="96">
        <v>33818759.999999993</v>
      </c>
      <c r="E38" s="96">
        <v>33817000</v>
      </c>
      <c r="F38" s="96">
        <v>33818759.999999993</v>
      </c>
      <c r="G38" s="97">
        <f>'[1]ANGAJ BUGETAR'!C15</f>
        <v>31523861</v>
      </c>
      <c r="H38" s="98">
        <f t="shared" si="37"/>
        <v>31440561</v>
      </c>
      <c r="I38" s="97">
        <f>'[1]ANGAJAM LEGAL '!D15</f>
        <v>0</v>
      </c>
      <c r="J38" s="97">
        <f>'[1]ANGAJAM LEGAL '!E15</f>
        <v>31440561</v>
      </c>
      <c r="K38" s="99">
        <f>[1]PLATI!C15</f>
        <v>31440561</v>
      </c>
      <c r="L38" s="100">
        <f t="shared" si="38"/>
        <v>0</v>
      </c>
      <c r="M38" s="101">
        <v>31491456</v>
      </c>
      <c r="N38" s="62" t="str">
        <f t="shared" si="39"/>
        <v xml:space="preserve"> </v>
      </c>
      <c r="O38" s="62" t="str">
        <f t="shared" si="34"/>
        <v xml:space="preserve"> </v>
      </c>
      <c r="P38" s="63" t="str">
        <f t="shared" si="5"/>
        <v xml:space="preserve"> </v>
      </c>
      <c r="Q38" s="63" t="str">
        <f t="shared" si="35"/>
        <v xml:space="preserve"> </v>
      </c>
      <c r="R38" s="63" t="str">
        <f t="shared" si="14"/>
        <v xml:space="preserve"> </v>
      </c>
      <c r="S38" s="62" t="str">
        <f t="shared" si="2"/>
        <v xml:space="preserve"> </v>
      </c>
      <c r="T38" s="65" t="str">
        <f t="shared" si="6"/>
        <v xml:space="preserve"> </v>
      </c>
      <c r="U38" s="93" t="str">
        <f t="shared" si="36"/>
        <v xml:space="preserve"> </v>
      </c>
      <c r="V38" s="102"/>
    </row>
    <row r="39" spans="1:22" s="103" customFormat="1" ht="18" customHeight="1">
      <c r="A39" s="94" t="s">
        <v>77</v>
      </c>
      <c r="B39" s="95" t="s">
        <v>78</v>
      </c>
      <c r="C39" s="96">
        <v>869000</v>
      </c>
      <c r="D39" s="96">
        <v>979669.99999999988</v>
      </c>
      <c r="E39" s="96">
        <v>869000</v>
      </c>
      <c r="F39" s="96">
        <v>979669.99999999988</v>
      </c>
      <c r="G39" s="97">
        <f>'[1]ANGAJ BUGETAR'!C16</f>
        <v>959191</v>
      </c>
      <c r="H39" s="98">
        <f t="shared" si="37"/>
        <v>956449</v>
      </c>
      <c r="I39" s="97">
        <f>'[1]ANGAJAM LEGAL '!D16</f>
        <v>0</v>
      </c>
      <c r="J39" s="97">
        <f>'[1]ANGAJAM LEGAL '!E16</f>
        <v>956449</v>
      </c>
      <c r="K39" s="99">
        <f>[1]PLATI!C16</f>
        <v>956449</v>
      </c>
      <c r="L39" s="100">
        <f t="shared" si="38"/>
        <v>0</v>
      </c>
      <c r="M39" s="101">
        <v>961759</v>
      </c>
      <c r="N39" s="62" t="str">
        <f t="shared" si="39"/>
        <v xml:space="preserve"> </v>
      </c>
      <c r="O39" s="62" t="str">
        <f t="shared" si="34"/>
        <v xml:space="preserve"> </v>
      </c>
      <c r="P39" s="63" t="str">
        <f t="shared" si="5"/>
        <v xml:space="preserve"> </v>
      </c>
      <c r="Q39" s="63" t="str">
        <f t="shared" si="35"/>
        <v xml:space="preserve"> EROARE</v>
      </c>
      <c r="R39" s="63" t="str">
        <f t="shared" si="14"/>
        <v xml:space="preserve"> </v>
      </c>
      <c r="S39" s="62" t="str">
        <f t="shared" si="2"/>
        <v xml:space="preserve"> </v>
      </c>
      <c r="T39" s="65" t="str">
        <f t="shared" si="6"/>
        <v xml:space="preserve"> </v>
      </c>
      <c r="U39" s="93" t="str">
        <f t="shared" si="36"/>
        <v xml:space="preserve"> </v>
      </c>
      <c r="V39" s="102"/>
    </row>
    <row r="40" spans="1:22" s="103" customFormat="1" ht="25.5">
      <c r="A40" s="94" t="s">
        <v>79</v>
      </c>
      <c r="B40" s="95" t="s">
        <v>80</v>
      </c>
      <c r="C40" s="96">
        <v>1100000</v>
      </c>
      <c r="D40" s="96">
        <v>1092750</v>
      </c>
      <c r="E40" s="96">
        <v>1100000</v>
      </c>
      <c r="F40" s="104">
        <v>1092750</v>
      </c>
      <c r="G40" s="97">
        <f>'[1]ANGAJ BUGETAR'!C17</f>
        <v>1033159</v>
      </c>
      <c r="H40" s="98">
        <f t="shared" si="37"/>
        <v>1024019</v>
      </c>
      <c r="I40" s="97">
        <f>'[1]ANGAJAM LEGAL '!D17</f>
        <v>0</v>
      </c>
      <c r="J40" s="97">
        <f>'[1]ANGAJAM LEGAL '!E17</f>
        <v>1024019</v>
      </c>
      <c r="K40" s="99">
        <f>[1]PLATI!C17</f>
        <v>1024019</v>
      </c>
      <c r="L40" s="100">
        <f t="shared" si="38"/>
        <v>0</v>
      </c>
      <c r="M40" s="101">
        <v>1569130</v>
      </c>
      <c r="N40" s="62" t="str">
        <f t="shared" si="39"/>
        <v xml:space="preserve"> </v>
      </c>
      <c r="O40" s="62" t="str">
        <f t="shared" si="34"/>
        <v xml:space="preserve"> </v>
      </c>
      <c r="P40" s="63" t="str">
        <f t="shared" si="5"/>
        <v xml:space="preserve"> </v>
      </c>
      <c r="Q40" s="63" t="str">
        <f t="shared" si="35"/>
        <v xml:space="preserve"> </v>
      </c>
      <c r="R40" s="63" t="str">
        <f t="shared" si="14"/>
        <v xml:space="preserve"> </v>
      </c>
      <c r="S40" s="62" t="str">
        <f t="shared" si="2"/>
        <v xml:space="preserve"> </v>
      </c>
      <c r="T40" s="65" t="str">
        <f t="shared" si="6"/>
        <v xml:space="preserve"> </v>
      </c>
      <c r="U40" s="93" t="str">
        <f t="shared" si="36"/>
        <v xml:space="preserve"> </v>
      </c>
      <c r="V40" s="102"/>
    </row>
    <row r="41" spans="1:22" s="103" customFormat="1" ht="18" customHeight="1">
      <c r="A41" s="94" t="s">
        <v>81</v>
      </c>
      <c r="B41" s="95" t="s">
        <v>82</v>
      </c>
      <c r="C41" s="96">
        <v>350000</v>
      </c>
      <c r="D41" s="96">
        <v>424700</v>
      </c>
      <c r="E41" s="96">
        <v>350000</v>
      </c>
      <c r="F41" s="104">
        <v>424700</v>
      </c>
      <c r="G41" s="97">
        <f>'[1]ANGAJ BUGETAR'!C18</f>
        <v>381565</v>
      </c>
      <c r="H41" s="98">
        <f t="shared" si="37"/>
        <v>380053</v>
      </c>
      <c r="I41" s="97">
        <f>'[1]ANGAJAM LEGAL '!D18</f>
        <v>0</v>
      </c>
      <c r="J41" s="97">
        <f>'[1]ANGAJAM LEGAL '!E18</f>
        <v>380053</v>
      </c>
      <c r="K41" s="99">
        <f>[1]PLATI!C18</f>
        <v>380053</v>
      </c>
      <c r="L41" s="100">
        <f t="shared" si="38"/>
        <v>0</v>
      </c>
      <c r="M41" s="101">
        <v>379622</v>
      </c>
      <c r="N41" s="62" t="str">
        <f t="shared" si="39"/>
        <v xml:space="preserve"> </v>
      </c>
      <c r="O41" s="62" t="str">
        <f t="shared" si="34"/>
        <v xml:space="preserve"> </v>
      </c>
      <c r="P41" s="63" t="str">
        <f t="shared" si="5"/>
        <v xml:space="preserve"> </v>
      </c>
      <c r="Q41" s="63" t="str">
        <f t="shared" si="35"/>
        <v xml:space="preserve"> EROARE</v>
      </c>
      <c r="R41" s="63" t="str">
        <f t="shared" si="14"/>
        <v xml:space="preserve"> </v>
      </c>
      <c r="S41" s="62" t="str">
        <f t="shared" si="2"/>
        <v xml:space="preserve"> </v>
      </c>
      <c r="T41" s="65" t="str">
        <f t="shared" si="6"/>
        <v xml:space="preserve"> </v>
      </c>
      <c r="U41" s="93" t="str">
        <f t="shared" si="36"/>
        <v xml:space="preserve"> </v>
      </c>
      <c r="V41" s="102"/>
    </row>
    <row r="42" spans="1:22" s="103" customFormat="1" ht="18" customHeight="1">
      <c r="A42" s="105" t="s">
        <v>83</v>
      </c>
      <c r="B42" s="95" t="s">
        <v>84</v>
      </c>
      <c r="C42" s="96">
        <v>64000</v>
      </c>
      <c r="D42" s="96">
        <v>87590</v>
      </c>
      <c r="E42" s="96">
        <v>64000</v>
      </c>
      <c r="F42" s="104">
        <v>87590</v>
      </c>
      <c r="G42" s="97">
        <f>'[1]ANGAJ BUGETAR'!C19</f>
        <v>74296</v>
      </c>
      <c r="H42" s="98">
        <f t="shared" si="37"/>
        <v>74296</v>
      </c>
      <c r="I42" s="97">
        <f>'[1]ANGAJAM LEGAL '!D19</f>
        <v>0</v>
      </c>
      <c r="J42" s="97">
        <f>'[1]ANGAJAM LEGAL '!E19</f>
        <v>74296</v>
      </c>
      <c r="K42" s="99">
        <f>[1]PLATI!C19</f>
        <v>74296</v>
      </c>
      <c r="L42" s="100">
        <f t="shared" si="38"/>
        <v>0</v>
      </c>
      <c r="M42" s="101">
        <v>74296</v>
      </c>
      <c r="N42" s="62" t="str">
        <f t="shared" si="39"/>
        <v xml:space="preserve"> </v>
      </c>
      <c r="O42" s="62" t="str">
        <f t="shared" si="34"/>
        <v xml:space="preserve"> </v>
      </c>
      <c r="P42" s="63" t="str">
        <f t="shared" si="5"/>
        <v xml:space="preserve"> </v>
      </c>
      <c r="Q42" s="63" t="str">
        <f t="shared" si="35"/>
        <v xml:space="preserve"> EROARE</v>
      </c>
      <c r="R42" s="63" t="str">
        <f t="shared" si="14"/>
        <v xml:space="preserve"> </v>
      </c>
      <c r="S42" s="62" t="str">
        <f t="shared" si="2"/>
        <v xml:space="preserve"> </v>
      </c>
      <c r="T42" s="65" t="str">
        <f t="shared" si="6"/>
        <v xml:space="preserve"> </v>
      </c>
      <c r="U42" s="93" t="str">
        <f t="shared" si="36"/>
        <v xml:space="preserve"> </v>
      </c>
      <c r="V42" s="102"/>
    </row>
    <row r="43" spans="1:22" s="103" customFormat="1" ht="18" customHeight="1">
      <c r="A43" s="105" t="s">
        <v>85</v>
      </c>
      <c r="B43" s="95" t="s">
        <v>86</v>
      </c>
      <c r="C43" s="96">
        <v>12055000</v>
      </c>
      <c r="D43" s="96">
        <v>12052009.999999998</v>
      </c>
      <c r="E43" s="96">
        <v>12055000</v>
      </c>
      <c r="F43" s="104">
        <v>12052009.999999998</v>
      </c>
      <c r="G43" s="97">
        <f>'[1]ANGAJ BUGETAR'!C20</f>
        <v>10129035</v>
      </c>
      <c r="H43" s="98">
        <f t="shared" si="37"/>
        <v>10089354</v>
      </c>
      <c r="I43" s="97">
        <f>'[1]ANGAJAM LEGAL '!D20</f>
        <v>0</v>
      </c>
      <c r="J43" s="97">
        <f>'[1]ANGAJAM LEGAL '!E20</f>
        <v>10089354</v>
      </c>
      <c r="K43" s="99">
        <f>[1]PLATI!C20</f>
        <v>10089354</v>
      </c>
      <c r="L43" s="100">
        <f t="shared" si="38"/>
        <v>0</v>
      </c>
      <c r="M43" s="101">
        <v>9910551</v>
      </c>
      <c r="N43" s="62" t="str">
        <f t="shared" si="39"/>
        <v xml:space="preserve"> </v>
      </c>
      <c r="O43" s="62" t="str">
        <f t="shared" si="34"/>
        <v xml:space="preserve"> </v>
      </c>
      <c r="P43" s="63" t="str">
        <f t="shared" si="5"/>
        <v xml:space="preserve"> </v>
      </c>
      <c r="Q43" s="63" t="str">
        <f t="shared" si="35"/>
        <v xml:space="preserve"> </v>
      </c>
      <c r="R43" s="63" t="str">
        <f t="shared" si="14"/>
        <v xml:space="preserve"> </v>
      </c>
      <c r="S43" s="62" t="str">
        <f t="shared" si="2"/>
        <v xml:space="preserve"> </v>
      </c>
      <c r="T43" s="65" t="str">
        <f t="shared" si="6"/>
        <v xml:space="preserve"> </v>
      </c>
      <c r="U43" s="93" t="str">
        <f t="shared" si="36"/>
        <v xml:space="preserve"> </v>
      </c>
      <c r="V43" s="102"/>
    </row>
    <row r="44" spans="1:22" s="103" customFormat="1" ht="18" customHeight="1">
      <c r="A44" s="94" t="s">
        <v>87</v>
      </c>
      <c r="B44" s="95" t="s">
        <v>88</v>
      </c>
      <c r="C44" s="96">
        <v>7613000</v>
      </c>
      <c r="D44" s="96">
        <v>7346990.0000000019</v>
      </c>
      <c r="E44" s="96">
        <v>7613000</v>
      </c>
      <c r="F44" s="104">
        <v>7346990.0000000019</v>
      </c>
      <c r="G44" s="97">
        <f>'[1]ANGAJ BUGETAR'!C21</f>
        <v>6145685</v>
      </c>
      <c r="H44" s="98">
        <f t="shared" si="37"/>
        <v>6040775</v>
      </c>
      <c r="I44" s="97">
        <f>'[1]ANGAJAM LEGAL '!D21</f>
        <v>0</v>
      </c>
      <c r="J44" s="97">
        <f>'[1]ANGAJAM LEGAL '!E21</f>
        <v>6040775</v>
      </c>
      <c r="K44" s="99">
        <f>[1]PLATI!C21</f>
        <v>6040775</v>
      </c>
      <c r="L44" s="100">
        <f t="shared" si="38"/>
        <v>0</v>
      </c>
      <c r="M44" s="101">
        <v>5750066</v>
      </c>
      <c r="N44" s="62" t="str">
        <f t="shared" si="39"/>
        <v xml:space="preserve"> </v>
      </c>
      <c r="O44" s="62" t="str">
        <f t="shared" si="34"/>
        <v xml:space="preserve"> </v>
      </c>
      <c r="P44" s="63" t="str">
        <f t="shared" si="5"/>
        <v xml:space="preserve"> </v>
      </c>
      <c r="Q44" s="63" t="str">
        <f t="shared" si="35"/>
        <v xml:space="preserve"> </v>
      </c>
      <c r="R44" s="63" t="str">
        <f t="shared" si="14"/>
        <v xml:space="preserve"> </v>
      </c>
      <c r="S44" s="62" t="str">
        <f t="shared" si="2"/>
        <v xml:space="preserve"> </v>
      </c>
      <c r="T44" s="65" t="str">
        <f t="shared" si="6"/>
        <v xml:space="preserve"> </v>
      </c>
      <c r="U44" s="93" t="str">
        <f t="shared" si="36"/>
        <v xml:space="preserve"> </v>
      </c>
      <c r="V44" s="102"/>
    </row>
    <row r="45" spans="1:22" s="103" customFormat="1" ht="18" customHeight="1">
      <c r="A45" s="106" t="s">
        <v>89</v>
      </c>
      <c r="B45" s="95"/>
      <c r="C45" s="96"/>
      <c r="D45" s="96">
        <v>684829.99999999988</v>
      </c>
      <c r="E45" s="96"/>
      <c r="F45" s="104">
        <v>684829.99999999988</v>
      </c>
      <c r="G45" s="97">
        <f>'[1]ANGAJ BUGETAR'!C22</f>
        <v>657901</v>
      </c>
      <c r="H45" s="98">
        <f t="shared" si="37"/>
        <v>657595</v>
      </c>
      <c r="I45" s="97">
        <f>'[1]ANGAJAM LEGAL '!D22</f>
        <v>0</v>
      </c>
      <c r="J45" s="97">
        <f>'[1]ANGAJAM LEGAL '!E22</f>
        <v>657595</v>
      </c>
      <c r="K45" s="99">
        <f>[1]PLATI!C22</f>
        <v>657595</v>
      </c>
      <c r="L45" s="100">
        <f t="shared" si="38"/>
        <v>0</v>
      </c>
      <c r="M45" s="101">
        <v>639460</v>
      </c>
      <c r="N45" s="62" t="str">
        <f t="shared" si="39"/>
        <v xml:space="preserve"> </v>
      </c>
      <c r="O45" s="62" t="str">
        <f t="shared" si="34"/>
        <v xml:space="preserve"> </v>
      </c>
      <c r="P45" s="63" t="str">
        <f t="shared" si="5"/>
        <v xml:space="preserve"> </v>
      </c>
      <c r="Q45" s="63" t="str">
        <f t="shared" si="35"/>
        <v xml:space="preserve"> EROARE</v>
      </c>
      <c r="R45" s="63" t="str">
        <f t="shared" si="14"/>
        <v xml:space="preserve"> </v>
      </c>
      <c r="S45" s="62" t="str">
        <f t="shared" si="2"/>
        <v xml:space="preserve"> </v>
      </c>
      <c r="T45" s="65" t="str">
        <f t="shared" si="6"/>
        <v xml:space="preserve"> </v>
      </c>
      <c r="U45" s="93" t="str">
        <f t="shared" si="36"/>
        <v xml:space="preserve"> </v>
      </c>
      <c r="V45" s="102"/>
    </row>
    <row r="46" spans="1:22" s="103" customFormat="1" ht="18" customHeight="1">
      <c r="A46" s="107" t="s">
        <v>90</v>
      </c>
      <c r="B46" s="108" t="s">
        <v>91</v>
      </c>
      <c r="C46" s="109">
        <f>+C47</f>
        <v>4198000</v>
      </c>
      <c r="D46" s="109">
        <f>+D47</f>
        <v>4220100</v>
      </c>
      <c r="E46" s="109">
        <f>+E47</f>
        <v>4198000</v>
      </c>
      <c r="F46" s="110">
        <f>+F47</f>
        <v>4220100</v>
      </c>
      <c r="G46" s="110">
        <f>+G47</f>
        <v>4149178</v>
      </c>
      <c r="H46" s="109">
        <f>+I46+J46</f>
        <v>4134178</v>
      </c>
      <c r="I46" s="109">
        <f t="shared" ref="I46:J46" si="40">+I47</f>
        <v>0</v>
      </c>
      <c r="J46" s="109">
        <f t="shared" si="40"/>
        <v>4134178</v>
      </c>
      <c r="K46" s="111">
        <f>[1]PLATI!C23</f>
        <v>4134178</v>
      </c>
      <c r="L46" s="112">
        <f>ROUND(H46-K46,1)</f>
        <v>0</v>
      </c>
      <c r="M46" s="113">
        <f>+M47</f>
        <v>4131558</v>
      </c>
      <c r="N46" s="62" t="str">
        <f t="shared" si="39"/>
        <v xml:space="preserve"> </v>
      </c>
      <c r="O46" s="62" t="str">
        <f t="shared" si="34"/>
        <v xml:space="preserve"> </v>
      </c>
      <c r="P46" s="63" t="str">
        <f t="shared" si="5"/>
        <v xml:space="preserve"> </v>
      </c>
      <c r="Q46" s="63" t="str">
        <f t="shared" si="35"/>
        <v xml:space="preserve"> </v>
      </c>
      <c r="R46" s="63" t="str">
        <f t="shared" si="14"/>
        <v xml:space="preserve"> </v>
      </c>
      <c r="S46" s="62" t="str">
        <f t="shared" si="2"/>
        <v xml:space="preserve"> </v>
      </c>
      <c r="T46" s="65" t="str">
        <f t="shared" si="6"/>
        <v xml:space="preserve"> </v>
      </c>
      <c r="U46" s="93" t="str">
        <f t="shared" si="36"/>
        <v xml:space="preserve"> </v>
      </c>
      <c r="V46" s="102"/>
    </row>
    <row r="47" spans="1:22" s="103" customFormat="1" ht="18" customHeight="1">
      <c r="A47" s="114" t="s">
        <v>92</v>
      </c>
      <c r="B47" s="115" t="s">
        <v>93</v>
      </c>
      <c r="C47" s="96">
        <v>4198000</v>
      </c>
      <c r="D47" s="96">
        <v>4220100</v>
      </c>
      <c r="E47" s="96">
        <v>4198000</v>
      </c>
      <c r="F47" s="104">
        <v>4220100</v>
      </c>
      <c r="G47" s="97">
        <f>'[1]ANGAJ BUGETAR'!C24</f>
        <v>4149178</v>
      </c>
      <c r="H47" s="98">
        <f>+I47+J47</f>
        <v>4134178</v>
      </c>
      <c r="I47" s="97">
        <f>'[1]ANGAJAM LEGAL '!D24</f>
        <v>0</v>
      </c>
      <c r="J47" s="97">
        <f>'[1]ANGAJAM LEGAL '!E24</f>
        <v>4134178</v>
      </c>
      <c r="K47" s="99">
        <f>[1]PLATI!C24</f>
        <v>4134178</v>
      </c>
      <c r="L47" s="100">
        <f>ROUND(H47-K47,1)</f>
        <v>0</v>
      </c>
      <c r="M47" s="101">
        <v>4131558</v>
      </c>
      <c r="N47" s="62" t="str">
        <f t="shared" si="39"/>
        <v xml:space="preserve"> </v>
      </c>
      <c r="O47" s="62" t="str">
        <f t="shared" si="34"/>
        <v xml:space="preserve"> </v>
      </c>
      <c r="P47" s="63" t="str">
        <f t="shared" si="5"/>
        <v xml:space="preserve"> </v>
      </c>
      <c r="Q47" s="63" t="str">
        <f t="shared" si="35"/>
        <v xml:space="preserve"> </v>
      </c>
      <c r="R47" s="63" t="str">
        <f t="shared" si="14"/>
        <v xml:space="preserve"> </v>
      </c>
      <c r="S47" s="62" t="str">
        <f t="shared" si="2"/>
        <v xml:space="preserve"> </v>
      </c>
      <c r="T47" s="65" t="str">
        <f t="shared" si="6"/>
        <v xml:space="preserve"> </v>
      </c>
      <c r="U47" s="93" t="str">
        <f t="shared" si="36"/>
        <v xml:space="preserve"> </v>
      </c>
      <c r="V47" s="102"/>
    </row>
    <row r="48" spans="1:22" s="119" customFormat="1" ht="18" customHeight="1">
      <c r="A48" s="116" t="s">
        <v>94</v>
      </c>
      <c r="B48" s="117" t="s">
        <v>95</v>
      </c>
      <c r="C48" s="70">
        <f t="shared" ref="C48:M48" si="41">ROUND(+C49+C50+C51+C52+C53+C54+C56,1)</f>
        <v>7084000</v>
      </c>
      <c r="D48" s="70">
        <f>ROUND(+D49+D50+D51+D52+D53+D54+D56,1)</f>
        <v>7216830</v>
      </c>
      <c r="E48" s="70">
        <f t="shared" si="41"/>
        <v>7084000</v>
      </c>
      <c r="F48" s="70">
        <f t="shared" si="41"/>
        <v>7216830</v>
      </c>
      <c r="G48" s="70">
        <f t="shared" si="41"/>
        <v>6779159</v>
      </c>
      <c r="H48" s="70">
        <f t="shared" si="41"/>
        <v>6745318</v>
      </c>
      <c r="I48" s="70">
        <f t="shared" si="41"/>
        <v>0</v>
      </c>
      <c r="J48" s="70">
        <f t="shared" si="41"/>
        <v>6745318</v>
      </c>
      <c r="K48" s="71">
        <f t="shared" si="41"/>
        <v>6745318</v>
      </c>
      <c r="L48" s="72">
        <f t="shared" si="41"/>
        <v>0</v>
      </c>
      <c r="M48" s="73">
        <f t="shared" si="41"/>
        <v>7031316</v>
      </c>
      <c r="N48" s="62" t="str">
        <f t="shared" si="39"/>
        <v xml:space="preserve"> </v>
      </c>
      <c r="O48" s="62" t="str">
        <f t="shared" si="34"/>
        <v xml:space="preserve"> </v>
      </c>
      <c r="P48" s="63" t="str">
        <f t="shared" si="5"/>
        <v xml:space="preserve"> </v>
      </c>
      <c r="Q48" s="63" t="str">
        <f t="shared" si="35"/>
        <v xml:space="preserve"> </v>
      </c>
      <c r="R48" s="63" t="str">
        <f t="shared" si="14"/>
        <v xml:space="preserve"> </v>
      </c>
      <c r="S48" s="62" t="str">
        <f t="shared" si="2"/>
        <v xml:space="preserve"> </v>
      </c>
      <c r="T48" s="65" t="str">
        <f t="shared" si="6"/>
        <v xml:space="preserve"> </v>
      </c>
      <c r="U48" s="93" t="str">
        <f t="shared" si="36"/>
        <v xml:space="preserve"> </v>
      </c>
      <c r="V48" s="118"/>
    </row>
    <row r="49" spans="1:22" s="103" customFormat="1" ht="25.5">
      <c r="A49" s="94" t="s">
        <v>96</v>
      </c>
      <c r="B49" s="95" t="s">
        <v>97</v>
      </c>
      <c r="C49" s="96"/>
      <c r="D49" s="96">
        <v>95020</v>
      </c>
      <c r="E49" s="96"/>
      <c r="F49" s="104">
        <v>95020</v>
      </c>
      <c r="G49" s="120">
        <f>'[1]ANGAJ BUGETAR'!C26</f>
        <v>91270</v>
      </c>
      <c r="H49" s="98">
        <f t="shared" ref="H49:H56" si="42">+I49+J49</f>
        <v>91173</v>
      </c>
      <c r="I49" s="97">
        <f>'[1]ANGAJAM LEGAL '!D26</f>
        <v>0</v>
      </c>
      <c r="J49" s="97">
        <f>'[1]ANGAJAM LEGAL '!E26</f>
        <v>91173</v>
      </c>
      <c r="K49" s="99">
        <f>[1]PLATI!C26</f>
        <v>91173</v>
      </c>
      <c r="L49" s="100">
        <f t="shared" ref="L49:L56" si="43">ROUND(H49-K49,1)</f>
        <v>0</v>
      </c>
      <c r="M49" s="101">
        <v>91173</v>
      </c>
      <c r="N49" s="62" t="str">
        <f t="shared" si="39"/>
        <v xml:space="preserve"> </v>
      </c>
      <c r="O49" s="121" t="str">
        <f t="shared" si="34"/>
        <v xml:space="preserve"> </v>
      </c>
      <c r="P49" s="63" t="str">
        <f t="shared" si="5"/>
        <v xml:space="preserve"> </v>
      </c>
      <c r="Q49" s="63" t="str">
        <f t="shared" si="35"/>
        <v xml:space="preserve"> EROARE</v>
      </c>
      <c r="R49" s="63" t="str">
        <f t="shared" si="14"/>
        <v xml:space="preserve"> </v>
      </c>
      <c r="S49" s="62" t="str">
        <f t="shared" si="2"/>
        <v xml:space="preserve"> </v>
      </c>
      <c r="T49" s="65" t="str">
        <f t="shared" si="6"/>
        <v xml:space="preserve"> </v>
      </c>
      <c r="U49" s="93" t="str">
        <f t="shared" si="36"/>
        <v xml:space="preserve"> </v>
      </c>
      <c r="V49" s="102"/>
    </row>
    <row r="50" spans="1:22" s="103" customFormat="1">
      <c r="A50" s="94" t="s">
        <v>98</v>
      </c>
      <c r="B50" s="95" t="s">
        <v>99</v>
      </c>
      <c r="C50" s="96"/>
      <c r="D50" s="96">
        <v>3160</v>
      </c>
      <c r="E50" s="96"/>
      <c r="F50" s="104">
        <v>3160</v>
      </c>
      <c r="G50" s="120">
        <f>'[1]ANGAJ BUGETAR'!C27</f>
        <v>2903</v>
      </c>
      <c r="H50" s="98">
        <f t="shared" si="42"/>
        <v>2885</v>
      </c>
      <c r="I50" s="97">
        <f>'[1]ANGAJAM LEGAL '!D27</f>
        <v>0</v>
      </c>
      <c r="J50" s="97">
        <f>'[1]ANGAJAM LEGAL '!E27</f>
        <v>2885</v>
      </c>
      <c r="K50" s="99">
        <f>[1]PLATI!C27</f>
        <v>2885</v>
      </c>
      <c r="L50" s="100">
        <f t="shared" si="43"/>
        <v>0</v>
      </c>
      <c r="M50" s="101">
        <v>2885</v>
      </c>
      <c r="N50" s="62" t="str">
        <f t="shared" si="39"/>
        <v xml:space="preserve"> </v>
      </c>
      <c r="O50" s="62" t="str">
        <f t="shared" si="34"/>
        <v xml:space="preserve"> </v>
      </c>
      <c r="P50" s="63" t="str">
        <f t="shared" si="5"/>
        <v xml:space="preserve"> </v>
      </c>
      <c r="Q50" s="63" t="str">
        <f t="shared" si="35"/>
        <v xml:space="preserve"> EROARE</v>
      </c>
      <c r="R50" s="63" t="str">
        <f t="shared" si="14"/>
        <v xml:space="preserve"> </v>
      </c>
      <c r="S50" s="62" t="str">
        <f t="shared" si="2"/>
        <v xml:space="preserve"> </v>
      </c>
      <c r="T50" s="65" t="str">
        <f t="shared" si="6"/>
        <v xml:space="preserve"> </v>
      </c>
      <c r="U50" s="93" t="str">
        <f t="shared" si="36"/>
        <v xml:space="preserve"> </v>
      </c>
      <c r="V50" s="102"/>
    </row>
    <row r="51" spans="1:22" s="103" customFormat="1" ht="25.5">
      <c r="A51" s="94" t="s">
        <v>100</v>
      </c>
      <c r="B51" s="95" t="s">
        <v>101</v>
      </c>
      <c r="C51" s="96"/>
      <c r="D51" s="96">
        <v>31310</v>
      </c>
      <c r="E51" s="96"/>
      <c r="F51" s="104">
        <v>31310</v>
      </c>
      <c r="G51" s="120">
        <f>'[1]ANGAJ BUGETAR'!C28</f>
        <v>30131</v>
      </c>
      <c r="H51" s="98">
        <f t="shared" si="42"/>
        <v>30006</v>
      </c>
      <c r="I51" s="97">
        <f>'[1]ANGAJAM LEGAL '!D28</f>
        <v>0</v>
      </c>
      <c r="J51" s="97">
        <f>'[1]ANGAJAM LEGAL '!E28</f>
        <v>30006</v>
      </c>
      <c r="K51" s="99">
        <f>[1]PLATI!C28</f>
        <v>30006</v>
      </c>
      <c r="L51" s="100">
        <f t="shared" si="43"/>
        <v>0</v>
      </c>
      <c r="M51" s="101">
        <v>30006</v>
      </c>
      <c r="N51" s="62" t="str">
        <f t="shared" si="39"/>
        <v xml:space="preserve"> </v>
      </c>
      <c r="O51" s="62" t="str">
        <f t="shared" si="34"/>
        <v xml:space="preserve"> </v>
      </c>
      <c r="P51" s="63" t="str">
        <f t="shared" si="5"/>
        <v xml:space="preserve"> </v>
      </c>
      <c r="Q51" s="63" t="str">
        <f t="shared" si="35"/>
        <v xml:space="preserve"> EROARE</v>
      </c>
      <c r="R51" s="63" t="str">
        <f t="shared" si="14"/>
        <v xml:space="preserve"> </v>
      </c>
      <c r="S51" s="62" t="str">
        <f t="shared" si="2"/>
        <v xml:space="preserve"> </v>
      </c>
      <c r="T51" s="65" t="str">
        <f t="shared" si="6"/>
        <v xml:space="preserve"> </v>
      </c>
      <c r="U51" s="93" t="str">
        <f t="shared" si="36"/>
        <v xml:space="preserve"> </v>
      </c>
      <c r="V51" s="102"/>
    </row>
    <row r="52" spans="1:22" s="103" customFormat="1" ht="38.25">
      <c r="A52" s="94" t="s">
        <v>102</v>
      </c>
      <c r="B52" s="95" t="s">
        <v>103</v>
      </c>
      <c r="C52" s="96"/>
      <c r="D52" s="96">
        <v>1020</v>
      </c>
      <c r="E52" s="96"/>
      <c r="F52" s="104">
        <v>1020</v>
      </c>
      <c r="G52" s="120">
        <f>'[1]ANGAJ BUGETAR'!C29</f>
        <v>869</v>
      </c>
      <c r="H52" s="98">
        <f t="shared" si="42"/>
        <v>863</v>
      </c>
      <c r="I52" s="97">
        <f>'[1]ANGAJAM LEGAL '!D29</f>
        <v>0</v>
      </c>
      <c r="J52" s="97">
        <f>'[1]ANGAJAM LEGAL '!E29</f>
        <v>863</v>
      </c>
      <c r="K52" s="99">
        <f>[1]PLATI!C29</f>
        <v>863</v>
      </c>
      <c r="L52" s="100">
        <f t="shared" si="43"/>
        <v>0</v>
      </c>
      <c r="M52" s="101">
        <v>863</v>
      </c>
      <c r="N52" s="62" t="str">
        <f t="shared" si="39"/>
        <v xml:space="preserve"> </v>
      </c>
      <c r="O52" s="62" t="str">
        <f t="shared" si="34"/>
        <v xml:space="preserve"> </v>
      </c>
      <c r="P52" s="63" t="str">
        <f t="shared" si="5"/>
        <v xml:space="preserve"> </v>
      </c>
      <c r="Q52" s="63" t="str">
        <f t="shared" si="35"/>
        <v xml:space="preserve"> EROARE</v>
      </c>
      <c r="R52" s="63" t="str">
        <f t="shared" si="14"/>
        <v xml:space="preserve"> </v>
      </c>
      <c r="S52" s="62" t="str">
        <f t="shared" si="2"/>
        <v xml:space="preserve"> </v>
      </c>
      <c r="T52" s="65" t="str">
        <f t="shared" si="6"/>
        <v xml:space="preserve"> </v>
      </c>
      <c r="U52" s="93" t="str">
        <f t="shared" si="36"/>
        <v xml:space="preserve"> </v>
      </c>
      <c r="V52" s="102"/>
    </row>
    <row r="53" spans="1:22" s="103" customFormat="1" ht="25.5">
      <c r="A53" s="94" t="s">
        <v>104</v>
      </c>
      <c r="B53" s="95" t="s">
        <v>105</v>
      </c>
      <c r="C53" s="96"/>
      <c r="D53" s="96">
        <v>5200.0000000000009</v>
      </c>
      <c r="E53" s="96"/>
      <c r="F53" s="104">
        <v>5200.0000000000009</v>
      </c>
      <c r="G53" s="120">
        <f>'[1]ANGAJ BUGETAR'!C30</f>
        <v>4928</v>
      </c>
      <c r="H53" s="98">
        <f t="shared" si="42"/>
        <v>4894</v>
      </c>
      <c r="I53" s="97">
        <f>'[1]ANGAJAM LEGAL '!D30</f>
        <v>0</v>
      </c>
      <c r="J53" s="97">
        <f>'[1]ANGAJAM LEGAL '!E30</f>
        <v>4894</v>
      </c>
      <c r="K53" s="99">
        <f>[1]PLATI!C30</f>
        <v>4894</v>
      </c>
      <c r="L53" s="100">
        <f t="shared" si="43"/>
        <v>0</v>
      </c>
      <c r="M53" s="101">
        <v>4894</v>
      </c>
      <c r="N53" s="62" t="str">
        <f t="shared" si="39"/>
        <v xml:space="preserve"> </v>
      </c>
      <c r="O53" s="62" t="str">
        <f t="shared" si="34"/>
        <v xml:space="preserve"> </v>
      </c>
      <c r="P53" s="63" t="str">
        <f t="shared" si="5"/>
        <v xml:space="preserve"> </v>
      </c>
      <c r="Q53" s="63" t="str">
        <f t="shared" si="35"/>
        <v xml:space="preserve"> EROARE</v>
      </c>
      <c r="R53" s="63" t="str">
        <f t="shared" si="14"/>
        <v xml:space="preserve"> </v>
      </c>
      <c r="S53" s="62" t="str">
        <f t="shared" si="2"/>
        <v xml:space="preserve"> </v>
      </c>
      <c r="T53" s="65" t="str">
        <f t="shared" si="6"/>
        <v xml:space="preserve"> </v>
      </c>
      <c r="U53" s="93" t="str">
        <f t="shared" si="36"/>
        <v xml:space="preserve"> </v>
      </c>
      <c r="V53" s="102"/>
    </row>
    <row r="54" spans="1:22" s="103" customFormat="1" ht="25.5">
      <c r="A54" s="94" t="s">
        <v>106</v>
      </c>
      <c r="B54" s="115" t="s">
        <v>107</v>
      </c>
      <c r="C54" s="96">
        <v>7084000</v>
      </c>
      <c r="D54" s="96">
        <v>7081120</v>
      </c>
      <c r="E54" s="96">
        <v>7084000</v>
      </c>
      <c r="F54" s="104">
        <v>7081120</v>
      </c>
      <c r="G54" s="120">
        <f>'[1]ANGAJ BUGETAR'!C31</f>
        <v>6649058</v>
      </c>
      <c r="H54" s="98">
        <f t="shared" si="42"/>
        <v>6615497</v>
      </c>
      <c r="I54" s="97">
        <f>'[1]ANGAJAM LEGAL '!D31</f>
        <v>0</v>
      </c>
      <c r="J54" s="97">
        <f>'[1]ANGAJAM LEGAL '!E31</f>
        <v>6615497</v>
      </c>
      <c r="K54" s="99">
        <f>[1]PLATI!C31</f>
        <v>6615497</v>
      </c>
      <c r="L54" s="100">
        <f t="shared" si="43"/>
        <v>0</v>
      </c>
      <c r="M54" s="101">
        <v>6901495</v>
      </c>
      <c r="N54" s="62" t="str">
        <f t="shared" si="39"/>
        <v xml:space="preserve"> </v>
      </c>
      <c r="O54" s="62" t="str">
        <f t="shared" si="34"/>
        <v xml:space="preserve"> </v>
      </c>
      <c r="P54" s="63" t="str">
        <f t="shared" si="5"/>
        <v xml:space="preserve"> </v>
      </c>
      <c r="Q54" s="63" t="str">
        <f t="shared" si="35"/>
        <v xml:space="preserve"> </v>
      </c>
      <c r="R54" s="63" t="str">
        <f t="shared" si="14"/>
        <v xml:space="preserve"> </v>
      </c>
      <c r="S54" s="62" t="str">
        <f t="shared" si="2"/>
        <v xml:space="preserve"> </v>
      </c>
      <c r="T54" s="65" t="str">
        <f t="shared" si="6"/>
        <v xml:space="preserve"> </v>
      </c>
      <c r="U54" s="93" t="str">
        <f t="shared" si="36"/>
        <v xml:space="preserve"> </v>
      </c>
      <c r="V54" s="102"/>
    </row>
    <row r="55" spans="1:22" s="103" customFormat="1" ht="18" customHeight="1">
      <c r="A55" s="106" t="s">
        <v>89</v>
      </c>
      <c r="B55" s="115"/>
      <c r="C55" s="96"/>
      <c r="D55" s="96"/>
      <c r="E55" s="96"/>
      <c r="F55" s="104"/>
      <c r="G55" s="120">
        <f>'[1]ANGAJ BUGETAR'!C32</f>
        <v>0</v>
      </c>
      <c r="H55" s="98">
        <f t="shared" si="42"/>
        <v>0</v>
      </c>
      <c r="I55" s="97">
        <f>'[1]ANGAJAM LEGAL '!D32</f>
        <v>0</v>
      </c>
      <c r="J55" s="97">
        <f>'[1]ANGAJAM LEGAL '!E32</f>
        <v>0</v>
      </c>
      <c r="K55" s="99">
        <f>[1]PLATI!C32</f>
        <v>0</v>
      </c>
      <c r="L55" s="100">
        <f t="shared" si="43"/>
        <v>0</v>
      </c>
      <c r="M55" s="101">
        <v>27</v>
      </c>
      <c r="N55" s="62" t="str">
        <f t="shared" si="39"/>
        <v xml:space="preserve"> </v>
      </c>
      <c r="O55" s="62" t="str">
        <f t="shared" si="34"/>
        <v xml:space="preserve"> </v>
      </c>
      <c r="P55" s="63" t="str">
        <f t="shared" si="5"/>
        <v xml:space="preserve"> </v>
      </c>
      <c r="Q55" s="63" t="str">
        <f t="shared" si="35"/>
        <v xml:space="preserve"> </v>
      </c>
      <c r="R55" s="63" t="str">
        <f t="shared" si="14"/>
        <v xml:space="preserve"> </v>
      </c>
      <c r="S55" s="62" t="str">
        <f t="shared" si="2"/>
        <v xml:space="preserve"> </v>
      </c>
      <c r="T55" s="65"/>
      <c r="U55" s="93" t="str">
        <f t="shared" si="36"/>
        <v xml:space="preserve"> </v>
      </c>
      <c r="V55" s="102"/>
    </row>
    <row r="56" spans="1:22" s="103" customFormat="1" ht="25.5">
      <c r="A56" s="94" t="s">
        <v>108</v>
      </c>
      <c r="B56" s="115" t="s">
        <v>109</v>
      </c>
      <c r="C56" s="97"/>
      <c r="D56" s="97"/>
      <c r="E56" s="97"/>
      <c r="F56" s="120"/>
      <c r="G56" s="120">
        <f>'[1]ANGAJ BUGETAR'!C33</f>
        <v>0</v>
      </c>
      <c r="H56" s="98">
        <f t="shared" si="42"/>
        <v>0</v>
      </c>
      <c r="I56" s="97">
        <f>'[1]ANGAJAM LEGAL '!D33</f>
        <v>0</v>
      </c>
      <c r="J56" s="97">
        <f>'[1]ANGAJAM LEGAL '!E33</f>
        <v>0</v>
      </c>
      <c r="K56" s="99">
        <f>[1]PLATI!C33</f>
        <v>0</v>
      </c>
      <c r="L56" s="100">
        <f t="shared" si="43"/>
        <v>0</v>
      </c>
      <c r="M56" s="101"/>
      <c r="N56" s="62" t="str">
        <f t="shared" si="39"/>
        <v xml:space="preserve"> </v>
      </c>
      <c r="O56" s="62" t="str">
        <f t="shared" si="34"/>
        <v xml:space="preserve"> </v>
      </c>
      <c r="P56" s="63" t="str">
        <f t="shared" si="5"/>
        <v xml:space="preserve"> </v>
      </c>
      <c r="Q56" s="63" t="str">
        <f t="shared" si="35"/>
        <v xml:space="preserve"> </v>
      </c>
      <c r="R56" s="63" t="str">
        <f t="shared" si="14"/>
        <v xml:space="preserve"> </v>
      </c>
      <c r="S56" s="62" t="str">
        <f t="shared" si="2"/>
        <v xml:space="preserve"> </v>
      </c>
      <c r="T56" s="65" t="str">
        <f t="shared" si="6"/>
        <v xml:space="preserve"> </v>
      </c>
      <c r="U56" s="93" t="str">
        <f t="shared" si="36"/>
        <v xml:space="preserve"> </v>
      </c>
      <c r="V56" s="102"/>
    </row>
    <row r="57" spans="1:22" s="119" customFormat="1" ht="18" customHeight="1">
      <c r="A57" s="116" t="s">
        <v>35</v>
      </c>
      <c r="B57" s="117" t="s">
        <v>110</v>
      </c>
      <c r="C57" s="70">
        <f t="shared" ref="C57:M57" si="44">ROUND(+C58+C73+C72+C75+C78+C79+C80+C81+C82+C83,1)</f>
        <v>40490512000</v>
      </c>
      <c r="D57" s="70">
        <f t="shared" si="44"/>
        <v>45830162000</v>
      </c>
      <c r="E57" s="70">
        <f t="shared" si="44"/>
        <v>37990512000</v>
      </c>
      <c r="F57" s="70">
        <f t="shared" si="44"/>
        <v>43330162000</v>
      </c>
      <c r="G57" s="70">
        <f t="shared" si="44"/>
        <v>43281454844</v>
      </c>
      <c r="H57" s="70">
        <f t="shared" si="44"/>
        <v>54122568680</v>
      </c>
      <c r="I57" s="70">
        <f t="shared" si="44"/>
        <v>8707558333</v>
      </c>
      <c r="J57" s="70">
        <f t="shared" si="44"/>
        <v>45415010347</v>
      </c>
      <c r="K57" s="71">
        <f t="shared" si="44"/>
        <v>43245436934</v>
      </c>
      <c r="L57" s="72">
        <f t="shared" si="44"/>
        <v>10877131746</v>
      </c>
      <c r="M57" s="73">
        <f t="shared" si="44"/>
        <v>45187925867</v>
      </c>
      <c r="N57" s="92"/>
      <c r="O57" s="92" t="str">
        <f>IF('[1]CREDITE BUG'!D17&lt;&gt;'CONT EXECUTIE  '!K57," EROARE"," ")</f>
        <v xml:space="preserve"> </v>
      </c>
      <c r="P57" s="92" t="str">
        <f>IF('[1]ANEXA 2'!E18+'[1]ANEXA 2'!E20+'[1]ANEXA 2'!E26&lt;&gt;'CONT EXECUTIE  '!M57+'CONT EXECUTIE  '!M86+M119+'[1]ANEXA 2 SOLDURI'!B82+'[1]ANEXA 2 SOLDURI'!B83+'[1]ANEXA 2 SOLDURI'!B84+'[1]ANEXA 2 SOLDURI'!B72+'[1]ANEXA 2 SOLDURI'!B60+'[1]ANEXA 2 SOLDURI'!B88," EROARE"," ")</f>
        <v xml:space="preserve"> </v>
      </c>
      <c r="Q57" s="63"/>
      <c r="R57" s="63" t="str">
        <f t="shared" si="14"/>
        <v xml:space="preserve"> </v>
      </c>
      <c r="S57" s="62" t="str">
        <f t="shared" si="2"/>
        <v xml:space="preserve"> </v>
      </c>
      <c r="T57" s="62" t="str">
        <f t="shared" si="6"/>
        <v xml:space="preserve"> </v>
      </c>
      <c r="U57" s="66" t="str">
        <f t="shared" ref="U57:U60" si="45">IF(L57&lt;0," EROARE"," ")</f>
        <v xml:space="preserve"> </v>
      </c>
      <c r="V57" s="118"/>
    </row>
    <row r="58" spans="1:22" s="119" customFormat="1" ht="18" customHeight="1">
      <c r="A58" s="116" t="s">
        <v>111</v>
      </c>
      <c r="B58" s="117" t="s">
        <v>112</v>
      </c>
      <c r="C58" s="70">
        <f t="shared" ref="C58:M58" si="46">ROUND(+C59+C60+C61+C62+C63+C64+C65+C66+C69,1)</f>
        <v>40463243000</v>
      </c>
      <c r="D58" s="70">
        <f>ROUND(+D59+D60+D61+D62+D63+D64+D65+D66+D69,1)</f>
        <v>45813662330</v>
      </c>
      <c r="E58" s="70">
        <f t="shared" si="46"/>
        <v>37963243000</v>
      </c>
      <c r="F58" s="70">
        <f t="shared" si="46"/>
        <v>43313886810</v>
      </c>
      <c r="G58" s="70">
        <f t="shared" si="46"/>
        <v>43266159072</v>
      </c>
      <c r="H58" s="70">
        <f t="shared" si="46"/>
        <v>54107268447</v>
      </c>
      <c r="I58" s="70">
        <f t="shared" si="46"/>
        <v>8707551384</v>
      </c>
      <c r="J58" s="70">
        <f t="shared" si="46"/>
        <v>45399717063</v>
      </c>
      <c r="K58" s="71">
        <f t="shared" si="46"/>
        <v>43230193358</v>
      </c>
      <c r="L58" s="72">
        <f t="shared" si="46"/>
        <v>10877075089</v>
      </c>
      <c r="M58" s="73">
        <f t="shared" si="46"/>
        <v>45172351161</v>
      </c>
      <c r="N58" s="62"/>
      <c r="O58" s="62" t="str">
        <f t="shared" ref="O58:O87" si="47">IF(F58&lt;K58," EROARE"," ")</f>
        <v xml:space="preserve"> </v>
      </c>
      <c r="P58" s="63" t="str">
        <f t="shared" si="5"/>
        <v xml:space="preserve"> </v>
      </c>
      <c r="Q58" s="63"/>
      <c r="R58" s="63" t="str">
        <f t="shared" si="14"/>
        <v xml:space="preserve"> </v>
      </c>
      <c r="S58" s="62" t="str">
        <f t="shared" si="2"/>
        <v xml:space="preserve"> </v>
      </c>
      <c r="T58" s="62" t="str">
        <f t="shared" si="6"/>
        <v xml:space="preserve"> </v>
      </c>
      <c r="U58" s="66" t="str">
        <f t="shared" si="45"/>
        <v xml:space="preserve"> </v>
      </c>
      <c r="V58" s="118"/>
    </row>
    <row r="59" spans="1:22" s="103" customFormat="1" ht="18" customHeight="1">
      <c r="A59" s="94" t="s">
        <v>113</v>
      </c>
      <c r="B59" s="95" t="s">
        <v>114</v>
      </c>
      <c r="C59" s="96">
        <v>2936000</v>
      </c>
      <c r="D59" s="96">
        <v>2271170</v>
      </c>
      <c r="E59" s="96">
        <v>2936000</v>
      </c>
      <c r="F59" s="104">
        <v>2271170</v>
      </c>
      <c r="G59" s="120">
        <f>'[1]ANGAJ BUGETAR'!C36</f>
        <v>2240721</v>
      </c>
      <c r="H59" s="98">
        <f t="shared" ref="H59:H65" si="48">I59+J59</f>
        <v>2207007</v>
      </c>
      <c r="I59" s="97">
        <f>'[1]ANGAJAM LEGAL '!D36</f>
        <v>0</v>
      </c>
      <c r="J59" s="97">
        <f>'[1]ANGAJAM LEGAL '!E36</f>
        <v>2207007</v>
      </c>
      <c r="K59" s="122">
        <f>[1]PLATI!C36</f>
        <v>2206376</v>
      </c>
      <c r="L59" s="100">
        <f t="shared" ref="L59:L65" si="49">ROUND(H59-K59,1)</f>
        <v>631</v>
      </c>
      <c r="M59" s="101">
        <v>2586745</v>
      </c>
      <c r="N59" s="62"/>
      <c r="O59" s="62" t="str">
        <f t="shared" si="47"/>
        <v xml:space="preserve"> </v>
      </c>
      <c r="P59" s="63" t="str">
        <f t="shared" si="5"/>
        <v xml:space="preserve"> </v>
      </c>
      <c r="Q59" s="63" t="str">
        <f t="shared" ref="Q59:Q65" si="50">IF(E59&lt;H59," EROARE"," ")</f>
        <v xml:space="preserve"> </v>
      </c>
      <c r="R59" s="63" t="str">
        <f t="shared" si="14"/>
        <v xml:space="preserve"> </v>
      </c>
      <c r="S59" s="62" t="str">
        <f t="shared" si="2"/>
        <v xml:space="preserve"> </v>
      </c>
      <c r="T59" s="62" t="str">
        <f t="shared" si="6"/>
        <v xml:space="preserve"> </v>
      </c>
      <c r="U59" s="66" t="str">
        <f t="shared" si="45"/>
        <v xml:space="preserve"> </v>
      </c>
      <c r="V59" s="102"/>
    </row>
    <row r="60" spans="1:22" s="103" customFormat="1" ht="18" customHeight="1">
      <c r="A60" s="94" t="s">
        <v>115</v>
      </c>
      <c r="B60" s="95" t="s">
        <v>116</v>
      </c>
      <c r="C60" s="96">
        <v>426000</v>
      </c>
      <c r="D60" s="96">
        <v>298030.00000000006</v>
      </c>
      <c r="E60" s="96">
        <v>426000</v>
      </c>
      <c r="F60" s="104">
        <v>298030.00000000006</v>
      </c>
      <c r="G60" s="120">
        <f>'[1]ANGAJ BUGETAR'!C37</f>
        <v>293046</v>
      </c>
      <c r="H60" s="98">
        <f t="shared" si="48"/>
        <v>288984</v>
      </c>
      <c r="I60" s="97">
        <f>'[1]ANGAJAM LEGAL '!D37</f>
        <v>0</v>
      </c>
      <c r="J60" s="97">
        <f>'[1]ANGAJAM LEGAL '!E37</f>
        <v>288984</v>
      </c>
      <c r="K60" s="122">
        <f>[1]PLATI!C37</f>
        <v>288984</v>
      </c>
      <c r="L60" s="100">
        <f t="shared" si="49"/>
        <v>0</v>
      </c>
      <c r="M60" s="101">
        <v>309818</v>
      </c>
      <c r="N60" s="62"/>
      <c r="O60" s="62" t="str">
        <f t="shared" si="47"/>
        <v xml:space="preserve"> </v>
      </c>
      <c r="P60" s="63" t="str">
        <f t="shared" si="5"/>
        <v xml:space="preserve"> </v>
      </c>
      <c r="Q60" s="63" t="str">
        <f t="shared" si="50"/>
        <v xml:space="preserve"> </v>
      </c>
      <c r="R60" s="63" t="str">
        <f t="shared" si="14"/>
        <v xml:space="preserve"> </v>
      </c>
      <c r="S60" s="62" t="str">
        <f t="shared" si="2"/>
        <v xml:space="preserve"> </v>
      </c>
      <c r="T60" s="62" t="str">
        <f t="shared" si="6"/>
        <v xml:space="preserve"> </v>
      </c>
      <c r="U60" s="66" t="str">
        <f t="shared" si="45"/>
        <v xml:space="preserve"> </v>
      </c>
      <c r="V60" s="102"/>
    </row>
    <row r="61" spans="1:22" s="103" customFormat="1" ht="18" customHeight="1">
      <c r="A61" s="94" t="s">
        <v>117</v>
      </c>
      <c r="B61" s="95" t="s">
        <v>118</v>
      </c>
      <c r="C61" s="96">
        <v>14844000</v>
      </c>
      <c r="D61" s="96">
        <v>11512020</v>
      </c>
      <c r="E61" s="96">
        <v>14844000</v>
      </c>
      <c r="F61" s="104">
        <v>8936020</v>
      </c>
      <c r="G61" s="120">
        <f>'[1]ANGAJ BUGETAR'!C38</f>
        <v>8299996</v>
      </c>
      <c r="H61" s="97">
        <f t="shared" si="48"/>
        <v>8242421</v>
      </c>
      <c r="I61" s="97">
        <f>'[1]ANGAJAM LEGAL '!D38</f>
        <v>0</v>
      </c>
      <c r="J61" s="97">
        <f>'[1]ANGAJAM LEGAL '!E38</f>
        <v>8242421</v>
      </c>
      <c r="K61" s="122">
        <f>[1]PLATI!C38</f>
        <v>8136802</v>
      </c>
      <c r="L61" s="100">
        <f t="shared" si="49"/>
        <v>105619</v>
      </c>
      <c r="M61" s="101">
        <v>8113791</v>
      </c>
      <c r="N61" s="62"/>
      <c r="O61" s="62" t="str">
        <f t="shared" si="47"/>
        <v xml:space="preserve"> </v>
      </c>
      <c r="P61" s="63" t="str">
        <f t="shared" si="5"/>
        <v xml:space="preserve"> </v>
      </c>
      <c r="Q61" s="63" t="str">
        <f t="shared" si="50"/>
        <v xml:space="preserve"> </v>
      </c>
      <c r="R61" s="63" t="str">
        <f t="shared" si="14"/>
        <v xml:space="preserve"> </v>
      </c>
      <c r="S61" s="62" t="str">
        <f t="shared" si="2"/>
        <v xml:space="preserve"> </v>
      </c>
      <c r="T61" s="65" t="str">
        <f t="shared" si="6"/>
        <v xml:space="preserve"> </v>
      </c>
      <c r="U61" s="93" t="str">
        <f t="shared" ref="U61:U62" si="51">IF(L61&lt;&gt;0," EROARE"," ")</f>
        <v xml:space="preserve"> EROARE</v>
      </c>
      <c r="V61" s="102"/>
    </row>
    <row r="62" spans="1:22" s="103" customFormat="1" ht="18" customHeight="1">
      <c r="A62" s="94" t="s">
        <v>119</v>
      </c>
      <c r="B62" s="95" t="s">
        <v>120</v>
      </c>
      <c r="C62" s="96">
        <v>807000</v>
      </c>
      <c r="D62" s="96">
        <v>808399.99999999988</v>
      </c>
      <c r="E62" s="96">
        <v>807000</v>
      </c>
      <c r="F62" s="104">
        <v>792399.99999999988</v>
      </c>
      <c r="G62" s="120">
        <f>'[1]ANGAJ BUGETAR'!C39</f>
        <v>768308</v>
      </c>
      <c r="H62" s="97">
        <f t="shared" si="48"/>
        <v>768320</v>
      </c>
      <c r="I62" s="97">
        <f>'[1]ANGAJAM LEGAL '!D39</f>
        <v>0</v>
      </c>
      <c r="J62" s="97">
        <f>'[1]ANGAJAM LEGAL '!E39</f>
        <v>768320</v>
      </c>
      <c r="K62" s="122">
        <f>[1]PLATI!C39</f>
        <v>764398</v>
      </c>
      <c r="L62" s="100">
        <f t="shared" si="49"/>
        <v>3922</v>
      </c>
      <c r="M62" s="101">
        <v>762554</v>
      </c>
      <c r="N62" s="62"/>
      <c r="O62" s="62" t="str">
        <f t="shared" si="47"/>
        <v xml:space="preserve"> </v>
      </c>
      <c r="P62" s="63" t="str">
        <f t="shared" si="5"/>
        <v xml:space="preserve"> </v>
      </c>
      <c r="Q62" s="63" t="str">
        <f t="shared" si="50"/>
        <v xml:space="preserve"> </v>
      </c>
      <c r="R62" s="63" t="str">
        <f t="shared" si="14"/>
        <v xml:space="preserve"> </v>
      </c>
      <c r="S62" s="62" t="str">
        <f t="shared" si="2"/>
        <v xml:space="preserve"> </v>
      </c>
      <c r="T62" s="65" t="str">
        <f t="shared" si="6"/>
        <v xml:space="preserve"> </v>
      </c>
      <c r="U62" s="93" t="str">
        <f t="shared" si="51"/>
        <v xml:space="preserve"> EROARE</v>
      </c>
      <c r="V62" s="102"/>
    </row>
    <row r="63" spans="1:22" s="103" customFormat="1" ht="18" customHeight="1">
      <c r="A63" s="94" t="s">
        <v>121</v>
      </c>
      <c r="B63" s="95" t="s">
        <v>122</v>
      </c>
      <c r="C63" s="96">
        <v>814000</v>
      </c>
      <c r="D63" s="96">
        <v>596280</v>
      </c>
      <c r="E63" s="96">
        <v>814000</v>
      </c>
      <c r="F63" s="104">
        <v>580280</v>
      </c>
      <c r="G63" s="120">
        <f>'[1]ANGAJ BUGETAR'!C40</f>
        <v>552016</v>
      </c>
      <c r="H63" s="97">
        <f t="shared" si="48"/>
        <v>552210</v>
      </c>
      <c r="I63" s="97">
        <f>'[1]ANGAJAM LEGAL '!D40</f>
        <v>872</v>
      </c>
      <c r="J63" s="97">
        <f>'[1]ANGAJAM LEGAL '!E40</f>
        <v>551338</v>
      </c>
      <c r="K63" s="122">
        <f>[1]PLATI!C40</f>
        <v>547010</v>
      </c>
      <c r="L63" s="100">
        <f t="shared" si="49"/>
        <v>5200</v>
      </c>
      <c r="M63" s="101">
        <v>606628</v>
      </c>
      <c r="N63" s="62"/>
      <c r="O63" s="62" t="str">
        <f t="shared" si="47"/>
        <v xml:space="preserve"> </v>
      </c>
      <c r="P63" s="63" t="str">
        <f t="shared" si="5"/>
        <v xml:space="preserve"> </v>
      </c>
      <c r="Q63" s="63" t="str">
        <f t="shared" si="50"/>
        <v xml:space="preserve"> </v>
      </c>
      <c r="R63" s="63" t="str">
        <f t="shared" si="14"/>
        <v xml:space="preserve"> </v>
      </c>
      <c r="S63" s="62" t="str">
        <f t="shared" si="2"/>
        <v xml:space="preserve"> </v>
      </c>
      <c r="T63" s="62" t="str">
        <f t="shared" si="6"/>
        <v xml:space="preserve"> </v>
      </c>
      <c r="U63" s="66" t="str">
        <f t="shared" ref="U63:U138" si="52">IF(L63&lt;0," EROARE"," ")</f>
        <v xml:space="preserve"> </v>
      </c>
      <c r="V63" s="102"/>
    </row>
    <row r="64" spans="1:22" s="103" customFormat="1">
      <c r="A64" s="94" t="s">
        <v>123</v>
      </c>
      <c r="B64" s="95" t="s">
        <v>124</v>
      </c>
      <c r="C64" s="96">
        <v>2124000</v>
      </c>
      <c r="D64" s="96">
        <v>1838580</v>
      </c>
      <c r="E64" s="96">
        <v>2124000</v>
      </c>
      <c r="F64" s="104">
        <v>961080</v>
      </c>
      <c r="G64" s="120">
        <f>'[1]ANGAJ BUGETAR'!C41</f>
        <v>939183</v>
      </c>
      <c r="H64" s="97">
        <f t="shared" si="48"/>
        <v>932363</v>
      </c>
      <c r="I64" s="97">
        <f>'[1]ANGAJAM LEGAL '!D41</f>
        <v>0</v>
      </c>
      <c r="J64" s="97">
        <f>'[1]ANGAJAM LEGAL '!E41</f>
        <v>932363</v>
      </c>
      <c r="K64" s="122">
        <f>[1]PLATI!C41</f>
        <v>932363</v>
      </c>
      <c r="L64" s="100">
        <f t="shared" si="49"/>
        <v>0</v>
      </c>
      <c r="M64" s="101">
        <v>934378</v>
      </c>
      <c r="N64" s="62"/>
      <c r="O64" s="62" t="str">
        <f t="shared" si="47"/>
        <v xml:space="preserve"> </v>
      </c>
      <c r="P64" s="63" t="str">
        <f t="shared" si="5"/>
        <v xml:space="preserve"> </v>
      </c>
      <c r="Q64" s="63" t="str">
        <f t="shared" si="50"/>
        <v xml:space="preserve"> </v>
      </c>
      <c r="R64" s="63" t="str">
        <f t="shared" si="14"/>
        <v xml:space="preserve"> </v>
      </c>
      <c r="S64" s="62" t="str">
        <f t="shared" si="2"/>
        <v xml:space="preserve"> </v>
      </c>
      <c r="T64" s="62" t="str">
        <f t="shared" si="6"/>
        <v xml:space="preserve"> </v>
      </c>
      <c r="U64" s="66" t="str">
        <f t="shared" si="52"/>
        <v xml:space="preserve"> </v>
      </c>
      <c r="V64" s="102"/>
    </row>
    <row r="65" spans="1:22" s="103" customFormat="1" ht="25.5">
      <c r="A65" s="94" t="s">
        <v>125</v>
      </c>
      <c r="B65" s="95" t="s">
        <v>126</v>
      </c>
      <c r="C65" s="96">
        <v>3601000</v>
      </c>
      <c r="D65" s="96">
        <v>2850289.9999999995</v>
      </c>
      <c r="E65" s="96">
        <v>3601000</v>
      </c>
      <c r="F65" s="104">
        <v>2850289.9999999995</v>
      </c>
      <c r="G65" s="120">
        <f>'[1]ANGAJ BUGETAR'!C42</f>
        <v>2777787</v>
      </c>
      <c r="H65" s="97">
        <f t="shared" si="48"/>
        <v>2763459</v>
      </c>
      <c r="I65" s="97">
        <f>'[1]ANGAJAM LEGAL '!D42</f>
        <v>3926</v>
      </c>
      <c r="J65" s="97">
        <f>'[1]ANGAJAM LEGAL '!E42</f>
        <v>2759533</v>
      </c>
      <c r="K65" s="122">
        <f>[1]PLATI!C42</f>
        <v>2746698</v>
      </c>
      <c r="L65" s="100">
        <f t="shared" si="49"/>
        <v>16761</v>
      </c>
      <c r="M65" s="101">
        <v>2781817</v>
      </c>
      <c r="N65" s="62"/>
      <c r="O65" s="62" t="str">
        <f t="shared" si="47"/>
        <v xml:space="preserve"> </v>
      </c>
      <c r="P65" s="63" t="str">
        <f t="shared" si="5"/>
        <v xml:space="preserve"> </v>
      </c>
      <c r="Q65" s="63" t="str">
        <f t="shared" si="50"/>
        <v xml:space="preserve"> </v>
      </c>
      <c r="R65" s="63" t="str">
        <f t="shared" si="14"/>
        <v xml:space="preserve"> </v>
      </c>
      <c r="S65" s="62" t="str">
        <f t="shared" si="2"/>
        <v xml:space="preserve"> </v>
      </c>
      <c r="T65" s="123" t="str">
        <f t="shared" si="6"/>
        <v xml:space="preserve"> </v>
      </c>
      <c r="U65" s="66"/>
      <c r="V65" s="102"/>
    </row>
    <row r="66" spans="1:22" s="119" customFormat="1" ht="25.5">
      <c r="A66" s="116" t="s">
        <v>127</v>
      </c>
      <c r="B66" s="117" t="s">
        <v>128</v>
      </c>
      <c r="C66" s="70">
        <f t="shared" ref="C66:M66" si="53">ROUND(+C67+C68,1)</f>
        <v>40387270000</v>
      </c>
      <c r="D66" s="70">
        <f>ROUND(+D67+D68,1)</f>
        <v>45761109210</v>
      </c>
      <c r="E66" s="70">
        <f t="shared" si="53"/>
        <v>37887270000</v>
      </c>
      <c r="F66" s="70">
        <f t="shared" si="53"/>
        <v>43267538720</v>
      </c>
      <c r="G66" s="70">
        <f t="shared" si="53"/>
        <v>43220872193</v>
      </c>
      <c r="H66" s="70">
        <f t="shared" si="53"/>
        <v>54060701402</v>
      </c>
      <c r="I66" s="70">
        <f t="shared" si="53"/>
        <v>8706171387</v>
      </c>
      <c r="J66" s="70">
        <f t="shared" si="53"/>
        <v>45354530015</v>
      </c>
      <c r="K66" s="71">
        <f t="shared" si="53"/>
        <v>43185945307</v>
      </c>
      <c r="L66" s="72">
        <f t="shared" si="53"/>
        <v>10874756095</v>
      </c>
      <c r="M66" s="73">
        <f t="shared" si="53"/>
        <v>45126770163</v>
      </c>
      <c r="N66" s="62"/>
      <c r="O66" s="62" t="str">
        <f t="shared" si="47"/>
        <v xml:space="preserve"> </v>
      </c>
      <c r="P66" s="63" t="str">
        <f t="shared" si="5"/>
        <v xml:space="preserve"> </v>
      </c>
      <c r="Q66" s="63"/>
      <c r="R66" s="63" t="str">
        <f t="shared" si="14"/>
        <v xml:space="preserve"> </v>
      </c>
      <c r="S66" s="62" t="str">
        <f t="shared" si="2"/>
        <v xml:space="preserve"> </v>
      </c>
      <c r="T66" s="62" t="str">
        <f t="shared" si="6"/>
        <v xml:space="preserve"> </v>
      </c>
      <c r="U66" s="66" t="str">
        <f t="shared" si="52"/>
        <v xml:space="preserve"> </v>
      </c>
      <c r="V66" s="118"/>
    </row>
    <row r="67" spans="1:22" s="103" customFormat="1" ht="25.5">
      <c r="A67" s="94" t="s">
        <v>129</v>
      </c>
      <c r="B67" s="95" t="s">
        <v>130</v>
      </c>
      <c r="C67" s="97">
        <f>ROUND(+C143+C237+C280+C283+C308+C309,1)</f>
        <v>40379022000</v>
      </c>
      <c r="D67" s="97">
        <f>ROUND(+D143+D237+D280+D283+D308+D309,1)</f>
        <v>45753984000</v>
      </c>
      <c r="E67" s="97">
        <f>ROUND(+E143+E237+E280+E283+E308+E309,1)</f>
        <v>37879022000</v>
      </c>
      <c r="F67" s="97">
        <f>ROUND(+F143+F237+F280+F283+F308+F309,1)</f>
        <v>43260727000</v>
      </c>
      <c r="G67" s="97">
        <f>'[1]ANGAJ BUGETAR'!C44</f>
        <v>43214133902</v>
      </c>
      <c r="H67" s="97">
        <f>+I67+J67</f>
        <v>54053401764</v>
      </c>
      <c r="I67" s="97">
        <f>ROUND(+I143+I237+I280+I283+I308+I309,1)</f>
        <v>8705650692</v>
      </c>
      <c r="J67" s="97">
        <f>'[1]ANGAJAM LEGAL '!E44</f>
        <v>45347751072</v>
      </c>
      <c r="K67" s="99">
        <f>+[1]PLATI!C44</f>
        <v>43179262392</v>
      </c>
      <c r="L67" s="100">
        <f>ROUND(+L143+L237+L280+L283+L308+L309,1)</f>
        <v>10874139372</v>
      </c>
      <c r="M67" s="124">
        <f>ROUND(+M143+M237+M280+M283+M308+M309,1)</f>
        <v>45120006259</v>
      </c>
      <c r="N67" s="62"/>
      <c r="O67" s="62" t="str">
        <f t="shared" si="47"/>
        <v xml:space="preserve"> </v>
      </c>
      <c r="P67" s="63" t="str">
        <f t="shared" si="5"/>
        <v xml:space="preserve"> </v>
      </c>
      <c r="Q67" s="63"/>
      <c r="R67" s="63" t="str">
        <f t="shared" si="14"/>
        <v xml:space="preserve"> </v>
      </c>
      <c r="S67" s="62" t="str">
        <f t="shared" si="2"/>
        <v xml:space="preserve"> </v>
      </c>
      <c r="T67" s="62" t="str">
        <f t="shared" si="6"/>
        <v xml:space="preserve"> </v>
      </c>
      <c r="U67" s="66" t="str">
        <f t="shared" si="52"/>
        <v xml:space="preserve"> </v>
      </c>
      <c r="V67" s="102"/>
    </row>
    <row r="68" spans="1:22" s="103" customFormat="1" ht="25.5">
      <c r="A68" s="125" t="s">
        <v>131</v>
      </c>
      <c r="B68" s="126" t="s">
        <v>132</v>
      </c>
      <c r="C68" s="127">
        <v>8248000</v>
      </c>
      <c r="D68" s="127">
        <v>7125209.9999999991</v>
      </c>
      <c r="E68" s="127">
        <v>8248000</v>
      </c>
      <c r="F68" s="127">
        <v>6811719.9999999991</v>
      </c>
      <c r="G68" s="128">
        <f>'[1]ANGAJ BUGETAR'!C45</f>
        <v>6738291</v>
      </c>
      <c r="H68" s="129">
        <f>I68+J68</f>
        <v>7299638</v>
      </c>
      <c r="I68" s="129">
        <f>'[1]ANGAJAM LEGAL '!D45</f>
        <v>520695</v>
      </c>
      <c r="J68" s="128">
        <f>'[1]ANGAJAM LEGAL '!E45</f>
        <v>6778943</v>
      </c>
      <c r="K68" s="130">
        <f>[1]PLATI!C45</f>
        <v>6682915</v>
      </c>
      <c r="L68" s="131">
        <f>ROUND(H68-K68,1)</f>
        <v>616723</v>
      </c>
      <c r="M68" s="132">
        <v>6763904</v>
      </c>
      <c r="N68" s="62"/>
      <c r="O68" s="62" t="str">
        <f t="shared" si="47"/>
        <v xml:space="preserve"> </v>
      </c>
      <c r="P68" s="63" t="str">
        <f t="shared" si="5"/>
        <v xml:space="preserve"> </v>
      </c>
      <c r="Q68" s="63" t="str">
        <f t="shared" ref="Q68:Q127" si="54">IF(E68&lt;H68," EROARE"," ")</f>
        <v xml:space="preserve"> </v>
      </c>
      <c r="R68" s="63" t="str">
        <f t="shared" si="14"/>
        <v xml:space="preserve"> </v>
      </c>
      <c r="S68" s="62" t="str">
        <f t="shared" si="2"/>
        <v xml:space="preserve"> </v>
      </c>
      <c r="T68" s="62" t="str">
        <f t="shared" si="6"/>
        <v xml:space="preserve"> </v>
      </c>
      <c r="U68" s="66" t="str">
        <f t="shared" si="52"/>
        <v xml:space="preserve"> </v>
      </c>
      <c r="V68" s="102"/>
    </row>
    <row r="69" spans="1:22" s="103" customFormat="1" ht="25.5">
      <c r="A69" s="133" t="s">
        <v>133</v>
      </c>
      <c r="B69" s="134" t="s">
        <v>134</v>
      </c>
      <c r="C69" s="135">
        <v>50421000</v>
      </c>
      <c r="D69" s="135">
        <v>32378350.000000007</v>
      </c>
      <c r="E69" s="135">
        <v>50421000</v>
      </c>
      <c r="F69" s="136">
        <v>29658820.000000004</v>
      </c>
      <c r="G69" s="137">
        <f>'[1]ANGAJ BUGETAR'!C46</f>
        <v>29415822</v>
      </c>
      <c r="H69" s="138">
        <f>I69+J69</f>
        <v>30812281</v>
      </c>
      <c r="I69" s="138">
        <f>'[1]ANGAJAM LEGAL '!D46</f>
        <v>1375199</v>
      </c>
      <c r="J69" s="137">
        <f>'[1]ANGAJAM LEGAL '!E46</f>
        <v>29437082</v>
      </c>
      <c r="K69" s="139">
        <f>[1]PLATI!C46</f>
        <v>28625420</v>
      </c>
      <c r="L69" s="140">
        <f>ROUND(H69-K69,1)</f>
        <v>2186861</v>
      </c>
      <c r="M69" s="141">
        <v>29485267</v>
      </c>
      <c r="N69" s="62"/>
      <c r="O69" s="62" t="str">
        <f t="shared" si="47"/>
        <v xml:space="preserve"> </v>
      </c>
      <c r="P69" s="63" t="str">
        <f t="shared" si="5"/>
        <v xml:space="preserve"> </v>
      </c>
      <c r="Q69" s="63" t="str">
        <f t="shared" si="54"/>
        <v xml:space="preserve"> </v>
      </c>
      <c r="R69" s="63" t="str">
        <f t="shared" si="14"/>
        <v xml:space="preserve"> </v>
      </c>
      <c r="S69" s="62" t="str">
        <f t="shared" si="2"/>
        <v xml:space="preserve"> </v>
      </c>
      <c r="T69" s="62" t="str">
        <f t="shared" si="6"/>
        <v xml:space="preserve"> </v>
      </c>
      <c r="U69" s="66" t="str">
        <f t="shared" si="52"/>
        <v xml:space="preserve"> </v>
      </c>
      <c r="V69" s="102"/>
    </row>
    <row r="70" spans="1:22" s="103" customFormat="1" ht="38.25">
      <c r="A70" s="114" t="s">
        <v>135</v>
      </c>
      <c r="B70" s="95"/>
      <c r="C70" s="96">
        <v>6488000</v>
      </c>
      <c r="D70" s="96"/>
      <c r="E70" s="96">
        <v>6488000</v>
      </c>
      <c r="F70" s="104"/>
      <c r="G70" s="120">
        <f>'[1]ANGAJ BUGETAR'!C47</f>
        <v>0</v>
      </c>
      <c r="H70" s="97">
        <f>I70+J70</f>
        <v>0</v>
      </c>
      <c r="I70" s="97">
        <f>'[1]ANGAJAM LEGAL '!D47</f>
        <v>0</v>
      </c>
      <c r="J70" s="120">
        <f>'[1]ANGAJAM LEGAL '!E47</f>
        <v>0</v>
      </c>
      <c r="K70" s="122">
        <f>[1]PLATI!C47</f>
        <v>0</v>
      </c>
      <c r="L70" s="100">
        <f>ROUND(H70-K70,1)</f>
        <v>0</v>
      </c>
      <c r="M70" s="101"/>
      <c r="N70" s="62"/>
      <c r="O70" s="62" t="str">
        <f t="shared" si="47"/>
        <v xml:space="preserve"> </v>
      </c>
      <c r="P70" s="63" t="str">
        <f t="shared" si="5"/>
        <v xml:space="preserve"> </v>
      </c>
      <c r="Q70" s="63" t="str">
        <f t="shared" si="54"/>
        <v xml:space="preserve"> </v>
      </c>
      <c r="R70" s="63" t="str">
        <f t="shared" si="14"/>
        <v xml:space="preserve"> </v>
      </c>
      <c r="S70" s="62" t="str">
        <f t="shared" si="2"/>
        <v xml:space="preserve"> </v>
      </c>
      <c r="T70" s="62" t="str">
        <f t="shared" si="6"/>
        <v xml:space="preserve"> </v>
      </c>
      <c r="U70" s="66" t="str">
        <f t="shared" si="52"/>
        <v xml:space="preserve"> </v>
      </c>
      <c r="V70" s="102"/>
    </row>
    <row r="71" spans="1:22" s="103" customFormat="1" ht="25.5">
      <c r="A71" s="114" t="s">
        <v>136</v>
      </c>
      <c r="B71" s="95"/>
      <c r="C71" s="96">
        <v>3041000</v>
      </c>
      <c r="D71" s="96">
        <v>2947640</v>
      </c>
      <c r="E71" s="96">
        <v>3041000</v>
      </c>
      <c r="F71" s="104">
        <v>2947640</v>
      </c>
      <c r="G71" s="120">
        <f>'[1]ANGAJ BUGETAR'!C48</f>
        <v>2889423</v>
      </c>
      <c r="H71" s="97">
        <f>I71+J71</f>
        <v>2966852</v>
      </c>
      <c r="I71" s="97">
        <f>'[1]ANGAJAM LEGAL '!D48</f>
        <v>85854</v>
      </c>
      <c r="J71" s="120">
        <f>'[1]ANGAJAM LEGAL '!E48</f>
        <v>2880998</v>
      </c>
      <c r="K71" s="122">
        <f>[1]PLATI!C48</f>
        <v>2870262</v>
      </c>
      <c r="L71" s="100">
        <f>ROUND(H71-K71,1)</f>
        <v>96590</v>
      </c>
      <c r="M71" s="101">
        <v>2435918</v>
      </c>
      <c r="N71" s="62"/>
      <c r="O71" s="62" t="str">
        <f t="shared" si="47"/>
        <v xml:space="preserve"> </v>
      </c>
      <c r="P71" s="63" t="str">
        <f t="shared" si="5"/>
        <v xml:space="preserve"> </v>
      </c>
      <c r="Q71" s="63" t="str">
        <f t="shared" si="54"/>
        <v xml:space="preserve"> </v>
      </c>
      <c r="R71" s="63" t="str">
        <f t="shared" si="14"/>
        <v xml:space="preserve"> </v>
      </c>
      <c r="S71" s="62" t="str">
        <f t="shared" si="2"/>
        <v xml:space="preserve"> </v>
      </c>
      <c r="T71" s="62" t="str">
        <f t="shared" si="6"/>
        <v xml:space="preserve"> </v>
      </c>
      <c r="U71" s="66" t="str">
        <f t="shared" si="52"/>
        <v xml:space="preserve"> </v>
      </c>
      <c r="V71" s="102"/>
    </row>
    <row r="72" spans="1:22" s="119" customFormat="1" ht="18" customHeight="1">
      <c r="A72" s="116" t="s">
        <v>137</v>
      </c>
      <c r="B72" s="117" t="s">
        <v>138</v>
      </c>
      <c r="C72" s="142">
        <v>7392000</v>
      </c>
      <c r="D72" s="142">
        <v>4671040</v>
      </c>
      <c r="E72" s="142">
        <v>7392000</v>
      </c>
      <c r="F72" s="143">
        <v>4631540</v>
      </c>
      <c r="G72" s="110">
        <f>'[1]ANGAJ BUGETAR'!C49</f>
        <v>4038864</v>
      </c>
      <c r="H72" s="109">
        <f>I72+J72</f>
        <v>4066110</v>
      </c>
      <c r="I72" s="109">
        <f>'[1]ANGAJAM LEGAL '!D49</f>
        <v>0</v>
      </c>
      <c r="J72" s="110">
        <f>'[1]ANGAJAM LEGAL '!E49</f>
        <v>4066110</v>
      </c>
      <c r="K72" s="144">
        <f>[1]PLATI!C49</f>
        <v>4029798</v>
      </c>
      <c r="L72" s="112">
        <f>ROUND(H72-K72,1)</f>
        <v>36312</v>
      </c>
      <c r="M72" s="145">
        <v>4037888</v>
      </c>
      <c r="N72" s="62"/>
      <c r="O72" s="62" t="str">
        <f t="shared" si="47"/>
        <v xml:space="preserve"> </v>
      </c>
      <c r="P72" s="63" t="str">
        <f t="shared" si="5"/>
        <v xml:space="preserve"> </v>
      </c>
      <c r="Q72" s="63" t="str">
        <f t="shared" si="54"/>
        <v xml:space="preserve"> </v>
      </c>
      <c r="R72" s="63" t="str">
        <f t="shared" si="14"/>
        <v xml:space="preserve"> </v>
      </c>
      <c r="S72" s="62" t="str">
        <f t="shared" ref="S72:S137" si="55">IF(G72&lt;K72," EROARE"," ")</f>
        <v xml:space="preserve"> </v>
      </c>
      <c r="T72" s="62" t="str">
        <f t="shared" si="6"/>
        <v xml:space="preserve"> </v>
      </c>
      <c r="U72" s="66" t="str">
        <f>IF(L72&lt;0," EROARE"," ")</f>
        <v xml:space="preserve"> </v>
      </c>
      <c r="V72" s="118"/>
    </row>
    <row r="73" spans="1:22" s="119" customFormat="1" ht="25.5">
      <c r="A73" s="116" t="s">
        <v>139</v>
      </c>
      <c r="B73" s="117" t="s">
        <v>140</v>
      </c>
      <c r="C73" s="70">
        <f t="shared" ref="C73:M73" si="56">+C74</f>
        <v>1609000</v>
      </c>
      <c r="D73" s="70">
        <f t="shared" si="56"/>
        <v>988580.00000000012</v>
      </c>
      <c r="E73" s="70">
        <f t="shared" si="56"/>
        <v>1609000</v>
      </c>
      <c r="F73" s="70">
        <f t="shared" si="56"/>
        <v>962080.00000000012</v>
      </c>
      <c r="G73" s="70">
        <f t="shared" si="56"/>
        <v>857839</v>
      </c>
      <c r="H73" s="70">
        <f t="shared" si="56"/>
        <v>850438</v>
      </c>
      <c r="I73" s="70">
        <f t="shared" si="56"/>
        <v>0</v>
      </c>
      <c r="J73" s="70">
        <f t="shared" si="56"/>
        <v>850438</v>
      </c>
      <c r="K73" s="71">
        <f t="shared" si="56"/>
        <v>850438</v>
      </c>
      <c r="L73" s="72">
        <f t="shared" si="56"/>
        <v>0</v>
      </c>
      <c r="M73" s="73">
        <f t="shared" si="56"/>
        <v>952363</v>
      </c>
      <c r="N73" s="62"/>
      <c r="O73" s="62" t="str">
        <f t="shared" si="47"/>
        <v xml:space="preserve"> </v>
      </c>
      <c r="P73" s="63" t="str">
        <f t="shared" ref="P73:P136" si="57">IF(F73&lt;G73," EROARE"," ")</f>
        <v xml:space="preserve"> </v>
      </c>
      <c r="Q73" s="63" t="str">
        <f t="shared" si="54"/>
        <v xml:space="preserve"> </v>
      </c>
      <c r="R73" s="63" t="str">
        <f t="shared" si="14"/>
        <v xml:space="preserve"> </v>
      </c>
      <c r="S73" s="62" t="str">
        <f t="shared" si="55"/>
        <v xml:space="preserve"> </v>
      </c>
      <c r="T73" s="62" t="str">
        <f t="shared" si="6"/>
        <v xml:space="preserve"> </v>
      </c>
      <c r="U73" s="66" t="str">
        <f t="shared" si="52"/>
        <v xml:space="preserve"> </v>
      </c>
      <c r="V73" s="118"/>
    </row>
    <row r="74" spans="1:22" s="103" customFormat="1" ht="18" customHeight="1">
      <c r="A74" s="94" t="s">
        <v>141</v>
      </c>
      <c r="B74" s="95" t="s">
        <v>142</v>
      </c>
      <c r="C74" s="96">
        <v>1609000</v>
      </c>
      <c r="D74" s="96">
        <v>988580.00000000012</v>
      </c>
      <c r="E74" s="96">
        <v>1609000</v>
      </c>
      <c r="F74" s="104">
        <v>962080.00000000012</v>
      </c>
      <c r="G74" s="120">
        <f>'[1]ANGAJ BUGETAR'!C51</f>
        <v>857839</v>
      </c>
      <c r="H74" s="97">
        <f>I74+J74</f>
        <v>850438</v>
      </c>
      <c r="I74" s="97">
        <f>'[1]ANGAJAM LEGAL '!D51</f>
        <v>0</v>
      </c>
      <c r="J74" s="120">
        <f>'[1]ANGAJAM LEGAL '!E51</f>
        <v>850438</v>
      </c>
      <c r="K74" s="122">
        <f>[1]PLATI!C51</f>
        <v>850438</v>
      </c>
      <c r="L74" s="100">
        <f>ROUND(H74-K74,1)</f>
        <v>0</v>
      </c>
      <c r="M74" s="101">
        <v>952363</v>
      </c>
      <c r="N74" s="62"/>
      <c r="O74" s="62" t="str">
        <f t="shared" si="47"/>
        <v xml:space="preserve"> </v>
      </c>
      <c r="P74" s="63" t="str">
        <f t="shared" si="57"/>
        <v xml:space="preserve"> </v>
      </c>
      <c r="Q74" s="63" t="str">
        <f t="shared" si="54"/>
        <v xml:space="preserve"> </v>
      </c>
      <c r="R74" s="63" t="str">
        <f t="shared" si="14"/>
        <v xml:space="preserve"> </v>
      </c>
      <c r="S74" s="62" t="str">
        <f t="shared" si="55"/>
        <v xml:space="preserve"> </v>
      </c>
      <c r="T74" s="62" t="str">
        <f t="shared" ref="T74:T143" si="58">IF(H74&lt;K74," EROARE"," ")</f>
        <v xml:space="preserve"> </v>
      </c>
      <c r="U74" s="66" t="str">
        <f t="shared" si="52"/>
        <v xml:space="preserve"> </v>
      </c>
      <c r="V74" s="102"/>
    </row>
    <row r="75" spans="1:22" s="119" customFormat="1" ht="18" customHeight="1">
      <c r="A75" s="116" t="s">
        <v>143</v>
      </c>
      <c r="B75" s="117" t="s">
        <v>144</v>
      </c>
      <c r="C75" s="70">
        <f>C76+C77</f>
        <v>796000</v>
      </c>
      <c r="D75" s="70">
        <f>D76+D77</f>
        <v>373240</v>
      </c>
      <c r="E75" s="70">
        <f t="shared" ref="E75:M75" si="59">ROUND(+E76+E77,1)</f>
        <v>796000</v>
      </c>
      <c r="F75" s="70">
        <f t="shared" si="59"/>
        <v>227740</v>
      </c>
      <c r="G75" s="70">
        <f t="shared" si="59"/>
        <v>154641</v>
      </c>
      <c r="H75" s="70">
        <f t="shared" si="59"/>
        <v>153051</v>
      </c>
      <c r="I75" s="70">
        <f t="shared" si="59"/>
        <v>0</v>
      </c>
      <c r="J75" s="70">
        <f t="shared" si="59"/>
        <v>153051</v>
      </c>
      <c r="K75" s="71">
        <f t="shared" si="59"/>
        <v>153051</v>
      </c>
      <c r="L75" s="72">
        <f t="shared" si="59"/>
        <v>0</v>
      </c>
      <c r="M75" s="73">
        <f t="shared" si="59"/>
        <v>153146</v>
      </c>
      <c r="N75" s="62"/>
      <c r="O75" s="62" t="str">
        <f t="shared" si="47"/>
        <v xml:space="preserve"> </v>
      </c>
      <c r="P75" s="63" t="str">
        <f t="shared" si="57"/>
        <v xml:space="preserve"> </v>
      </c>
      <c r="Q75" s="63" t="str">
        <f t="shared" si="54"/>
        <v xml:space="preserve"> </v>
      </c>
      <c r="R75" s="63" t="str">
        <f t="shared" si="14"/>
        <v xml:space="preserve"> </v>
      </c>
      <c r="S75" s="62" t="str">
        <f t="shared" si="55"/>
        <v xml:space="preserve"> </v>
      </c>
      <c r="T75" s="62" t="str">
        <f t="shared" si="58"/>
        <v xml:space="preserve"> </v>
      </c>
      <c r="U75" s="66" t="str">
        <f t="shared" si="52"/>
        <v xml:space="preserve"> </v>
      </c>
      <c r="V75" s="118"/>
    </row>
    <row r="76" spans="1:22" s="103" customFormat="1" ht="25.5">
      <c r="A76" s="94" t="s">
        <v>145</v>
      </c>
      <c r="B76" s="95" t="s">
        <v>146</v>
      </c>
      <c r="C76" s="96">
        <v>403000</v>
      </c>
      <c r="D76" s="96">
        <v>173239.99999999997</v>
      </c>
      <c r="E76" s="96">
        <v>403000</v>
      </c>
      <c r="F76" s="96">
        <v>151739.99999999997</v>
      </c>
      <c r="G76" s="120">
        <f>'[1]ANGAJ BUGETAR'!C53</f>
        <v>117524</v>
      </c>
      <c r="H76" s="97">
        <f t="shared" ref="H76:H82" si="60">I76+J76</f>
        <v>115934</v>
      </c>
      <c r="I76" s="97">
        <f>'[1]ANGAJAM LEGAL '!D53</f>
        <v>0</v>
      </c>
      <c r="J76" s="97">
        <f>'[1]ANGAJAM LEGAL '!E53</f>
        <v>115934</v>
      </c>
      <c r="K76" s="122">
        <f>[1]PLATI!C53</f>
        <v>115934</v>
      </c>
      <c r="L76" s="100">
        <f t="shared" ref="L76:L82" si="61">ROUND(H76-K76,1)</f>
        <v>0</v>
      </c>
      <c r="M76" s="101">
        <v>115956</v>
      </c>
      <c r="N76" s="62" t="str">
        <f t="shared" ref="N76:N77" si="62">IF(L76&lt;&gt;0," EROARE"," ")</f>
        <v xml:space="preserve"> </v>
      </c>
      <c r="O76" s="62" t="str">
        <f t="shared" si="47"/>
        <v xml:space="preserve"> </v>
      </c>
      <c r="P76" s="63" t="str">
        <f t="shared" si="57"/>
        <v xml:space="preserve"> </v>
      </c>
      <c r="Q76" s="63" t="str">
        <f t="shared" si="54"/>
        <v xml:space="preserve"> </v>
      </c>
      <c r="R76" s="63" t="str">
        <f t="shared" si="14"/>
        <v xml:space="preserve"> </v>
      </c>
      <c r="S76" s="62" t="str">
        <f t="shared" si="55"/>
        <v xml:space="preserve"> </v>
      </c>
      <c r="T76" s="62" t="str">
        <f t="shared" si="58"/>
        <v xml:space="preserve"> </v>
      </c>
      <c r="U76" s="66" t="str">
        <f t="shared" si="52"/>
        <v xml:space="preserve"> </v>
      </c>
      <c r="V76" s="102"/>
    </row>
    <row r="77" spans="1:22" s="103" customFormat="1" ht="18" customHeight="1">
      <c r="A77" s="94" t="s">
        <v>147</v>
      </c>
      <c r="B77" s="95" t="s">
        <v>148</v>
      </c>
      <c r="C77" s="96">
        <v>393000</v>
      </c>
      <c r="D77" s="96">
        <v>200000</v>
      </c>
      <c r="E77" s="96">
        <v>393000</v>
      </c>
      <c r="F77" s="96">
        <v>76000</v>
      </c>
      <c r="G77" s="120">
        <f>'[1]ANGAJ BUGETAR'!C54</f>
        <v>37117</v>
      </c>
      <c r="H77" s="97">
        <f t="shared" si="60"/>
        <v>37117</v>
      </c>
      <c r="I77" s="97">
        <f>'[1]ANGAJAM LEGAL '!D54</f>
        <v>0</v>
      </c>
      <c r="J77" s="97">
        <f>'[1]ANGAJAM LEGAL '!E54</f>
        <v>37117</v>
      </c>
      <c r="K77" s="122">
        <f>[1]PLATI!C54</f>
        <v>37117</v>
      </c>
      <c r="L77" s="100">
        <f t="shared" si="61"/>
        <v>0</v>
      </c>
      <c r="M77" s="101">
        <v>37190</v>
      </c>
      <c r="N77" s="62" t="str">
        <f t="shared" si="62"/>
        <v xml:space="preserve"> </v>
      </c>
      <c r="O77" s="62" t="str">
        <f t="shared" si="47"/>
        <v xml:space="preserve"> </v>
      </c>
      <c r="P77" s="63" t="str">
        <f t="shared" si="57"/>
        <v xml:space="preserve"> </v>
      </c>
      <c r="Q77" s="63" t="str">
        <f t="shared" si="54"/>
        <v xml:space="preserve"> </v>
      </c>
      <c r="R77" s="63" t="str">
        <f t="shared" si="14"/>
        <v xml:space="preserve"> </v>
      </c>
      <c r="S77" s="62" t="str">
        <f t="shared" si="55"/>
        <v xml:space="preserve"> </v>
      </c>
      <c r="T77" s="62" t="str">
        <f t="shared" si="58"/>
        <v xml:space="preserve"> </v>
      </c>
      <c r="U77" s="66" t="str">
        <f t="shared" si="52"/>
        <v xml:space="preserve"> </v>
      </c>
      <c r="V77" s="102"/>
    </row>
    <row r="78" spans="1:22" s="119" customFormat="1" ht="25.5">
      <c r="A78" s="116" t="s">
        <v>149</v>
      </c>
      <c r="B78" s="117" t="s">
        <v>150</v>
      </c>
      <c r="C78" s="146">
        <v>110000</v>
      </c>
      <c r="D78" s="146">
        <v>43990</v>
      </c>
      <c r="E78" s="142">
        <v>110000</v>
      </c>
      <c r="F78" s="146">
        <v>42610</v>
      </c>
      <c r="G78" s="110">
        <f>'[1]ANGAJ BUGETAR'!C55</f>
        <v>33928</v>
      </c>
      <c r="H78" s="109">
        <f t="shared" si="60"/>
        <v>28520</v>
      </c>
      <c r="I78" s="109">
        <f>'[1]ANGAJAM LEGAL '!D55</f>
        <v>0</v>
      </c>
      <c r="J78" s="109">
        <f>'[1]ANGAJAM LEGAL '!E55</f>
        <v>28520</v>
      </c>
      <c r="K78" s="147">
        <f>[1]PLATI!C55</f>
        <v>28520</v>
      </c>
      <c r="L78" s="112">
        <f t="shared" si="61"/>
        <v>0</v>
      </c>
      <c r="M78" s="145">
        <v>46605</v>
      </c>
      <c r="N78" s="62"/>
      <c r="O78" s="62" t="str">
        <f t="shared" si="47"/>
        <v xml:space="preserve"> </v>
      </c>
      <c r="P78" s="63" t="str">
        <f t="shared" si="57"/>
        <v xml:space="preserve"> </v>
      </c>
      <c r="Q78" s="63" t="str">
        <f t="shared" si="54"/>
        <v xml:space="preserve"> </v>
      </c>
      <c r="R78" s="63" t="str">
        <f t="shared" si="14"/>
        <v xml:space="preserve"> </v>
      </c>
      <c r="S78" s="62" t="str">
        <f t="shared" si="55"/>
        <v xml:space="preserve"> </v>
      </c>
      <c r="T78" s="62" t="str">
        <f t="shared" si="58"/>
        <v xml:space="preserve"> </v>
      </c>
      <c r="U78" s="66" t="str">
        <f t="shared" si="52"/>
        <v xml:space="preserve"> </v>
      </c>
      <c r="V78" s="118"/>
    </row>
    <row r="79" spans="1:22" s="119" customFormat="1" ht="18" customHeight="1">
      <c r="A79" s="116" t="s">
        <v>151</v>
      </c>
      <c r="B79" s="117" t="s">
        <v>152</v>
      </c>
      <c r="C79" s="146"/>
      <c r="D79" s="146"/>
      <c r="E79" s="142"/>
      <c r="F79" s="143"/>
      <c r="G79" s="110">
        <f>'[1]ANGAJ BUGETAR'!C56</f>
        <v>0</v>
      </c>
      <c r="H79" s="109">
        <f t="shared" si="60"/>
        <v>0</v>
      </c>
      <c r="I79" s="109">
        <f>'[1]ANGAJAM LEGAL '!D56</f>
        <v>0</v>
      </c>
      <c r="J79" s="109">
        <f>'[1]ANGAJAM LEGAL '!E56</f>
        <v>0</v>
      </c>
      <c r="K79" s="122">
        <f>[1]PLATI!C56</f>
        <v>0</v>
      </c>
      <c r="L79" s="112">
        <f t="shared" si="61"/>
        <v>0</v>
      </c>
      <c r="M79" s="145">
        <v>0</v>
      </c>
      <c r="N79" s="62"/>
      <c r="O79" s="62" t="str">
        <f t="shared" si="47"/>
        <v xml:space="preserve"> </v>
      </c>
      <c r="P79" s="63" t="str">
        <f t="shared" si="57"/>
        <v xml:space="preserve"> </v>
      </c>
      <c r="Q79" s="63" t="str">
        <f t="shared" si="54"/>
        <v xml:space="preserve"> </v>
      </c>
      <c r="R79" s="63" t="str">
        <f t="shared" si="14"/>
        <v xml:space="preserve"> </v>
      </c>
      <c r="S79" s="62" t="str">
        <f t="shared" si="55"/>
        <v xml:space="preserve"> </v>
      </c>
      <c r="T79" s="62" t="str">
        <f t="shared" si="58"/>
        <v xml:space="preserve"> </v>
      </c>
      <c r="U79" s="66" t="str">
        <f t="shared" si="52"/>
        <v xml:space="preserve"> </v>
      </c>
      <c r="V79" s="118"/>
    </row>
    <row r="80" spans="1:22" s="119" customFormat="1" ht="18" customHeight="1">
      <c r="A80" s="116" t="s">
        <v>153</v>
      </c>
      <c r="B80" s="117" t="s">
        <v>154</v>
      </c>
      <c r="C80" s="146">
        <v>689000</v>
      </c>
      <c r="D80" s="146">
        <v>3440</v>
      </c>
      <c r="E80" s="142">
        <v>689000</v>
      </c>
      <c r="F80" s="143">
        <v>3440</v>
      </c>
      <c r="G80" s="110">
        <f>'[1]ANGAJ BUGETAR'!C57</f>
        <v>3440</v>
      </c>
      <c r="H80" s="109">
        <f t="shared" si="60"/>
        <v>2840</v>
      </c>
      <c r="I80" s="109">
        <f>'[1]ANGAJAM LEGAL '!D57</f>
        <v>0</v>
      </c>
      <c r="J80" s="109">
        <f>'[1]ANGAJAM LEGAL '!E57</f>
        <v>2840</v>
      </c>
      <c r="K80" s="122">
        <f>[1]PLATI!C57</f>
        <v>2840</v>
      </c>
      <c r="L80" s="112">
        <f t="shared" si="61"/>
        <v>0</v>
      </c>
      <c r="M80" s="145">
        <v>2840</v>
      </c>
      <c r="N80" s="62"/>
      <c r="O80" s="62" t="str">
        <f t="shared" si="47"/>
        <v xml:space="preserve"> </v>
      </c>
      <c r="P80" s="63" t="str">
        <f t="shared" si="57"/>
        <v xml:space="preserve"> </v>
      </c>
      <c r="Q80" s="63" t="str">
        <f t="shared" si="54"/>
        <v xml:space="preserve"> </v>
      </c>
      <c r="R80" s="63" t="str">
        <f t="shared" ref="R80:R98" si="63">IF(D80&lt;J80," EROARE"," ")</f>
        <v xml:space="preserve"> </v>
      </c>
      <c r="S80" s="62" t="str">
        <f t="shared" si="55"/>
        <v xml:space="preserve"> </v>
      </c>
      <c r="T80" s="62" t="str">
        <f t="shared" si="58"/>
        <v xml:space="preserve"> </v>
      </c>
      <c r="U80" s="66" t="str">
        <f t="shared" si="52"/>
        <v xml:space="preserve"> </v>
      </c>
      <c r="V80" s="118"/>
    </row>
    <row r="81" spans="1:22" s="119" customFormat="1" ht="18" customHeight="1">
      <c r="A81" s="116" t="s">
        <v>155</v>
      </c>
      <c r="B81" s="117" t="s">
        <v>156</v>
      </c>
      <c r="C81" s="146">
        <v>455000.00000000006</v>
      </c>
      <c r="D81" s="146">
        <v>307140</v>
      </c>
      <c r="E81" s="142">
        <v>455000.00000000006</v>
      </c>
      <c r="F81" s="146">
        <v>304140</v>
      </c>
      <c r="G81" s="110">
        <f>'[1]ANGAJ BUGETAR'!C58</f>
        <v>266025</v>
      </c>
      <c r="H81" s="109">
        <f t="shared" si="60"/>
        <v>268433</v>
      </c>
      <c r="I81" s="109">
        <f>'[1]ANGAJAM LEGAL '!D58</f>
        <v>5449</v>
      </c>
      <c r="J81" s="109">
        <f>'[1]ANGAJAM LEGAL '!E58</f>
        <v>262984</v>
      </c>
      <c r="K81" s="147">
        <f>[1]PLATI!C58</f>
        <v>248088</v>
      </c>
      <c r="L81" s="112">
        <f t="shared" si="61"/>
        <v>20345</v>
      </c>
      <c r="M81" s="145">
        <v>262903</v>
      </c>
      <c r="N81" s="62"/>
      <c r="O81" s="62" t="str">
        <f t="shared" si="47"/>
        <v xml:space="preserve"> </v>
      </c>
      <c r="P81" s="63" t="str">
        <f t="shared" si="57"/>
        <v xml:space="preserve"> </v>
      </c>
      <c r="Q81" s="63" t="str">
        <f t="shared" si="54"/>
        <v xml:space="preserve"> </v>
      </c>
      <c r="R81" s="63" t="str">
        <f t="shared" si="63"/>
        <v xml:space="preserve"> </v>
      </c>
      <c r="S81" s="62" t="str">
        <f t="shared" si="55"/>
        <v xml:space="preserve"> </v>
      </c>
      <c r="T81" s="62" t="str">
        <f t="shared" si="58"/>
        <v xml:space="preserve"> </v>
      </c>
      <c r="U81" s="66" t="str">
        <f t="shared" si="52"/>
        <v xml:space="preserve"> </v>
      </c>
      <c r="V81" s="118"/>
    </row>
    <row r="82" spans="1:22" s="119" customFormat="1" ht="48">
      <c r="A82" s="148" t="s">
        <v>157</v>
      </c>
      <c r="B82" s="149" t="s">
        <v>158</v>
      </c>
      <c r="C82" s="146">
        <v>1918000</v>
      </c>
      <c r="D82" s="146">
        <v>1211370</v>
      </c>
      <c r="E82" s="142">
        <v>1918000</v>
      </c>
      <c r="F82" s="146">
        <v>1210970</v>
      </c>
      <c r="G82" s="110">
        <f>'[1]ANGAJ BUGETAR'!C59</f>
        <v>1166756</v>
      </c>
      <c r="H82" s="109">
        <f t="shared" si="60"/>
        <v>1159214</v>
      </c>
      <c r="I82" s="109">
        <f>'[1]ANGAJAM LEGAL '!D59</f>
        <v>0</v>
      </c>
      <c r="J82" s="109">
        <f>'[1]ANGAJAM LEGAL '!E59</f>
        <v>1159214</v>
      </c>
      <c r="K82" s="147">
        <f>[1]PLATI!C59</f>
        <v>1159214</v>
      </c>
      <c r="L82" s="112">
        <f t="shared" si="61"/>
        <v>0</v>
      </c>
      <c r="M82" s="145">
        <v>1168726</v>
      </c>
      <c r="N82" s="62"/>
      <c r="O82" s="62" t="str">
        <f t="shared" si="47"/>
        <v xml:space="preserve"> </v>
      </c>
      <c r="P82" s="63" t="str">
        <f t="shared" si="57"/>
        <v xml:space="preserve"> </v>
      </c>
      <c r="Q82" s="63" t="str">
        <f t="shared" si="54"/>
        <v xml:space="preserve"> </v>
      </c>
      <c r="R82" s="63" t="str">
        <f t="shared" si="63"/>
        <v xml:space="preserve"> </v>
      </c>
      <c r="S82" s="62" t="str">
        <f t="shared" si="55"/>
        <v xml:space="preserve"> </v>
      </c>
      <c r="T82" s="62" t="str">
        <f t="shared" si="58"/>
        <v xml:space="preserve"> </v>
      </c>
      <c r="U82" s="66" t="str">
        <f t="shared" si="52"/>
        <v xml:space="preserve"> </v>
      </c>
      <c r="V82" s="118"/>
    </row>
    <row r="83" spans="1:22" s="119" customFormat="1" ht="18" customHeight="1">
      <c r="A83" s="116" t="s">
        <v>159</v>
      </c>
      <c r="B83" s="117" t="s">
        <v>160</v>
      </c>
      <c r="C83" s="70">
        <f>+C84+C85</f>
        <v>14300000</v>
      </c>
      <c r="D83" s="70">
        <f>+D84+D85</f>
        <v>8900870</v>
      </c>
      <c r="E83" s="109">
        <f t="shared" ref="E83:L83" si="64">ROUND(+E84+E85,1)</f>
        <v>14300000</v>
      </c>
      <c r="F83" s="109">
        <f t="shared" si="64"/>
        <v>8892670</v>
      </c>
      <c r="G83" s="109">
        <f t="shared" si="64"/>
        <v>8774279</v>
      </c>
      <c r="H83" s="109">
        <f t="shared" si="64"/>
        <v>8771627</v>
      </c>
      <c r="I83" s="109">
        <f t="shared" si="64"/>
        <v>1500</v>
      </c>
      <c r="J83" s="109">
        <f t="shared" si="64"/>
        <v>8770127</v>
      </c>
      <c r="K83" s="111">
        <f t="shared" si="64"/>
        <v>8771627</v>
      </c>
      <c r="L83" s="112">
        <f t="shared" si="64"/>
        <v>0</v>
      </c>
      <c r="M83" s="113">
        <f>ROUND(+M84+M85,1)</f>
        <v>8950235</v>
      </c>
      <c r="N83" s="62"/>
      <c r="O83" s="62" t="str">
        <f t="shared" si="47"/>
        <v xml:space="preserve"> </v>
      </c>
      <c r="P83" s="63" t="str">
        <f t="shared" si="57"/>
        <v xml:space="preserve"> </v>
      </c>
      <c r="Q83" s="63" t="str">
        <f t="shared" si="54"/>
        <v xml:space="preserve"> </v>
      </c>
      <c r="R83" s="63" t="str">
        <f t="shared" si="63"/>
        <v xml:space="preserve"> </v>
      </c>
      <c r="S83" s="62" t="str">
        <f t="shared" si="55"/>
        <v xml:space="preserve"> </v>
      </c>
      <c r="T83" s="62" t="str">
        <f t="shared" si="58"/>
        <v xml:space="preserve"> </v>
      </c>
      <c r="U83" s="66" t="str">
        <f t="shared" si="52"/>
        <v xml:space="preserve"> </v>
      </c>
      <c r="V83" s="118"/>
    </row>
    <row r="84" spans="1:22" s="103" customFormat="1" ht="18" customHeight="1">
      <c r="A84" s="94" t="s">
        <v>161</v>
      </c>
      <c r="B84" s="95" t="s">
        <v>162</v>
      </c>
      <c r="C84" s="96">
        <v>7774000</v>
      </c>
      <c r="D84" s="96">
        <v>7084940</v>
      </c>
      <c r="E84" s="96">
        <v>7774000</v>
      </c>
      <c r="F84" s="96">
        <v>7084940</v>
      </c>
      <c r="G84" s="120">
        <f>'[1]ANGAJ BUGETAR'!C61</f>
        <v>6978627</v>
      </c>
      <c r="H84" s="97">
        <f>I84+J84</f>
        <v>6978623</v>
      </c>
      <c r="I84" s="97">
        <f>'[1]ANGAJAM LEGAL '!D61</f>
        <v>1500</v>
      </c>
      <c r="J84" s="97">
        <f>'[1]ANGAJAM LEGAL '!E61</f>
        <v>6977123</v>
      </c>
      <c r="K84" s="122">
        <f>[1]PLATI!C61</f>
        <v>6978623</v>
      </c>
      <c r="L84" s="100">
        <f>ROUND(H84-K84,1)</f>
        <v>0</v>
      </c>
      <c r="M84" s="101">
        <v>7114850</v>
      </c>
      <c r="N84" s="62"/>
      <c r="O84" s="62" t="str">
        <f t="shared" si="47"/>
        <v xml:space="preserve"> </v>
      </c>
      <c r="P84" s="63" t="str">
        <f t="shared" si="57"/>
        <v xml:space="preserve"> </v>
      </c>
      <c r="Q84" s="63" t="str">
        <f t="shared" si="54"/>
        <v xml:space="preserve"> </v>
      </c>
      <c r="R84" s="63" t="str">
        <f t="shared" si="63"/>
        <v xml:space="preserve"> </v>
      </c>
      <c r="S84" s="62" t="str">
        <f t="shared" si="55"/>
        <v xml:space="preserve"> </v>
      </c>
      <c r="T84" s="62" t="str">
        <f t="shared" si="58"/>
        <v xml:space="preserve"> </v>
      </c>
      <c r="U84" s="66" t="str">
        <f t="shared" si="52"/>
        <v xml:space="preserve"> </v>
      </c>
      <c r="V84" s="102"/>
    </row>
    <row r="85" spans="1:22" s="103" customFormat="1" ht="18" customHeight="1">
      <c r="A85" s="94" t="s">
        <v>163</v>
      </c>
      <c r="B85" s="95" t="s">
        <v>164</v>
      </c>
      <c r="C85" s="96">
        <v>6526000</v>
      </c>
      <c r="D85" s="96">
        <v>1815930</v>
      </c>
      <c r="E85" s="96">
        <v>6526000</v>
      </c>
      <c r="F85" s="96">
        <v>1807730</v>
      </c>
      <c r="G85" s="120">
        <f>'[1]ANGAJ BUGETAR'!C62</f>
        <v>1795652</v>
      </c>
      <c r="H85" s="97">
        <f>I85+J85</f>
        <v>1793004</v>
      </c>
      <c r="I85" s="97">
        <f>'[1]ANGAJAM LEGAL '!D62</f>
        <v>0</v>
      </c>
      <c r="J85" s="97">
        <f>'[1]ANGAJAM LEGAL '!E62</f>
        <v>1793004</v>
      </c>
      <c r="K85" s="122">
        <f>[1]PLATI!C62</f>
        <v>1793004</v>
      </c>
      <c r="L85" s="100">
        <f>ROUND(H85-K85,1)</f>
        <v>0</v>
      </c>
      <c r="M85" s="101">
        <v>1835385</v>
      </c>
      <c r="N85" s="62"/>
      <c r="O85" s="62" t="str">
        <f t="shared" si="47"/>
        <v xml:space="preserve"> </v>
      </c>
      <c r="P85" s="63" t="str">
        <f t="shared" si="57"/>
        <v xml:space="preserve"> </v>
      </c>
      <c r="Q85" s="63" t="str">
        <f t="shared" si="54"/>
        <v xml:space="preserve"> </v>
      </c>
      <c r="R85" s="63" t="str">
        <f t="shared" si="63"/>
        <v xml:space="preserve"> </v>
      </c>
      <c r="S85" s="62" t="str">
        <f t="shared" si="55"/>
        <v xml:space="preserve"> </v>
      </c>
      <c r="T85" s="62" t="str">
        <f t="shared" si="58"/>
        <v xml:space="preserve"> </v>
      </c>
      <c r="U85" s="66" t="str">
        <f t="shared" si="52"/>
        <v xml:space="preserve"> </v>
      </c>
      <c r="V85" s="102"/>
    </row>
    <row r="86" spans="1:22" s="119" customFormat="1" ht="18" customHeight="1">
      <c r="A86" s="116" t="s">
        <v>37</v>
      </c>
      <c r="B86" s="117" t="s">
        <v>165</v>
      </c>
      <c r="C86" s="70">
        <f t="shared" ref="C86:M87" si="65">C87</f>
        <v>15000000</v>
      </c>
      <c r="D86" s="70">
        <f t="shared" si="65"/>
        <v>28599000</v>
      </c>
      <c r="E86" s="70">
        <f t="shared" si="65"/>
        <v>15000000</v>
      </c>
      <c r="F86" s="70">
        <f t="shared" si="65"/>
        <v>28599000</v>
      </c>
      <c r="G86" s="70">
        <f t="shared" si="65"/>
        <v>28441747</v>
      </c>
      <c r="H86" s="70">
        <f t="shared" si="65"/>
        <v>28441747</v>
      </c>
      <c r="I86" s="70">
        <f t="shared" si="65"/>
        <v>0</v>
      </c>
      <c r="J86" s="70">
        <f t="shared" si="65"/>
        <v>28441747</v>
      </c>
      <c r="K86" s="71">
        <f t="shared" si="65"/>
        <v>28441747</v>
      </c>
      <c r="L86" s="72">
        <f t="shared" si="65"/>
        <v>0</v>
      </c>
      <c r="M86" s="73">
        <f t="shared" si="65"/>
        <v>28441747</v>
      </c>
      <c r="N86" s="62"/>
      <c r="O86" s="62" t="str">
        <f t="shared" si="47"/>
        <v xml:space="preserve"> </v>
      </c>
      <c r="P86" s="63" t="str">
        <f t="shared" si="57"/>
        <v xml:space="preserve"> </v>
      </c>
      <c r="Q86" s="63" t="str">
        <f t="shared" si="54"/>
        <v xml:space="preserve"> EROARE</v>
      </c>
      <c r="R86" s="63" t="str">
        <f t="shared" si="63"/>
        <v xml:space="preserve"> </v>
      </c>
      <c r="S86" s="62" t="str">
        <f t="shared" si="55"/>
        <v xml:space="preserve"> </v>
      </c>
      <c r="T86" s="62" t="str">
        <f t="shared" si="58"/>
        <v xml:space="preserve"> </v>
      </c>
      <c r="U86" s="66" t="str">
        <f t="shared" si="52"/>
        <v xml:space="preserve"> </v>
      </c>
      <c r="V86" s="118"/>
    </row>
    <row r="87" spans="1:22" s="119" customFormat="1" ht="18" customHeight="1">
      <c r="A87" s="116" t="s">
        <v>166</v>
      </c>
      <c r="B87" s="117" t="s">
        <v>167</v>
      </c>
      <c r="C87" s="70">
        <f t="shared" si="65"/>
        <v>15000000</v>
      </c>
      <c r="D87" s="70">
        <f t="shared" si="65"/>
        <v>28599000</v>
      </c>
      <c r="E87" s="70">
        <f t="shared" si="65"/>
        <v>15000000</v>
      </c>
      <c r="F87" s="70">
        <f t="shared" si="65"/>
        <v>28599000</v>
      </c>
      <c r="G87" s="70">
        <f t="shared" si="65"/>
        <v>28441747</v>
      </c>
      <c r="H87" s="70">
        <f t="shared" si="65"/>
        <v>28441747</v>
      </c>
      <c r="I87" s="70">
        <f t="shared" si="65"/>
        <v>0</v>
      </c>
      <c r="J87" s="70">
        <f t="shared" si="65"/>
        <v>28441747</v>
      </c>
      <c r="K87" s="71">
        <f t="shared" si="65"/>
        <v>28441747</v>
      </c>
      <c r="L87" s="72">
        <f t="shared" si="65"/>
        <v>0</v>
      </c>
      <c r="M87" s="73">
        <f t="shared" si="65"/>
        <v>28441747</v>
      </c>
      <c r="N87" s="62"/>
      <c r="O87" s="62" t="str">
        <f t="shared" si="47"/>
        <v xml:space="preserve"> </v>
      </c>
      <c r="P87" s="63" t="str">
        <f t="shared" si="57"/>
        <v xml:space="preserve"> </v>
      </c>
      <c r="Q87" s="63" t="str">
        <f t="shared" si="54"/>
        <v xml:space="preserve"> EROARE</v>
      </c>
      <c r="R87" s="63" t="str">
        <f t="shared" si="63"/>
        <v xml:space="preserve"> </v>
      </c>
      <c r="S87" s="62" t="str">
        <f t="shared" si="55"/>
        <v xml:space="preserve"> </v>
      </c>
      <c r="T87" s="62" t="str">
        <f t="shared" si="58"/>
        <v xml:space="preserve"> </v>
      </c>
      <c r="U87" s="66" t="str">
        <f t="shared" si="52"/>
        <v xml:space="preserve"> </v>
      </c>
      <c r="V87" s="118"/>
    </row>
    <row r="88" spans="1:22" s="103" customFormat="1" ht="18" customHeight="1">
      <c r="A88" s="94" t="s">
        <v>168</v>
      </c>
      <c r="B88" s="95" t="s">
        <v>169</v>
      </c>
      <c r="C88" s="96">
        <v>15000000</v>
      </c>
      <c r="D88" s="96">
        <v>28599000</v>
      </c>
      <c r="E88" s="96">
        <v>15000000</v>
      </c>
      <c r="F88" s="96">
        <v>28599000</v>
      </c>
      <c r="G88" s="120">
        <f>'[1]ANGAJ BUGETAR'!C65</f>
        <v>28441747</v>
      </c>
      <c r="H88" s="97">
        <f>I88+J88</f>
        <v>28441747</v>
      </c>
      <c r="I88" s="97">
        <f>'[1]ANGAJAM LEGAL '!D65</f>
        <v>0</v>
      </c>
      <c r="J88" s="97">
        <f>'[1]ANGAJAM LEGAL '!E65</f>
        <v>28441747</v>
      </c>
      <c r="K88" s="122">
        <f>[1]PLATI!C65</f>
        <v>28441747</v>
      </c>
      <c r="L88" s="100">
        <f>ROUND(H88-K88,1)</f>
        <v>0</v>
      </c>
      <c r="M88" s="101">
        <v>28441747</v>
      </c>
      <c r="N88" s="92" t="str">
        <f t="shared" ref="N88" si="66">IF(L88&lt;&gt;0," EROARE"," ")</f>
        <v xml:space="preserve"> </v>
      </c>
      <c r="O88" s="62" t="str">
        <f>IF(+'[1]CREDITE BUG'!D18&lt;&gt;'CONT EXECUTIE  '!K88," EROARE"," ")</f>
        <v xml:space="preserve"> </v>
      </c>
      <c r="P88" s="63" t="str">
        <f t="shared" si="57"/>
        <v xml:space="preserve"> </v>
      </c>
      <c r="Q88" s="63" t="str">
        <f t="shared" si="54"/>
        <v xml:space="preserve"> EROARE</v>
      </c>
      <c r="R88" s="63" t="str">
        <f t="shared" si="63"/>
        <v xml:space="preserve"> </v>
      </c>
      <c r="S88" s="62" t="str">
        <f t="shared" si="55"/>
        <v xml:space="preserve"> </v>
      </c>
      <c r="T88" s="62" t="str">
        <f t="shared" si="58"/>
        <v xml:space="preserve"> </v>
      </c>
      <c r="U88" s="66" t="str">
        <f t="shared" si="52"/>
        <v xml:space="preserve"> </v>
      </c>
      <c r="V88" s="102"/>
    </row>
    <row r="89" spans="1:22" s="103" customFormat="1" ht="38.25">
      <c r="A89" s="68" t="s">
        <v>57</v>
      </c>
      <c r="B89" s="150" t="s">
        <v>170</v>
      </c>
      <c r="C89" s="109">
        <f t="shared" ref="C89:M89" si="67">+C90</f>
        <v>12000000000</v>
      </c>
      <c r="D89" s="109">
        <f t="shared" si="67"/>
        <v>12441687999.999998</v>
      </c>
      <c r="E89" s="109">
        <f t="shared" si="67"/>
        <v>12000000000</v>
      </c>
      <c r="F89" s="109">
        <f t="shared" si="67"/>
        <v>12441687999.999998</v>
      </c>
      <c r="G89" s="109">
        <f t="shared" si="67"/>
        <v>12400490289</v>
      </c>
      <c r="H89" s="109">
        <f t="shared" si="67"/>
        <v>12418300486</v>
      </c>
      <c r="I89" s="109">
        <f t="shared" si="67"/>
        <v>110</v>
      </c>
      <c r="J89" s="109">
        <f t="shared" si="67"/>
        <v>12418300376</v>
      </c>
      <c r="K89" s="111">
        <f t="shared" si="67"/>
        <v>12399062601</v>
      </c>
      <c r="L89" s="112">
        <f t="shared" si="67"/>
        <v>19237885</v>
      </c>
      <c r="M89" s="113">
        <f t="shared" si="67"/>
        <v>12415179280</v>
      </c>
      <c r="N89" s="151"/>
      <c r="O89" s="62" t="str">
        <f>IF(+'[1]CREDITE BUG'!D20&lt;&gt;'CONT EXECUTIE  '!K89," EROARE"," ")</f>
        <v xml:space="preserve"> </v>
      </c>
      <c r="P89" s="63" t="str">
        <f t="shared" si="57"/>
        <v xml:space="preserve"> </v>
      </c>
      <c r="Q89" s="63" t="str">
        <f t="shared" si="54"/>
        <v xml:space="preserve"> EROARE</v>
      </c>
      <c r="R89" s="63" t="str">
        <f t="shared" si="63"/>
        <v xml:space="preserve"> </v>
      </c>
      <c r="S89" s="62" t="str">
        <f t="shared" si="55"/>
        <v xml:space="preserve"> </v>
      </c>
      <c r="T89" s="62" t="str">
        <f t="shared" si="58"/>
        <v xml:space="preserve"> </v>
      </c>
      <c r="U89" s="66" t="str">
        <f t="shared" si="52"/>
        <v xml:space="preserve"> </v>
      </c>
      <c r="V89" s="152"/>
    </row>
    <row r="90" spans="1:22" s="103" customFormat="1" ht="18" customHeight="1">
      <c r="A90" s="153" t="s">
        <v>171</v>
      </c>
      <c r="B90" s="150" t="s">
        <v>172</v>
      </c>
      <c r="C90" s="109">
        <f t="shared" ref="C90:M90" si="68">+C91+C109</f>
        <v>12000000000</v>
      </c>
      <c r="D90" s="109">
        <f t="shared" si="68"/>
        <v>12441687999.999998</v>
      </c>
      <c r="E90" s="109">
        <f t="shared" si="68"/>
        <v>12000000000</v>
      </c>
      <c r="F90" s="109">
        <f t="shared" si="68"/>
        <v>12441687999.999998</v>
      </c>
      <c r="G90" s="109">
        <f t="shared" si="68"/>
        <v>12400490289</v>
      </c>
      <c r="H90" s="109">
        <f t="shared" si="68"/>
        <v>12418300486</v>
      </c>
      <c r="I90" s="109">
        <f t="shared" si="68"/>
        <v>110</v>
      </c>
      <c r="J90" s="109">
        <f t="shared" si="68"/>
        <v>12418300376</v>
      </c>
      <c r="K90" s="111">
        <f t="shared" si="68"/>
        <v>12399062601</v>
      </c>
      <c r="L90" s="112">
        <f t="shared" si="68"/>
        <v>19237885</v>
      </c>
      <c r="M90" s="113">
        <f t="shared" si="68"/>
        <v>12415179280</v>
      </c>
      <c r="N90" s="154"/>
      <c r="O90" s="62" t="str">
        <f>IF(F90&lt;K90," EROARE"," ")</f>
        <v xml:space="preserve"> </v>
      </c>
      <c r="P90" s="63" t="str">
        <f t="shared" si="57"/>
        <v xml:space="preserve"> </v>
      </c>
      <c r="Q90" s="63" t="str">
        <f t="shared" si="54"/>
        <v xml:space="preserve"> EROARE</v>
      </c>
      <c r="R90" s="63" t="str">
        <f t="shared" si="63"/>
        <v xml:space="preserve"> </v>
      </c>
      <c r="S90" s="62" t="str">
        <f t="shared" si="55"/>
        <v xml:space="preserve"> </v>
      </c>
      <c r="T90" s="62" t="str">
        <f t="shared" si="58"/>
        <v xml:space="preserve"> </v>
      </c>
      <c r="U90" s="66" t="str">
        <f t="shared" si="52"/>
        <v xml:space="preserve"> </v>
      </c>
      <c r="V90" s="152"/>
    </row>
    <row r="91" spans="1:22" s="156" customFormat="1" ht="60">
      <c r="A91" s="155" t="s">
        <v>173</v>
      </c>
      <c r="B91" s="150" t="s">
        <v>174</v>
      </c>
      <c r="C91" s="109">
        <f>C92+C93+C94+C95+C99+C103</f>
        <v>12000000000</v>
      </c>
      <c r="D91" s="109">
        <f t="shared" ref="D91:M91" si="69">D92+D93+D94+D95+D99+D103</f>
        <v>12441687999.999998</v>
      </c>
      <c r="E91" s="109">
        <f t="shared" si="69"/>
        <v>12000000000</v>
      </c>
      <c r="F91" s="109">
        <f t="shared" si="69"/>
        <v>12441687999.999998</v>
      </c>
      <c r="G91" s="109">
        <f t="shared" si="69"/>
        <v>12400490289</v>
      </c>
      <c r="H91" s="109">
        <f t="shared" si="69"/>
        <v>12418300486</v>
      </c>
      <c r="I91" s="109">
        <f t="shared" si="69"/>
        <v>110</v>
      </c>
      <c r="J91" s="109">
        <f t="shared" si="69"/>
        <v>12418300376</v>
      </c>
      <c r="K91" s="111">
        <f t="shared" si="69"/>
        <v>12399062601</v>
      </c>
      <c r="L91" s="112">
        <f t="shared" si="69"/>
        <v>19237885</v>
      </c>
      <c r="M91" s="113">
        <f t="shared" si="69"/>
        <v>12415179280</v>
      </c>
      <c r="N91" s="154"/>
      <c r="O91" s="62" t="str">
        <f t="shared" ref="O91:O120" si="70">IF(F91&lt;K91," EROARE"," ")</f>
        <v xml:space="preserve"> </v>
      </c>
      <c r="P91" s="63" t="str">
        <f t="shared" si="57"/>
        <v xml:space="preserve"> </v>
      </c>
      <c r="Q91" s="63" t="str">
        <f t="shared" si="54"/>
        <v xml:space="preserve"> EROARE</v>
      </c>
      <c r="R91" s="63" t="str">
        <f t="shared" si="63"/>
        <v xml:space="preserve"> </v>
      </c>
      <c r="S91" s="62" t="str">
        <f t="shared" si="55"/>
        <v xml:space="preserve"> </v>
      </c>
      <c r="T91" s="62" t="str">
        <f t="shared" si="58"/>
        <v xml:space="preserve"> </v>
      </c>
      <c r="U91" s="66" t="str">
        <f t="shared" si="52"/>
        <v xml:space="preserve"> </v>
      </c>
      <c r="V91" s="152"/>
    </row>
    <row r="92" spans="1:22" s="103" customFormat="1" ht="60">
      <c r="A92" s="157" t="s">
        <v>175</v>
      </c>
      <c r="B92" s="158"/>
      <c r="C92" s="159">
        <v>10801770000</v>
      </c>
      <c r="D92" s="159">
        <v>10334266149.999998</v>
      </c>
      <c r="E92" s="159">
        <v>10801770000</v>
      </c>
      <c r="F92" s="159">
        <v>10334266149.999998</v>
      </c>
      <c r="G92" s="160">
        <f>'[1]ANGAJ BUGETAR'!C69</f>
        <v>10298851934</v>
      </c>
      <c r="H92" s="97">
        <f t="shared" ref="H92:H111" si="71">I92+J92</f>
        <v>10311834515</v>
      </c>
      <c r="I92" s="97">
        <f>'[1]ANGAJAM LEGAL '!D69</f>
        <v>0</v>
      </c>
      <c r="J92" s="97">
        <f>'[1]ANGAJAM LEGAL '!E69</f>
        <v>10311834515</v>
      </c>
      <c r="K92" s="122">
        <f>[1]PLATI!C69</f>
        <v>10297785159</v>
      </c>
      <c r="L92" s="100">
        <f t="shared" ref="L92:L111" si="72">ROUND(H92-K92,1)</f>
        <v>14049356</v>
      </c>
      <c r="M92" s="161">
        <v>10309436154</v>
      </c>
      <c r="N92" s="154"/>
      <c r="O92" s="62" t="str">
        <f t="shared" si="70"/>
        <v xml:space="preserve"> </v>
      </c>
      <c r="P92" s="63" t="str">
        <f t="shared" si="57"/>
        <v xml:space="preserve"> </v>
      </c>
      <c r="Q92" s="63" t="str">
        <f t="shared" si="54"/>
        <v xml:space="preserve"> </v>
      </c>
      <c r="R92" s="63" t="str">
        <f t="shared" si="63"/>
        <v xml:space="preserve"> </v>
      </c>
      <c r="S92" s="62" t="str">
        <f t="shared" si="55"/>
        <v xml:space="preserve"> </v>
      </c>
      <c r="T92" s="62" t="str">
        <f t="shared" si="58"/>
        <v xml:space="preserve"> </v>
      </c>
      <c r="U92" s="66" t="str">
        <f t="shared" si="52"/>
        <v xml:space="preserve"> </v>
      </c>
      <c r="V92" s="152"/>
    </row>
    <row r="93" spans="1:22" s="103" customFormat="1" ht="60">
      <c r="A93" s="157" t="s">
        <v>176</v>
      </c>
      <c r="B93" s="162"/>
      <c r="C93" s="159">
        <v>59180000</v>
      </c>
      <c r="D93" s="159">
        <v>69289820</v>
      </c>
      <c r="E93" s="159">
        <v>59180000</v>
      </c>
      <c r="F93" s="159">
        <v>69289820</v>
      </c>
      <c r="G93" s="160">
        <f>'[1]ANGAJ BUGETAR'!C70</f>
        <v>68994826</v>
      </c>
      <c r="H93" s="97">
        <f t="shared" si="71"/>
        <v>69206015</v>
      </c>
      <c r="I93" s="97">
        <f>'[1]ANGAJAM LEGAL '!D70</f>
        <v>0</v>
      </c>
      <c r="J93" s="97">
        <f>'[1]ANGAJAM LEGAL '!E70</f>
        <v>69206015</v>
      </c>
      <c r="K93" s="122">
        <f>[1]PLATI!C70</f>
        <v>68987257</v>
      </c>
      <c r="L93" s="100">
        <f t="shared" si="72"/>
        <v>218758</v>
      </c>
      <c r="M93" s="161">
        <v>69067328</v>
      </c>
      <c r="N93" s="154"/>
      <c r="O93" s="62" t="str">
        <f t="shared" si="70"/>
        <v xml:space="preserve"> </v>
      </c>
      <c r="P93" s="63" t="str">
        <f t="shared" si="57"/>
        <v xml:space="preserve"> </v>
      </c>
      <c r="Q93" s="63" t="str">
        <f t="shared" si="54"/>
        <v xml:space="preserve"> EROARE</v>
      </c>
      <c r="R93" s="63" t="str">
        <f t="shared" si="63"/>
        <v xml:space="preserve"> </v>
      </c>
      <c r="S93" s="62" t="str">
        <f t="shared" si="55"/>
        <v xml:space="preserve"> </v>
      </c>
      <c r="T93" s="62" t="str">
        <f t="shared" si="58"/>
        <v xml:space="preserve"> </v>
      </c>
      <c r="U93" s="66" t="str">
        <f t="shared" si="52"/>
        <v xml:space="preserve"> </v>
      </c>
      <c r="V93" s="152"/>
    </row>
    <row r="94" spans="1:22" s="167" customFormat="1" ht="58.9" customHeight="1">
      <c r="A94" s="163" t="s">
        <v>177</v>
      </c>
      <c r="B94" s="164"/>
      <c r="C94" s="165">
        <v>25630000</v>
      </c>
      <c r="D94" s="165">
        <v>34118330</v>
      </c>
      <c r="E94" s="165">
        <v>25630000</v>
      </c>
      <c r="F94" s="165">
        <v>34118330</v>
      </c>
      <c r="G94" s="160">
        <f>'[1]ANGAJ BUGETAR'!C71</f>
        <v>33871849</v>
      </c>
      <c r="H94" s="129">
        <f t="shared" si="71"/>
        <v>34079020</v>
      </c>
      <c r="I94" s="129">
        <f>'[1]ANGAJAM LEGAL '!D71</f>
        <v>0</v>
      </c>
      <c r="J94" s="129">
        <f>'[1]ANGAJAM LEGAL '!E71</f>
        <v>34079020</v>
      </c>
      <c r="K94" s="130">
        <f>[1]PLATI!C71</f>
        <v>33864739</v>
      </c>
      <c r="L94" s="131">
        <f t="shared" si="72"/>
        <v>214281</v>
      </c>
      <c r="M94" s="166">
        <v>33967400</v>
      </c>
      <c r="N94" s="154"/>
      <c r="O94" s="62" t="str">
        <f t="shared" si="70"/>
        <v xml:space="preserve"> </v>
      </c>
      <c r="P94" s="63" t="str">
        <f t="shared" si="57"/>
        <v xml:space="preserve"> </v>
      </c>
      <c r="Q94" s="63" t="str">
        <f t="shared" si="54"/>
        <v xml:space="preserve"> EROARE</v>
      </c>
      <c r="R94" s="63" t="str">
        <f t="shared" si="63"/>
        <v xml:space="preserve"> </v>
      </c>
      <c r="S94" s="62" t="str">
        <f t="shared" si="55"/>
        <v xml:space="preserve"> </v>
      </c>
      <c r="T94" s="62" t="str">
        <f t="shared" si="58"/>
        <v xml:space="preserve"> </v>
      </c>
      <c r="U94" s="66" t="str">
        <f t="shared" si="52"/>
        <v xml:space="preserve"> </v>
      </c>
      <c r="V94" s="152"/>
    </row>
    <row r="95" spans="1:22" s="167" customFormat="1" ht="60">
      <c r="A95" s="168" t="s">
        <v>178</v>
      </c>
      <c r="B95" s="169"/>
      <c r="C95" s="170">
        <f>C96+C97+C98</f>
        <v>1113420000</v>
      </c>
      <c r="D95" s="170">
        <f t="shared" ref="D95:J95" si="73">D96+D97+D98</f>
        <v>1339152570</v>
      </c>
      <c r="E95" s="170">
        <f t="shared" si="73"/>
        <v>1113420000</v>
      </c>
      <c r="F95" s="170">
        <f t="shared" si="73"/>
        <v>1339152570</v>
      </c>
      <c r="G95" s="170">
        <f t="shared" si="73"/>
        <v>1336762546</v>
      </c>
      <c r="H95" s="170">
        <f t="shared" si="71"/>
        <v>1338837574</v>
      </c>
      <c r="I95" s="170">
        <f t="shared" si="73"/>
        <v>110</v>
      </c>
      <c r="J95" s="170">
        <f t="shared" si="73"/>
        <v>1338837464</v>
      </c>
      <c r="K95" s="171">
        <f>[1]PLATI!C72</f>
        <v>1336649738</v>
      </c>
      <c r="L95" s="172">
        <f t="shared" si="72"/>
        <v>2187836</v>
      </c>
      <c r="M95" s="173">
        <f>M96+M97+M98</f>
        <v>1338336505</v>
      </c>
      <c r="N95" s="154"/>
      <c r="O95" s="62" t="str">
        <f t="shared" si="70"/>
        <v xml:space="preserve"> </v>
      </c>
      <c r="P95" s="63" t="str">
        <f t="shared" si="57"/>
        <v xml:space="preserve"> </v>
      </c>
      <c r="Q95" s="63" t="str">
        <f t="shared" si="54"/>
        <v xml:space="preserve"> EROARE</v>
      </c>
      <c r="R95" s="63" t="str">
        <f t="shared" si="63"/>
        <v xml:space="preserve"> </v>
      </c>
      <c r="S95" s="62" t="str">
        <f t="shared" si="55"/>
        <v xml:space="preserve"> </v>
      </c>
      <c r="T95" s="62" t="str">
        <f t="shared" si="58"/>
        <v xml:space="preserve"> </v>
      </c>
      <c r="U95" s="66" t="str">
        <f t="shared" si="52"/>
        <v xml:space="preserve"> </v>
      </c>
      <c r="V95" s="152"/>
    </row>
    <row r="96" spans="1:22" s="167" customFormat="1" ht="112.5">
      <c r="A96" s="174" t="s">
        <v>179</v>
      </c>
      <c r="B96" s="162"/>
      <c r="C96" s="159">
        <v>371290000</v>
      </c>
      <c r="D96" s="159">
        <v>453346360</v>
      </c>
      <c r="E96" s="159">
        <v>371290000</v>
      </c>
      <c r="F96" s="159">
        <v>453346360</v>
      </c>
      <c r="G96" s="160">
        <f>'[1]ANGAJ BUGETAR'!C73</f>
        <v>452485997</v>
      </c>
      <c r="H96" s="97">
        <f t="shared" si="71"/>
        <v>453231010</v>
      </c>
      <c r="I96" s="97">
        <f>'[1]ANGAJAM LEGAL '!D73</f>
        <v>66</v>
      </c>
      <c r="J96" s="97">
        <f>'[1]ANGAJAM LEGAL '!E73</f>
        <v>453230944</v>
      </c>
      <c r="K96" s="122">
        <f>[1]PLATI!C73</f>
        <v>452449880</v>
      </c>
      <c r="L96" s="100">
        <f t="shared" si="72"/>
        <v>781130</v>
      </c>
      <c r="M96" s="161">
        <v>453123260</v>
      </c>
      <c r="N96" s="154"/>
      <c r="O96" s="62" t="str">
        <f t="shared" si="70"/>
        <v xml:space="preserve"> </v>
      </c>
      <c r="P96" s="63" t="str">
        <f t="shared" si="57"/>
        <v xml:space="preserve"> </v>
      </c>
      <c r="Q96" s="63" t="str">
        <f t="shared" si="54"/>
        <v xml:space="preserve"> EROARE</v>
      </c>
      <c r="R96" s="63" t="str">
        <f t="shared" si="63"/>
        <v xml:space="preserve"> </v>
      </c>
      <c r="S96" s="62" t="str">
        <f t="shared" si="55"/>
        <v xml:space="preserve"> </v>
      </c>
      <c r="T96" s="62" t="str">
        <f t="shared" si="58"/>
        <v xml:space="preserve"> </v>
      </c>
      <c r="U96" s="66" t="str">
        <f t="shared" si="52"/>
        <v xml:space="preserve"> </v>
      </c>
      <c r="V96" s="152"/>
    </row>
    <row r="97" spans="1:22" s="167" customFormat="1" ht="101.25">
      <c r="A97" s="175" t="s">
        <v>180</v>
      </c>
      <c r="B97" s="176"/>
      <c r="C97" s="159">
        <v>404490000</v>
      </c>
      <c r="D97" s="159">
        <v>477287200</v>
      </c>
      <c r="E97" s="159">
        <v>404490000</v>
      </c>
      <c r="F97" s="159">
        <v>477287200</v>
      </c>
      <c r="G97" s="160">
        <f>'[1]ANGAJ BUGETAR'!C74</f>
        <v>476400355</v>
      </c>
      <c r="H97" s="97">
        <f t="shared" si="71"/>
        <v>477174262</v>
      </c>
      <c r="I97" s="97">
        <f>'[1]ANGAJAM LEGAL '!D74</f>
        <v>20</v>
      </c>
      <c r="J97" s="97">
        <f>'[1]ANGAJAM LEGAL '!E74</f>
        <v>477174242</v>
      </c>
      <c r="K97" s="122">
        <f>[1]PLATI!C74</f>
        <v>476360023</v>
      </c>
      <c r="L97" s="100">
        <f t="shared" si="72"/>
        <v>814239</v>
      </c>
      <c r="M97" s="161">
        <v>476944964</v>
      </c>
      <c r="N97" s="154"/>
      <c r="O97" s="62" t="str">
        <f t="shared" si="70"/>
        <v xml:space="preserve"> </v>
      </c>
      <c r="P97" s="63" t="str">
        <f t="shared" si="57"/>
        <v xml:space="preserve"> </v>
      </c>
      <c r="Q97" s="63" t="str">
        <f t="shared" si="54"/>
        <v xml:space="preserve"> EROARE</v>
      </c>
      <c r="R97" s="63" t="str">
        <f t="shared" si="63"/>
        <v xml:space="preserve"> </v>
      </c>
      <c r="S97" s="62" t="str">
        <f t="shared" si="55"/>
        <v xml:space="preserve"> </v>
      </c>
      <c r="T97" s="62" t="str">
        <f t="shared" si="58"/>
        <v xml:space="preserve"> </v>
      </c>
      <c r="U97" s="66" t="str">
        <f t="shared" si="52"/>
        <v xml:space="preserve"> </v>
      </c>
      <c r="V97" s="152"/>
    </row>
    <row r="98" spans="1:22" s="167" customFormat="1" ht="90">
      <c r="A98" s="175" t="s">
        <v>181</v>
      </c>
      <c r="B98" s="176"/>
      <c r="C98" s="159">
        <v>337640000</v>
      </c>
      <c r="D98" s="159">
        <v>408519010</v>
      </c>
      <c r="E98" s="159">
        <v>337640000</v>
      </c>
      <c r="F98" s="159">
        <v>408519010</v>
      </c>
      <c r="G98" s="160">
        <f>'[1]ANGAJ BUGETAR'!C75</f>
        <v>407876194</v>
      </c>
      <c r="H98" s="97">
        <f t="shared" si="71"/>
        <v>408432302</v>
      </c>
      <c r="I98" s="97">
        <f>'[1]ANGAJAM LEGAL '!D75</f>
        <v>24</v>
      </c>
      <c r="J98" s="97">
        <f>'[1]ANGAJAM LEGAL '!E75</f>
        <v>408432278</v>
      </c>
      <c r="K98" s="122">
        <f>[1]PLATI!C75</f>
        <v>407839835</v>
      </c>
      <c r="L98" s="100">
        <f t="shared" si="72"/>
        <v>592467</v>
      </c>
      <c r="M98" s="161">
        <v>408268281</v>
      </c>
      <c r="N98" s="154"/>
      <c r="O98" s="62" t="str">
        <f t="shared" si="70"/>
        <v xml:space="preserve"> </v>
      </c>
      <c r="P98" s="63" t="str">
        <f t="shared" si="57"/>
        <v xml:space="preserve"> </v>
      </c>
      <c r="Q98" s="63" t="str">
        <f t="shared" si="54"/>
        <v xml:space="preserve"> EROARE</v>
      </c>
      <c r="R98" s="63" t="str">
        <f t="shared" si="63"/>
        <v xml:space="preserve"> </v>
      </c>
      <c r="S98" s="62" t="str">
        <f t="shared" si="55"/>
        <v xml:space="preserve"> </v>
      </c>
      <c r="T98" s="62" t="str">
        <f t="shared" si="58"/>
        <v xml:space="preserve"> </v>
      </c>
      <c r="U98" s="66" t="str">
        <f t="shared" si="52"/>
        <v xml:space="preserve"> </v>
      </c>
      <c r="V98" s="152"/>
    </row>
    <row r="99" spans="1:22" s="167" customFormat="1" ht="168.75">
      <c r="A99" s="175" t="s">
        <v>182</v>
      </c>
      <c r="B99" s="176"/>
      <c r="C99" s="159"/>
      <c r="D99" s="159">
        <v>357908450</v>
      </c>
      <c r="E99" s="159"/>
      <c r="F99" s="159">
        <v>357908450</v>
      </c>
      <c r="G99" s="160">
        <f>'[1]ANGAJ BUGETAR'!C76</f>
        <v>356969133</v>
      </c>
      <c r="H99" s="97">
        <f t="shared" si="71"/>
        <v>357746268</v>
      </c>
      <c r="I99" s="97">
        <f>'[1]ANGAJAM LEGAL '!D76</f>
        <v>0</v>
      </c>
      <c r="J99" s="97">
        <f>'[1]ANGAJAM LEGAL '!E76</f>
        <v>357746268</v>
      </c>
      <c r="K99" s="122">
        <f>[1]PLATI!C76</f>
        <v>356932643</v>
      </c>
      <c r="L99" s="100">
        <f t="shared" si="72"/>
        <v>813625</v>
      </c>
      <c r="M99" s="161">
        <v>357320769</v>
      </c>
      <c r="N99" s="154"/>
      <c r="O99" s="62"/>
      <c r="P99" s="63" t="str">
        <f t="shared" si="57"/>
        <v xml:space="preserve"> </v>
      </c>
      <c r="Q99" s="63"/>
      <c r="R99" s="63"/>
      <c r="S99" s="62"/>
      <c r="T99" s="62"/>
      <c r="U99" s="66"/>
      <c r="V99" s="152"/>
    </row>
    <row r="100" spans="1:22" s="167" customFormat="1" ht="67.5" hidden="1">
      <c r="A100" s="175" t="s">
        <v>183</v>
      </c>
      <c r="B100" s="176"/>
      <c r="C100" s="159"/>
      <c r="D100" s="159"/>
      <c r="E100" s="159"/>
      <c r="F100" s="159"/>
      <c r="G100" s="160">
        <f>'[1]ANGAJ BUGETAR'!C77</f>
        <v>0</v>
      </c>
      <c r="H100" s="97">
        <f t="shared" si="71"/>
        <v>0</v>
      </c>
      <c r="I100" s="97">
        <f>'[1]ANGAJAM LEGAL '!D77</f>
        <v>0</v>
      </c>
      <c r="J100" s="97">
        <f>'[1]ANGAJAM LEGAL '!E77</f>
        <v>0</v>
      </c>
      <c r="K100" s="122">
        <f>[1]PLATI!C77</f>
        <v>0</v>
      </c>
      <c r="L100" s="100">
        <f t="shared" si="72"/>
        <v>0</v>
      </c>
      <c r="M100" s="161"/>
      <c r="N100" s="154"/>
      <c r="O100" s="62" t="str">
        <f t="shared" si="70"/>
        <v xml:space="preserve"> </v>
      </c>
      <c r="P100" s="63" t="str">
        <f t="shared" si="57"/>
        <v xml:space="preserve"> </v>
      </c>
      <c r="Q100" s="63" t="str">
        <f t="shared" si="54"/>
        <v xml:space="preserve"> </v>
      </c>
      <c r="R100" s="63" t="str">
        <f>IF(D100&lt;J100," EROARE"," ")</f>
        <v xml:space="preserve"> </v>
      </c>
      <c r="S100" s="62" t="str">
        <f t="shared" si="55"/>
        <v xml:space="preserve"> </v>
      </c>
      <c r="T100" s="62" t="str">
        <f t="shared" si="58"/>
        <v xml:space="preserve"> </v>
      </c>
      <c r="U100" s="66" t="str">
        <f t="shared" si="52"/>
        <v xml:space="preserve"> </v>
      </c>
      <c r="V100" s="152"/>
    </row>
    <row r="101" spans="1:22" s="167" customFormat="1" ht="60" hidden="1">
      <c r="A101" s="177" t="s">
        <v>184</v>
      </c>
      <c r="B101" s="176"/>
      <c r="C101" s="159"/>
      <c r="D101" s="159"/>
      <c r="E101" s="159"/>
      <c r="F101" s="159"/>
      <c r="G101" s="160">
        <f>'[1]ANGAJ BUGETAR'!C78</f>
        <v>0</v>
      </c>
      <c r="H101" s="97">
        <f t="shared" si="71"/>
        <v>0</v>
      </c>
      <c r="I101" s="97">
        <f>'[1]ANGAJAM LEGAL '!D78</f>
        <v>0</v>
      </c>
      <c r="J101" s="97">
        <f>'[1]ANGAJAM LEGAL '!E78</f>
        <v>0</v>
      </c>
      <c r="K101" s="122">
        <f>[1]PLATI!C78</f>
        <v>0</v>
      </c>
      <c r="L101" s="100">
        <f t="shared" si="72"/>
        <v>0</v>
      </c>
      <c r="M101" s="161"/>
      <c r="N101" s="154"/>
      <c r="O101" s="62" t="str">
        <f t="shared" si="70"/>
        <v xml:space="preserve"> </v>
      </c>
      <c r="P101" s="63" t="str">
        <f t="shared" si="57"/>
        <v xml:space="preserve"> </v>
      </c>
      <c r="Q101" s="63" t="str">
        <f t="shared" si="54"/>
        <v xml:space="preserve"> </v>
      </c>
      <c r="R101" s="63" t="str">
        <f>IF(D101&lt;J101," EROARE"," ")</f>
        <v xml:space="preserve"> </v>
      </c>
      <c r="S101" s="62" t="str">
        <f t="shared" si="55"/>
        <v xml:space="preserve"> </v>
      </c>
      <c r="T101" s="62" t="str">
        <f t="shared" si="58"/>
        <v xml:space="preserve"> </v>
      </c>
      <c r="U101" s="66" t="str">
        <f t="shared" si="52"/>
        <v xml:space="preserve"> </v>
      </c>
      <c r="V101" s="152"/>
    </row>
    <row r="102" spans="1:22" s="167" customFormat="1" ht="56.25" hidden="1">
      <c r="A102" s="178" t="s">
        <v>185</v>
      </c>
      <c r="B102" s="176"/>
      <c r="C102" s="159"/>
      <c r="D102" s="159"/>
      <c r="E102" s="159"/>
      <c r="F102" s="159"/>
      <c r="G102" s="160">
        <f>'[1]ANGAJ BUGETAR'!C79</f>
        <v>0</v>
      </c>
      <c r="H102" s="97">
        <f t="shared" si="71"/>
        <v>0</v>
      </c>
      <c r="I102" s="97">
        <f>'[1]ANGAJAM LEGAL '!D79</f>
        <v>0</v>
      </c>
      <c r="J102" s="97">
        <f>'[1]ANGAJAM LEGAL '!E79</f>
        <v>0</v>
      </c>
      <c r="K102" s="122">
        <f>[1]PLATI!C79</f>
        <v>0</v>
      </c>
      <c r="L102" s="100">
        <f t="shared" si="72"/>
        <v>0</v>
      </c>
      <c r="M102" s="161"/>
      <c r="N102" s="154"/>
      <c r="O102" s="62"/>
      <c r="P102" s="63" t="str">
        <f t="shared" si="57"/>
        <v xml:space="preserve"> </v>
      </c>
      <c r="Q102" s="63" t="str">
        <f t="shared" si="54"/>
        <v xml:space="preserve"> </v>
      </c>
      <c r="R102" s="63" t="str">
        <f>IF(D102&lt;J102," EROARE"," ")</f>
        <v xml:space="preserve"> </v>
      </c>
      <c r="S102" s="62" t="str">
        <f t="shared" si="55"/>
        <v xml:space="preserve"> </v>
      </c>
      <c r="T102" s="62"/>
      <c r="U102" s="66" t="str">
        <f t="shared" si="52"/>
        <v xml:space="preserve"> </v>
      </c>
      <c r="V102" s="152"/>
    </row>
    <row r="103" spans="1:22" s="167" customFormat="1" ht="67.5">
      <c r="A103" s="179" t="s">
        <v>186</v>
      </c>
      <c r="B103" s="180"/>
      <c r="C103" s="109">
        <f>C104+C105+C106+C107+C108</f>
        <v>0</v>
      </c>
      <c r="D103" s="109">
        <f t="shared" ref="D103:M103" si="74">D104+D105+D106+D107+D108</f>
        <v>306952680</v>
      </c>
      <c r="E103" s="109">
        <f t="shared" si="74"/>
        <v>0</v>
      </c>
      <c r="F103" s="109">
        <f t="shared" si="74"/>
        <v>306952680</v>
      </c>
      <c r="G103" s="109">
        <f t="shared" si="74"/>
        <v>305040001</v>
      </c>
      <c r="H103" s="109">
        <f t="shared" si="74"/>
        <v>306597094</v>
      </c>
      <c r="I103" s="109">
        <f t="shared" si="74"/>
        <v>0</v>
      </c>
      <c r="J103" s="109">
        <f t="shared" si="74"/>
        <v>306597094</v>
      </c>
      <c r="K103" s="111">
        <f t="shared" si="74"/>
        <v>304843065</v>
      </c>
      <c r="L103" s="112">
        <f t="shared" si="74"/>
        <v>1754029</v>
      </c>
      <c r="M103" s="113">
        <f t="shared" si="74"/>
        <v>307051124</v>
      </c>
      <c r="N103" s="154"/>
      <c r="O103" s="62"/>
      <c r="P103" s="63" t="str">
        <f t="shared" si="57"/>
        <v xml:space="preserve"> </v>
      </c>
      <c r="Q103" s="63"/>
      <c r="R103" s="63"/>
      <c r="S103" s="62"/>
      <c r="T103" s="62"/>
      <c r="U103" s="66"/>
      <c r="V103" s="152"/>
    </row>
    <row r="104" spans="1:22" s="167" customFormat="1" ht="56.25">
      <c r="A104" s="178" t="s">
        <v>187</v>
      </c>
      <c r="B104" s="176"/>
      <c r="C104" s="159"/>
      <c r="D104" s="159">
        <v>52514030</v>
      </c>
      <c r="E104" s="159"/>
      <c r="F104" s="159">
        <v>52514030</v>
      </c>
      <c r="G104" s="160">
        <f>'[1]ANGAJ BUGETAR'!C81</f>
        <v>52254683</v>
      </c>
      <c r="H104" s="97">
        <f t="shared" si="71"/>
        <v>52463944</v>
      </c>
      <c r="I104" s="97">
        <f>'[1]ANGAJAM LEGAL '!D81</f>
        <v>0</v>
      </c>
      <c r="J104" s="97">
        <f>'[1]ANGAJAM LEGAL '!E81</f>
        <v>52463944</v>
      </c>
      <c r="K104" s="122">
        <f>[1]PLATI!C81</f>
        <v>52236398</v>
      </c>
      <c r="L104" s="100">
        <f t="shared" ref="L104:L108" si="75">ROUND(H104-K104,1)</f>
        <v>227546</v>
      </c>
      <c r="M104" s="161">
        <v>52523444</v>
      </c>
      <c r="N104" s="154"/>
      <c r="O104" s="62"/>
      <c r="P104" s="63" t="str">
        <f t="shared" si="57"/>
        <v xml:space="preserve"> </v>
      </c>
      <c r="Q104" s="63"/>
      <c r="R104" s="63"/>
      <c r="S104" s="62"/>
      <c r="T104" s="62"/>
      <c r="U104" s="66"/>
      <c r="V104" s="152"/>
    </row>
    <row r="105" spans="1:22" s="167" customFormat="1" ht="56.25">
      <c r="A105" s="178" t="s">
        <v>188</v>
      </c>
      <c r="B105" s="176"/>
      <c r="C105" s="159"/>
      <c r="D105" s="159">
        <v>3538610</v>
      </c>
      <c r="E105" s="159"/>
      <c r="F105" s="159">
        <v>3538610</v>
      </c>
      <c r="G105" s="160">
        <f>'[1]ANGAJ BUGETAR'!C82</f>
        <v>3518003</v>
      </c>
      <c r="H105" s="97">
        <f t="shared" si="71"/>
        <v>3507314</v>
      </c>
      <c r="I105" s="97">
        <f>'[1]ANGAJAM LEGAL '!D82</f>
        <v>0</v>
      </c>
      <c r="J105" s="97">
        <f>'[1]ANGAJAM LEGAL '!E82</f>
        <v>3507314</v>
      </c>
      <c r="K105" s="122">
        <f>[1]PLATI!C82</f>
        <v>3501133</v>
      </c>
      <c r="L105" s="100">
        <f t="shared" si="75"/>
        <v>6181</v>
      </c>
      <c r="M105" s="161">
        <v>3533349</v>
      </c>
      <c r="N105" s="154"/>
      <c r="O105" s="62"/>
      <c r="P105" s="63" t="str">
        <f t="shared" si="57"/>
        <v xml:space="preserve"> </v>
      </c>
      <c r="Q105" s="63"/>
      <c r="R105" s="63"/>
      <c r="S105" s="62"/>
      <c r="T105" s="62"/>
      <c r="U105" s="66"/>
      <c r="V105" s="152"/>
    </row>
    <row r="106" spans="1:22" s="167" customFormat="1" ht="56.25">
      <c r="A106" s="178" t="s">
        <v>189</v>
      </c>
      <c r="B106" s="176"/>
      <c r="C106" s="159"/>
      <c r="D106" s="159">
        <v>806750</v>
      </c>
      <c r="E106" s="159"/>
      <c r="F106" s="159">
        <v>806750</v>
      </c>
      <c r="G106" s="160">
        <f>'[1]ANGAJ BUGETAR'!C83</f>
        <v>792728</v>
      </c>
      <c r="H106" s="97">
        <f t="shared" si="71"/>
        <v>781491</v>
      </c>
      <c r="I106" s="97">
        <f>'[1]ANGAJAM LEGAL '!D83</f>
        <v>0</v>
      </c>
      <c r="J106" s="97">
        <f>'[1]ANGAJAM LEGAL '!E83</f>
        <v>781491</v>
      </c>
      <c r="K106" s="122">
        <f>[1]PLATI!C83</f>
        <v>775594</v>
      </c>
      <c r="L106" s="100">
        <f t="shared" si="75"/>
        <v>5897</v>
      </c>
      <c r="M106" s="161">
        <v>782490</v>
      </c>
      <c r="N106" s="154"/>
      <c r="O106" s="62"/>
      <c r="P106" s="63" t="str">
        <f t="shared" si="57"/>
        <v xml:space="preserve"> </v>
      </c>
      <c r="Q106" s="63"/>
      <c r="R106" s="63"/>
      <c r="S106" s="62"/>
      <c r="T106" s="62"/>
      <c r="U106" s="66"/>
      <c r="V106" s="152"/>
    </row>
    <row r="107" spans="1:22" s="167" customFormat="1" ht="157.5">
      <c r="A107" s="178" t="s">
        <v>190</v>
      </c>
      <c r="B107" s="176"/>
      <c r="C107" s="159"/>
      <c r="D107" s="159">
        <v>142427190</v>
      </c>
      <c r="E107" s="159"/>
      <c r="F107" s="159">
        <v>142427190</v>
      </c>
      <c r="G107" s="160">
        <f>'[1]ANGAJ BUGETAR'!C84</f>
        <v>141400940</v>
      </c>
      <c r="H107" s="97">
        <f t="shared" si="71"/>
        <v>142252658</v>
      </c>
      <c r="I107" s="97">
        <f>'[1]ANGAJAM LEGAL '!D84</f>
        <v>0</v>
      </c>
      <c r="J107" s="97">
        <f>'[1]ANGAJAM LEGAL '!E84</f>
        <v>142252658</v>
      </c>
      <c r="K107" s="122">
        <f>[1]PLATI!C84</f>
        <v>141323705</v>
      </c>
      <c r="L107" s="100">
        <f t="shared" si="75"/>
        <v>928953</v>
      </c>
      <c r="M107" s="161">
        <v>142480374</v>
      </c>
      <c r="N107" s="154"/>
      <c r="O107" s="62"/>
      <c r="P107" s="63" t="str">
        <f t="shared" si="57"/>
        <v xml:space="preserve"> </v>
      </c>
      <c r="Q107" s="63"/>
      <c r="R107" s="63"/>
      <c r="S107" s="62"/>
      <c r="T107" s="62"/>
      <c r="U107" s="66"/>
      <c r="V107" s="152"/>
    </row>
    <row r="108" spans="1:22" s="167" customFormat="1" ht="90">
      <c r="A108" s="178" t="s">
        <v>191</v>
      </c>
      <c r="B108" s="176"/>
      <c r="C108" s="159"/>
      <c r="D108" s="159">
        <v>107666100</v>
      </c>
      <c r="E108" s="159"/>
      <c r="F108" s="159">
        <v>107666100</v>
      </c>
      <c r="G108" s="160">
        <f>'[1]ANGAJ BUGETAR'!C85</f>
        <v>107073647</v>
      </c>
      <c r="H108" s="97">
        <f t="shared" si="71"/>
        <v>107591687</v>
      </c>
      <c r="I108" s="97">
        <f>'[1]ANGAJAM LEGAL '!D85</f>
        <v>0</v>
      </c>
      <c r="J108" s="97">
        <f>'[1]ANGAJAM LEGAL '!E85</f>
        <v>107591687</v>
      </c>
      <c r="K108" s="122">
        <f>[1]PLATI!C85</f>
        <v>107006235</v>
      </c>
      <c r="L108" s="100">
        <f t="shared" si="75"/>
        <v>585452</v>
      </c>
      <c r="M108" s="161">
        <v>107731467</v>
      </c>
      <c r="N108" s="154"/>
      <c r="O108" s="62"/>
      <c r="P108" s="63" t="str">
        <f t="shared" si="57"/>
        <v xml:space="preserve"> </v>
      </c>
      <c r="Q108" s="63"/>
      <c r="R108" s="63"/>
      <c r="S108" s="62"/>
      <c r="T108" s="62"/>
      <c r="U108" s="66"/>
      <c r="V108" s="152"/>
    </row>
    <row r="109" spans="1:22" s="183" customFormat="1" ht="24">
      <c r="A109" s="181" t="s">
        <v>192</v>
      </c>
      <c r="B109" s="182" t="s">
        <v>193</v>
      </c>
      <c r="C109" s="109">
        <f t="shared" ref="C109:L109" si="76">C110+C111</f>
        <v>0</v>
      </c>
      <c r="D109" s="109">
        <f t="shared" si="76"/>
        <v>0</v>
      </c>
      <c r="E109" s="109">
        <f t="shared" si="76"/>
        <v>0</v>
      </c>
      <c r="F109" s="109">
        <f t="shared" si="76"/>
        <v>0</v>
      </c>
      <c r="G109" s="109">
        <f t="shared" si="76"/>
        <v>0</v>
      </c>
      <c r="H109" s="109">
        <f t="shared" si="76"/>
        <v>0</v>
      </c>
      <c r="I109" s="109">
        <f t="shared" si="76"/>
        <v>0</v>
      </c>
      <c r="J109" s="109">
        <f t="shared" si="76"/>
        <v>0</v>
      </c>
      <c r="K109" s="111">
        <f t="shared" si="76"/>
        <v>0</v>
      </c>
      <c r="L109" s="112">
        <f t="shared" si="76"/>
        <v>0</v>
      </c>
      <c r="M109" s="113">
        <f>M110+M111</f>
        <v>0</v>
      </c>
      <c r="N109" s="154"/>
      <c r="O109" s="62" t="str">
        <f t="shared" si="70"/>
        <v xml:space="preserve"> </v>
      </c>
      <c r="P109" s="63" t="str">
        <f t="shared" si="57"/>
        <v xml:space="preserve"> </v>
      </c>
      <c r="Q109" s="63" t="str">
        <f t="shared" si="54"/>
        <v xml:space="preserve"> </v>
      </c>
      <c r="R109" s="63" t="str">
        <f t="shared" ref="R109:R120" si="77">IF(D109&lt;J109," EROARE"," ")</f>
        <v xml:space="preserve"> </v>
      </c>
      <c r="S109" s="62" t="str">
        <f t="shared" si="55"/>
        <v xml:space="preserve"> </v>
      </c>
      <c r="T109" s="62" t="str">
        <f t="shared" si="58"/>
        <v xml:space="preserve"> </v>
      </c>
      <c r="U109" s="66" t="str">
        <f t="shared" si="52"/>
        <v xml:space="preserve"> </v>
      </c>
      <c r="V109" s="152"/>
    </row>
    <row r="110" spans="1:22" s="183" customFormat="1" ht="60">
      <c r="A110" s="177" t="s">
        <v>194</v>
      </c>
      <c r="B110" s="184"/>
      <c r="C110" s="98"/>
      <c r="D110" s="98"/>
      <c r="E110" s="98"/>
      <c r="F110" s="98"/>
      <c r="G110" s="160">
        <f>'[1]ANGAJ BUGETAR'!C87</f>
        <v>0</v>
      </c>
      <c r="H110" s="97">
        <f t="shared" si="71"/>
        <v>0</v>
      </c>
      <c r="I110" s="97">
        <f>'[1]ANGAJAM LEGAL '!D87</f>
        <v>0</v>
      </c>
      <c r="J110" s="97">
        <f>'[1]ANGAJAM LEGAL '!E87</f>
        <v>0</v>
      </c>
      <c r="K110" s="122">
        <f>[1]PLATI!C87</f>
        <v>0</v>
      </c>
      <c r="L110" s="100">
        <f t="shared" si="72"/>
        <v>0</v>
      </c>
      <c r="M110" s="161"/>
      <c r="N110" s="154"/>
      <c r="O110" s="62" t="str">
        <f t="shared" si="70"/>
        <v xml:space="preserve"> </v>
      </c>
      <c r="P110" s="63" t="str">
        <f t="shared" si="57"/>
        <v xml:space="preserve"> </v>
      </c>
      <c r="Q110" s="63" t="str">
        <f t="shared" si="54"/>
        <v xml:space="preserve"> </v>
      </c>
      <c r="R110" s="63" t="str">
        <f t="shared" si="77"/>
        <v xml:space="preserve"> </v>
      </c>
      <c r="S110" s="62" t="str">
        <f t="shared" si="55"/>
        <v xml:space="preserve"> </v>
      </c>
      <c r="T110" s="62" t="str">
        <f t="shared" si="58"/>
        <v xml:space="preserve"> </v>
      </c>
      <c r="U110" s="66" t="str">
        <f t="shared" si="52"/>
        <v xml:space="preserve"> </v>
      </c>
      <c r="V110" s="152"/>
    </row>
    <row r="111" spans="1:22" s="183" customFormat="1" ht="48">
      <c r="A111" s="177" t="s">
        <v>195</v>
      </c>
      <c r="B111" s="184"/>
      <c r="C111" s="159"/>
      <c r="D111" s="159"/>
      <c r="E111" s="159"/>
      <c r="F111" s="159"/>
      <c r="G111" s="160">
        <f>'[1]ANGAJ BUGETAR'!C88</f>
        <v>0</v>
      </c>
      <c r="H111" s="97">
        <f t="shared" si="71"/>
        <v>0</v>
      </c>
      <c r="I111" s="97">
        <f>'[1]ANGAJAM LEGAL '!D88</f>
        <v>0</v>
      </c>
      <c r="J111" s="97">
        <f>'[1]ANGAJAM LEGAL '!E88</f>
        <v>0</v>
      </c>
      <c r="K111" s="122">
        <f>[1]PLATI!C88</f>
        <v>0</v>
      </c>
      <c r="L111" s="100">
        <f t="shared" si="72"/>
        <v>0</v>
      </c>
      <c r="M111" s="161"/>
      <c r="N111" s="154"/>
      <c r="O111" s="62" t="str">
        <f t="shared" si="70"/>
        <v xml:space="preserve"> </v>
      </c>
      <c r="P111" s="63" t="str">
        <f t="shared" si="57"/>
        <v xml:space="preserve"> </v>
      </c>
      <c r="Q111" s="63" t="str">
        <f t="shared" si="54"/>
        <v xml:space="preserve"> </v>
      </c>
      <c r="R111" s="63" t="str">
        <f t="shared" si="77"/>
        <v xml:space="preserve"> </v>
      </c>
      <c r="S111" s="62" t="str">
        <f t="shared" si="55"/>
        <v xml:space="preserve"> </v>
      </c>
      <c r="T111" s="62" t="str">
        <f t="shared" si="58"/>
        <v xml:space="preserve"> </v>
      </c>
      <c r="U111" s="66" t="str">
        <f t="shared" si="52"/>
        <v xml:space="preserve"> </v>
      </c>
      <c r="V111" s="152"/>
    </row>
    <row r="112" spans="1:22" s="103" customFormat="1" ht="63.75">
      <c r="A112" s="116" t="s">
        <v>45</v>
      </c>
      <c r="B112" s="117" t="s">
        <v>60</v>
      </c>
      <c r="C112" s="70">
        <f>C113+C117+C121</f>
        <v>8707000</v>
      </c>
      <c r="D112" s="70">
        <f t="shared" ref="D112:M112" si="78">D113+D117+D121</f>
        <v>8707000</v>
      </c>
      <c r="E112" s="70">
        <f t="shared" si="78"/>
        <v>107110000</v>
      </c>
      <c r="F112" s="70">
        <f t="shared" si="78"/>
        <v>107110000</v>
      </c>
      <c r="G112" s="70">
        <f t="shared" si="78"/>
        <v>95960410</v>
      </c>
      <c r="H112" s="70">
        <f t="shared" si="78"/>
        <v>95960410</v>
      </c>
      <c r="I112" s="70">
        <f t="shared" si="78"/>
        <v>94570520</v>
      </c>
      <c r="J112" s="70">
        <f t="shared" si="78"/>
        <v>1389890</v>
      </c>
      <c r="K112" s="71">
        <f t="shared" si="78"/>
        <v>95960410</v>
      </c>
      <c r="L112" s="72">
        <f t="shared" si="78"/>
        <v>0</v>
      </c>
      <c r="M112" s="73">
        <f t="shared" si="78"/>
        <v>1447626</v>
      </c>
      <c r="N112" s="154"/>
      <c r="O112" s="62" t="str">
        <f t="shared" si="70"/>
        <v xml:space="preserve"> </v>
      </c>
      <c r="P112" s="63" t="str">
        <f t="shared" si="57"/>
        <v xml:space="preserve"> </v>
      </c>
      <c r="Q112" s="63" t="str">
        <f t="shared" si="54"/>
        <v xml:space="preserve"> </v>
      </c>
      <c r="R112" s="63" t="str">
        <f t="shared" si="77"/>
        <v xml:space="preserve"> </v>
      </c>
      <c r="S112" s="62" t="str">
        <f t="shared" si="55"/>
        <v xml:space="preserve"> </v>
      </c>
      <c r="T112" s="62" t="str">
        <f t="shared" si="58"/>
        <v xml:space="preserve"> </v>
      </c>
      <c r="U112" s="66" t="str">
        <f t="shared" si="52"/>
        <v xml:space="preserve"> </v>
      </c>
      <c r="V112" s="102"/>
    </row>
    <row r="113" spans="1:22" s="103" customFormat="1" ht="25.5">
      <c r="A113" s="116" t="s">
        <v>196</v>
      </c>
      <c r="B113" s="117" t="s">
        <v>197</v>
      </c>
      <c r="C113" s="70">
        <f>C114+C115+C116</f>
        <v>5019000</v>
      </c>
      <c r="D113" s="70">
        <f t="shared" ref="D113:L113" si="79">D114+D115+D116</f>
        <v>5019000</v>
      </c>
      <c r="E113" s="70">
        <f t="shared" si="79"/>
        <v>103422000</v>
      </c>
      <c r="F113" s="70">
        <f t="shared" si="79"/>
        <v>103422000</v>
      </c>
      <c r="G113" s="70">
        <f t="shared" si="79"/>
        <v>95960410</v>
      </c>
      <c r="H113" s="70">
        <f t="shared" si="79"/>
        <v>95960410</v>
      </c>
      <c r="I113" s="70">
        <f t="shared" si="79"/>
        <v>94570520</v>
      </c>
      <c r="J113" s="70">
        <f t="shared" si="79"/>
        <v>1389890</v>
      </c>
      <c r="K113" s="71">
        <f t="shared" si="79"/>
        <v>95960410</v>
      </c>
      <c r="L113" s="72">
        <f t="shared" si="79"/>
        <v>0</v>
      </c>
      <c r="M113" s="73">
        <f>M114+M115+M116</f>
        <v>1447626</v>
      </c>
      <c r="N113" s="154"/>
      <c r="O113" s="62" t="str">
        <f t="shared" si="70"/>
        <v xml:space="preserve"> </v>
      </c>
      <c r="P113" s="63" t="str">
        <f t="shared" si="57"/>
        <v xml:space="preserve"> </v>
      </c>
      <c r="Q113" s="63" t="str">
        <f t="shared" si="54"/>
        <v xml:space="preserve"> </v>
      </c>
      <c r="R113" s="63" t="str">
        <f t="shared" si="77"/>
        <v xml:space="preserve"> </v>
      </c>
      <c r="S113" s="62" t="str">
        <f t="shared" si="55"/>
        <v xml:space="preserve"> </v>
      </c>
      <c r="T113" s="62" t="str">
        <f t="shared" si="58"/>
        <v xml:space="preserve"> </v>
      </c>
      <c r="U113" s="66" t="str">
        <f t="shared" si="52"/>
        <v xml:space="preserve"> </v>
      </c>
      <c r="V113" s="102"/>
    </row>
    <row r="114" spans="1:22" s="103" customFormat="1" ht="18" customHeight="1">
      <c r="A114" s="94" t="s">
        <v>198</v>
      </c>
      <c r="B114" s="185" t="s">
        <v>199</v>
      </c>
      <c r="C114" s="96">
        <v>359000</v>
      </c>
      <c r="D114" s="96">
        <v>359000</v>
      </c>
      <c r="E114" s="96">
        <v>16119000</v>
      </c>
      <c r="F114" s="104">
        <v>16119000</v>
      </c>
      <c r="G114" s="120">
        <f>'[1]ANGAJ BUGETAR'!C91</f>
        <v>15273085</v>
      </c>
      <c r="H114" s="97">
        <f>+I114+J114</f>
        <v>15273085</v>
      </c>
      <c r="I114" s="97">
        <f>'[1]ANGAJAM LEGAL '!D91</f>
        <v>15146545</v>
      </c>
      <c r="J114" s="97">
        <f>'[1]ANGAJAM LEGAL '!E91</f>
        <v>126540</v>
      </c>
      <c r="K114" s="122">
        <f>[1]PLATI!C91</f>
        <v>15273085</v>
      </c>
      <c r="L114" s="100">
        <f>+H114-K114</f>
        <v>0</v>
      </c>
      <c r="M114" s="101">
        <v>135788</v>
      </c>
      <c r="N114" s="154"/>
      <c r="O114" s="62" t="str">
        <f t="shared" si="70"/>
        <v xml:space="preserve"> </v>
      </c>
      <c r="P114" s="63" t="str">
        <f t="shared" si="57"/>
        <v xml:space="preserve"> </v>
      </c>
      <c r="Q114" s="63" t="str">
        <f t="shared" si="54"/>
        <v xml:space="preserve"> </v>
      </c>
      <c r="R114" s="63" t="str">
        <f t="shared" si="77"/>
        <v xml:space="preserve"> </v>
      </c>
      <c r="S114" s="62" t="str">
        <f t="shared" si="55"/>
        <v xml:space="preserve"> </v>
      </c>
      <c r="T114" s="62" t="str">
        <f t="shared" si="58"/>
        <v xml:space="preserve"> </v>
      </c>
      <c r="U114" s="66" t="str">
        <f t="shared" si="52"/>
        <v xml:space="preserve"> </v>
      </c>
      <c r="V114" s="102"/>
    </row>
    <row r="115" spans="1:22" s="103" customFormat="1" ht="18" customHeight="1">
      <c r="A115" s="94" t="s">
        <v>200</v>
      </c>
      <c r="B115" s="185" t="s">
        <v>201</v>
      </c>
      <c r="C115" s="96">
        <v>4660000</v>
      </c>
      <c r="D115" s="96">
        <v>4660000</v>
      </c>
      <c r="E115" s="96">
        <v>87303000</v>
      </c>
      <c r="F115" s="104">
        <v>87303000</v>
      </c>
      <c r="G115" s="120">
        <f>'[1]ANGAJ BUGETAR'!C92</f>
        <v>80687325</v>
      </c>
      <c r="H115" s="97">
        <f>+I115+J115</f>
        <v>80687325</v>
      </c>
      <c r="I115" s="97">
        <f>'[1]ANGAJAM LEGAL '!D92</f>
        <v>79423975</v>
      </c>
      <c r="J115" s="97">
        <f>'[1]ANGAJAM LEGAL '!E92</f>
        <v>1263350</v>
      </c>
      <c r="K115" s="122">
        <f>[1]PLATI!C92</f>
        <v>80687325</v>
      </c>
      <c r="L115" s="100">
        <f>+H115-K115</f>
        <v>0</v>
      </c>
      <c r="M115" s="101">
        <v>1311838</v>
      </c>
      <c r="N115" s="154"/>
      <c r="O115" s="62" t="str">
        <f t="shared" si="70"/>
        <v xml:space="preserve"> </v>
      </c>
      <c r="P115" s="63" t="str">
        <f t="shared" si="57"/>
        <v xml:space="preserve"> </v>
      </c>
      <c r="Q115" s="63" t="str">
        <f t="shared" si="54"/>
        <v xml:space="preserve"> </v>
      </c>
      <c r="R115" s="63" t="str">
        <f t="shared" si="77"/>
        <v xml:space="preserve"> </v>
      </c>
      <c r="S115" s="62" t="str">
        <f t="shared" si="55"/>
        <v xml:space="preserve"> </v>
      </c>
      <c r="T115" s="62" t="str">
        <f t="shared" si="58"/>
        <v xml:space="preserve"> </v>
      </c>
      <c r="U115" s="66" t="str">
        <f t="shared" si="52"/>
        <v xml:space="preserve"> </v>
      </c>
      <c r="V115" s="102"/>
    </row>
    <row r="116" spans="1:22" s="103" customFormat="1" ht="18" customHeight="1">
      <c r="A116" s="94" t="s">
        <v>202</v>
      </c>
      <c r="B116" s="185" t="s">
        <v>203</v>
      </c>
      <c r="C116" s="96"/>
      <c r="D116" s="96"/>
      <c r="E116" s="96"/>
      <c r="F116" s="104"/>
      <c r="G116" s="120">
        <f>'[1]ANGAJ BUGETAR'!C93</f>
        <v>0</v>
      </c>
      <c r="H116" s="97">
        <f>+I116+J116</f>
        <v>0</v>
      </c>
      <c r="I116" s="97">
        <f>'[1]ANGAJAM LEGAL '!D93</f>
        <v>0</v>
      </c>
      <c r="J116" s="97">
        <f>'[1]ANGAJAM LEGAL '!E93</f>
        <v>0</v>
      </c>
      <c r="K116" s="122">
        <f>[1]PLATI!C93</f>
        <v>0</v>
      </c>
      <c r="L116" s="100">
        <f>+H116-K116</f>
        <v>0</v>
      </c>
      <c r="M116" s="101"/>
      <c r="N116" s="154"/>
      <c r="O116" s="62" t="str">
        <f t="shared" si="70"/>
        <v xml:space="preserve"> </v>
      </c>
      <c r="P116" s="63" t="str">
        <f t="shared" si="57"/>
        <v xml:space="preserve"> </v>
      </c>
      <c r="Q116" s="63" t="str">
        <f t="shared" si="54"/>
        <v xml:space="preserve"> </v>
      </c>
      <c r="R116" s="63" t="str">
        <f t="shared" si="77"/>
        <v xml:space="preserve"> </v>
      </c>
      <c r="S116" s="62" t="str">
        <f t="shared" si="55"/>
        <v xml:space="preserve"> </v>
      </c>
      <c r="T116" s="62" t="str">
        <f t="shared" si="58"/>
        <v xml:space="preserve"> </v>
      </c>
      <c r="U116" s="66" t="str">
        <f t="shared" si="52"/>
        <v xml:space="preserve"> </v>
      </c>
      <c r="V116" s="102"/>
    </row>
    <row r="117" spans="1:22" s="103" customFormat="1" ht="25.5" hidden="1">
      <c r="A117" s="116" t="s">
        <v>204</v>
      </c>
      <c r="B117" s="117" t="s">
        <v>205</v>
      </c>
      <c r="C117" s="70">
        <f t="shared" ref="C117:M117" si="80">C118+C119+C120</f>
        <v>0</v>
      </c>
      <c r="D117" s="70">
        <f>D118+D119+D120</f>
        <v>0</v>
      </c>
      <c r="E117" s="70">
        <f t="shared" si="80"/>
        <v>0</v>
      </c>
      <c r="F117" s="70">
        <f t="shared" si="80"/>
        <v>0</v>
      </c>
      <c r="G117" s="70">
        <f t="shared" si="80"/>
        <v>0</v>
      </c>
      <c r="H117" s="70">
        <f t="shared" si="80"/>
        <v>0</v>
      </c>
      <c r="I117" s="70">
        <f t="shared" si="80"/>
        <v>0</v>
      </c>
      <c r="J117" s="70">
        <f t="shared" si="80"/>
        <v>0</v>
      </c>
      <c r="K117" s="71">
        <f t="shared" si="80"/>
        <v>0</v>
      </c>
      <c r="L117" s="72">
        <f t="shared" si="80"/>
        <v>0</v>
      </c>
      <c r="M117" s="73">
        <f t="shared" si="80"/>
        <v>0</v>
      </c>
      <c r="N117" s="154"/>
      <c r="O117" s="62" t="str">
        <f t="shared" si="70"/>
        <v xml:space="preserve"> </v>
      </c>
      <c r="P117" s="63" t="str">
        <f t="shared" si="57"/>
        <v xml:space="preserve"> </v>
      </c>
      <c r="Q117" s="63" t="str">
        <f t="shared" si="54"/>
        <v xml:space="preserve"> </v>
      </c>
      <c r="R117" s="63" t="str">
        <f t="shared" si="77"/>
        <v xml:space="preserve"> </v>
      </c>
      <c r="S117" s="62" t="str">
        <f t="shared" si="55"/>
        <v xml:space="preserve"> </v>
      </c>
      <c r="T117" s="62" t="str">
        <f t="shared" si="58"/>
        <v xml:space="preserve"> </v>
      </c>
      <c r="U117" s="66" t="str">
        <f t="shared" si="52"/>
        <v xml:space="preserve"> </v>
      </c>
      <c r="V117" s="102"/>
    </row>
    <row r="118" spans="1:22" s="103" customFormat="1" ht="18" hidden="1" customHeight="1">
      <c r="A118" s="94" t="s">
        <v>198</v>
      </c>
      <c r="B118" s="185" t="s">
        <v>206</v>
      </c>
      <c r="C118" s="96"/>
      <c r="D118" s="96"/>
      <c r="E118" s="96"/>
      <c r="F118" s="104"/>
      <c r="G118" s="120"/>
      <c r="H118" s="97">
        <f>+I118+J118</f>
        <v>0</v>
      </c>
      <c r="I118" s="97"/>
      <c r="J118" s="97"/>
      <c r="K118" s="122">
        <f>[1]PLATI!C95</f>
        <v>0</v>
      </c>
      <c r="L118" s="100">
        <f>+H118-K118</f>
        <v>0</v>
      </c>
      <c r="M118" s="101"/>
      <c r="N118" s="154"/>
      <c r="O118" s="62" t="str">
        <f t="shared" si="70"/>
        <v xml:space="preserve"> </v>
      </c>
      <c r="P118" s="63" t="str">
        <f t="shared" si="57"/>
        <v xml:space="preserve"> </v>
      </c>
      <c r="Q118" s="63" t="str">
        <f t="shared" si="54"/>
        <v xml:space="preserve"> </v>
      </c>
      <c r="R118" s="63" t="str">
        <f t="shared" si="77"/>
        <v xml:space="preserve"> </v>
      </c>
      <c r="S118" s="62" t="str">
        <f t="shared" si="55"/>
        <v xml:space="preserve"> </v>
      </c>
      <c r="T118" s="62" t="str">
        <f t="shared" si="58"/>
        <v xml:space="preserve"> </v>
      </c>
      <c r="U118" s="66" t="str">
        <f t="shared" si="52"/>
        <v xml:space="preserve"> </v>
      </c>
      <c r="V118" s="102"/>
    </row>
    <row r="119" spans="1:22" s="103" customFormat="1" ht="18" hidden="1" customHeight="1">
      <c r="A119" s="94" t="s">
        <v>200</v>
      </c>
      <c r="B119" s="185" t="s">
        <v>207</v>
      </c>
      <c r="C119" s="96"/>
      <c r="D119" s="96"/>
      <c r="E119" s="96"/>
      <c r="F119" s="104"/>
      <c r="G119" s="120"/>
      <c r="H119" s="97">
        <f>+I119+J119</f>
        <v>0</v>
      </c>
      <c r="I119" s="97"/>
      <c r="J119" s="97"/>
      <c r="K119" s="122">
        <f>[1]PLATI!C96</f>
        <v>0</v>
      </c>
      <c r="L119" s="100">
        <f>+H119-K119</f>
        <v>0</v>
      </c>
      <c r="M119" s="101"/>
      <c r="N119" s="154"/>
      <c r="O119" s="62" t="str">
        <f t="shared" si="70"/>
        <v xml:space="preserve"> </v>
      </c>
      <c r="P119" s="63" t="str">
        <f t="shared" si="57"/>
        <v xml:space="preserve"> </v>
      </c>
      <c r="Q119" s="63" t="str">
        <f t="shared" si="54"/>
        <v xml:space="preserve"> </v>
      </c>
      <c r="R119" s="63" t="str">
        <f t="shared" si="77"/>
        <v xml:space="preserve"> </v>
      </c>
      <c r="S119" s="62" t="str">
        <f t="shared" si="55"/>
        <v xml:space="preserve"> </v>
      </c>
      <c r="T119" s="62" t="str">
        <f t="shared" si="58"/>
        <v xml:space="preserve"> </v>
      </c>
      <c r="U119" s="66" t="str">
        <f t="shared" si="52"/>
        <v xml:space="preserve"> </v>
      </c>
      <c r="V119" s="102"/>
    </row>
    <row r="120" spans="1:22" s="103" customFormat="1" ht="18" hidden="1" customHeight="1">
      <c r="A120" s="94" t="s">
        <v>202</v>
      </c>
      <c r="B120" s="185" t="s">
        <v>208</v>
      </c>
      <c r="C120" s="96"/>
      <c r="D120" s="96"/>
      <c r="E120" s="96"/>
      <c r="F120" s="104"/>
      <c r="G120" s="120"/>
      <c r="H120" s="97">
        <f>+I120+J120</f>
        <v>0</v>
      </c>
      <c r="I120" s="97"/>
      <c r="J120" s="97"/>
      <c r="K120" s="122">
        <f>[1]PLATI!C97</f>
        <v>0</v>
      </c>
      <c r="L120" s="100">
        <f>+H120-K120</f>
        <v>0</v>
      </c>
      <c r="M120" s="101"/>
      <c r="N120" s="154"/>
      <c r="O120" s="62" t="str">
        <f t="shared" si="70"/>
        <v xml:space="preserve"> </v>
      </c>
      <c r="P120" s="63" t="str">
        <f t="shared" si="57"/>
        <v xml:space="preserve"> </v>
      </c>
      <c r="Q120" s="63" t="str">
        <f t="shared" si="54"/>
        <v xml:space="preserve"> </v>
      </c>
      <c r="R120" s="63" t="str">
        <f t="shared" si="77"/>
        <v xml:space="preserve"> </v>
      </c>
      <c r="S120" s="62" t="str">
        <f t="shared" si="55"/>
        <v xml:space="preserve"> </v>
      </c>
      <c r="T120" s="62" t="str">
        <f t="shared" si="58"/>
        <v xml:space="preserve"> </v>
      </c>
      <c r="U120" s="66" t="str">
        <f t="shared" si="52"/>
        <v xml:space="preserve"> </v>
      </c>
      <c r="V120" s="102"/>
    </row>
    <row r="121" spans="1:22" s="103" customFormat="1" ht="25.5">
      <c r="A121" s="116" t="s">
        <v>209</v>
      </c>
      <c r="B121" s="117" t="s">
        <v>210</v>
      </c>
      <c r="C121" s="109">
        <f>C122+C123+C124</f>
        <v>3688000</v>
      </c>
      <c r="D121" s="109">
        <f t="shared" ref="D121:M121" si="81">D122+D123+D124</f>
        <v>3688000</v>
      </c>
      <c r="E121" s="109">
        <f t="shared" si="81"/>
        <v>3688000</v>
      </c>
      <c r="F121" s="110">
        <f t="shared" si="81"/>
        <v>3688000</v>
      </c>
      <c r="G121" s="110">
        <f t="shared" si="81"/>
        <v>0</v>
      </c>
      <c r="H121" s="109">
        <f t="shared" si="81"/>
        <v>0</v>
      </c>
      <c r="I121" s="109">
        <f t="shared" si="81"/>
        <v>0</v>
      </c>
      <c r="J121" s="109">
        <f t="shared" si="81"/>
        <v>0</v>
      </c>
      <c r="K121" s="147">
        <f t="shared" si="81"/>
        <v>0</v>
      </c>
      <c r="L121" s="112">
        <f t="shared" si="81"/>
        <v>0</v>
      </c>
      <c r="M121" s="113">
        <f t="shared" si="81"/>
        <v>0</v>
      </c>
      <c r="N121" s="154"/>
      <c r="O121" s="62"/>
      <c r="P121" s="63" t="str">
        <f t="shared" si="57"/>
        <v xml:space="preserve"> </v>
      </c>
      <c r="Q121" s="63"/>
      <c r="R121" s="63"/>
      <c r="S121" s="62"/>
      <c r="T121" s="62"/>
      <c r="U121" s="66"/>
      <c r="V121" s="102"/>
    </row>
    <row r="122" spans="1:22" s="103" customFormat="1" ht="18" customHeight="1">
      <c r="A122" s="94" t="s">
        <v>198</v>
      </c>
      <c r="B122" s="185" t="s">
        <v>211</v>
      </c>
      <c r="C122" s="96">
        <v>970000</v>
      </c>
      <c r="D122" s="96">
        <v>970000</v>
      </c>
      <c r="E122" s="96">
        <v>970000</v>
      </c>
      <c r="F122" s="104">
        <v>970000</v>
      </c>
      <c r="G122" s="120">
        <f>'[1]ANGAJ BUGETAR'!C99</f>
        <v>0</v>
      </c>
      <c r="H122" s="97">
        <f t="shared" ref="H122:H124" si="82">+I122+J122</f>
        <v>0</v>
      </c>
      <c r="I122" s="97">
        <f>'[1]ANGAJAM LEGAL '!D99</f>
        <v>0</v>
      </c>
      <c r="J122" s="97">
        <f>'[1]ANGAJAM LEGAL '!E99</f>
        <v>0</v>
      </c>
      <c r="K122" s="122">
        <f>[1]PLATI!C99</f>
        <v>0</v>
      </c>
      <c r="L122" s="100">
        <f t="shared" ref="L122:L124" si="83">+H122-K122</f>
        <v>0</v>
      </c>
      <c r="M122" s="101"/>
      <c r="N122" s="154"/>
      <c r="O122" s="62"/>
      <c r="P122" s="63" t="str">
        <f t="shared" si="57"/>
        <v xml:space="preserve"> </v>
      </c>
      <c r="Q122" s="63"/>
      <c r="R122" s="63"/>
      <c r="S122" s="62"/>
      <c r="T122" s="62"/>
      <c r="U122" s="66"/>
      <c r="V122" s="102"/>
    </row>
    <row r="123" spans="1:22" s="103" customFormat="1" ht="18" customHeight="1">
      <c r="A123" s="94" t="s">
        <v>200</v>
      </c>
      <c r="B123" s="185" t="s">
        <v>212</v>
      </c>
      <c r="C123" s="96">
        <v>2718000</v>
      </c>
      <c r="D123" s="96">
        <v>2718000</v>
      </c>
      <c r="E123" s="96">
        <v>2718000</v>
      </c>
      <c r="F123" s="104">
        <v>2718000</v>
      </c>
      <c r="G123" s="120">
        <f>'[1]ANGAJ BUGETAR'!C100</f>
        <v>0</v>
      </c>
      <c r="H123" s="97">
        <f t="shared" si="82"/>
        <v>0</v>
      </c>
      <c r="I123" s="97">
        <f>'[1]ANGAJAM LEGAL '!D100</f>
        <v>0</v>
      </c>
      <c r="J123" s="97">
        <f>'[1]ANGAJAM LEGAL '!E100</f>
        <v>0</v>
      </c>
      <c r="K123" s="122">
        <f>[1]PLATI!C100</f>
        <v>0</v>
      </c>
      <c r="L123" s="100">
        <f t="shared" si="83"/>
        <v>0</v>
      </c>
      <c r="M123" s="101"/>
      <c r="N123" s="154"/>
      <c r="O123" s="62"/>
      <c r="P123" s="63" t="str">
        <f t="shared" si="57"/>
        <v xml:space="preserve"> </v>
      </c>
      <c r="Q123" s="63"/>
      <c r="R123" s="63"/>
      <c r="S123" s="62"/>
      <c r="T123" s="62"/>
      <c r="U123" s="66"/>
      <c r="V123" s="102"/>
    </row>
    <row r="124" spans="1:22" s="103" customFormat="1" ht="18" customHeight="1">
      <c r="A124" s="125" t="s">
        <v>202</v>
      </c>
      <c r="B124" s="186" t="s">
        <v>213</v>
      </c>
      <c r="C124" s="127"/>
      <c r="D124" s="127"/>
      <c r="E124" s="127"/>
      <c r="F124" s="187"/>
      <c r="G124" s="120">
        <f>'[1]ANGAJ BUGETAR'!C101</f>
        <v>0</v>
      </c>
      <c r="H124" s="129">
        <f t="shared" si="82"/>
        <v>0</v>
      </c>
      <c r="I124" s="129">
        <f>'[1]ANGAJAM LEGAL '!D101</f>
        <v>0</v>
      </c>
      <c r="J124" s="129">
        <f>'[1]ANGAJAM LEGAL '!E101</f>
        <v>0</v>
      </c>
      <c r="K124" s="130">
        <f>[1]PLATI!C101</f>
        <v>0</v>
      </c>
      <c r="L124" s="131">
        <f t="shared" si="83"/>
        <v>0</v>
      </c>
      <c r="M124" s="132"/>
      <c r="N124" s="154"/>
      <c r="O124" s="62"/>
      <c r="P124" s="63" t="str">
        <f t="shared" si="57"/>
        <v xml:space="preserve"> </v>
      </c>
      <c r="Q124" s="63"/>
      <c r="R124" s="63"/>
      <c r="S124" s="62"/>
      <c r="T124" s="62"/>
      <c r="U124" s="66"/>
      <c r="V124" s="102"/>
    </row>
    <row r="125" spans="1:22" s="156" customFormat="1" ht="18" customHeight="1">
      <c r="A125" s="188" t="s">
        <v>47</v>
      </c>
      <c r="B125" s="189" t="s">
        <v>214</v>
      </c>
      <c r="C125" s="170">
        <f>C126+C127</f>
        <v>2595000</v>
      </c>
      <c r="D125" s="170">
        <f>+D126+D127</f>
        <v>2595000</v>
      </c>
      <c r="E125" s="170">
        <f t="shared" ref="E125:M125" si="84">+E126+E127</f>
        <v>2595000</v>
      </c>
      <c r="F125" s="170">
        <f t="shared" si="84"/>
        <v>2595000</v>
      </c>
      <c r="G125" s="170">
        <f t="shared" si="84"/>
        <v>2051654</v>
      </c>
      <c r="H125" s="170">
        <f t="shared" si="84"/>
        <v>1999450</v>
      </c>
      <c r="I125" s="170">
        <f t="shared" si="84"/>
        <v>0</v>
      </c>
      <c r="J125" s="170">
        <f t="shared" si="84"/>
        <v>1999450</v>
      </c>
      <c r="K125" s="190">
        <f t="shared" si="84"/>
        <v>1999450</v>
      </c>
      <c r="L125" s="172">
        <f t="shared" si="84"/>
        <v>0</v>
      </c>
      <c r="M125" s="173">
        <f t="shared" si="84"/>
        <v>2767107</v>
      </c>
      <c r="N125" s="92"/>
      <c r="O125" s="62" t="str">
        <f>IF(+'[1]CREDITE BUG'!D21&lt;&gt;'CONT EXECUTIE  '!K125," EROARE"," ")</f>
        <v xml:space="preserve"> </v>
      </c>
      <c r="P125" s="63" t="str">
        <f t="shared" si="57"/>
        <v xml:space="preserve"> </v>
      </c>
      <c r="Q125" s="63" t="str">
        <f t="shared" si="54"/>
        <v xml:space="preserve"> </v>
      </c>
      <c r="R125" s="63" t="str">
        <f t="shared" ref="R125:R137" si="85">IF(D125&lt;J125," EROARE"," ")</f>
        <v xml:space="preserve"> </v>
      </c>
      <c r="S125" s="62" t="str">
        <f t="shared" si="55"/>
        <v xml:space="preserve"> </v>
      </c>
      <c r="T125" s="62" t="str">
        <f t="shared" si="58"/>
        <v xml:space="preserve"> </v>
      </c>
      <c r="U125" s="66" t="str">
        <f t="shared" si="52"/>
        <v xml:space="preserve"> </v>
      </c>
      <c r="V125" s="191"/>
    </row>
    <row r="126" spans="1:22" s="103" customFormat="1" ht="18" customHeight="1">
      <c r="A126" s="94" t="s">
        <v>215</v>
      </c>
      <c r="B126" s="185" t="s">
        <v>216</v>
      </c>
      <c r="C126" s="96">
        <v>1331000</v>
      </c>
      <c r="D126" s="96">
        <v>1331000</v>
      </c>
      <c r="E126" s="96">
        <v>1331000</v>
      </c>
      <c r="F126" s="104">
        <v>1331000</v>
      </c>
      <c r="G126" s="120">
        <f>'[1]ANGAJ BUGETAR'!C103</f>
        <v>966859</v>
      </c>
      <c r="H126" s="97">
        <f>+I126+J126</f>
        <v>966859</v>
      </c>
      <c r="I126" s="97">
        <f>'[1]ANGAJAM LEGAL '!D103</f>
        <v>0</v>
      </c>
      <c r="J126" s="97">
        <f>'[1]ANGAJAM LEGAL '!E103</f>
        <v>966859</v>
      </c>
      <c r="K126" s="122">
        <f>[1]PLATI!C103</f>
        <v>966859</v>
      </c>
      <c r="L126" s="100">
        <f>+H126-K126</f>
        <v>0</v>
      </c>
      <c r="M126" s="101">
        <v>1753494</v>
      </c>
      <c r="N126" s="154"/>
      <c r="O126" s="62" t="str">
        <f>IF(F126&lt;K126," EROARE"," ")</f>
        <v xml:space="preserve"> </v>
      </c>
      <c r="P126" s="63" t="str">
        <f t="shared" si="57"/>
        <v xml:space="preserve"> </v>
      </c>
      <c r="Q126" s="63" t="str">
        <f t="shared" si="54"/>
        <v xml:space="preserve"> </v>
      </c>
      <c r="R126" s="63" t="str">
        <f t="shared" si="85"/>
        <v xml:space="preserve"> </v>
      </c>
      <c r="S126" s="62" t="str">
        <f t="shared" si="55"/>
        <v xml:space="preserve"> </v>
      </c>
      <c r="T126" s="62" t="str">
        <f t="shared" si="58"/>
        <v xml:space="preserve"> </v>
      </c>
      <c r="U126" s="66" t="str">
        <f t="shared" si="52"/>
        <v xml:space="preserve"> </v>
      </c>
      <c r="V126" s="102"/>
    </row>
    <row r="127" spans="1:22" s="103" customFormat="1" ht="25.5">
      <c r="A127" s="94" t="s">
        <v>217</v>
      </c>
      <c r="B127" s="185" t="s">
        <v>218</v>
      </c>
      <c r="C127" s="96">
        <v>1264000</v>
      </c>
      <c r="D127" s="96">
        <v>1264000</v>
      </c>
      <c r="E127" s="96">
        <v>1264000</v>
      </c>
      <c r="F127" s="96">
        <v>1264000</v>
      </c>
      <c r="G127" s="120">
        <f>'[1]ANGAJ BUGETAR'!C104</f>
        <v>1084795</v>
      </c>
      <c r="H127" s="97">
        <f>+I127+J127</f>
        <v>1032591</v>
      </c>
      <c r="I127" s="97">
        <f>'[1]ANGAJAM LEGAL '!D104</f>
        <v>0</v>
      </c>
      <c r="J127" s="97">
        <f>'[1]ANGAJAM LEGAL '!E104</f>
        <v>1032591</v>
      </c>
      <c r="K127" s="122">
        <f>[1]PLATI!C104</f>
        <v>1032591</v>
      </c>
      <c r="L127" s="100">
        <f>+H127-K127</f>
        <v>0</v>
      </c>
      <c r="M127" s="101">
        <v>1013613</v>
      </c>
      <c r="N127" s="154"/>
      <c r="O127" s="62" t="str">
        <f>IF(F127&lt;K127," EROARE"," ")</f>
        <v xml:space="preserve"> </v>
      </c>
      <c r="P127" s="63" t="str">
        <f t="shared" si="57"/>
        <v xml:space="preserve"> </v>
      </c>
      <c r="Q127" s="63" t="str">
        <f t="shared" si="54"/>
        <v xml:space="preserve"> </v>
      </c>
      <c r="R127" s="63" t="str">
        <f t="shared" si="85"/>
        <v xml:space="preserve"> </v>
      </c>
      <c r="S127" s="62" t="str">
        <f t="shared" si="55"/>
        <v xml:space="preserve"> </v>
      </c>
      <c r="T127" s="62" t="str">
        <f t="shared" si="58"/>
        <v xml:space="preserve"> </v>
      </c>
      <c r="U127" s="66" t="str">
        <f t="shared" si="52"/>
        <v xml:space="preserve"> </v>
      </c>
      <c r="V127" s="102"/>
    </row>
    <row r="128" spans="1:22" s="119" customFormat="1" ht="18" customHeight="1">
      <c r="A128" s="116" t="s">
        <v>49</v>
      </c>
      <c r="B128" s="117" t="s">
        <v>219</v>
      </c>
      <c r="C128" s="70">
        <f t="shared" ref="C128:M128" si="86">ROUND(+C129,1)</f>
        <v>15000000</v>
      </c>
      <c r="D128" s="70">
        <f t="shared" si="86"/>
        <v>10646000</v>
      </c>
      <c r="E128" s="70">
        <f t="shared" si="86"/>
        <v>15000000</v>
      </c>
      <c r="F128" s="70">
        <f t="shared" si="86"/>
        <v>10646000</v>
      </c>
      <c r="G128" s="70">
        <f t="shared" si="86"/>
        <v>4691115</v>
      </c>
      <c r="H128" s="70">
        <f t="shared" si="86"/>
        <v>4853897</v>
      </c>
      <c r="I128" s="70">
        <f t="shared" si="86"/>
        <v>7447350</v>
      </c>
      <c r="J128" s="70">
        <f t="shared" si="86"/>
        <v>-2593453</v>
      </c>
      <c r="K128" s="71">
        <f t="shared" si="86"/>
        <v>2957042</v>
      </c>
      <c r="L128" s="72">
        <f t="shared" si="86"/>
        <v>1896855</v>
      </c>
      <c r="M128" s="73">
        <f t="shared" si="86"/>
        <v>37229382</v>
      </c>
      <c r="N128" s="92"/>
      <c r="O128" s="92" t="str">
        <f>IF(+'[1]CREDITE BUG'!D22&lt;&gt;'CONT EXECUTIE  '!K128," EROARE"," ")</f>
        <v xml:space="preserve"> </v>
      </c>
      <c r="P128" s="92" t="str">
        <f>IF('[1]ANEXA 2'!E19+'[1]ANEXA 2'!E34&lt;&gt;'CONT EXECUTIE  '!M128+'[1]ANEXA 2 SOLDURI'!B77+'[1]ANEXA 2 SOLDURI'!B76+'[1]ANEXA 2 SOLDURI'!B78+'[1]ANEXA 2 SOLDURI'!B93," EROARE"," ")</f>
        <v xml:space="preserve"> </v>
      </c>
      <c r="Q128" s="63"/>
      <c r="R128" s="63" t="str">
        <f t="shared" si="85"/>
        <v xml:space="preserve"> </v>
      </c>
      <c r="S128" s="62" t="str">
        <f t="shared" si="55"/>
        <v xml:space="preserve"> </v>
      </c>
      <c r="T128" s="62" t="str">
        <f t="shared" si="58"/>
        <v xml:space="preserve"> </v>
      </c>
      <c r="U128" s="66" t="str">
        <f t="shared" si="52"/>
        <v xml:space="preserve"> </v>
      </c>
      <c r="V128" s="118"/>
    </row>
    <row r="129" spans="1:22" s="119" customFormat="1" ht="25.5">
      <c r="A129" s="116" t="s">
        <v>220</v>
      </c>
      <c r="B129" s="117" t="s">
        <v>221</v>
      </c>
      <c r="C129" s="70">
        <f t="shared" ref="C129:M129" si="87">ROUND(+C130+C135,1)</f>
        <v>15000000</v>
      </c>
      <c r="D129" s="70">
        <f>ROUND(+D130+D135,1)</f>
        <v>10646000</v>
      </c>
      <c r="E129" s="70">
        <f t="shared" si="87"/>
        <v>15000000</v>
      </c>
      <c r="F129" s="70">
        <f t="shared" si="87"/>
        <v>10646000</v>
      </c>
      <c r="G129" s="70">
        <f t="shared" si="87"/>
        <v>4691115</v>
      </c>
      <c r="H129" s="70">
        <f t="shared" si="87"/>
        <v>4853897</v>
      </c>
      <c r="I129" s="70">
        <f t="shared" si="87"/>
        <v>7447350</v>
      </c>
      <c r="J129" s="70">
        <f t="shared" si="87"/>
        <v>-2593453</v>
      </c>
      <c r="K129" s="71">
        <f t="shared" si="87"/>
        <v>2957042</v>
      </c>
      <c r="L129" s="72">
        <f t="shared" si="87"/>
        <v>1896855</v>
      </c>
      <c r="M129" s="73">
        <f t="shared" si="87"/>
        <v>37229382</v>
      </c>
      <c r="N129" s="62"/>
      <c r="O129" s="62" t="str">
        <f t="shared" ref="O129:O192" si="88">IF(F129&lt;K129," EROARE"," ")</f>
        <v xml:space="preserve"> </v>
      </c>
      <c r="P129" s="63" t="str">
        <f t="shared" si="57"/>
        <v xml:space="preserve"> </v>
      </c>
      <c r="Q129" s="63"/>
      <c r="R129" s="63" t="str">
        <f t="shared" si="85"/>
        <v xml:space="preserve"> </v>
      </c>
      <c r="S129" s="62" t="str">
        <f t="shared" si="55"/>
        <v xml:space="preserve"> </v>
      </c>
      <c r="T129" s="62" t="str">
        <f t="shared" si="58"/>
        <v xml:space="preserve"> </v>
      </c>
      <c r="U129" s="66" t="str">
        <f t="shared" si="52"/>
        <v xml:space="preserve"> </v>
      </c>
      <c r="V129" s="118"/>
    </row>
    <row r="130" spans="1:22" s="119" customFormat="1" ht="18" customHeight="1">
      <c r="A130" s="116" t="s">
        <v>222</v>
      </c>
      <c r="B130" s="117" t="s">
        <v>223</v>
      </c>
      <c r="C130" s="70">
        <f t="shared" ref="C130:M130" si="89">ROUND(C131+C132+C133+C134,1)</f>
        <v>14086000</v>
      </c>
      <c r="D130" s="70">
        <f>ROUND(D131+D132+D133+D134,1)</f>
        <v>8601000</v>
      </c>
      <c r="E130" s="70">
        <f t="shared" si="89"/>
        <v>14086000</v>
      </c>
      <c r="F130" s="70">
        <f t="shared" si="89"/>
        <v>8601000</v>
      </c>
      <c r="G130" s="70">
        <f t="shared" si="89"/>
        <v>4667115</v>
      </c>
      <c r="H130" s="70">
        <f t="shared" si="89"/>
        <v>4829897</v>
      </c>
      <c r="I130" s="70">
        <f t="shared" si="89"/>
        <v>7447350</v>
      </c>
      <c r="J130" s="70">
        <f t="shared" si="89"/>
        <v>-2617453</v>
      </c>
      <c r="K130" s="71">
        <f t="shared" si="89"/>
        <v>2957042</v>
      </c>
      <c r="L130" s="72">
        <f t="shared" si="89"/>
        <v>1872855</v>
      </c>
      <c r="M130" s="73">
        <f t="shared" si="89"/>
        <v>37229382</v>
      </c>
      <c r="N130" s="62"/>
      <c r="O130" s="62" t="str">
        <f t="shared" si="88"/>
        <v xml:space="preserve"> </v>
      </c>
      <c r="P130" s="63" t="str">
        <f t="shared" si="57"/>
        <v xml:space="preserve"> </v>
      </c>
      <c r="Q130" s="63"/>
      <c r="R130" s="63" t="str">
        <f t="shared" si="85"/>
        <v xml:space="preserve"> </v>
      </c>
      <c r="S130" s="62" t="str">
        <f t="shared" si="55"/>
        <v xml:space="preserve"> </v>
      </c>
      <c r="T130" s="62" t="str">
        <f t="shared" si="58"/>
        <v xml:space="preserve"> </v>
      </c>
      <c r="U130" s="66" t="str">
        <f t="shared" si="52"/>
        <v xml:space="preserve"> </v>
      </c>
      <c r="V130" s="118"/>
    </row>
    <row r="131" spans="1:22" s="103" customFormat="1" ht="18" customHeight="1">
      <c r="A131" s="94" t="s">
        <v>224</v>
      </c>
      <c r="B131" s="95" t="s">
        <v>225</v>
      </c>
      <c r="C131" s="96">
        <v>846000</v>
      </c>
      <c r="D131" s="96">
        <v>231000</v>
      </c>
      <c r="E131" s="96">
        <v>846000</v>
      </c>
      <c r="F131" s="96">
        <v>231000</v>
      </c>
      <c r="G131" s="120">
        <f>'[1]ANGAJ BUGETAR'!C108</f>
        <v>83300</v>
      </c>
      <c r="H131" s="97">
        <f>I131+J131</f>
        <v>145300</v>
      </c>
      <c r="I131" s="97">
        <f>'[1]ANGAJAM LEGAL '!D108</f>
        <v>7447350</v>
      </c>
      <c r="J131" s="97">
        <f>'[1]ANGAJAM LEGAL '!E108</f>
        <v>-7302050</v>
      </c>
      <c r="K131" s="122">
        <f>[1]PLATI!C108</f>
        <v>83300</v>
      </c>
      <c r="L131" s="100">
        <f>ROUND(H131-K131,1)</f>
        <v>62000</v>
      </c>
      <c r="M131" s="101">
        <v>3348004</v>
      </c>
      <c r="N131" s="62"/>
      <c r="O131" s="62" t="str">
        <f t="shared" si="88"/>
        <v xml:space="preserve"> </v>
      </c>
      <c r="P131" s="63" t="str">
        <f t="shared" si="57"/>
        <v xml:space="preserve"> </v>
      </c>
      <c r="Q131" s="63"/>
      <c r="R131" s="63" t="str">
        <f t="shared" si="85"/>
        <v xml:space="preserve"> </v>
      </c>
      <c r="S131" s="62" t="str">
        <f t="shared" si="55"/>
        <v xml:space="preserve"> </v>
      </c>
      <c r="T131" s="62" t="str">
        <f t="shared" si="58"/>
        <v xml:space="preserve"> </v>
      </c>
      <c r="U131" s="66" t="str">
        <f t="shared" si="52"/>
        <v xml:space="preserve"> </v>
      </c>
      <c r="V131" s="102"/>
    </row>
    <row r="132" spans="1:22" s="103" customFormat="1" ht="25.5">
      <c r="A132" s="192" t="s">
        <v>226</v>
      </c>
      <c r="B132" s="193" t="s">
        <v>227</v>
      </c>
      <c r="C132" s="96">
        <v>8811000</v>
      </c>
      <c r="D132" s="96">
        <v>5993000</v>
      </c>
      <c r="E132" s="96">
        <v>8811000</v>
      </c>
      <c r="F132" s="96">
        <v>5993000</v>
      </c>
      <c r="G132" s="120">
        <f>'[1]ANGAJ BUGETAR'!C109</f>
        <v>3264781</v>
      </c>
      <c r="H132" s="97">
        <f>I132+J132</f>
        <v>3515526</v>
      </c>
      <c r="I132" s="97">
        <f>'[1]ANGAJAM LEGAL '!D109</f>
        <v>0</v>
      </c>
      <c r="J132" s="97">
        <f>'[1]ANGAJAM LEGAL '!E109</f>
        <v>3515526</v>
      </c>
      <c r="K132" s="122">
        <f>[1]PLATI!C109</f>
        <v>2760016</v>
      </c>
      <c r="L132" s="100">
        <f>ROUND(H132-K132,1)</f>
        <v>755510</v>
      </c>
      <c r="M132" s="101">
        <v>27531719</v>
      </c>
      <c r="N132" s="62"/>
      <c r="O132" s="62" t="str">
        <f t="shared" si="88"/>
        <v xml:space="preserve"> </v>
      </c>
      <c r="P132" s="63" t="str">
        <f t="shared" si="57"/>
        <v xml:space="preserve"> </v>
      </c>
      <c r="Q132" s="63" t="str">
        <f t="shared" ref="Q132:Q136" si="90">IF(E132&lt;H132," EROARE"," ")</f>
        <v xml:space="preserve"> </v>
      </c>
      <c r="R132" s="63" t="str">
        <f t="shared" si="85"/>
        <v xml:space="preserve"> </v>
      </c>
      <c r="S132" s="62" t="str">
        <f t="shared" si="55"/>
        <v xml:space="preserve"> </v>
      </c>
      <c r="T132" s="62" t="str">
        <f t="shared" si="58"/>
        <v xml:space="preserve"> </v>
      </c>
      <c r="U132" s="66" t="str">
        <f t="shared" si="52"/>
        <v xml:space="preserve"> </v>
      </c>
      <c r="V132" s="102"/>
    </row>
    <row r="133" spans="1:22" s="103" customFormat="1" ht="25.5">
      <c r="A133" s="194" t="s">
        <v>228</v>
      </c>
      <c r="B133" s="193" t="s">
        <v>229</v>
      </c>
      <c r="C133" s="96">
        <v>1030000</v>
      </c>
      <c r="D133" s="96">
        <v>1279000</v>
      </c>
      <c r="E133" s="96">
        <v>1030000</v>
      </c>
      <c r="F133" s="96">
        <v>1279000</v>
      </c>
      <c r="G133" s="120">
        <f>'[1]ANGAJ BUGETAR'!C110</f>
        <v>970823</v>
      </c>
      <c r="H133" s="97">
        <f>I133+J133</f>
        <v>801932</v>
      </c>
      <c r="I133" s="97">
        <f>'[1]ANGAJAM LEGAL '!D110</f>
        <v>0</v>
      </c>
      <c r="J133" s="97">
        <f>'[1]ANGAJAM LEGAL '!E110</f>
        <v>801932</v>
      </c>
      <c r="K133" s="122">
        <f>[1]PLATI!C110</f>
        <v>58873</v>
      </c>
      <c r="L133" s="100">
        <f>ROUND(H133-K133,1)</f>
        <v>743059</v>
      </c>
      <c r="M133" s="101">
        <v>347001</v>
      </c>
      <c r="N133" s="62"/>
      <c r="O133" s="62" t="str">
        <f t="shared" si="88"/>
        <v xml:space="preserve"> </v>
      </c>
      <c r="P133" s="63" t="str">
        <f t="shared" si="57"/>
        <v xml:space="preserve"> </v>
      </c>
      <c r="Q133" s="63" t="str">
        <f t="shared" si="90"/>
        <v xml:space="preserve"> </v>
      </c>
      <c r="R133" s="63" t="str">
        <f t="shared" si="85"/>
        <v xml:space="preserve"> </v>
      </c>
      <c r="S133" s="62" t="str">
        <f t="shared" si="55"/>
        <v xml:space="preserve"> </v>
      </c>
      <c r="T133" s="62" t="str">
        <f t="shared" si="58"/>
        <v xml:space="preserve"> </v>
      </c>
      <c r="U133" s="66" t="str">
        <f t="shared" si="52"/>
        <v xml:space="preserve"> </v>
      </c>
      <c r="V133" s="102"/>
    </row>
    <row r="134" spans="1:22" s="103" customFormat="1" ht="18" customHeight="1">
      <c r="A134" s="94" t="s">
        <v>230</v>
      </c>
      <c r="B134" s="95" t="s">
        <v>231</v>
      </c>
      <c r="C134" s="96">
        <v>3399000</v>
      </c>
      <c r="D134" s="96">
        <v>1098000</v>
      </c>
      <c r="E134" s="96">
        <v>3399000</v>
      </c>
      <c r="F134" s="96">
        <v>1098000</v>
      </c>
      <c r="G134" s="120">
        <f>'[1]ANGAJ BUGETAR'!C111</f>
        <v>348211</v>
      </c>
      <c r="H134" s="97">
        <f>I134+J134</f>
        <v>367139</v>
      </c>
      <c r="I134" s="97">
        <f>'[1]ANGAJAM LEGAL '!D111</f>
        <v>0</v>
      </c>
      <c r="J134" s="97">
        <f>'[1]ANGAJAM LEGAL '!E111</f>
        <v>367139</v>
      </c>
      <c r="K134" s="122">
        <f>[1]PLATI!C111</f>
        <v>54853</v>
      </c>
      <c r="L134" s="100">
        <f>ROUND(H134-K134,1)</f>
        <v>312286</v>
      </c>
      <c r="M134" s="101">
        <v>6002658</v>
      </c>
      <c r="N134" s="62"/>
      <c r="O134" s="62" t="str">
        <f t="shared" si="88"/>
        <v xml:space="preserve"> </v>
      </c>
      <c r="P134" s="63" t="str">
        <f t="shared" si="57"/>
        <v xml:space="preserve"> </v>
      </c>
      <c r="Q134" s="63" t="str">
        <f t="shared" si="90"/>
        <v xml:space="preserve"> </v>
      </c>
      <c r="R134" s="63" t="str">
        <f t="shared" si="85"/>
        <v xml:space="preserve"> </v>
      </c>
      <c r="S134" s="62" t="str">
        <f t="shared" si="55"/>
        <v xml:space="preserve"> </v>
      </c>
      <c r="T134" s="62" t="str">
        <f t="shared" si="58"/>
        <v xml:space="preserve"> </v>
      </c>
      <c r="U134" s="66" t="str">
        <f t="shared" si="52"/>
        <v xml:space="preserve"> </v>
      </c>
      <c r="V134" s="102"/>
    </row>
    <row r="135" spans="1:22" s="119" customFormat="1" ht="25.5">
      <c r="A135" s="116" t="s">
        <v>232</v>
      </c>
      <c r="B135" s="117" t="s">
        <v>233</v>
      </c>
      <c r="C135" s="142">
        <v>914000</v>
      </c>
      <c r="D135" s="142">
        <v>2045000</v>
      </c>
      <c r="E135" s="142">
        <v>914000</v>
      </c>
      <c r="F135" s="142">
        <v>2045000</v>
      </c>
      <c r="G135" s="120">
        <f>'[1]ANGAJ BUGETAR'!C112</f>
        <v>24000</v>
      </c>
      <c r="H135" s="109">
        <f>I135+J135</f>
        <v>24000</v>
      </c>
      <c r="I135" s="109">
        <f>'[1]ANGAJAM LEGAL '!D112</f>
        <v>0</v>
      </c>
      <c r="J135" s="109">
        <f>'[1]ANGAJAM LEGAL '!E112</f>
        <v>24000</v>
      </c>
      <c r="K135" s="147">
        <f>[1]PLATI!C112</f>
        <v>0</v>
      </c>
      <c r="L135" s="112">
        <f>ROUND(H135-K135,1)</f>
        <v>24000</v>
      </c>
      <c r="M135" s="145">
        <v>0</v>
      </c>
      <c r="N135" s="62"/>
      <c r="O135" s="62" t="str">
        <f t="shared" si="88"/>
        <v xml:space="preserve"> </v>
      </c>
      <c r="P135" s="63" t="str">
        <f t="shared" si="57"/>
        <v xml:space="preserve"> </v>
      </c>
      <c r="Q135" s="63" t="str">
        <f t="shared" si="90"/>
        <v xml:space="preserve"> </v>
      </c>
      <c r="R135" s="63" t="str">
        <f t="shared" si="85"/>
        <v xml:space="preserve"> </v>
      </c>
      <c r="S135" s="62" t="str">
        <f t="shared" si="55"/>
        <v xml:space="preserve"> </v>
      </c>
      <c r="T135" s="62" t="str">
        <f t="shared" si="58"/>
        <v xml:space="preserve"> </v>
      </c>
      <c r="U135" s="66" t="str">
        <f t="shared" si="52"/>
        <v xml:space="preserve"> </v>
      </c>
      <c r="V135" s="118"/>
    </row>
    <row r="136" spans="1:22" s="156" customFormat="1" ht="18" customHeight="1">
      <c r="A136" s="195" t="s">
        <v>234</v>
      </c>
      <c r="B136" s="196" t="s">
        <v>69</v>
      </c>
      <c r="C136" s="142">
        <v>96660000</v>
      </c>
      <c r="D136" s="142">
        <v>114364629.99999999</v>
      </c>
      <c r="E136" s="142">
        <v>195063000</v>
      </c>
      <c r="F136" s="142">
        <v>207802190</v>
      </c>
      <c r="G136" s="110">
        <f>'[1]ANGAJ BUGETAR'!E113</f>
        <v>176730382</v>
      </c>
      <c r="H136" s="109">
        <f>+I136+J136</f>
        <v>178546909</v>
      </c>
      <c r="I136" s="109">
        <f>'[1]ANGAJAM LEGAL '!D113</f>
        <v>96347022</v>
      </c>
      <c r="J136" s="109">
        <f>'[1]ANGAJAM LEGAL '!G113</f>
        <v>82199887</v>
      </c>
      <c r="K136" s="144">
        <f>+[1]PLATI!E113</f>
        <v>176050093</v>
      </c>
      <c r="L136" s="72">
        <f>+H136-K136</f>
        <v>2496816</v>
      </c>
      <c r="M136" s="145">
        <v>108759195</v>
      </c>
      <c r="N136" s="62"/>
      <c r="O136" s="62" t="str">
        <f t="shared" si="88"/>
        <v xml:space="preserve"> </v>
      </c>
      <c r="P136" s="63" t="str">
        <f t="shared" si="57"/>
        <v xml:space="preserve"> </v>
      </c>
      <c r="Q136" s="63" t="str">
        <f t="shared" si="90"/>
        <v xml:space="preserve"> </v>
      </c>
      <c r="R136" s="63" t="str">
        <f t="shared" si="85"/>
        <v xml:space="preserve"> </v>
      </c>
      <c r="S136" s="62" t="str">
        <f t="shared" si="55"/>
        <v xml:space="preserve"> </v>
      </c>
      <c r="T136" s="62" t="str">
        <f t="shared" si="58"/>
        <v xml:space="preserve"> </v>
      </c>
      <c r="U136" s="66" t="str">
        <f t="shared" si="52"/>
        <v xml:space="preserve"> </v>
      </c>
      <c r="V136" s="191"/>
    </row>
    <row r="137" spans="1:22" s="119" customFormat="1" ht="18" customHeight="1">
      <c r="A137" s="195" t="s">
        <v>235</v>
      </c>
      <c r="B137" s="196" t="s">
        <v>236</v>
      </c>
      <c r="C137" s="70">
        <f>ROUND(C35+C57+C86+C89-C67-C136+C125+C112+C128,1)</f>
        <v>12383408000</v>
      </c>
      <c r="D137" s="70">
        <f>ROUND(D35+D57+D86+D89-D67-D136+D125+D112+D128,1)</f>
        <v>12781324370</v>
      </c>
      <c r="E137" s="70">
        <f>ROUND(E35+E57+E86+E89-E67-E136+E125+E112+E128,1)</f>
        <v>12383408000</v>
      </c>
      <c r="F137" s="70">
        <f>ROUND(F35+F57+F86+F89-F67-F136+F125+F112+F128,1)</f>
        <v>12779546810</v>
      </c>
      <c r="G137" s="110">
        <f>'[1]ANGAJ BUGETAR'!E114</f>
        <v>12711319740</v>
      </c>
      <c r="H137" s="70">
        <f>I137+J137</f>
        <v>12728110306</v>
      </c>
      <c r="I137" s="70">
        <f>ROUND(I35+I57+I86+I89-I67-I136+I125+I112+I128,1)</f>
        <v>7578599</v>
      </c>
      <c r="J137" s="109">
        <f>'[1]ANGAJAM LEGAL '!G114</f>
        <v>12720531707</v>
      </c>
      <c r="K137" s="144">
        <f>[1]PLATI!E114</f>
        <v>12706480008</v>
      </c>
      <c r="L137" s="72">
        <f>ROUND(L35+L57+L86+L89-L67-L136+L125+L112+L128,1)</f>
        <v>21630298</v>
      </c>
      <c r="M137" s="73">
        <f>ROUND(M35+M57+M86+M89-M67-M136+M125+M112+M128,1)</f>
        <v>12763278337</v>
      </c>
      <c r="N137" s="62"/>
      <c r="O137" s="62" t="str">
        <f t="shared" si="88"/>
        <v xml:space="preserve"> </v>
      </c>
      <c r="P137" s="63" t="str">
        <f t="shared" ref="P137" si="91">IF(F137&lt;G137," EROARE"," ")</f>
        <v xml:space="preserve"> </v>
      </c>
      <c r="Q137" s="63"/>
      <c r="R137" s="63" t="str">
        <f t="shared" si="85"/>
        <v xml:space="preserve"> </v>
      </c>
      <c r="S137" s="62" t="str">
        <f t="shared" si="55"/>
        <v xml:space="preserve"> </v>
      </c>
      <c r="T137" s="62" t="str">
        <f t="shared" si="58"/>
        <v xml:space="preserve"> </v>
      </c>
      <c r="U137" s="66" t="str">
        <f t="shared" si="52"/>
        <v xml:space="preserve"> </v>
      </c>
      <c r="V137" s="118"/>
    </row>
    <row r="138" spans="1:22" s="119" customFormat="1" ht="36">
      <c r="A138" s="197" t="s">
        <v>237</v>
      </c>
      <c r="B138" s="198" t="s">
        <v>238</v>
      </c>
      <c r="C138" s="70"/>
      <c r="D138" s="70"/>
      <c r="E138" s="70"/>
      <c r="F138" s="70"/>
      <c r="G138" s="70">
        <f t="shared" ref="G138:K140" si="92">G139</f>
        <v>-64218923</v>
      </c>
      <c r="H138" s="70">
        <f>I138+J138</f>
        <v>-64218923</v>
      </c>
      <c r="I138" s="70">
        <f t="shared" si="92"/>
        <v>0</v>
      </c>
      <c r="J138" s="70">
        <f t="shared" si="92"/>
        <v>-64218923</v>
      </c>
      <c r="K138" s="71">
        <f t="shared" si="92"/>
        <v>-64218923</v>
      </c>
      <c r="L138" s="72"/>
      <c r="M138" s="73"/>
      <c r="N138" s="199"/>
      <c r="O138" s="75"/>
      <c r="P138" s="75"/>
      <c r="Q138" s="76"/>
      <c r="R138" s="200"/>
      <c r="S138" s="200"/>
      <c r="T138" s="62"/>
      <c r="U138" s="66" t="str">
        <f t="shared" si="52"/>
        <v xml:space="preserve"> </v>
      </c>
      <c r="V138" s="118"/>
    </row>
    <row r="139" spans="1:22" s="119" customFormat="1" ht="36">
      <c r="A139" s="201" t="s">
        <v>239</v>
      </c>
      <c r="B139" s="198" t="s">
        <v>240</v>
      </c>
      <c r="C139" s="70"/>
      <c r="D139" s="70"/>
      <c r="E139" s="70"/>
      <c r="F139" s="70"/>
      <c r="G139" s="70">
        <f t="shared" si="92"/>
        <v>-64218923</v>
      </c>
      <c r="H139" s="70">
        <f t="shared" ref="H139:H141" si="93">I139+J139</f>
        <v>-64218923</v>
      </c>
      <c r="I139" s="70">
        <f t="shared" si="92"/>
        <v>0</v>
      </c>
      <c r="J139" s="70">
        <f t="shared" si="92"/>
        <v>-64218923</v>
      </c>
      <c r="K139" s="71">
        <f t="shared" si="92"/>
        <v>-64218923</v>
      </c>
      <c r="L139" s="72"/>
      <c r="M139" s="73"/>
      <c r="N139" s="199"/>
      <c r="O139" s="75"/>
      <c r="P139" s="75"/>
      <c r="Q139" s="76"/>
      <c r="R139" s="200"/>
      <c r="S139" s="200"/>
      <c r="T139" s="62"/>
      <c r="U139" s="66" t="str">
        <f t="shared" ref="U139:U204" si="94">IF(L139&lt;0," EROARE"," ")</f>
        <v xml:space="preserve"> </v>
      </c>
      <c r="V139" s="118"/>
    </row>
    <row r="140" spans="1:22" s="119" customFormat="1" ht="36">
      <c r="A140" s="202" t="s">
        <v>241</v>
      </c>
      <c r="B140" s="203" t="s">
        <v>242</v>
      </c>
      <c r="C140" s="70"/>
      <c r="D140" s="70"/>
      <c r="E140" s="70"/>
      <c r="F140" s="70"/>
      <c r="G140" s="70">
        <f t="shared" si="92"/>
        <v>-64218923</v>
      </c>
      <c r="H140" s="70">
        <f t="shared" si="93"/>
        <v>-64218923</v>
      </c>
      <c r="I140" s="70">
        <f t="shared" si="92"/>
        <v>0</v>
      </c>
      <c r="J140" s="70">
        <f t="shared" si="92"/>
        <v>-64218923</v>
      </c>
      <c r="K140" s="71">
        <f t="shared" si="92"/>
        <v>-64218923</v>
      </c>
      <c r="L140" s="72"/>
      <c r="M140" s="73"/>
      <c r="N140" s="199"/>
      <c r="O140" s="75"/>
      <c r="P140" s="75"/>
      <c r="Q140" s="76"/>
      <c r="R140" s="200"/>
      <c r="S140" s="200"/>
      <c r="T140" s="62"/>
      <c r="U140" s="66" t="str">
        <f t="shared" si="94"/>
        <v xml:space="preserve"> </v>
      </c>
      <c r="V140" s="118"/>
    </row>
    <row r="141" spans="1:22" s="119" customFormat="1" ht="36">
      <c r="A141" s="202" t="s">
        <v>241</v>
      </c>
      <c r="B141" s="203" t="s">
        <v>243</v>
      </c>
      <c r="C141" s="97"/>
      <c r="D141" s="97"/>
      <c r="E141" s="97"/>
      <c r="F141" s="97"/>
      <c r="G141" s="97">
        <f>J141</f>
        <v>-64218923</v>
      </c>
      <c r="H141" s="97">
        <f t="shared" si="93"/>
        <v>-64218923</v>
      </c>
      <c r="I141" s="97"/>
      <c r="J141" s="97">
        <f>K141</f>
        <v>-64218923</v>
      </c>
      <c r="K141" s="99">
        <f>[1]PLATI!D11</f>
        <v>-64218923</v>
      </c>
      <c r="L141" s="100"/>
      <c r="M141" s="124"/>
      <c r="N141" s="199"/>
      <c r="O141" s="75"/>
      <c r="P141" s="75"/>
      <c r="Q141" s="76"/>
      <c r="R141" s="200"/>
      <c r="S141" s="200"/>
      <c r="T141" s="62"/>
      <c r="U141" s="66" t="str">
        <f t="shared" si="94"/>
        <v xml:space="preserve"> </v>
      </c>
      <c r="V141" s="118"/>
    </row>
    <row r="142" spans="1:22" s="119" customFormat="1" ht="25.5">
      <c r="A142" s="204" t="s">
        <v>129</v>
      </c>
      <c r="B142" s="205"/>
      <c r="C142" s="109">
        <f t="shared" ref="C142:M142" si="95">C143+C237+C280+C283+C308+C309</f>
        <v>40379022000</v>
      </c>
      <c r="D142" s="109">
        <f t="shared" si="95"/>
        <v>45753984000</v>
      </c>
      <c r="E142" s="109">
        <f t="shared" si="95"/>
        <v>37879022000</v>
      </c>
      <c r="F142" s="109">
        <f t="shared" si="95"/>
        <v>43260727000</v>
      </c>
      <c r="G142" s="109">
        <f>G143+G237+G280+G283+G308+G309</f>
        <v>43169804163</v>
      </c>
      <c r="H142" s="109">
        <f t="shared" si="95"/>
        <v>54009072025</v>
      </c>
      <c r="I142" s="109">
        <f t="shared" si="95"/>
        <v>8705650692</v>
      </c>
      <c r="J142" s="109">
        <f t="shared" si="95"/>
        <v>45303421333</v>
      </c>
      <c r="K142" s="111">
        <f t="shared" si="95"/>
        <v>43134932653</v>
      </c>
      <c r="L142" s="112">
        <f t="shared" si="95"/>
        <v>10874139372</v>
      </c>
      <c r="M142" s="113">
        <f t="shared" si="95"/>
        <v>45120006259</v>
      </c>
      <c r="N142" s="206"/>
      <c r="O142" s="62" t="str">
        <f t="shared" ref="O142" si="96">IF(F142&lt;K142," EROARE"," ")</f>
        <v xml:space="preserve"> </v>
      </c>
      <c r="P142" s="63" t="str">
        <f t="shared" ref="P142:P206" si="97">IF(F142&lt;G142," EROARE"," ")</f>
        <v xml:space="preserve"> </v>
      </c>
      <c r="Q142" s="63"/>
      <c r="R142" s="63" t="str">
        <f t="shared" ref="R142:R196" si="98">IF(D142&lt;J142," EROARE"," ")</f>
        <v xml:space="preserve"> </v>
      </c>
      <c r="S142" s="207" t="str">
        <f t="shared" ref="S142:S205" si="99">IF(G142&lt;K142," EROARE"," ")</f>
        <v xml:space="preserve"> </v>
      </c>
      <c r="T142" s="62" t="str">
        <f t="shared" ref="T142" si="100">IF(H142&lt;K142," EROARE"," ")</f>
        <v xml:space="preserve"> </v>
      </c>
      <c r="U142" s="66" t="str">
        <f t="shared" si="94"/>
        <v xml:space="preserve"> </v>
      </c>
      <c r="V142" s="118"/>
    </row>
    <row r="143" spans="1:22" s="119" customFormat="1" ht="38.25">
      <c r="A143" s="195" t="s">
        <v>244</v>
      </c>
      <c r="B143" s="196" t="s">
        <v>245</v>
      </c>
      <c r="C143" s="70">
        <f>ROUND(+C144+C160+C198+C230+C234,1)</f>
        <v>14758665000</v>
      </c>
      <c r="D143" s="70">
        <f>ROUND(+D144+D160+D198+D230+D234,1)</f>
        <v>20411517230</v>
      </c>
      <c r="E143" s="70">
        <f>ROUND(+E144+E160+E198+E230+E234,1)</f>
        <v>14758665000</v>
      </c>
      <c r="F143" s="70">
        <f>ROUND(+F144+F160+F198+F230+F234,1)</f>
        <v>19939069780</v>
      </c>
      <c r="G143" s="70">
        <f t="shared" ref="G143:M143" si="101">ROUND(+G144+G160+G198+G230+G234,1)</f>
        <v>19914014337</v>
      </c>
      <c r="H143" s="70">
        <f t="shared" si="101"/>
        <v>26875289093</v>
      </c>
      <c r="I143" s="70">
        <f t="shared" si="101"/>
        <v>6588625457</v>
      </c>
      <c r="J143" s="70">
        <f t="shared" si="101"/>
        <v>20286663636</v>
      </c>
      <c r="K143" s="71">
        <f t="shared" si="101"/>
        <v>19903289506</v>
      </c>
      <c r="L143" s="72">
        <f t="shared" si="101"/>
        <v>6971999587</v>
      </c>
      <c r="M143" s="73">
        <f t="shared" si="101"/>
        <v>20250688184</v>
      </c>
      <c r="N143" s="62"/>
      <c r="O143" s="62" t="str">
        <f t="shared" si="88"/>
        <v xml:space="preserve"> </v>
      </c>
      <c r="P143" s="63" t="str">
        <f t="shared" si="97"/>
        <v xml:space="preserve"> </v>
      </c>
      <c r="Q143" s="63"/>
      <c r="R143" s="63" t="str">
        <f t="shared" si="98"/>
        <v xml:space="preserve"> </v>
      </c>
      <c r="S143" s="62" t="str">
        <f t="shared" si="99"/>
        <v xml:space="preserve"> </v>
      </c>
      <c r="T143" s="62" t="str">
        <f t="shared" si="58"/>
        <v xml:space="preserve"> </v>
      </c>
      <c r="U143" s="66" t="str">
        <f t="shared" si="94"/>
        <v xml:space="preserve"> </v>
      </c>
      <c r="V143" s="118"/>
    </row>
    <row r="144" spans="1:22" s="103" customFormat="1" ht="25.5">
      <c r="A144" s="208" t="s">
        <v>246</v>
      </c>
      <c r="B144" s="209" t="s">
        <v>247</v>
      </c>
      <c r="C144" s="109">
        <f>C145+C146+C147+C148+C149+C151+C154+C150</f>
        <v>6059216000</v>
      </c>
      <c r="D144" s="109">
        <f>D145+D146+D147+D148+D149+D151+D154+D150</f>
        <v>7582827290</v>
      </c>
      <c r="E144" s="109">
        <f t="shared" ref="E144:M144" si="102">E145+E146+E147+E148+E149+E151+E154+E150</f>
        <v>6059216000</v>
      </c>
      <c r="F144" s="109">
        <f t="shared" si="102"/>
        <v>7684706360.000001</v>
      </c>
      <c r="G144" s="109">
        <f t="shared" si="102"/>
        <v>7661627972</v>
      </c>
      <c r="H144" s="109">
        <f t="shared" si="102"/>
        <v>10424163026</v>
      </c>
      <c r="I144" s="109">
        <f t="shared" si="102"/>
        <v>2904383163</v>
      </c>
      <c r="J144" s="109">
        <f t="shared" si="102"/>
        <v>7519779863</v>
      </c>
      <c r="K144" s="111">
        <f t="shared" si="102"/>
        <v>7651223783</v>
      </c>
      <c r="L144" s="112">
        <f t="shared" si="102"/>
        <v>2772939243</v>
      </c>
      <c r="M144" s="113">
        <f t="shared" si="102"/>
        <v>7524953349</v>
      </c>
      <c r="N144" s="62"/>
      <c r="O144" s="62" t="str">
        <f t="shared" si="88"/>
        <v xml:space="preserve"> </v>
      </c>
      <c r="P144" s="63" t="str">
        <f t="shared" si="97"/>
        <v xml:space="preserve"> </v>
      </c>
      <c r="Q144" s="63"/>
      <c r="R144" s="63" t="str">
        <f t="shared" si="98"/>
        <v xml:space="preserve"> </v>
      </c>
      <c r="S144" s="62" t="str">
        <f t="shared" si="99"/>
        <v xml:space="preserve"> </v>
      </c>
      <c r="T144" s="62" t="str">
        <f t="shared" ref="T144:T209" si="103">IF(H144&lt;K144," EROARE"," ")</f>
        <v xml:space="preserve"> </v>
      </c>
      <c r="U144" s="66" t="str">
        <f t="shared" si="94"/>
        <v xml:space="preserve"> </v>
      </c>
      <c r="V144" s="102"/>
    </row>
    <row r="145" spans="1:22" s="103" customFormat="1" ht="18" customHeight="1">
      <c r="A145" s="210" t="s">
        <v>248</v>
      </c>
      <c r="B145" s="95"/>
      <c r="C145" s="159">
        <v>4547590000</v>
      </c>
      <c r="D145" s="159">
        <v>5768659000</v>
      </c>
      <c r="E145" s="159">
        <v>4547590000</v>
      </c>
      <c r="F145" s="159">
        <v>5982538530.000001</v>
      </c>
      <c r="G145" s="98">
        <f>'[1]ANGAJ BUGETAR'!E122</f>
        <v>5980863146</v>
      </c>
      <c r="H145" s="98">
        <f>I145+J145</f>
        <v>7883724952</v>
      </c>
      <c r="I145" s="98">
        <f>'[1]ANGAJAM LEGAL '!D122</f>
        <v>2135046860</v>
      </c>
      <c r="J145" s="98">
        <f>'[1]ANGAJAM LEGAL '!G122</f>
        <v>5748678092</v>
      </c>
      <c r="K145" s="211">
        <f>[1]PLATI!E122</f>
        <v>5980863073</v>
      </c>
      <c r="L145" s="212">
        <f>H145-K145</f>
        <v>1902861879</v>
      </c>
      <c r="M145" s="161">
        <v>5747722613</v>
      </c>
      <c r="N145" s="62"/>
      <c r="O145" s="62" t="str">
        <f t="shared" si="88"/>
        <v xml:space="preserve"> </v>
      </c>
      <c r="P145" s="63" t="str">
        <f t="shared" si="97"/>
        <v xml:space="preserve"> </v>
      </c>
      <c r="Q145" s="63"/>
      <c r="R145" s="63" t="str">
        <f t="shared" si="98"/>
        <v xml:space="preserve"> </v>
      </c>
      <c r="S145" s="62" t="str">
        <f t="shared" si="99"/>
        <v xml:space="preserve"> </v>
      </c>
      <c r="T145" s="62" t="str">
        <f t="shared" si="103"/>
        <v xml:space="preserve"> </v>
      </c>
      <c r="U145" s="66" t="str">
        <f t="shared" si="94"/>
        <v xml:space="preserve"> </v>
      </c>
      <c r="V145" s="102"/>
    </row>
    <row r="146" spans="1:22" s="103" customFormat="1" ht="71.45" customHeight="1">
      <c r="A146" s="210" t="s">
        <v>249</v>
      </c>
      <c r="B146" s="95"/>
      <c r="C146" s="159">
        <v>61000</v>
      </c>
      <c r="D146" s="159">
        <v>228399.99999999997</v>
      </c>
      <c r="E146" s="159">
        <v>61000</v>
      </c>
      <c r="F146" s="159">
        <v>228399.99999999997</v>
      </c>
      <c r="G146" s="98">
        <f>'[1]ANGAJ BUGETAR'!E123</f>
        <v>226290</v>
      </c>
      <c r="H146" s="98">
        <f t="shared" ref="H146:H150" si="104">I146+J146</f>
        <v>227244</v>
      </c>
      <c r="I146" s="98">
        <f>'[1]ANGAJAM LEGAL '!D123</f>
        <v>38</v>
      </c>
      <c r="J146" s="98">
        <f>'[1]ANGAJAM LEGAL '!G123</f>
        <v>227206</v>
      </c>
      <c r="K146" s="211">
        <f>[1]PLATI!E123</f>
        <v>220927</v>
      </c>
      <c r="L146" s="212">
        <f t="shared" ref="L146:L147" si="105">ROUND(H146-K146,1)</f>
        <v>6317</v>
      </c>
      <c r="M146" s="161">
        <v>177138</v>
      </c>
      <c r="N146" s="62"/>
      <c r="O146" s="62" t="str">
        <f t="shared" si="88"/>
        <v xml:space="preserve"> </v>
      </c>
      <c r="P146" s="63" t="str">
        <f t="shared" si="97"/>
        <v xml:space="preserve"> </v>
      </c>
      <c r="Q146" s="63"/>
      <c r="R146" s="63" t="str">
        <f t="shared" si="98"/>
        <v xml:space="preserve"> </v>
      </c>
      <c r="S146" s="62" t="str">
        <f t="shared" si="99"/>
        <v xml:space="preserve"> </v>
      </c>
      <c r="T146" s="62" t="str">
        <f t="shared" si="103"/>
        <v xml:space="preserve"> </v>
      </c>
      <c r="U146" s="66" t="str">
        <f t="shared" si="94"/>
        <v xml:space="preserve"> </v>
      </c>
      <c r="V146" s="102"/>
    </row>
    <row r="147" spans="1:22" s="103" customFormat="1" ht="114.75">
      <c r="A147" s="213" t="s">
        <v>250</v>
      </c>
      <c r="B147" s="126"/>
      <c r="C147" s="165">
        <v>371000</v>
      </c>
      <c r="D147" s="165">
        <v>1025859.9999999999</v>
      </c>
      <c r="E147" s="165">
        <v>371000</v>
      </c>
      <c r="F147" s="165">
        <v>1025859.9999999999</v>
      </c>
      <c r="G147" s="98">
        <f>'[1]ANGAJ BUGETAR'!E124</f>
        <v>1024699</v>
      </c>
      <c r="H147" s="214">
        <f t="shared" si="104"/>
        <v>1025302</v>
      </c>
      <c r="I147" s="214">
        <f>'[1]ANGAJAM LEGAL '!D124</f>
        <v>81</v>
      </c>
      <c r="J147" s="214">
        <f>'[1]ANGAJAM LEGAL '!G124</f>
        <v>1025221</v>
      </c>
      <c r="K147" s="215">
        <f>[1]PLATI!E124</f>
        <v>1001290</v>
      </c>
      <c r="L147" s="216">
        <f t="shared" si="105"/>
        <v>24012</v>
      </c>
      <c r="M147" s="166">
        <v>827258</v>
      </c>
      <c r="N147" s="62"/>
      <c r="O147" s="62" t="str">
        <f t="shared" si="88"/>
        <v xml:space="preserve"> </v>
      </c>
      <c r="P147" s="63" t="str">
        <f t="shared" si="97"/>
        <v xml:space="preserve"> </v>
      </c>
      <c r="Q147" s="63"/>
      <c r="R147" s="63" t="str">
        <f t="shared" si="98"/>
        <v xml:space="preserve"> </v>
      </c>
      <c r="S147" s="62" t="str">
        <f t="shared" si="99"/>
        <v xml:space="preserve"> </v>
      </c>
      <c r="T147" s="62" t="str">
        <f t="shared" si="103"/>
        <v xml:space="preserve"> </v>
      </c>
      <c r="U147" s="66" t="str">
        <f t="shared" si="94"/>
        <v xml:space="preserve"> </v>
      </c>
      <c r="V147" s="102"/>
    </row>
    <row r="148" spans="1:22" s="103" customFormat="1" ht="56.25">
      <c r="A148" s="217" t="s">
        <v>251</v>
      </c>
      <c r="B148" s="134"/>
      <c r="C148" s="218">
        <v>112639000</v>
      </c>
      <c r="D148" s="218">
        <v>103957299.99999999</v>
      </c>
      <c r="E148" s="218">
        <v>112639000</v>
      </c>
      <c r="F148" s="218">
        <v>100065709.99999997</v>
      </c>
      <c r="G148" s="98">
        <f>'[1]ANGAJ BUGETAR'!E125</f>
        <v>98685942</v>
      </c>
      <c r="H148" s="219">
        <f t="shared" si="104"/>
        <v>121328554</v>
      </c>
      <c r="I148" s="219">
        <f>'[1]ANGAJAM LEGAL '!D125</f>
        <v>17425067</v>
      </c>
      <c r="J148" s="219">
        <f>'[1]ANGAJAM LEGAL '!G125</f>
        <v>103903487</v>
      </c>
      <c r="K148" s="220">
        <f>[1]PLATI!E125</f>
        <v>97627008</v>
      </c>
      <c r="L148" s="221">
        <f t="shared" ref="L148:L150" si="106">H148-K148</f>
        <v>23701546</v>
      </c>
      <c r="M148" s="222">
        <v>103979224</v>
      </c>
      <c r="N148" s="62"/>
      <c r="O148" s="62" t="str">
        <f t="shared" si="88"/>
        <v xml:space="preserve"> </v>
      </c>
      <c r="P148" s="63" t="str">
        <f t="shared" si="97"/>
        <v xml:space="preserve"> </v>
      </c>
      <c r="Q148" s="63"/>
      <c r="R148" s="63" t="str">
        <f t="shared" si="98"/>
        <v xml:space="preserve"> </v>
      </c>
      <c r="S148" s="62" t="str">
        <f t="shared" si="99"/>
        <v xml:space="preserve"> </v>
      </c>
      <c r="T148" s="62" t="str">
        <f t="shared" si="103"/>
        <v xml:space="preserve"> </v>
      </c>
      <c r="U148" s="66" t="str">
        <f t="shared" si="94"/>
        <v xml:space="preserve"> </v>
      </c>
      <c r="V148" s="102"/>
    </row>
    <row r="149" spans="1:22" s="103" customFormat="1">
      <c r="A149" s="210" t="s">
        <v>252</v>
      </c>
      <c r="B149" s="95"/>
      <c r="C149" s="159">
        <v>3784000</v>
      </c>
      <c r="D149" s="159">
        <v>3694920</v>
      </c>
      <c r="E149" s="159">
        <v>3784000</v>
      </c>
      <c r="F149" s="159">
        <v>3694920</v>
      </c>
      <c r="G149" s="98">
        <f>'[1]ANGAJ BUGETAR'!E126</f>
        <v>3686738</v>
      </c>
      <c r="H149" s="98">
        <f t="shared" si="104"/>
        <v>3827297</v>
      </c>
      <c r="I149" s="98">
        <f>'[1]ANGAJAM LEGAL '!D126</f>
        <v>137455</v>
      </c>
      <c r="J149" s="98">
        <f>'[1]ANGAJAM LEGAL '!G126</f>
        <v>3689842</v>
      </c>
      <c r="K149" s="211">
        <f>[1]PLATI!E126</f>
        <v>3678568</v>
      </c>
      <c r="L149" s="212">
        <f t="shared" si="106"/>
        <v>148729</v>
      </c>
      <c r="M149" s="161">
        <v>3689842</v>
      </c>
      <c r="N149" s="62"/>
      <c r="O149" s="62" t="str">
        <f t="shared" si="88"/>
        <v xml:space="preserve"> </v>
      </c>
      <c r="P149" s="63" t="str">
        <f t="shared" si="97"/>
        <v xml:space="preserve"> </v>
      </c>
      <c r="Q149" s="63"/>
      <c r="R149" s="63" t="str">
        <f t="shared" si="98"/>
        <v xml:space="preserve"> </v>
      </c>
      <c r="S149" s="62" t="str">
        <f t="shared" si="99"/>
        <v xml:space="preserve"> </v>
      </c>
      <c r="T149" s="62" t="str">
        <f t="shared" si="103"/>
        <v xml:space="preserve"> </v>
      </c>
      <c r="U149" s="66" t="str">
        <f t="shared" si="94"/>
        <v xml:space="preserve"> </v>
      </c>
      <c r="V149" s="102"/>
    </row>
    <row r="150" spans="1:22" s="103" customFormat="1" ht="89.25">
      <c r="A150" s="210" t="s">
        <v>253</v>
      </c>
      <c r="B150" s="95"/>
      <c r="C150" s="159"/>
      <c r="D150" s="159">
        <v>30140109.999999989</v>
      </c>
      <c r="E150" s="159"/>
      <c r="F150" s="159">
        <v>30140109.999999989</v>
      </c>
      <c r="G150" s="98">
        <f>'[1]ANGAJ BUGETAR'!E127</f>
        <v>10403580</v>
      </c>
      <c r="H150" s="98">
        <f t="shared" si="104"/>
        <v>30139473</v>
      </c>
      <c r="I150" s="98">
        <f>'[1]ANGAJAM LEGAL '!D127</f>
        <v>0</v>
      </c>
      <c r="J150" s="98">
        <f>'[1]ANGAJAM LEGAL '!G127</f>
        <v>30139473</v>
      </c>
      <c r="K150" s="211">
        <f>[1]PLATI!E127</f>
        <v>1384355</v>
      </c>
      <c r="L150" s="212">
        <f t="shared" si="106"/>
        <v>28755118</v>
      </c>
      <c r="M150" s="161">
        <v>30864315</v>
      </c>
      <c r="N150" s="62"/>
      <c r="O150" s="62"/>
      <c r="P150" s="63"/>
      <c r="Q150" s="63"/>
      <c r="R150" s="63"/>
      <c r="S150" s="62"/>
      <c r="T150" s="62"/>
      <c r="U150" s="66"/>
      <c r="V150" s="102"/>
    </row>
    <row r="151" spans="1:22" s="103" customFormat="1" ht="22.15" customHeight="1">
      <c r="A151" s="223" t="s">
        <v>254</v>
      </c>
      <c r="B151" s="95"/>
      <c r="C151" s="98">
        <f>C152+C153</f>
        <v>724114000</v>
      </c>
      <c r="D151" s="98">
        <f t="shared" ref="D151:M151" si="107">D152+D153</f>
        <v>566460660</v>
      </c>
      <c r="E151" s="98">
        <f t="shared" si="107"/>
        <v>724114000</v>
      </c>
      <c r="F151" s="98">
        <f t="shared" si="107"/>
        <v>566527000</v>
      </c>
      <c r="G151" s="98">
        <f t="shared" si="107"/>
        <v>566525925</v>
      </c>
      <c r="H151" s="98">
        <f t="shared" si="107"/>
        <v>1018464860</v>
      </c>
      <c r="I151" s="98">
        <f t="shared" si="107"/>
        <v>491103137</v>
      </c>
      <c r="J151" s="98">
        <f t="shared" si="107"/>
        <v>527361723</v>
      </c>
      <c r="K151" s="211">
        <f t="shared" si="107"/>
        <v>566525590</v>
      </c>
      <c r="L151" s="212">
        <f t="shared" si="107"/>
        <v>451939270</v>
      </c>
      <c r="M151" s="224">
        <f t="shared" si="107"/>
        <v>536333965</v>
      </c>
      <c r="N151" s="62"/>
      <c r="O151" s="62" t="str">
        <f t="shared" si="88"/>
        <v xml:space="preserve"> </v>
      </c>
      <c r="P151" s="63" t="str">
        <f t="shared" si="97"/>
        <v xml:space="preserve"> </v>
      </c>
      <c r="Q151" s="63"/>
      <c r="R151" s="63" t="str">
        <f t="shared" si="98"/>
        <v xml:space="preserve"> </v>
      </c>
      <c r="S151" s="62" t="str">
        <f t="shared" si="99"/>
        <v xml:space="preserve"> </v>
      </c>
      <c r="T151" s="62" t="str">
        <f t="shared" si="103"/>
        <v xml:space="preserve"> </v>
      </c>
      <c r="U151" s="66" t="str">
        <f t="shared" si="94"/>
        <v xml:space="preserve"> </v>
      </c>
      <c r="V151" s="102"/>
    </row>
    <row r="152" spans="1:22" s="103" customFormat="1" ht="18" customHeight="1">
      <c r="A152" s="223" t="s">
        <v>248</v>
      </c>
      <c r="B152" s="95"/>
      <c r="C152" s="159">
        <v>724113000</v>
      </c>
      <c r="D152" s="159">
        <v>565877190</v>
      </c>
      <c r="E152" s="159">
        <v>724113000</v>
      </c>
      <c r="F152" s="159">
        <v>566527000</v>
      </c>
      <c r="G152" s="98">
        <f>'[1]ANGAJ BUGETAR'!E129</f>
        <v>566525925</v>
      </c>
      <c r="H152" s="98">
        <f t="shared" ref="H152:H153" si="108">I152+J152</f>
        <v>1017798335</v>
      </c>
      <c r="I152" s="98">
        <f>'[1]ANGAJAM LEGAL '!D129</f>
        <v>490979137</v>
      </c>
      <c r="J152" s="98">
        <f>'[1]ANGAJAM LEGAL '!G129</f>
        <v>526819198</v>
      </c>
      <c r="K152" s="211">
        <f>[1]PLATI!E129</f>
        <v>566525590</v>
      </c>
      <c r="L152" s="212">
        <f t="shared" ref="L152:L153" si="109">ROUND(H152-K152,1)</f>
        <v>451272745</v>
      </c>
      <c r="M152" s="161">
        <v>535896409</v>
      </c>
      <c r="N152" s="62"/>
      <c r="O152" s="62" t="str">
        <f t="shared" si="88"/>
        <v xml:space="preserve"> </v>
      </c>
      <c r="P152" s="63" t="str">
        <f t="shared" si="97"/>
        <v xml:space="preserve"> </v>
      </c>
      <c r="Q152" s="63"/>
      <c r="R152" s="63" t="str">
        <f t="shared" si="98"/>
        <v xml:space="preserve"> </v>
      </c>
      <c r="S152" s="62" t="str">
        <f t="shared" si="99"/>
        <v xml:space="preserve"> </v>
      </c>
      <c r="T152" s="62" t="str">
        <f t="shared" si="103"/>
        <v xml:space="preserve"> </v>
      </c>
      <c r="U152" s="66" t="str">
        <f t="shared" si="94"/>
        <v xml:space="preserve"> </v>
      </c>
      <c r="V152" s="102"/>
    </row>
    <row r="153" spans="1:22" s="103" customFormat="1" ht="96">
      <c r="A153" s="223" t="s">
        <v>250</v>
      </c>
      <c r="B153" s="95"/>
      <c r="C153" s="159">
        <v>1000</v>
      </c>
      <c r="D153" s="159">
        <v>583470</v>
      </c>
      <c r="E153" s="159">
        <v>1000</v>
      </c>
      <c r="F153" s="159">
        <v>0</v>
      </c>
      <c r="G153" s="98">
        <f>'[1]ANGAJ BUGETAR'!E130</f>
        <v>0</v>
      </c>
      <c r="H153" s="98">
        <f t="shared" si="108"/>
        <v>666525</v>
      </c>
      <c r="I153" s="98">
        <f>'[1]ANGAJAM LEGAL '!D130</f>
        <v>124000</v>
      </c>
      <c r="J153" s="98">
        <f>'[1]ANGAJAM LEGAL '!G130</f>
        <v>542525</v>
      </c>
      <c r="K153" s="211">
        <f>[1]PLATI!E130</f>
        <v>0</v>
      </c>
      <c r="L153" s="212">
        <f t="shared" si="109"/>
        <v>666525</v>
      </c>
      <c r="M153" s="161">
        <v>437556</v>
      </c>
      <c r="N153" s="62"/>
      <c r="O153" s="62" t="str">
        <f t="shared" si="88"/>
        <v xml:space="preserve"> </v>
      </c>
      <c r="P153" s="63" t="str">
        <f t="shared" si="97"/>
        <v xml:space="preserve"> </v>
      </c>
      <c r="Q153" s="63"/>
      <c r="R153" s="63" t="str">
        <f t="shared" si="98"/>
        <v xml:space="preserve"> </v>
      </c>
      <c r="S153" s="62" t="str">
        <f t="shared" si="99"/>
        <v xml:space="preserve"> </v>
      </c>
      <c r="T153" s="62" t="str">
        <f t="shared" si="103"/>
        <v xml:space="preserve"> </v>
      </c>
      <c r="U153" s="66" t="str">
        <f t="shared" si="94"/>
        <v xml:space="preserve"> </v>
      </c>
      <c r="V153" s="102"/>
    </row>
    <row r="154" spans="1:22" s="232" customFormat="1" ht="18" customHeight="1">
      <c r="A154" s="225" t="s">
        <v>255</v>
      </c>
      <c r="B154" s="226"/>
      <c r="C154" s="227">
        <f t="shared" ref="C154:D154" si="110">C155+C158+C159</f>
        <v>670657000</v>
      </c>
      <c r="D154" s="227">
        <f t="shared" si="110"/>
        <v>1108661039.9999998</v>
      </c>
      <c r="E154" s="227">
        <f>E155+E158+E159</f>
        <v>670657000</v>
      </c>
      <c r="F154" s="227">
        <f t="shared" ref="F154:M154" si="111">F155+F158+F159</f>
        <v>1000485830</v>
      </c>
      <c r="G154" s="227">
        <f t="shared" si="111"/>
        <v>1000211652</v>
      </c>
      <c r="H154" s="227">
        <f t="shared" si="111"/>
        <v>1365425344</v>
      </c>
      <c r="I154" s="227">
        <f t="shared" si="111"/>
        <v>260670525</v>
      </c>
      <c r="J154" s="227">
        <f t="shared" si="111"/>
        <v>1104754819</v>
      </c>
      <c r="K154" s="228">
        <f t="shared" si="111"/>
        <v>999922972</v>
      </c>
      <c r="L154" s="229">
        <f t="shared" si="111"/>
        <v>365502372</v>
      </c>
      <c r="M154" s="230">
        <f t="shared" si="111"/>
        <v>1101358994</v>
      </c>
      <c r="N154" s="62"/>
      <c r="O154" s="62" t="str">
        <f t="shared" si="88"/>
        <v xml:space="preserve"> </v>
      </c>
      <c r="P154" s="63" t="str">
        <f t="shared" si="97"/>
        <v xml:space="preserve"> </v>
      </c>
      <c r="Q154" s="63"/>
      <c r="R154" s="63" t="str">
        <f t="shared" si="98"/>
        <v xml:space="preserve"> </v>
      </c>
      <c r="S154" s="62" t="str">
        <f t="shared" si="99"/>
        <v xml:space="preserve"> </v>
      </c>
      <c r="T154" s="62" t="str">
        <f t="shared" si="103"/>
        <v xml:space="preserve"> </v>
      </c>
      <c r="U154" s="66" t="str">
        <f t="shared" si="94"/>
        <v xml:space="preserve"> </v>
      </c>
      <c r="V154" s="231"/>
    </row>
    <row r="155" spans="1:22" s="103" customFormat="1" ht="33.75">
      <c r="A155" s="233" t="s">
        <v>256</v>
      </c>
      <c r="B155" s="95"/>
      <c r="C155" s="98">
        <f t="shared" ref="C155:D155" si="112">C156+C157</f>
        <v>622500000</v>
      </c>
      <c r="D155" s="98">
        <f t="shared" si="112"/>
        <v>1040138639.9999998</v>
      </c>
      <c r="E155" s="98">
        <f>E156+E157</f>
        <v>622500000</v>
      </c>
      <c r="F155" s="98">
        <f t="shared" ref="F155:M155" si="113">F156+F157</f>
        <v>939698930</v>
      </c>
      <c r="G155" s="98">
        <f t="shared" si="113"/>
        <v>939698118</v>
      </c>
      <c r="H155" s="98">
        <f t="shared" si="113"/>
        <v>1283627135</v>
      </c>
      <c r="I155" s="98">
        <f t="shared" si="113"/>
        <v>247136685</v>
      </c>
      <c r="J155" s="98">
        <f t="shared" si="113"/>
        <v>1036490450</v>
      </c>
      <c r="K155" s="211">
        <f t="shared" si="113"/>
        <v>939696493</v>
      </c>
      <c r="L155" s="212">
        <f t="shared" si="113"/>
        <v>343930642</v>
      </c>
      <c r="M155" s="224">
        <f t="shared" si="113"/>
        <v>1032992527</v>
      </c>
      <c r="N155" s="62"/>
      <c r="O155" s="62" t="str">
        <f t="shared" si="88"/>
        <v xml:space="preserve"> </v>
      </c>
      <c r="P155" s="63" t="str">
        <f t="shared" si="97"/>
        <v xml:space="preserve"> </v>
      </c>
      <c r="Q155" s="63"/>
      <c r="R155" s="63" t="str">
        <f t="shared" si="98"/>
        <v xml:space="preserve"> </v>
      </c>
      <c r="S155" s="62" t="str">
        <f t="shared" si="99"/>
        <v xml:space="preserve"> </v>
      </c>
      <c r="T155" s="62" t="str">
        <f t="shared" si="103"/>
        <v xml:space="preserve"> </v>
      </c>
      <c r="U155" s="66" t="str">
        <f t="shared" si="94"/>
        <v xml:space="preserve"> </v>
      </c>
      <c r="V155" s="102"/>
    </row>
    <row r="156" spans="1:22" s="103" customFormat="1" ht="18" customHeight="1">
      <c r="A156" s="233" t="s">
        <v>257</v>
      </c>
      <c r="B156" s="95"/>
      <c r="C156" s="159">
        <v>622460000</v>
      </c>
      <c r="D156" s="159">
        <v>1040012779.9999998</v>
      </c>
      <c r="E156" s="159">
        <v>622460000</v>
      </c>
      <c r="F156" s="159">
        <v>939572740</v>
      </c>
      <c r="G156" s="98">
        <f>'[1]ANGAJ BUGETAR'!E133</f>
        <v>939572740</v>
      </c>
      <c r="H156" s="98">
        <f t="shared" ref="H156:H159" si="114">I156+J156</f>
        <v>1283501447</v>
      </c>
      <c r="I156" s="98">
        <f>'[1]ANGAJAM LEGAL '!D133</f>
        <v>247136659</v>
      </c>
      <c r="J156" s="98">
        <f>'[1]ANGAJAM LEGAL '!G133</f>
        <v>1036364788</v>
      </c>
      <c r="K156" s="211">
        <f>[1]PLATI!E133</f>
        <v>939572733</v>
      </c>
      <c r="L156" s="212">
        <f t="shared" ref="L156:L157" si="115">ROUND(H156-K156,1)</f>
        <v>343928714</v>
      </c>
      <c r="M156" s="161">
        <v>1032892139</v>
      </c>
      <c r="N156" s="62"/>
      <c r="O156" s="62" t="str">
        <f t="shared" si="88"/>
        <v xml:space="preserve"> </v>
      </c>
      <c r="P156" s="63" t="str">
        <f t="shared" si="97"/>
        <v xml:space="preserve"> </v>
      </c>
      <c r="Q156" s="63"/>
      <c r="R156" s="63" t="str">
        <f t="shared" si="98"/>
        <v xml:space="preserve"> </v>
      </c>
      <c r="S156" s="62" t="str">
        <f t="shared" si="99"/>
        <v xml:space="preserve"> </v>
      </c>
      <c r="T156" s="62" t="str">
        <f t="shared" si="103"/>
        <v xml:space="preserve"> </v>
      </c>
      <c r="U156" s="66" t="str">
        <f t="shared" si="94"/>
        <v xml:space="preserve"> </v>
      </c>
      <c r="V156" s="102"/>
    </row>
    <row r="157" spans="1:22" s="103" customFormat="1" ht="90">
      <c r="A157" s="233" t="s">
        <v>250</v>
      </c>
      <c r="B157" s="95"/>
      <c r="C157" s="159">
        <v>40000</v>
      </c>
      <c r="D157" s="159">
        <v>125860.00000000001</v>
      </c>
      <c r="E157" s="159">
        <v>40000</v>
      </c>
      <c r="F157" s="159">
        <v>126190</v>
      </c>
      <c r="G157" s="98">
        <f>'[1]ANGAJ BUGETAR'!E134</f>
        <v>125378</v>
      </c>
      <c r="H157" s="98">
        <f t="shared" si="114"/>
        <v>125688</v>
      </c>
      <c r="I157" s="98">
        <f>'[1]ANGAJAM LEGAL '!D134</f>
        <v>26</v>
      </c>
      <c r="J157" s="98">
        <f>'[1]ANGAJAM LEGAL '!G134</f>
        <v>125662</v>
      </c>
      <c r="K157" s="211">
        <f>[1]PLATI!E134</f>
        <v>123760</v>
      </c>
      <c r="L157" s="212">
        <f t="shared" si="115"/>
        <v>1928</v>
      </c>
      <c r="M157" s="161">
        <v>100388</v>
      </c>
      <c r="N157" s="62"/>
      <c r="O157" s="62" t="str">
        <f t="shared" si="88"/>
        <v xml:space="preserve"> </v>
      </c>
      <c r="P157" s="63" t="str">
        <f t="shared" si="97"/>
        <v xml:space="preserve"> </v>
      </c>
      <c r="Q157" s="63"/>
      <c r="R157" s="63" t="str">
        <f t="shared" si="98"/>
        <v xml:space="preserve"> </v>
      </c>
      <c r="S157" s="62" t="str">
        <f t="shared" si="99"/>
        <v xml:space="preserve"> </v>
      </c>
      <c r="T157" s="62" t="str">
        <f t="shared" si="103"/>
        <v xml:space="preserve"> </v>
      </c>
      <c r="U157" s="66" t="str">
        <f t="shared" si="94"/>
        <v xml:space="preserve"> </v>
      </c>
      <c r="V157" s="102"/>
    </row>
    <row r="158" spans="1:22" s="103" customFormat="1" ht="67.5">
      <c r="A158" s="234" t="s">
        <v>258</v>
      </c>
      <c r="B158" s="95"/>
      <c r="C158" s="159">
        <v>23897000</v>
      </c>
      <c r="D158" s="159">
        <v>40558450.000000007</v>
      </c>
      <c r="E158" s="159">
        <v>23897000</v>
      </c>
      <c r="F158" s="159">
        <v>34438010</v>
      </c>
      <c r="G158" s="98">
        <f>'[1]ANGAJ BUGETAR'!E135</f>
        <v>34438010</v>
      </c>
      <c r="H158" s="98">
        <f t="shared" si="114"/>
        <v>47802345</v>
      </c>
      <c r="I158" s="98">
        <f>'[1]ANGAJAM LEGAL '!D135</f>
        <v>7493349</v>
      </c>
      <c r="J158" s="98">
        <f>'[1]ANGAJAM LEGAL '!G135</f>
        <v>40308996</v>
      </c>
      <c r="K158" s="211">
        <f>[1]PLATI!E135</f>
        <v>34437886</v>
      </c>
      <c r="L158" s="212">
        <f t="shared" ref="L158:L159" si="116">H158-K158</f>
        <v>13364459</v>
      </c>
      <c r="M158" s="161">
        <v>39987379</v>
      </c>
      <c r="N158" s="62"/>
      <c r="O158" s="62" t="str">
        <f t="shared" si="88"/>
        <v xml:space="preserve"> </v>
      </c>
      <c r="P158" s="63" t="str">
        <f t="shared" si="97"/>
        <v xml:space="preserve"> </v>
      </c>
      <c r="Q158" s="63"/>
      <c r="R158" s="63" t="str">
        <f t="shared" si="98"/>
        <v xml:space="preserve"> </v>
      </c>
      <c r="S158" s="62" t="str">
        <f t="shared" si="99"/>
        <v xml:space="preserve"> </v>
      </c>
      <c r="T158" s="62" t="str">
        <f t="shared" si="103"/>
        <v xml:space="preserve"> </v>
      </c>
      <c r="U158" s="66" t="str">
        <f t="shared" si="94"/>
        <v xml:space="preserve"> </v>
      </c>
      <c r="V158" s="102"/>
    </row>
    <row r="159" spans="1:22" s="103" customFormat="1" ht="67.5">
      <c r="A159" s="234" t="s">
        <v>259</v>
      </c>
      <c r="B159" s="95"/>
      <c r="C159" s="159">
        <v>24260000</v>
      </c>
      <c r="D159" s="159">
        <v>27963949.999999996</v>
      </c>
      <c r="E159" s="159">
        <v>24260000</v>
      </c>
      <c r="F159" s="159">
        <v>26348889.999999996</v>
      </c>
      <c r="G159" s="98">
        <f>'[1]ANGAJ BUGETAR'!E136</f>
        <v>26075524</v>
      </c>
      <c r="H159" s="98">
        <f t="shared" si="114"/>
        <v>33995864</v>
      </c>
      <c r="I159" s="98">
        <f>'[1]ANGAJAM LEGAL '!D136</f>
        <v>6040491</v>
      </c>
      <c r="J159" s="98">
        <f>'[1]ANGAJAM LEGAL '!G136</f>
        <v>27955373</v>
      </c>
      <c r="K159" s="211">
        <f>[1]PLATI!E136</f>
        <v>25788593</v>
      </c>
      <c r="L159" s="212">
        <f t="shared" si="116"/>
        <v>8207271</v>
      </c>
      <c r="M159" s="161">
        <v>28379088</v>
      </c>
      <c r="N159" s="62"/>
      <c r="O159" s="62" t="str">
        <f t="shared" si="88"/>
        <v xml:space="preserve"> </v>
      </c>
      <c r="P159" s="63" t="str">
        <f t="shared" si="97"/>
        <v xml:space="preserve"> </v>
      </c>
      <c r="Q159" s="63"/>
      <c r="R159" s="63" t="str">
        <f t="shared" si="98"/>
        <v xml:space="preserve"> </v>
      </c>
      <c r="S159" s="62" t="str">
        <f t="shared" si="99"/>
        <v xml:space="preserve"> </v>
      </c>
      <c r="T159" s="62" t="str">
        <f t="shared" si="103"/>
        <v xml:space="preserve"> </v>
      </c>
      <c r="U159" s="66" t="str">
        <f t="shared" si="94"/>
        <v xml:space="preserve"> </v>
      </c>
      <c r="V159" s="102"/>
    </row>
    <row r="160" spans="1:22" s="103" customFormat="1" ht="51">
      <c r="A160" s="208" t="s">
        <v>260</v>
      </c>
      <c r="B160" s="209" t="s">
        <v>261</v>
      </c>
      <c r="C160" s="109">
        <f t="shared" ref="C160:D160" si="117">C162+C165+C168+C171+C174+C177+C180+C184+C187</f>
        <v>6893752000</v>
      </c>
      <c r="D160" s="109">
        <f t="shared" si="117"/>
        <v>10464480960</v>
      </c>
      <c r="E160" s="109">
        <f>E162+E165+E168+E171+E174+E177+E180+E184+E187</f>
        <v>6893752000</v>
      </c>
      <c r="F160" s="109">
        <f t="shared" ref="F160:L160" si="118">F162+F165+F168+F171+F174+F177+F180+F184+F187</f>
        <v>9982434190</v>
      </c>
      <c r="G160" s="109">
        <f t="shared" si="118"/>
        <v>9981820069</v>
      </c>
      <c r="H160" s="109">
        <f t="shared" si="118"/>
        <v>13653626662</v>
      </c>
      <c r="I160" s="109">
        <f t="shared" si="118"/>
        <v>3233125831</v>
      </c>
      <c r="J160" s="109">
        <f t="shared" si="118"/>
        <v>10420500831</v>
      </c>
      <c r="K160" s="111">
        <f t="shared" si="118"/>
        <v>9981520745</v>
      </c>
      <c r="L160" s="112">
        <f t="shared" si="118"/>
        <v>3672105917</v>
      </c>
      <c r="M160" s="113">
        <f>M162+M165+M168+M171+M174+M177+M180+M184+M187</f>
        <v>10388920080</v>
      </c>
      <c r="N160" s="62"/>
      <c r="O160" s="62" t="str">
        <f t="shared" si="88"/>
        <v xml:space="preserve"> </v>
      </c>
      <c r="P160" s="63" t="str">
        <f t="shared" si="97"/>
        <v xml:space="preserve"> </v>
      </c>
      <c r="Q160" s="63"/>
      <c r="R160" s="63" t="str">
        <f t="shared" si="98"/>
        <v xml:space="preserve"> </v>
      </c>
      <c r="S160" s="62" t="str">
        <f t="shared" si="99"/>
        <v xml:space="preserve"> </v>
      </c>
      <c r="T160" s="62" t="str">
        <f t="shared" si="103"/>
        <v xml:space="preserve"> </v>
      </c>
      <c r="U160" s="66" t="str">
        <f t="shared" si="94"/>
        <v xml:space="preserve"> </v>
      </c>
      <c r="V160" s="102"/>
    </row>
    <row r="161" spans="1:22" s="232" customFormat="1" ht="18" hidden="1" customHeight="1">
      <c r="A161" s="235" t="s">
        <v>248</v>
      </c>
      <c r="B161" s="196"/>
      <c r="C161" s="236"/>
      <c r="D161" s="236"/>
      <c r="E161" s="236"/>
      <c r="F161" s="236"/>
      <c r="G161" s="236" t="e">
        <f>#REF!</f>
        <v>#REF!</v>
      </c>
      <c r="H161" s="236" t="e">
        <f t="shared" ref="H161" si="119">I161+J161</f>
        <v>#REF!</v>
      </c>
      <c r="I161" s="236" t="e">
        <f>#REF!</f>
        <v>#REF!</v>
      </c>
      <c r="J161" s="236" t="e">
        <f>#REF!</f>
        <v>#REF!</v>
      </c>
      <c r="K161" s="237">
        <f>[1]PLATI!E138</f>
        <v>0</v>
      </c>
      <c r="L161" s="238" t="e">
        <f t="shared" ref="L161" si="120">ROUND(H161-K161,1)</f>
        <v>#REF!</v>
      </c>
      <c r="M161" s="239"/>
      <c r="N161" s="62"/>
      <c r="O161" s="62" t="str">
        <f t="shared" si="88"/>
        <v xml:space="preserve"> </v>
      </c>
      <c r="P161" s="63" t="e">
        <f t="shared" si="97"/>
        <v>#REF!</v>
      </c>
      <c r="Q161" s="63"/>
      <c r="R161" s="63" t="e">
        <f t="shared" si="98"/>
        <v>#REF!</v>
      </c>
      <c r="S161" s="62" t="e">
        <f t="shared" si="99"/>
        <v>#REF!</v>
      </c>
      <c r="T161" s="62" t="e">
        <f t="shared" si="103"/>
        <v>#REF!</v>
      </c>
      <c r="U161" s="66" t="e">
        <f t="shared" si="94"/>
        <v>#REF!</v>
      </c>
      <c r="V161" s="231"/>
    </row>
    <row r="162" spans="1:22" s="103" customFormat="1" ht="62.45" customHeight="1">
      <c r="A162" s="210" t="s">
        <v>262</v>
      </c>
      <c r="B162" s="95"/>
      <c r="C162" s="97">
        <f t="shared" ref="C162:D162" si="121">C163+C164</f>
        <v>588805000</v>
      </c>
      <c r="D162" s="97">
        <f t="shared" si="121"/>
        <v>955380010</v>
      </c>
      <c r="E162" s="97">
        <f>E163+E164</f>
        <v>588805000</v>
      </c>
      <c r="F162" s="97">
        <f t="shared" ref="F162:M162" si="122">F163+F164</f>
        <v>904045360</v>
      </c>
      <c r="G162" s="97">
        <f t="shared" si="122"/>
        <v>903989746</v>
      </c>
      <c r="H162" s="97">
        <f t="shared" si="122"/>
        <v>1229451274</v>
      </c>
      <c r="I162" s="97">
        <f t="shared" si="122"/>
        <v>281617695</v>
      </c>
      <c r="J162" s="97">
        <f t="shared" si="122"/>
        <v>947833579</v>
      </c>
      <c r="K162" s="99">
        <f t="shared" si="122"/>
        <v>903882526</v>
      </c>
      <c r="L162" s="100">
        <f t="shared" si="122"/>
        <v>325568748</v>
      </c>
      <c r="M162" s="124">
        <f t="shared" si="122"/>
        <v>944368682</v>
      </c>
      <c r="N162" s="62"/>
      <c r="O162" s="62" t="str">
        <f t="shared" si="88"/>
        <v xml:space="preserve"> </v>
      </c>
      <c r="P162" s="63" t="str">
        <f t="shared" si="97"/>
        <v xml:space="preserve"> </v>
      </c>
      <c r="Q162" s="63"/>
      <c r="R162" s="63" t="str">
        <f t="shared" si="98"/>
        <v xml:space="preserve"> </v>
      </c>
      <c r="S162" s="62" t="str">
        <f t="shared" si="99"/>
        <v xml:space="preserve"> </v>
      </c>
      <c r="T162" s="62" t="str">
        <f t="shared" si="103"/>
        <v xml:space="preserve"> </v>
      </c>
      <c r="U162" s="66" t="str">
        <f t="shared" si="94"/>
        <v xml:space="preserve"> </v>
      </c>
      <c r="V162" s="102"/>
    </row>
    <row r="163" spans="1:22" s="103" customFormat="1">
      <c r="A163" s="210" t="s">
        <v>257</v>
      </c>
      <c r="B163" s="95"/>
      <c r="C163" s="96">
        <v>588685000</v>
      </c>
      <c r="D163" s="96">
        <v>954496500</v>
      </c>
      <c r="E163" s="96">
        <v>588685000</v>
      </c>
      <c r="F163" s="104">
        <v>903125840</v>
      </c>
      <c r="G163" s="120">
        <f>'[1]ANGAJ BUGETAR'!E140</f>
        <v>903070247</v>
      </c>
      <c r="H163" s="97">
        <f t="shared" ref="H163:H164" si="123">I163+J163</f>
        <v>1228528444</v>
      </c>
      <c r="I163" s="97">
        <f>'[1]ANGAJAM LEGAL '!D140</f>
        <v>281578345</v>
      </c>
      <c r="J163" s="97">
        <f>'[1]ANGAJAM LEGAL '!G140</f>
        <v>946950099</v>
      </c>
      <c r="K163" s="122">
        <f>[1]PLATI!E140</f>
        <v>903070237</v>
      </c>
      <c r="L163" s="100">
        <f t="shared" ref="L163:L164" si="124">ROUND(H163-K163,1)</f>
        <v>325458207</v>
      </c>
      <c r="M163" s="101">
        <v>943640382</v>
      </c>
      <c r="N163" s="62"/>
      <c r="O163" s="62" t="str">
        <f t="shared" si="88"/>
        <v xml:space="preserve"> </v>
      </c>
      <c r="P163" s="63" t="str">
        <f t="shared" si="97"/>
        <v xml:space="preserve"> </v>
      </c>
      <c r="Q163" s="63"/>
      <c r="R163" s="63" t="str">
        <f t="shared" si="98"/>
        <v xml:space="preserve"> </v>
      </c>
      <c r="S163" s="62" t="str">
        <f t="shared" si="99"/>
        <v xml:space="preserve"> </v>
      </c>
      <c r="T163" s="62" t="str">
        <f t="shared" si="103"/>
        <v xml:space="preserve"> </v>
      </c>
      <c r="U163" s="66" t="str">
        <f t="shared" si="94"/>
        <v xml:space="preserve"> </v>
      </c>
      <c r="V163" s="102"/>
    </row>
    <row r="164" spans="1:22" s="103" customFormat="1" ht="114.75">
      <c r="A164" s="213" t="s">
        <v>250</v>
      </c>
      <c r="B164" s="126"/>
      <c r="C164" s="127">
        <v>120000</v>
      </c>
      <c r="D164" s="127">
        <v>883509.99999999988</v>
      </c>
      <c r="E164" s="127">
        <v>120000</v>
      </c>
      <c r="F164" s="187">
        <v>919520</v>
      </c>
      <c r="G164" s="128">
        <f>'[1]ANGAJ BUGETAR'!E141</f>
        <v>919499</v>
      </c>
      <c r="H164" s="129">
        <f t="shared" si="123"/>
        <v>922830</v>
      </c>
      <c r="I164" s="129">
        <f>'[1]ANGAJAM LEGAL '!D141</f>
        <v>39350</v>
      </c>
      <c r="J164" s="129">
        <f>'[1]ANGAJAM LEGAL '!G141</f>
        <v>883480</v>
      </c>
      <c r="K164" s="130">
        <f>[1]PLATI!E141</f>
        <v>812289</v>
      </c>
      <c r="L164" s="131">
        <f t="shared" si="124"/>
        <v>110541</v>
      </c>
      <c r="M164" s="132">
        <v>728300</v>
      </c>
      <c r="N164" s="62"/>
      <c r="O164" s="62" t="str">
        <f t="shared" si="88"/>
        <v xml:space="preserve"> </v>
      </c>
      <c r="P164" s="63" t="str">
        <f t="shared" si="97"/>
        <v xml:space="preserve"> </v>
      </c>
      <c r="Q164" s="63"/>
      <c r="R164" s="63" t="str">
        <f t="shared" si="98"/>
        <v xml:space="preserve"> </v>
      </c>
      <c r="S164" s="62" t="str">
        <f t="shared" si="99"/>
        <v xml:space="preserve"> </v>
      </c>
      <c r="T164" s="62" t="str">
        <f t="shared" si="103"/>
        <v xml:space="preserve"> </v>
      </c>
      <c r="U164" s="66" t="str">
        <f t="shared" si="94"/>
        <v xml:space="preserve"> </v>
      </c>
      <c r="V164" s="102"/>
    </row>
    <row r="165" spans="1:22" s="103" customFormat="1" ht="25.5">
      <c r="A165" s="240" t="s">
        <v>263</v>
      </c>
      <c r="B165" s="134"/>
      <c r="C165" s="138">
        <f t="shared" ref="C165:D165" si="125">C166+C167</f>
        <v>131219000</v>
      </c>
      <c r="D165" s="138">
        <f t="shared" si="125"/>
        <v>157038739.99999997</v>
      </c>
      <c r="E165" s="138">
        <f>E166+E167</f>
        <v>131219000</v>
      </c>
      <c r="F165" s="137">
        <f>F166+F167</f>
        <v>160183489.99999997</v>
      </c>
      <c r="G165" s="137">
        <f t="shared" ref="G165:M165" si="126">G166+G167</f>
        <v>160183457</v>
      </c>
      <c r="H165" s="138">
        <f t="shared" si="126"/>
        <v>208643800</v>
      </c>
      <c r="I165" s="138">
        <f t="shared" si="126"/>
        <v>52885891</v>
      </c>
      <c r="J165" s="138">
        <f t="shared" si="126"/>
        <v>155757909</v>
      </c>
      <c r="K165" s="139">
        <f t="shared" si="126"/>
        <v>160165736</v>
      </c>
      <c r="L165" s="140">
        <f t="shared" si="126"/>
        <v>48478064</v>
      </c>
      <c r="M165" s="241">
        <f t="shared" si="126"/>
        <v>155467071</v>
      </c>
      <c r="N165" s="62"/>
      <c r="O165" s="62" t="str">
        <f t="shared" si="88"/>
        <v xml:space="preserve"> </v>
      </c>
      <c r="P165" s="63" t="str">
        <f t="shared" si="97"/>
        <v xml:space="preserve"> </v>
      </c>
      <c r="Q165" s="63"/>
      <c r="R165" s="63" t="str">
        <f t="shared" si="98"/>
        <v xml:space="preserve"> </v>
      </c>
      <c r="S165" s="62" t="str">
        <f t="shared" si="99"/>
        <v xml:space="preserve"> </v>
      </c>
      <c r="T165" s="62" t="str">
        <f t="shared" si="103"/>
        <v xml:space="preserve"> </v>
      </c>
      <c r="U165" s="66" t="str">
        <f t="shared" si="94"/>
        <v xml:space="preserve"> </v>
      </c>
      <c r="V165" s="102"/>
    </row>
    <row r="166" spans="1:22" s="103" customFormat="1">
      <c r="A166" s="210" t="s">
        <v>257</v>
      </c>
      <c r="B166" s="95"/>
      <c r="C166" s="96">
        <v>131134000</v>
      </c>
      <c r="D166" s="96">
        <v>156867649.99999997</v>
      </c>
      <c r="E166" s="96">
        <v>131134000</v>
      </c>
      <c r="F166" s="104">
        <v>159988309.99999997</v>
      </c>
      <c r="G166" s="120">
        <f>'[1]ANGAJ BUGETAR'!E143</f>
        <v>159988310</v>
      </c>
      <c r="H166" s="97">
        <f t="shared" ref="H166:H167" si="127">I166+J166</f>
        <v>208432006</v>
      </c>
      <c r="I166" s="97">
        <f>'[1]ANGAJAM LEGAL '!D143</f>
        <v>52845159</v>
      </c>
      <c r="J166" s="97">
        <f>'[1]ANGAJAM LEGAL '!G143</f>
        <v>155586847</v>
      </c>
      <c r="K166" s="122">
        <f>[1]PLATI!E143</f>
        <v>159988310</v>
      </c>
      <c r="L166" s="100">
        <f t="shared" ref="L166:L167" si="128">ROUND(H166-K166,1)</f>
        <v>48443696</v>
      </c>
      <c r="M166" s="101">
        <v>155321750</v>
      </c>
      <c r="N166" s="62"/>
      <c r="O166" s="62" t="str">
        <f t="shared" si="88"/>
        <v xml:space="preserve"> </v>
      </c>
      <c r="P166" s="63" t="str">
        <f t="shared" si="97"/>
        <v xml:space="preserve"> </v>
      </c>
      <c r="Q166" s="63"/>
      <c r="R166" s="63" t="str">
        <f t="shared" si="98"/>
        <v xml:space="preserve"> </v>
      </c>
      <c r="S166" s="62" t="str">
        <f t="shared" si="99"/>
        <v xml:space="preserve"> </v>
      </c>
      <c r="T166" s="62" t="str">
        <f t="shared" si="103"/>
        <v xml:space="preserve"> </v>
      </c>
      <c r="U166" s="66" t="str">
        <f t="shared" si="94"/>
        <v xml:space="preserve"> </v>
      </c>
      <c r="V166" s="102"/>
    </row>
    <row r="167" spans="1:22" s="103" customFormat="1" ht="114.75">
      <c r="A167" s="210" t="s">
        <v>250</v>
      </c>
      <c r="B167" s="95"/>
      <c r="C167" s="96">
        <v>85000</v>
      </c>
      <c r="D167" s="96">
        <v>171090.00000000003</v>
      </c>
      <c r="E167" s="96">
        <v>85000</v>
      </c>
      <c r="F167" s="104">
        <v>195180</v>
      </c>
      <c r="G167" s="120">
        <f>'[1]ANGAJ BUGETAR'!E144</f>
        <v>195147</v>
      </c>
      <c r="H167" s="97">
        <f t="shared" si="127"/>
        <v>211794</v>
      </c>
      <c r="I167" s="97">
        <f>'[1]ANGAJAM LEGAL '!D144</f>
        <v>40732</v>
      </c>
      <c r="J167" s="97">
        <f>'[1]ANGAJAM LEGAL '!G144</f>
        <v>171062</v>
      </c>
      <c r="K167" s="122">
        <f>[1]PLATI!E144</f>
        <v>177426</v>
      </c>
      <c r="L167" s="100">
        <f t="shared" si="128"/>
        <v>34368</v>
      </c>
      <c r="M167" s="101">
        <v>145321</v>
      </c>
      <c r="N167" s="62"/>
      <c r="O167" s="62" t="str">
        <f t="shared" si="88"/>
        <v xml:space="preserve"> </v>
      </c>
      <c r="P167" s="63" t="str">
        <f t="shared" si="97"/>
        <v xml:space="preserve"> </v>
      </c>
      <c r="Q167" s="63"/>
      <c r="R167" s="63" t="str">
        <f t="shared" si="98"/>
        <v xml:space="preserve"> </v>
      </c>
      <c r="S167" s="62" t="str">
        <f t="shared" si="99"/>
        <v xml:space="preserve"> </v>
      </c>
      <c r="T167" s="62" t="str">
        <f t="shared" si="103"/>
        <v xml:space="preserve"> </v>
      </c>
      <c r="U167" s="66" t="str">
        <f t="shared" si="94"/>
        <v xml:space="preserve"> </v>
      </c>
      <c r="V167" s="102"/>
    </row>
    <row r="168" spans="1:22" s="103" customFormat="1" ht="25.5">
      <c r="A168" s="210" t="s">
        <v>264</v>
      </c>
      <c r="B168" s="95"/>
      <c r="C168" s="97">
        <f t="shared" ref="C168:D168" si="129">C169+C170</f>
        <v>171370000</v>
      </c>
      <c r="D168" s="97">
        <f t="shared" si="129"/>
        <v>215439360.00000003</v>
      </c>
      <c r="E168" s="97">
        <f>E169+E170</f>
        <v>171370000</v>
      </c>
      <c r="F168" s="120">
        <f t="shared" ref="F168:M168" si="130">F169+F170</f>
        <v>225398950</v>
      </c>
      <c r="G168" s="120">
        <f t="shared" si="130"/>
        <v>225343379</v>
      </c>
      <c r="H168" s="97">
        <f t="shared" si="130"/>
        <v>300328871</v>
      </c>
      <c r="I168" s="97">
        <f t="shared" si="130"/>
        <v>86024144</v>
      </c>
      <c r="J168" s="97">
        <f t="shared" si="130"/>
        <v>214304727</v>
      </c>
      <c r="K168" s="122">
        <f t="shared" si="130"/>
        <v>225343369</v>
      </c>
      <c r="L168" s="100">
        <f t="shared" si="130"/>
        <v>74985502</v>
      </c>
      <c r="M168" s="124">
        <f t="shared" si="130"/>
        <v>213723966</v>
      </c>
      <c r="N168" s="62"/>
      <c r="O168" s="62" t="str">
        <f t="shared" si="88"/>
        <v xml:space="preserve"> </v>
      </c>
      <c r="P168" s="63" t="str">
        <f t="shared" si="97"/>
        <v xml:space="preserve"> </v>
      </c>
      <c r="Q168" s="63"/>
      <c r="R168" s="63" t="str">
        <f t="shared" si="98"/>
        <v xml:space="preserve"> </v>
      </c>
      <c r="S168" s="62" t="str">
        <f t="shared" si="99"/>
        <v xml:space="preserve"> </v>
      </c>
      <c r="T168" s="62" t="str">
        <f t="shared" si="103"/>
        <v xml:space="preserve"> </v>
      </c>
      <c r="U168" s="66" t="str">
        <f t="shared" si="94"/>
        <v xml:space="preserve"> </v>
      </c>
      <c r="V168" s="102"/>
    </row>
    <row r="169" spans="1:22" s="103" customFormat="1" ht="18" customHeight="1">
      <c r="A169" s="210" t="s">
        <v>257</v>
      </c>
      <c r="B169" s="95"/>
      <c r="C169" s="96">
        <v>171170000</v>
      </c>
      <c r="D169" s="96">
        <v>215415720.00000003</v>
      </c>
      <c r="E169" s="96">
        <v>171170000</v>
      </c>
      <c r="F169" s="104">
        <v>225375310</v>
      </c>
      <c r="G169" s="120">
        <f>'[1]ANGAJ BUGETAR'!E146</f>
        <v>225319749</v>
      </c>
      <c r="H169" s="97">
        <f t="shared" ref="H169:H170" si="131">I169+J169</f>
        <v>300305241</v>
      </c>
      <c r="I169" s="97">
        <f>'[1]ANGAJAM LEGAL '!D146</f>
        <v>86023909</v>
      </c>
      <c r="J169" s="97">
        <f>'[1]ANGAJAM LEGAL '!G146</f>
        <v>214281332</v>
      </c>
      <c r="K169" s="122">
        <f>[1]PLATI!E146</f>
        <v>225319739</v>
      </c>
      <c r="L169" s="100">
        <f t="shared" ref="L169:L170" si="132">ROUND(H169-K169,1)</f>
        <v>74985502</v>
      </c>
      <c r="M169" s="101">
        <v>213700336</v>
      </c>
      <c r="N169" s="62"/>
      <c r="O169" s="62" t="str">
        <f t="shared" si="88"/>
        <v xml:space="preserve"> </v>
      </c>
      <c r="P169" s="63" t="str">
        <f t="shared" si="97"/>
        <v xml:space="preserve"> </v>
      </c>
      <c r="Q169" s="63"/>
      <c r="R169" s="63" t="str">
        <f t="shared" si="98"/>
        <v xml:space="preserve"> </v>
      </c>
      <c r="S169" s="62" t="str">
        <f t="shared" si="99"/>
        <v xml:space="preserve"> </v>
      </c>
      <c r="T169" s="62" t="str">
        <f t="shared" si="103"/>
        <v xml:space="preserve"> </v>
      </c>
      <c r="U169" s="66" t="str">
        <f t="shared" si="94"/>
        <v xml:space="preserve"> </v>
      </c>
      <c r="V169" s="102"/>
    </row>
    <row r="170" spans="1:22" s="103" customFormat="1" ht="114.75">
      <c r="A170" s="210" t="s">
        <v>250</v>
      </c>
      <c r="B170" s="95"/>
      <c r="C170" s="96">
        <v>200000</v>
      </c>
      <c r="D170" s="96">
        <v>23640</v>
      </c>
      <c r="E170" s="96">
        <v>200000</v>
      </c>
      <c r="F170" s="104">
        <v>23640</v>
      </c>
      <c r="G170" s="120">
        <f>'[1]ANGAJ BUGETAR'!E147</f>
        <v>23630</v>
      </c>
      <c r="H170" s="97">
        <f t="shared" si="131"/>
        <v>23630</v>
      </c>
      <c r="I170" s="97">
        <f>'[1]ANGAJAM LEGAL '!D147</f>
        <v>235</v>
      </c>
      <c r="J170" s="97">
        <f>'[1]ANGAJAM LEGAL '!G147</f>
        <v>23395</v>
      </c>
      <c r="K170" s="122">
        <f>[1]PLATI!E147</f>
        <v>23630</v>
      </c>
      <c r="L170" s="100">
        <f t="shared" si="132"/>
        <v>0</v>
      </c>
      <c r="M170" s="101">
        <v>23630</v>
      </c>
      <c r="N170" s="62"/>
      <c r="O170" s="62" t="str">
        <f t="shared" si="88"/>
        <v xml:space="preserve"> </v>
      </c>
      <c r="P170" s="63" t="str">
        <f t="shared" si="97"/>
        <v xml:space="preserve"> </v>
      </c>
      <c r="Q170" s="63"/>
      <c r="R170" s="63" t="str">
        <f t="shared" si="98"/>
        <v xml:space="preserve"> </v>
      </c>
      <c r="S170" s="62" t="str">
        <f t="shared" si="99"/>
        <v xml:space="preserve"> </v>
      </c>
      <c r="T170" s="62" t="str">
        <f t="shared" si="103"/>
        <v xml:space="preserve"> </v>
      </c>
      <c r="U170" s="66" t="str">
        <f t="shared" si="94"/>
        <v xml:space="preserve"> </v>
      </c>
      <c r="V170" s="102"/>
    </row>
    <row r="171" spans="1:22" s="103" customFormat="1" ht="25.5">
      <c r="A171" s="210" t="s">
        <v>265</v>
      </c>
      <c r="B171" s="95"/>
      <c r="C171" s="97">
        <f t="shared" ref="C171:D171" si="133">C172+C173</f>
        <v>1462953000</v>
      </c>
      <c r="D171" s="97">
        <f t="shared" si="133"/>
        <v>2390253270</v>
      </c>
      <c r="E171" s="97">
        <f>E172+E173</f>
        <v>1462953000</v>
      </c>
      <c r="F171" s="120">
        <f t="shared" ref="F171:M171" si="134">F172+F173</f>
        <v>2273694240</v>
      </c>
      <c r="G171" s="120">
        <f t="shared" si="134"/>
        <v>2273641889</v>
      </c>
      <c r="H171" s="97">
        <f t="shared" si="134"/>
        <v>3084805309</v>
      </c>
      <c r="I171" s="97">
        <f t="shared" si="134"/>
        <v>700698219</v>
      </c>
      <c r="J171" s="97">
        <f t="shared" si="134"/>
        <v>2384107090</v>
      </c>
      <c r="K171" s="122">
        <f t="shared" si="134"/>
        <v>2273592095</v>
      </c>
      <c r="L171" s="100">
        <f t="shared" si="134"/>
        <v>811213214</v>
      </c>
      <c r="M171" s="124">
        <f t="shared" si="134"/>
        <v>2382897198</v>
      </c>
      <c r="N171" s="62"/>
      <c r="O171" s="62" t="str">
        <f t="shared" si="88"/>
        <v xml:space="preserve"> </v>
      </c>
      <c r="P171" s="63" t="str">
        <f t="shared" si="97"/>
        <v xml:space="preserve"> </v>
      </c>
      <c r="Q171" s="63"/>
      <c r="R171" s="63" t="str">
        <f t="shared" si="98"/>
        <v xml:space="preserve"> </v>
      </c>
      <c r="S171" s="62" t="str">
        <f t="shared" si="99"/>
        <v xml:space="preserve"> </v>
      </c>
      <c r="T171" s="62" t="str">
        <f t="shared" si="103"/>
        <v xml:space="preserve"> </v>
      </c>
      <c r="U171" s="66" t="str">
        <f t="shared" si="94"/>
        <v xml:space="preserve"> </v>
      </c>
      <c r="V171" s="102"/>
    </row>
    <row r="172" spans="1:22" s="103" customFormat="1" ht="18" customHeight="1">
      <c r="A172" s="210" t="s">
        <v>257</v>
      </c>
      <c r="B172" s="95"/>
      <c r="C172" s="96">
        <v>1462690000</v>
      </c>
      <c r="D172" s="96">
        <v>2389751100</v>
      </c>
      <c r="E172" s="96">
        <v>1462690000</v>
      </c>
      <c r="F172" s="104">
        <v>2273169970</v>
      </c>
      <c r="G172" s="120">
        <f>'[1]ANGAJ BUGETAR'!E149</f>
        <v>2273119726</v>
      </c>
      <c r="H172" s="97">
        <f t="shared" ref="H172:H173" si="135">I172+J172</f>
        <v>3084281677</v>
      </c>
      <c r="I172" s="97">
        <f>'[1]ANGAJAM LEGAL '!D149</f>
        <v>700675988</v>
      </c>
      <c r="J172" s="97">
        <f>'[1]ANGAJAM LEGAL '!G149</f>
        <v>2383605689</v>
      </c>
      <c r="K172" s="122">
        <f>[1]PLATI!E149</f>
        <v>2273119725</v>
      </c>
      <c r="L172" s="100">
        <f t="shared" ref="L172:L173" si="136">ROUND(H172-K172,1)</f>
        <v>811161952</v>
      </c>
      <c r="M172" s="101">
        <v>2382448548</v>
      </c>
      <c r="N172" s="62"/>
      <c r="O172" s="62" t="str">
        <f t="shared" si="88"/>
        <v xml:space="preserve"> </v>
      </c>
      <c r="P172" s="63" t="str">
        <f t="shared" si="97"/>
        <v xml:space="preserve"> </v>
      </c>
      <c r="Q172" s="63"/>
      <c r="R172" s="63" t="str">
        <f t="shared" si="98"/>
        <v xml:space="preserve"> </v>
      </c>
      <c r="S172" s="62" t="str">
        <f t="shared" si="99"/>
        <v xml:space="preserve"> </v>
      </c>
      <c r="T172" s="62" t="str">
        <f t="shared" si="103"/>
        <v xml:space="preserve"> </v>
      </c>
      <c r="U172" s="66" t="str">
        <f t="shared" si="94"/>
        <v xml:space="preserve"> </v>
      </c>
      <c r="V172" s="102"/>
    </row>
    <row r="173" spans="1:22" s="103" customFormat="1" ht="114.75">
      <c r="A173" s="210" t="s">
        <v>250</v>
      </c>
      <c r="B173" s="95"/>
      <c r="C173" s="96">
        <v>263000</v>
      </c>
      <c r="D173" s="96">
        <v>502169.99999999988</v>
      </c>
      <c r="E173" s="96">
        <v>263000</v>
      </c>
      <c r="F173" s="104">
        <v>524269.99999999988</v>
      </c>
      <c r="G173" s="120">
        <f>'[1]ANGAJ BUGETAR'!E150</f>
        <v>522163</v>
      </c>
      <c r="H173" s="97">
        <f t="shared" si="135"/>
        <v>523632</v>
      </c>
      <c r="I173" s="97">
        <f>'[1]ANGAJAM LEGAL '!D150</f>
        <v>22231</v>
      </c>
      <c r="J173" s="97">
        <f>'[1]ANGAJAM LEGAL '!G150</f>
        <v>501401</v>
      </c>
      <c r="K173" s="122">
        <f>[1]PLATI!E150</f>
        <v>472370</v>
      </c>
      <c r="L173" s="100">
        <f t="shared" si="136"/>
        <v>51262</v>
      </c>
      <c r="M173" s="101">
        <v>448650</v>
      </c>
      <c r="N173" s="62"/>
      <c r="O173" s="62" t="str">
        <f t="shared" si="88"/>
        <v xml:space="preserve"> </v>
      </c>
      <c r="P173" s="63" t="str">
        <f t="shared" si="97"/>
        <v xml:space="preserve"> </v>
      </c>
      <c r="Q173" s="63"/>
      <c r="R173" s="63" t="str">
        <f t="shared" si="98"/>
        <v xml:space="preserve"> </v>
      </c>
      <c r="S173" s="62" t="str">
        <f t="shared" si="99"/>
        <v xml:space="preserve"> </v>
      </c>
      <c r="T173" s="62" t="str">
        <f t="shared" si="103"/>
        <v xml:space="preserve"> </v>
      </c>
      <c r="U173" s="66" t="str">
        <f t="shared" si="94"/>
        <v xml:space="preserve"> </v>
      </c>
      <c r="V173" s="102"/>
    </row>
    <row r="174" spans="1:22" s="103" customFormat="1" ht="25.5">
      <c r="A174" s="210" t="s">
        <v>266</v>
      </c>
      <c r="B174" s="95"/>
      <c r="C174" s="97">
        <f t="shared" ref="C174:D174" si="137">C175+C176</f>
        <v>2025000</v>
      </c>
      <c r="D174" s="97">
        <f t="shared" si="137"/>
        <v>2804769.9999999995</v>
      </c>
      <c r="E174" s="97">
        <f>E175+E176</f>
        <v>2025000</v>
      </c>
      <c r="F174" s="120">
        <f t="shared" ref="F174:M174" si="138">F175+F176</f>
        <v>2360009.9999999995</v>
      </c>
      <c r="G174" s="120">
        <f t="shared" si="138"/>
        <v>2359709</v>
      </c>
      <c r="H174" s="97">
        <f t="shared" si="138"/>
        <v>3556847</v>
      </c>
      <c r="I174" s="97">
        <f t="shared" si="138"/>
        <v>764440</v>
      </c>
      <c r="J174" s="97">
        <f t="shared" si="138"/>
        <v>2792407</v>
      </c>
      <c r="K174" s="122">
        <f t="shared" si="138"/>
        <v>2359098</v>
      </c>
      <c r="L174" s="100">
        <f t="shared" si="138"/>
        <v>1197749</v>
      </c>
      <c r="M174" s="124">
        <f t="shared" si="138"/>
        <v>2459546</v>
      </c>
      <c r="N174" s="62"/>
      <c r="O174" s="62" t="str">
        <f t="shared" si="88"/>
        <v xml:space="preserve"> </v>
      </c>
      <c r="P174" s="63" t="str">
        <f t="shared" si="97"/>
        <v xml:space="preserve"> </v>
      </c>
      <c r="Q174" s="63"/>
      <c r="R174" s="63" t="str">
        <f t="shared" si="98"/>
        <v xml:space="preserve"> </v>
      </c>
      <c r="S174" s="62" t="str">
        <f t="shared" si="99"/>
        <v xml:space="preserve"> </v>
      </c>
      <c r="T174" s="62" t="str">
        <f t="shared" si="103"/>
        <v xml:space="preserve"> </v>
      </c>
      <c r="U174" s="66" t="str">
        <f t="shared" si="94"/>
        <v xml:space="preserve"> </v>
      </c>
      <c r="V174" s="102"/>
    </row>
    <row r="175" spans="1:22" s="103" customFormat="1" ht="30" customHeight="1">
      <c r="A175" s="210" t="s">
        <v>257</v>
      </c>
      <c r="B175" s="95"/>
      <c r="C175" s="96">
        <v>2019000</v>
      </c>
      <c r="D175" s="96">
        <v>2804769.9999999995</v>
      </c>
      <c r="E175" s="96">
        <v>2019000</v>
      </c>
      <c r="F175" s="104">
        <v>2360009.9999999995</v>
      </c>
      <c r="G175" s="120">
        <f>'[1]ANGAJ BUGETAR'!E152</f>
        <v>2359709</v>
      </c>
      <c r="H175" s="97">
        <f t="shared" ref="H175:H176" si="139">I175+J175</f>
        <v>3556847</v>
      </c>
      <c r="I175" s="97">
        <f>'[1]ANGAJAM LEGAL '!D152</f>
        <v>762640</v>
      </c>
      <c r="J175" s="97">
        <f>'[1]ANGAJAM LEGAL '!G152</f>
        <v>2794207</v>
      </c>
      <c r="K175" s="122">
        <f>[1]PLATI!E152</f>
        <v>2359098</v>
      </c>
      <c r="L175" s="100">
        <f t="shared" ref="L175:L176" si="140">ROUND(H175-K175,1)</f>
        <v>1197749</v>
      </c>
      <c r="M175" s="101">
        <v>2459546</v>
      </c>
      <c r="N175" s="62"/>
      <c r="O175" s="62" t="str">
        <f t="shared" si="88"/>
        <v xml:space="preserve"> </v>
      </c>
      <c r="P175" s="63" t="str">
        <f t="shared" si="97"/>
        <v xml:space="preserve"> </v>
      </c>
      <c r="Q175" s="63"/>
      <c r="R175" s="63" t="str">
        <f t="shared" si="98"/>
        <v xml:space="preserve"> </v>
      </c>
      <c r="S175" s="62" t="str">
        <f t="shared" si="99"/>
        <v xml:space="preserve"> </v>
      </c>
      <c r="T175" s="62" t="str">
        <f t="shared" si="103"/>
        <v xml:space="preserve"> </v>
      </c>
      <c r="U175" s="66" t="str">
        <f t="shared" si="94"/>
        <v xml:space="preserve"> </v>
      </c>
      <c r="V175" s="102"/>
    </row>
    <row r="176" spans="1:22" s="103" customFormat="1" ht="114.75">
      <c r="A176" s="210" t="s">
        <v>250</v>
      </c>
      <c r="B176" s="95"/>
      <c r="C176" s="96">
        <v>6000</v>
      </c>
      <c r="D176" s="96"/>
      <c r="E176" s="96">
        <v>6000</v>
      </c>
      <c r="F176" s="104"/>
      <c r="G176" s="120">
        <f>'[1]ANGAJ BUGETAR'!E153</f>
        <v>0</v>
      </c>
      <c r="H176" s="97">
        <f t="shared" si="139"/>
        <v>0</v>
      </c>
      <c r="I176" s="97">
        <f>'[1]ANGAJAM LEGAL '!D153</f>
        <v>1800</v>
      </c>
      <c r="J176" s="97">
        <f>'[1]ANGAJAM LEGAL '!G153</f>
        <v>-1800</v>
      </c>
      <c r="K176" s="122">
        <f>[1]PLATI!E153</f>
        <v>0</v>
      </c>
      <c r="L176" s="100">
        <f t="shared" si="140"/>
        <v>0</v>
      </c>
      <c r="M176" s="101">
        <v>0</v>
      </c>
      <c r="N176" s="62"/>
      <c r="O176" s="62" t="str">
        <f t="shared" si="88"/>
        <v xml:space="preserve"> </v>
      </c>
      <c r="P176" s="63" t="str">
        <f t="shared" si="97"/>
        <v xml:space="preserve"> </v>
      </c>
      <c r="Q176" s="63"/>
      <c r="R176" s="63" t="str">
        <f t="shared" si="98"/>
        <v xml:space="preserve"> </v>
      </c>
      <c r="S176" s="62" t="str">
        <f t="shared" si="99"/>
        <v xml:space="preserve"> </v>
      </c>
      <c r="T176" s="62" t="str">
        <f t="shared" si="103"/>
        <v xml:space="preserve"> </v>
      </c>
      <c r="U176" s="66" t="str">
        <f t="shared" si="94"/>
        <v xml:space="preserve"> </v>
      </c>
      <c r="V176" s="102"/>
    </row>
    <row r="177" spans="1:22" s="103" customFormat="1" ht="38.25">
      <c r="A177" s="210" t="s">
        <v>267</v>
      </c>
      <c r="B177" s="95"/>
      <c r="C177" s="97">
        <f t="shared" ref="C177:D177" si="141">C178+C179</f>
        <v>45964000</v>
      </c>
      <c r="D177" s="97">
        <f t="shared" si="141"/>
        <v>66818820</v>
      </c>
      <c r="E177" s="97">
        <f>E178+E179</f>
        <v>45964000</v>
      </c>
      <c r="F177" s="120">
        <f t="shared" ref="F177:M177" si="142">F178+F179</f>
        <v>65483440.000000007</v>
      </c>
      <c r="G177" s="120">
        <f t="shared" si="142"/>
        <v>65483359</v>
      </c>
      <c r="H177" s="97">
        <f t="shared" si="142"/>
        <v>84324882</v>
      </c>
      <c r="I177" s="97">
        <f t="shared" si="142"/>
        <v>17950304</v>
      </c>
      <c r="J177" s="97">
        <f t="shared" si="142"/>
        <v>66374578</v>
      </c>
      <c r="K177" s="122">
        <f t="shared" si="142"/>
        <v>65483312</v>
      </c>
      <c r="L177" s="100">
        <f t="shared" si="142"/>
        <v>18841570</v>
      </c>
      <c r="M177" s="124">
        <f t="shared" si="142"/>
        <v>66308967</v>
      </c>
      <c r="N177" s="62"/>
      <c r="O177" s="62" t="str">
        <f t="shared" si="88"/>
        <v xml:space="preserve"> </v>
      </c>
      <c r="P177" s="63" t="str">
        <f t="shared" si="97"/>
        <v xml:space="preserve"> </v>
      </c>
      <c r="Q177" s="63"/>
      <c r="R177" s="63" t="str">
        <f t="shared" si="98"/>
        <v xml:space="preserve"> </v>
      </c>
      <c r="S177" s="62" t="str">
        <f t="shared" si="99"/>
        <v xml:space="preserve"> </v>
      </c>
      <c r="T177" s="62" t="str">
        <f t="shared" si="103"/>
        <v xml:space="preserve"> </v>
      </c>
      <c r="U177" s="66" t="str">
        <f t="shared" si="94"/>
        <v xml:space="preserve"> </v>
      </c>
      <c r="V177" s="102"/>
    </row>
    <row r="178" spans="1:22" s="103" customFormat="1" ht="18" customHeight="1">
      <c r="A178" s="213" t="s">
        <v>257</v>
      </c>
      <c r="B178" s="126"/>
      <c r="C178" s="127">
        <v>45952000</v>
      </c>
      <c r="D178" s="127">
        <v>66782090</v>
      </c>
      <c r="E178" s="127">
        <v>45952000</v>
      </c>
      <c r="F178" s="187">
        <v>65445950.000000007</v>
      </c>
      <c r="G178" s="128">
        <f>'[1]ANGAJ BUGETAR'!E155</f>
        <v>65445950</v>
      </c>
      <c r="H178" s="129">
        <f t="shared" ref="H178:H179" si="143">I178+J178</f>
        <v>84287475</v>
      </c>
      <c r="I178" s="129">
        <f>'[1]ANGAJAM LEGAL '!D155</f>
        <v>17949540</v>
      </c>
      <c r="J178" s="129">
        <f>'[1]ANGAJAM LEGAL '!G155</f>
        <v>66337935</v>
      </c>
      <c r="K178" s="130">
        <f>[1]PLATI!E155</f>
        <v>65445949</v>
      </c>
      <c r="L178" s="131">
        <f t="shared" ref="L178:L179" si="144">ROUND(H178-K178,1)</f>
        <v>18841526</v>
      </c>
      <c r="M178" s="132">
        <v>66272359</v>
      </c>
      <c r="N178" s="62"/>
      <c r="O178" s="62" t="str">
        <f t="shared" si="88"/>
        <v xml:space="preserve"> </v>
      </c>
      <c r="P178" s="63" t="str">
        <f t="shared" si="97"/>
        <v xml:space="preserve"> </v>
      </c>
      <c r="Q178" s="63"/>
      <c r="R178" s="63" t="str">
        <f t="shared" si="98"/>
        <v xml:space="preserve"> </v>
      </c>
      <c r="S178" s="62" t="str">
        <f t="shared" si="99"/>
        <v xml:space="preserve"> </v>
      </c>
      <c r="T178" s="62" t="str">
        <f t="shared" si="103"/>
        <v xml:space="preserve"> </v>
      </c>
      <c r="U178" s="66" t="str">
        <f t="shared" si="94"/>
        <v xml:space="preserve"> </v>
      </c>
      <c r="V178" s="102"/>
    </row>
    <row r="179" spans="1:22" s="103" customFormat="1" ht="114.75">
      <c r="A179" s="240" t="s">
        <v>250</v>
      </c>
      <c r="B179" s="134"/>
      <c r="C179" s="135">
        <v>12000</v>
      </c>
      <c r="D179" s="135">
        <v>36730.000000000007</v>
      </c>
      <c r="E179" s="135">
        <v>12000</v>
      </c>
      <c r="F179" s="136">
        <v>37489.999999999993</v>
      </c>
      <c r="G179" s="137">
        <f>'[1]ANGAJ BUGETAR'!E156</f>
        <v>37409</v>
      </c>
      <c r="H179" s="138">
        <f t="shared" si="143"/>
        <v>37407</v>
      </c>
      <c r="I179" s="138">
        <f>'[1]ANGAJAM LEGAL '!D156</f>
        <v>764</v>
      </c>
      <c r="J179" s="138">
        <f>'[1]ANGAJAM LEGAL '!G156</f>
        <v>36643</v>
      </c>
      <c r="K179" s="139">
        <f>[1]PLATI!E156</f>
        <v>37363</v>
      </c>
      <c r="L179" s="140">
        <f t="shared" si="144"/>
        <v>44</v>
      </c>
      <c r="M179" s="141">
        <v>36608</v>
      </c>
      <c r="N179" s="62"/>
      <c r="O179" s="62" t="str">
        <f t="shared" si="88"/>
        <v xml:space="preserve"> </v>
      </c>
      <c r="P179" s="63" t="str">
        <f t="shared" si="97"/>
        <v xml:space="preserve"> </v>
      </c>
      <c r="Q179" s="63"/>
      <c r="R179" s="63" t="str">
        <f t="shared" si="98"/>
        <v xml:space="preserve"> </v>
      </c>
      <c r="S179" s="62" t="str">
        <f t="shared" si="99"/>
        <v xml:space="preserve"> </v>
      </c>
      <c r="T179" s="62" t="str">
        <f t="shared" si="103"/>
        <v xml:space="preserve"> </v>
      </c>
      <c r="U179" s="66" t="str">
        <f t="shared" si="94"/>
        <v xml:space="preserve"> </v>
      </c>
      <c r="V179" s="102"/>
    </row>
    <row r="180" spans="1:22" s="103" customFormat="1" ht="25.5">
      <c r="A180" s="210" t="s">
        <v>268</v>
      </c>
      <c r="B180" s="95"/>
      <c r="C180" s="97">
        <f>C181+C182+C183</f>
        <v>2836392000</v>
      </c>
      <c r="D180" s="97">
        <f>D181++D182+D183</f>
        <v>4360171860</v>
      </c>
      <c r="E180" s="97">
        <f t="shared" ref="E180:L180" si="145">E181++E182+E183</f>
        <v>2836392000</v>
      </c>
      <c r="F180" s="120">
        <f t="shared" si="145"/>
        <v>4066968900.000001</v>
      </c>
      <c r="G180" s="120">
        <f t="shared" si="145"/>
        <v>4066614986</v>
      </c>
      <c r="H180" s="97">
        <f t="shared" si="145"/>
        <v>5631876728</v>
      </c>
      <c r="I180" s="97">
        <f t="shared" si="145"/>
        <v>1286946631</v>
      </c>
      <c r="J180" s="97">
        <f t="shared" si="145"/>
        <v>4344930097</v>
      </c>
      <c r="K180" s="122">
        <f t="shared" si="145"/>
        <v>4066517702</v>
      </c>
      <c r="L180" s="100">
        <f t="shared" si="145"/>
        <v>1565359026</v>
      </c>
      <c r="M180" s="124">
        <f>M181+M182+M183</f>
        <v>4321847914</v>
      </c>
      <c r="N180" s="62"/>
      <c r="O180" s="62" t="str">
        <f t="shared" si="88"/>
        <v xml:space="preserve"> </v>
      </c>
      <c r="P180" s="63" t="str">
        <f t="shared" si="97"/>
        <v xml:space="preserve"> </v>
      </c>
      <c r="Q180" s="63"/>
      <c r="R180" s="63" t="str">
        <f t="shared" si="98"/>
        <v xml:space="preserve"> </v>
      </c>
      <c r="S180" s="62" t="str">
        <f t="shared" si="99"/>
        <v xml:space="preserve"> </v>
      </c>
      <c r="T180" s="62" t="str">
        <f t="shared" si="103"/>
        <v xml:space="preserve"> </v>
      </c>
      <c r="U180" s="66" t="str">
        <f t="shared" si="94"/>
        <v xml:space="preserve"> </v>
      </c>
      <c r="V180" s="102"/>
    </row>
    <row r="181" spans="1:22" s="103" customFormat="1" ht="18" customHeight="1">
      <c r="A181" s="210" t="s">
        <v>257</v>
      </c>
      <c r="B181" s="95"/>
      <c r="C181" s="96">
        <v>2831238000</v>
      </c>
      <c r="D181" s="96">
        <v>4352156460</v>
      </c>
      <c r="E181" s="96">
        <v>2831238000</v>
      </c>
      <c r="F181" s="104">
        <v>4058271610.000001</v>
      </c>
      <c r="G181" s="120">
        <f>'[1]ANGAJ BUGETAR'!E158</f>
        <v>4057925657</v>
      </c>
      <c r="H181" s="97">
        <f t="shared" ref="H181:H183" si="146">I181+J181</f>
        <v>5622896580</v>
      </c>
      <c r="I181" s="97">
        <f>'[1]ANGAJAM LEGAL '!D158</f>
        <v>1285980714</v>
      </c>
      <c r="J181" s="97">
        <f>'[1]ANGAJAM LEGAL '!G158</f>
        <v>4336915866</v>
      </c>
      <c r="K181" s="122">
        <f>[1]PLATI!E158</f>
        <v>4057925657</v>
      </c>
      <c r="L181" s="100">
        <f t="shared" ref="L181:L183" si="147">ROUND(H181-K181,1)</f>
        <v>1564970923</v>
      </c>
      <c r="M181" s="101">
        <v>4313471522</v>
      </c>
      <c r="N181" s="62"/>
      <c r="O181" s="62" t="str">
        <f t="shared" si="88"/>
        <v xml:space="preserve"> </v>
      </c>
      <c r="P181" s="63" t="str">
        <f t="shared" si="97"/>
        <v xml:space="preserve"> </v>
      </c>
      <c r="Q181" s="63"/>
      <c r="R181" s="63" t="str">
        <f t="shared" si="98"/>
        <v xml:space="preserve"> </v>
      </c>
      <c r="S181" s="62" t="str">
        <f t="shared" si="99"/>
        <v xml:space="preserve"> </v>
      </c>
      <c r="T181" s="62" t="str">
        <f t="shared" si="103"/>
        <v xml:space="preserve"> </v>
      </c>
      <c r="U181" s="66" t="str">
        <f t="shared" si="94"/>
        <v xml:space="preserve"> </v>
      </c>
      <c r="V181" s="102"/>
    </row>
    <row r="182" spans="1:22" s="103" customFormat="1" ht="18" hidden="1" customHeight="1">
      <c r="A182" s="210" t="s">
        <v>269</v>
      </c>
      <c r="B182" s="95"/>
      <c r="C182" s="96"/>
      <c r="D182" s="96"/>
      <c r="E182" s="96"/>
      <c r="F182" s="104"/>
      <c r="G182" s="120">
        <f>'[1]ANGAJ BUGETAR'!E159</f>
        <v>0</v>
      </c>
      <c r="H182" s="97">
        <f t="shared" si="146"/>
        <v>0</v>
      </c>
      <c r="I182" s="97">
        <f>'[1]ANGAJAM LEGAL '!D159</f>
        <v>0</v>
      </c>
      <c r="J182" s="97">
        <f>'[1]ANGAJAM LEGAL '!G159</f>
        <v>0</v>
      </c>
      <c r="K182" s="122">
        <f>[1]PLATI!E159</f>
        <v>0</v>
      </c>
      <c r="L182" s="100">
        <f t="shared" si="147"/>
        <v>0</v>
      </c>
      <c r="M182" s="101">
        <v>0</v>
      </c>
      <c r="N182" s="62"/>
      <c r="O182" s="62" t="str">
        <f t="shared" si="88"/>
        <v xml:space="preserve"> </v>
      </c>
      <c r="P182" s="63" t="str">
        <f t="shared" si="97"/>
        <v xml:space="preserve"> </v>
      </c>
      <c r="Q182" s="63"/>
      <c r="R182" s="63" t="str">
        <f t="shared" si="98"/>
        <v xml:space="preserve"> </v>
      </c>
      <c r="S182" s="62" t="str">
        <f t="shared" si="99"/>
        <v xml:space="preserve"> </v>
      </c>
      <c r="T182" s="62" t="str">
        <f t="shared" si="103"/>
        <v xml:space="preserve"> </v>
      </c>
      <c r="U182" s="66" t="str">
        <f t="shared" si="94"/>
        <v xml:space="preserve"> </v>
      </c>
      <c r="V182" s="102"/>
    </row>
    <row r="183" spans="1:22" s="103" customFormat="1" ht="114.75">
      <c r="A183" s="210" t="s">
        <v>250</v>
      </c>
      <c r="B183" s="95"/>
      <c r="C183" s="96">
        <v>5154000</v>
      </c>
      <c r="D183" s="96">
        <v>8015400.0000000009</v>
      </c>
      <c r="E183" s="96">
        <v>5154000</v>
      </c>
      <c r="F183" s="104">
        <v>8697289.9999999981</v>
      </c>
      <c r="G183" s="120">
        <f>'[1]ANGAJ BUGETAR'!E160</f>
        <v>8689329</v>
      </c>
      <c r="H183" s="97">
        <f t="shared" si="146"/>
        <v>8980148</v>
      </c>
      <c r="I183" s="97">
        <f>'[1]ANGAJAM LEGAL '!D160</f>
        <v>965917</v>
      </c>
      <c r="J183" s="97">
        <f>'[1]ANGAJAM LEGAL '!G160</f>
        <v>8014231</v>
      </c>
      <c r="K183" s="122">
        <f>[1]PLATI!E160</f>
        <v>8592045</v>
      </c>
      <c r="L183" s="100">
        <f t="shared" si="147"/>
        <v>388103</v>
      </c>
      <c r="M183" s="101">
        <v>8376392</v>
      </c>
      <c r="N183" s="62"/>
      <c r="O183" s="62" t="str">
        <f t="shared" si="88"/>
        <v xml:space="preserve"> </v>
      </c>
      <c r="P183" s="63" t="str">
        <f t="shared" si="97"/>
        <v xml:space="preserve"> </v>
      </c>
      <c r="Q183" s="63"/>
      <c r="R183" s="63" t="str">
        <f t="shared" si="98"/>
        <v xml:space="preserve"> </v>
      </c>
      <c r="S183" s="62" t="str">
        <f t="shared" si="99"/>
        <v xml:space="preserve"> </v>
      </c>
      <c r="T183" s="62" t="str">
        <f t="shared" si="103"/>
        <v xml:space="preserve"> </v>
      </c>
      <c r="U183" s="66" t="str">
        <f t="shared" si="94"/>
        <v xml:space="preserve"> </v>
      </c>
      <c r="V183" s="102"/>
    </row>
    <row r="184" spans="1:22" s="103" customFormat="1" ht="63.75">
      <c r="A184" s="210" t="s">
        <v>270</v>
      </c>
      <c r="B184" s="95"/>
      <c r="C184" s="97">
        <f>C185+C186</f>
        <v>2074000</v>
      </c>
      <c r="D184" s="97">
        <f t="shared" ref="D184:M184" si="148">D185+D186</f>
        <v>2720469.9999999995</v>
      </c>
      <c r="E184" s="97">
        <f t="shared" si="148"/>
        <v>2074000</v>
      </c>
      <c r="F184" s="120">
        <f t="shared" si="148"/>
        <v>2203540</v>
      </c>
      <c r="G184" s="120">
        <f t="shared" si="148"/>
        <v>2203540</v>
      </c>
      <c r="H184" s="97">
        <f t="shared" si="148"/>
        <v>3106959</v>
      </c>
      <c r="I184" s="97">
        <f t="shared" si="148"/>
        <v>386520</v>
      </c>
      <c r="J184" s="97">
        <f t="shared" si="148"/>
        <v>2720439</v>
      </c>
      <c r="K184" s="122">
        <f t="shared" si="148"/>
        <v>2202515</v>
      </c>
      <c r="L184" s="100">
        <f t="shared" si="148"/>
        <v>904444</v>
      </c>
      <c r="M184" s="124">
        <f t="shared" si="148"/>
        <v>2720296</v>
      </c>
      <c r="N184" s="62"/>
      <c r="O184" s="62" t="str">
        <f t="shared" si="88"/>
        <v xml:space="preserve"> </v>
      </c>
      <c r="P184" s="63" t="str">
        <f t="shared" si="97"/>
        <v xml:space="preserve"> </v>
      </c>
      <c r="Q184" s="63"/>
      <c r="R184" s="63" t="str">
        <f t="shared" si="98"/>
        <v xml:space="preserve"> </v>
      </c>
      <c r="S184" s="62" t="str">
        <f t="shared" si="99"/>
        <v xml:space="preserve"> </v>
      </c>
      <c r="T184" s="62" t="str">
        <f t="shared" si="103"/>
        <v xml:space="preserve"> </v>
      </c>
      <c r="U184" s="66" t="str">
        <f t="shared" si="94"/>
        <v xml:space="preserve"> </v>
      </c>
      <c r="V184" s="102"/>
    </row>
    <row r="185" spans="1:22" s="103" customFormat="1" ht="18" customHeight="1">
      <c r="A185" s="210" t="s">
        <v>257</v>
      </c>
      <c r="B185" s="95"/>
      <c r="C185" s="96">
        <v>2073000</v>
      </c>
      <c r="D185" s="96">
        <v>2717999.9999999995</v>
      </c>
      <c r="E185" s="96">
        <v>2073000</v>
      </c>
      <c r="F185" s="104">
        <v>2200930</v>
      </c>
      <c r="G185" s="120">
        <f>'[1]ANGAJ BUGETAR'!E162</f>
        <v>2200930</v>
      </c>
      <c r="H185" s="97">
        <f t="shared" ref="H185:H186" si="149">I185+J185</f>
        <v>3103709</v>
      </c>
      <c r="I185" s="97">
        <f>'[1]ANGAJAM LEGAL '!D162</f>
        <v>385740</v>
      </c>
      <c r="J185" s="97">
        <f>'[1]ANGAJAM LEGAL '!G162</f>
        <v>2717969</v>
      </c>
      <c r="K185" s="122">
        <f>[1]PLATI!E162</f>
        <v>2200325</v>
      </c>
      <c r="L185" s="100">
        <f t="shared" ref="L185:L186" si="150">ROUND(H185-K185,1)</f>
        <v>903384</v>
      </c>
      <c r="M185" s="101">
        <v>2719356</v>
      </c>
      <c r="N185" s="62"/>
      <c r="O185" s="62" t="str">
        <f t="shared" si="88"/>
        <v xml:space="preserve"> </v>
      </c>
      <c r="P185" s="63" t="str">
        <f t="shared" si="97"/>
        <v xml:space="preserve"> </v>
      </c>
      <c r="Q185" s="63"/>
      <c r="R185" s="63" t="str">
        <f t="shared" si="98"/>
        <v xml:space="preserve"> </v>
      </c>
      <c r="S185" s="62" t="str">
        <f t="shared" si="99"/>
        <v xml:space="preserve"> </v>
      </c>
      <c r="T185" s="62" t="str">
        <f t="shared" si="103"/>
        <v xml:space="preserve"> </v>
      </c>
      <c r="U185" s="66" t="str">
        <f t="shared" si="94"/>
        <v xml:space="preserve"> </v>
      </c>
      <c r="V185" s="102"/>
    </row>
    <row r="186" spans="1:22" s="103" customFormat="1" ht="114.75">
      <c r="A186" s="210" t="s">
        <v>250</v>
      </c>
      <c r="B186" s="95"/>
      <c r="C186" s="96">
        <v>1000</v>
      </c>
      <c r="D186" s="96">
        <v>2469.9999999999995</v>
      </c>
      <c r="E186" s="96">
        <v>1000</v>
      </c>
      <c r="F186" s="104">
        <v>2610.0000000000005</v>
      </c>
      <c r="G186" s="120">
        <f>'[1]ANGAJ BUGETAR'!E163</f>
        <v>2610</v>
      </c>
      <c r="H186" s="97">
        <f t="shared" si="149"/>
        <v>3250</v>
      </c>
      <c r="I186" s="97">
        <f>'[1]ANGAJAM LEGAL '!D163</f>
        <v>780</v>
      </c>
      <c r="J186" s="97">
        <f>'[1]ANGAJAM LEGAL '!G163</f>
        <v>2470</v>
      </c>
      <c r="K186" s="122">
        <f>[1]PLATI!E163</f>
        <v>2190</v>
      </c>
      <c r="L186" s="100">
        <f t="shared" si="150"/>
        <v>1060</v>
      </c>
      <c r="M186" s="101">
        <v>940</v>
      </c>
      <c r="N186" s="62"/>
      <c r="O186" s="62" t="str">
        <f t="shared" si="88"/>
        <v xml:space="preserve"> </v>
      </c>
      <c r="P186" s="63" t="str">
        <f t="shared" si="97"/>
        <v xml:space="preserve"> </v>
      </c>
      <c r="Q186" s="63"/>
      <c r="R186" s="63" t="str">
        <f t="shared" si="98"/>
        <v xml:space="preserve"> </v>
      </c>
      <c r="S186" s="62" t="str">
        <f t="shared" si="99"/>
        <v xml:space="preserve"> </v>
      </c>
      <c r="T186" s="62" t="str">
        <f t="shared" si="103"/>
        <v xml:space="preserve"> </v>
      </c>
      <c r="U186" s="66" t="str">
        <f t="shared" si="94"/>
        <v xml:space="preserve"> </v>
      </c>
      <c r="V186" s="102"/>
    </row>
    <row r="187" spans="1:22" s="103" customFormat="1" ht="48">
      <c r="A187" s="242" t="s">
        <v>271</v>
      </c>
      <c r="B187" s="95"/>
      <c r="C187" s="70">
        <f>C188+C191+C192+C193+C194+C197</f>
        <v>1652950000</v>
      </c>
      <c r="D187" s="70">
        <f t="shared" ref="D187:M187" si="151">D188+D191+D192+D193+D194+D197</f>
        <v>2313853660</v>
      </c>
      <c r="E187" s="70">
        <f t="shared" si="151"/>
        <v>1652950000</v>
      </c>
      <c r="F187" s="70">
        <f t="shared" si="151"/>
        <v>2282096259.9999995</v>
      </c>
      <c r="G187" s="70">
        <f t="shared" si="151"/>
        <v>2282000004</v>
      </c>
      <c r="H187" s="70">
        <f t="shared" si="151"/>
        <v>3107531992</v>
      </c>
      <c r="I187" s="70">
        <f t="shared" si="151"/>
        <v>805851987</v>
      </c>
      <c r="J187" s="70">
        <f t="shared" si="151"/>
        <v>2301680005</v>
      </c>
      <c r="K187" s="71">
        <f t="shared" si="151"/>
        <v>2281974392</v>
      </c>
      <c r="L187" s="72">
        <f t="shared" si="151"/>
        <v>825557600</v>
      </c>
      <c r="M187" s="73">
        <f t="shared" si="151"/>
        <v>2299126440</v>
      </c>
      <c r="N187" s="62"/>
      <c r="O187" s="62" t="str">
        <f t="shared" si="88"/>
        <v xml:space="preserve"> </v>
      </c>
      <c r="P187" s="63" t="str">
        <f t="shared" si="97"/>
        <v xml:space="preserve"> </v>
      </c>
      <c r="Q187" s="63"/>
      <c r="R187" s="63" t="str">
        <f t="shared" si="98"/>
        <v xml:space="preserve"> </v>
      </c>
      <c r="S187" s="62" t="str">
        <f t="shared" si="99"/>
        <v xml:space="preserve"> </v>
      </c>
      <c r="T187" s="62" t="str">
        <f t="shared" si="103"/>
        <v xml:space="preserve"> </v>
      </c>
      <c r="U187" s="66" t="str">
        <f t="shared" si="94"/>
        <v xml:space="preserve"> </v>
      </c>
      <c r="V187" s="102"/>
    </row>
    <row r="188" spans="1:22" s="103" customFormat="1" ht="38.25">
      <c r="A188" s="243" t="s">
        <v>272</v>
      </c>
      <c r="B188" s="95"/>
      <c r="C188" s="97">
        <f>C189+C190</f>
        <v>1639948000</v>
      </c>
      <c r="D188" s="97">
        <f t="shared" ref="D188:M188" si="152">D189+D190</f>
        <v>2020715250</v>
      </c>
      <c r="E188" s="97">
        <f t="shared" si="152"/>
        <v>1626891000</v>
      </c>
      <c r="F188" s="120">
        <f t="shared" si="152"/>
        <v>2013094849.9999995</v>
      </c>
      <c r="G188" s="120">
        <f t="shared" si="152"/>
        <v>2012998619</v>
      </c>
      <c r="H188" s="97">
        <f t="shared" si="152"/>
        <v>2728058908</v>
      </c>
      <c r="I188" s="97">
        <f t="shared" si="152"/>
        <v>714819380</v>
      </c>
      <c r="J188" s="97">
        <f t="shared" si="152"/>
        <v>2013239528</v>
      </c>
      <c r="K188" s="122">
        <f t="shared" si="152"/>
        <v>2012974019</v>
      </c>
      <c r="L188" s="100">
        <f t="shared" si="152"/>
        <v>715084889</v>
      </c>
      <c r="M188" s="124">
        <f t="shared" si="152"/>
        <v>2011131958</v>
      </c>
      <c r="N188" s="62"/>
      <c r="O188" s="62" t="str">
        <f t="shared" si="88"/>
        <v xml:space="preserve"> </v>
      </c>
      <c r="P188" s="63" t="str">
        <f t="shared" si="97"/>
        <v xml:space="preserve"> </v>
      </c>
      <c r="Q188" s="63"/>
      <c r="R188" s="63" t="str">
        <f t="shared" si="98"/>
        <v xml:space="preserve"> </v>
      </c>
      <c r="S188" s="62" t="str">
        <f t="shared" si="99"/>
        <v xml:space="preserve"> </v>
      </c>
      <c r="T188" s="62" t="str">
        <f t="shared" si="103"/>
        <v xml:space="preserve"> </v>
      </c>
      <c r="U188" s="66" t="str">
        <f t="shared" si="94"/>
        <v xml:space="preserve"> </v>
      </c>
      <c r="V188" s="102"/>
    </row>
    <row r="189" spans="1:22" s="103" customFormat="1" ht="18" customHeight="1">
      <c r="A189" s="210" t="s">
        <v>257</v>
      </c>
      <c r="B189" s="95"/>
      <c r="C189" s="96">
        <f>310802000+1296333000</f>
        <v>1607135000</v>
      </c>
      <c r="D189" s="96">
        <v>2015735630</v>
      </c>
      <c r="E189" s="96">
        <f>477187000+1112539000</f>
        <v>1589726000</v>
      </c>
      <c r="F189" s="104">
        <v>2007857409.9999995</v>
      </c>
      <c r="G189" s="120">
        <f>'[1]ANGAJ BUGETAR'!E166</f>
        <v>2007813484</v>
      </c>
      <c r="H189" s="97">
        <f t="shared" ref="H189:H190" si="153">I189+J189</f>
        <v>2722822078</v>
      </c>
      <c r="I189" s="97">
        <f>'[1]ANGAJAM LEGAL '!D166</f>
        <v>714560319</v>
      </c>
      <c r="J189" s="97">
        <f>'[1]ANGAJAM LEGAL '!G166</f>
        <v>2008261759</v>
      </c>
      <c r="K189" s="122">
        <f>[1]PLATI!E166</f>
        <v>2007813483</v>
      </c>
      <c r="L189" s="100">
        <f t="shared" ref="L189:L190" si="154">ROUND(H189-K189,1)</f>
        <v>715008595</v>
      </c>
      <c r="M189" s="101">
        <v>2006155071</v>
      </c>
      <c r="N189" s="62"/>
      <c r="O189" s="62" t="str">
        <f t="shared" si="88"/>
        <v xml:space="preserve"> </v>
      </c>
      <c r="P189" s="63" t="str">
        <f t="shared" si="97"/>
        <v xml:space="preserve"> </v>
      </c>
      <c r="Q189" s="63"/>
      <c r="R189" s="63" t="str">
        <f t="shared" si="98"/>
        <v xml:space="preserve"> </v>
      </c>
      <c r="S189" s="62" t="str">
        <f t="shared" si="99"/>
        <v xml:space="preserve"> </v>
      </c>
      <c r="T189" s="62" t="str">
        <f t="shared" si="103"/>
        <v xml:space="preserve"> </v>
      </c>
      <c r="U189" s="66" t="str">
        <f t="shared" si="94"/>
        <v xml:space="preserve"> </v>
      </c>
      <c r="V189" s="102"/>
    </row>
    <row r="190" spans="1:22" s="103" customFormat="1" ht="114.75">
      <c r="A190" s="210" t="s">
        <v>250</v>
      </c>
      <c r="B190" s="95"/>
      <c r="C190" s="96">
        <f>29866000+2947000</f>
        <v>32813000</v>
      </c>
      <c r="D190" s="96">
        <v>4979620.0000000009</v>
      </c>
      <c r="E190" s="96">
        <f>34218000+2947000</f>
        <v>37165000</v>
      </c>
      <c r="F190" s="104">
        <v>5237440</v>
      </c>
      <c r="G190" s="120">
        <f>'[1]ANGAJ BUGETAR'!E167</f>
        <v>5185135</v>
      </c>
      <c r="H190" s="97">
        <f t="shared" si="153"/>
        <v>5236830</v>
      </c>
      <c r="I190" s="97">
        <f>'[1]ANGAJAM LEGAL '!D167</f>
        <v>259061</v>
      </c>
      <c r="J190" s="97">
        <f>'[1]ANGAJAM LEGAL '!G167</f>
        <v>4977769</v>
      </c>
      <c r="K190" s="122">
        <f>[1]PLATI!E167</f>
        <v>5160536</v>
      </c>
      <c r="L190" s="100">
        <f t="shared" si="154"/>
        <v>76294</v>
      </c>
      <c r="M190" s="101">
        <v>4976887</v>
      </c>
      <c r="N190" s="62"/>
      <c r="O190" s="62" t="str">
        <f t="shared" si="88"/>
        <v xml:space="preserve"> </v>
      </c>
      <c r="P190" s="63" t="str">
        <f t="shared" si="97"/>
        <v xml:space="preserve"> </v>
      </c>
      <c r="Q190" s="63"/>
      <c r="R190" s="63" t="str">
        <f t="shared" si="98"/>
        <v xml:space="preserve"> </v>
      </c>
      <c r="S190" s="62" t="str">
        <f t="shared" si="99"/>
        <v xml:space="preserve"> </v>
      </c>
      <c r="T190" s="62" t="str">
        <f t="shared" si="103"/>
        <v xml:space="preserve"> </v>
      </c>
      <c r="U190" s="66" t="str">
        <f t="shared" si="94"/>
        <v xml:space="preserve"> </v>
      </c>
      <c r="V190" s="102"/>
    </row>
    <row r="191" spans="1:22" s="103" customFormat="1" ht="25.5">
      <c r="A191" s="243" t="s">
        <v>273</v>
      </c>
      <c r="B191" s="95"/>
      <c r="C191" s="96"/>
      <c r="D191" s="96">
        <v>4113809.9999999995</v>
      </c>
      <c r="E191" s="96"/>
      <c r="F191" s="104">
        <v>2419660.0000000005</v>
      </c>
      <c r="G191" s="120">
        <f>'[1]ANGAJ BUGETAR'!E168</f>
        <v>2419660</v>
      </c>
      <c r="H191" s="97">
        <f>I191+J191</f>
        <v>3935871</v>
      </c>
      <c r="I191" s="97">
        <f>'[1]ANGAJAM LEGAL '!D168</f>
        <v>0</v>
      </c>
      <c r="J191" s="97">
        <f>'[1]ANGAJAM LEGAL '!G168</f>
        <v>3935871</v>
      </c>
      <c r="K191" s="122">
        <f>[1]PLATI!E168</f>
        <v>2419655</v>
      </c>
      <c r="L191" s="100">
        <f>ROUND(H191-K191,1)</f>
        <v>1516216</v>
      </c>
      <c r="M191" s="101">
        <v>2890591</v>
      </c>
      <c r="N191" s="62"/>
      <c r="O191" s="62" t="str">
        <f t="shared" si="88"/>
        <v xml:space="preserve"> </v>
      </c>
      <c r="P191" s="63" t="str">
        <f t="shared" si="97"/>
        <v xml:space="preserve"> </v>
      </c>
      <c r="Q191" s="63"/>
      <c r="R191" s="63" t="str">
        <f t="shared" si="98"/>
        <v xml:space="preserve"> </v>
      </c>
      <c r="S191" s="62" t="str">
        <f t="shared" si="99"/>
        <v xml:space="preserve"> </v>
      </c>
      <c r="T191" s="62" t="str">
        <f t="shared" si="103"/>
        <v xml:space="preserve"> </v>
      </c>
      <c r="U191" s="66" t="str">
        <f t="shared" si="94"/>
        <v xml:space="preserve"> </v>
      </c>
      <c r="V191" s="102"/>
    </row>
    <row r="192" spans="1:22" s="103" customFormat="1" ht="38.25">
      <c r="A192" s="244" t="s">
        <v>274</v>
      </c>
      <c r="B192" s="126"/>
      <c r="C192" s="127"/>
      <c r="D192" s="127">
        <v>153132960.00000003</v>
      </c>
      <c r="E192" s="127"/>
      <c r="F192" s="187">
        <v>146654480</v>
      </c>
      <c r="G192" s="128">
        <f>'[1]ANGAJ BUGETAR'!E169</f>
        <v>146654463</v>
      </c>
      <c r="H192" s="129">
        <f>I192+J192</f>
        <v>206417598</v>
      </c>
      <c r="I192" s="129">
        <f>'[1]ANGAJAM LEGAL '!D169</f>
        <v>53467010</v>
      </c>
      <c r="J192" s="129">
        <f>'[1]ANGAJAM LEGAL '!G169</f>
        <v>152950588</v>
      </c>
      <c r="K192" s="130">
        <f>[1]PLATI!E169</f>
        <v>146653473</v>
      </c>
      <c r="L192" s="131">
        <f>ROUND(H192-K192,1)</f>
        <v>59764125</v>
      </c>
      <c r="M192" s="132">
        <v>152846286</v>
      </c>
      <c r="N192" s="62"/>
      <c r="O192" s="62" t="str">
        <f t="shared" si="88"/>
        <v xml:space="preserve"> </v>
      </c>
      <c r="P192" s="63" t="str">
        <f t="shared" si="97"/>
        <v xml:space="preserve"> </v>
      </c>
      <c r="Q192" s="63"/>
      <c r="R192" s="63" t="str">
        <f t="shared" si="98"/>
        <v xml:space="preserve"> </v>
      </c>
      <c r="S192" s="62" t="str">
        <f t="shared" si="99"/>
        <v xml:space="preserve"> </v>
      </c>
      <c r="T192" s="62" t="str">
        <f t="shared" si="103"/>
        <v xml:space="preserve"> </v>
      </c>
      <c r="U192" s="66" t="str">
        <f t="shared" si="94"/>
        <v xml:space="preserve"> </v>
      </c>
      <c r="V192" s="102"/>
    </row>
    <row r="193" spans="1:22" s="103" customFormat="1" ht="34.15" customHeight="1">
      <c r="A193" s="245" t="s">
        <v>275</v>
      </c>
      <c r="B193" s="134"/>
      <c r="C193" s="135">
        <v>308000</v>
      </c>
      <c r="D193" s="135">
        <v>1276759.9999999998</v>
      </c>
      <c r="E193" s="135">
        <v>278000</v>
      </c>
      <c r="F193" s="136">
        <v>1185540.0000000002</v>
      </c>
      <c r="G193" s="137">
        <f>'[1]ANGAJ BUGETAR'!E170</f>
        <v>1185532</v>
      </c>
      <c r="H193" s="138">
        <f>I193+J193</f>
        <v>1562295</v>
      </c>
      <c r="I193" s="138">
        <f>'[1]ANGAJAM LEGAL '!D170</f>
        <v>419597</v>
      </c>
      <c r="J193" s="138">
        <f>'[1]ANGAJAM LEGAL '!G170</f>
        <v>1142698</v>
      </c>
      <c r="K193" s="139">
        <f>[1]PLATI!E170</f>
        <v>1185526</v>
      </c>
      <c r="L193" s="140">
        <f>ROUND(H193-K193,1)</f>
        <v>376769</v>
      </c>
      <c r="M193" s="141">
        <v>1128155</v>
      </c>
      <c r="N193" s="62"/>
      <c r="O193" s="62" t="str">
        <f t="shared" ref="O193:O209" si="155">IF(F193&lt;K193," EROARE"," ")</f>
        <v xml:space="preserve"> </v>
      </c>
      <c r="P193" s="63" t="str">
        <f t="shared" si="97"/>
        <v xml:space="preserve"> </v>
      </c>
      <c r="Q193" s="63"/>
      <c r="R193" s="63" t="str">
        <f t="shared" si="98"/>
        <v xml:space="preserve"> </v>
      </c>
      <c r="S193" s="62" t="str">
        <f t="shared" si="99"/>
        <v xml:space="preserve"> </v>
      </c>
      <c r="T193" s="62" t="str">
        <f t="shared" si="103"/>
        <v xml:space="preserve"> </v>
      </c>
      <c r="U193" s="66" t="str">
        <f t="shared" si="94"/>
        <v xml:space="preserve"> </v>
      </c>
      <c r="V193" s="102"/>
    </row>
    <row r="194" spans="1:22" s="103" customFormat="1" ht="24">
      <c r="A194" s="246" t="s">
        <v>276</v>
      </c>
      <c r="B194" s="95"/>
      <c r="C194" s="97">
        <f>C195+C196</f>
        <v>12694000</v>
      </c>
      <c r="D194" s="97">
        <f t="shared" ref="D194:M194" si="156">D195+D196</f>
        <v>130437760.00000001</v>
      </c>
      <c r="E194" s="97">
        <f t="shared" si="156"/>
        <v>25781000</v>
      </c>
      <c r="F194" s="97">
        <f t="shared" si="156"/>
        <v>118067160</v>
      </c>
      <c r="G194" s="120">
        <f t="shared" si="156"/>
        <v>118067160</v>
      </c>
      <c r="H194" s="97">
        <f t="shared" si="156"/>
        <v>164233213</v>
      </c>
      <c r="I194" s="97">
        <f t="shared" si="156"/>
        <v>37146000</v>
      </c>
      <c r="J194" s="97">
        <f t="shared" si="156"/>
        <v>127087213</v>
      </c>
      <c r="K194" s="122">
        <f t="shared" si="156"/>
        <v>118067149</v>
      </c>
      <c r="L194" s="100">
        <f t="shared" si="156"/>
        <v>46166064</v>
      </c>
      <c r="M194" s="124">
        <f t="shared" si="156"/>
        <v>127275159</v>
      </c>
      <c r="N194" s="62"/>
      <c r="O194" s="62" t="str">
        <f t="shared" si="155"/>
        <v xml:space="preserve"> </v>
      </c>
      <c r="P194" s="63" t="str">
        <f t="shared" si="97"/>
        <v xml:space="preserve"> </v>
      </c>
      <c r="Q194" s="63"/>
      <c r="R194" s="63" t="str">
        <f t="shared" si="98"/>
        <v xml:space="preserve"> </v>
      </c>
      <c r="S194" s="62" t="str">
        <f t="shared" si="99"/>
        <v xml:space="preserve"> </v>
      </c>
      <c r="T194" s="62" t="str">
        <f t="shared" si="103"/>
        <v xml:space="preserve"> </v>
      </c>
      <c r="U194" s="66" t="str">
        <f t="shared" si="94"/>
        <v xml:space="preserve"> </v>
      </c>
      <c r="V194" s="102"/>
    </row>
    <row r="195" spans="1:22" s="103" customFormat="1">
      <c r="A195" s="247" t="s">
        <v>257</v>
      </c>
      <c r="B195" s="95"/>
      <c r="C195" s="96">
        <v>12694000</v>
      </c>
      <c r="D195" s="96">
        <v>130274710.00000001</v>
      </c>
      <c r="E195" s="96">
        <v>25781000</v>
      </c>
      <c r="F195" s="104">
        <v>117880790</v>
      </c>
      <c r="G195" s="120">
        <f>'[1]ANGAJ BUGETAR'!E172</f>
        <v>117880790</v>
      </c>
      <c r="H195" s="97">
        <f t="shared" ref="H195:H197" si="157">I195+J195</f>
        <v>164046853</v>
      </c>
      <c r="I195" s="97">
        <f>'[1]ANGAJAM LEGAL '!D172</f>
        <v>37122681</v>
      </c>
      <c r="J195" s="97">
        <f>'[1]ANGAJAM LEGAL '!G172</f>
        <v>126924172</v>
      </c>
      <c r="K195" s="122">
        <f>[1]PLATI!E172</f>
        <v>117880789</v>
      </c>
      <c r="L195" s="100">
        <f t="shared" ref="L195:L197" si="158">ROUND(H195-K195,1)</f>
        <v>46166064</v>
      </c>
      <c r="M195" s="101">
        <v>127112118</v>
      </c>
      <c r="N195" s="62"/>
      <c r="O195" s="62" t="str">
        <f t="shared" si="155"/>
        <v xml:space="preserve"> </v>
      </c>
      <c r="P195" s="63" t="str">
        <f t="shared" si="97"/>
        <v xml:space="preserve"> </v>
      </c>
      <c r="Q195" s="63"/>
      <c r="R195" s="63" t="str">
        <f t="shared" si="98"/>
        <v xml:space="preserve"> </v>
      </c>
      <c r="S195" s="62" t="str">
        <f t="shared" si="99"/>
        <v xml:space="preserve"> </v>
      </c>
      <c r="T195" s="62" t="str">
        <f t="shared" si="103"/>
        <v xml:space="preserve"> </v>
      </c>
      <c r="U195" s="66" t="str">
        <f t="shared" si="94"/>
        <v xml:space="preserve"> </v>
      </c>
      <c r="V195" s="102"/>
    </row>
    <row r="196" spans="1:22" s="103" customFormat="1" ht="96">
      <c r="A196" s="247" t="s">
        <v>250</v>
      </c>
      <c r="B196" s="95"/>
      <c r="C196" s="96"/>
      <c r="D196" s="96">
        <v>163049.99999999997</v>
      </c>
      <c r="E196" s="96"/>
      <c r="F196" s="104">
        <v>186370</v>
      </c>
      <c r="G196" s="120">
        <f>'[1]ANGAJ BUGETAR'!E173</f>
        <v>186370</v>
      </c>
      <c r="H196" s="97">
        <f t="shared" si="157"/>
        <v>186360</v>
      </c>
      <c r="I196" s="97">
        <f>'[1]ANGAJAM LEGAL '!D173</f>
        <v>23319</v>
      </c>
      <c r="J196" s="97">
        <f>'[1]ANGAJAM LEGAL '!G173</f>
        <v>163041</v>
      </c>
      <c r="K196" s="122">
        <f>[1]PLATI!E173</f>
        <v>186360</v>
      </c>
      <c r="L196" s="100">
        <f t="shared" si="158"/>
        <v>0</v>
      </c>
      <c r="M196" s="101">
        <v>163041</v>
      </c>
      <c r="N196" s="62"/>
      <c r="O196" s="62" t="str">
        <f t="shared" si="155"/>
        <v xml:space="preserve"> </v>
      </c>
      <c r="P196" s="63" t="str">
        <f t="shared" si="97"/>
        <v xml:space="preserve"> </v>
      </c>
      <c r="Q196" s="63"/>
      <c r="R196" s="63" t="str">
        <f t="shared" si="98"/>
        <v xml:space="preserve"> </v>
      </c>
      <c r="S196" s="62" t="str">
        <f t="shared" si="99"/>
        <v xml:space="preserve"> </v>
      </c>
      <c r="T196" s="62" t="str">
        <f t="shared" si="103"/>
        <v xml:space="preserve"> </v>
      </c>
      <c r="U196" s="66" t="str">
        <f t="shared" si="94"/>
        <v xml:space="preserve"> </v>
      </c>
      <c r="V196" s="102"/>
    </row>
    <row r="197" spans="1:22" s="103" customFormat="1" ht="24">
      <c r="A197" s="247" t="s">
        <v>277</v>
      </c>
      <c r="B197" s="95"/>
      <c r="C197" s="96"/>
      <c r="D197" s="96">
        <v>4177120.0000000009</v>
      </c>
      <c r="E197" s="96"/>
      <c r="F197" s="104">
        <v>674570</v>
      </c>
      <c r="G197" s="120">
        <f>'[1]ANGAJ BUGETAR'!E174</f>
        <v>674570</v>
      </c>
      <c r="H197" s="97">
        <f t="shared" si="157"/>
        <v>3324107</v>
      </c>
      <c r="I197" s="97">
        <f>'[1]ANGAJAM LEGAL '!D174</f>
        <v>0</v>
      </c>
      <c r="J197" s="97">
        <f>'[1]ANGAJAM LEGAL '!G174</f>
        <v>3324107</v>
      </c>
      <c r="K197" s="122">
        <f>[1]PLATI!E174</f>
        <v>674570</v>
      </c>
      <c r="L197" s="100">
        <f t="shared" si="158"/>
        <v>2649537</v>
      </c>
      <c r="M197" s="101">
        <v>3854291</v>
      </c>
      <c r="N197" s="62"/>
      <c r="O197" s="62"/>
      <c r="P197" s="63" t="str">
        <f t="shared" si="97"/>
        <v xml:space="preserve"> </v>
      </c>
      <c r="Q197" s="63"/>
      <c r="R197" s="63"/>
      <c r="S197" s="62"/>
      <c r="T197" s="62"/>
      <c r="U197" s="66"/>
      <c r="V197" s="102"/>
    </row>
    <row r="198" spans="1:22" s="249" customFormat="1" ht="38.25">
      <c r="A198" s="208" t="s">
        <v>278</v>
      </c>
      <c r="B198" s="209" t="s">
        <v>279</v>
      </c>
      <c r="C198" s="109">
        <f>+C200+C203+C206+C209+C212+C213+C214+C217+C218+C221</f>
        <v>503415000</v>
      </c>
      <c r="D198" s="109">
        <f t="shared" ref="D198:L198" si="159">+D200+D203+D206+D209+D212+D213+D214+D217+D218+D221</f>
        <v>699747680</v>
      </c>
      <c r="E198" s="109">
        <f t="shared" si="159"/>
        <v>503415000</v>
      </c>
      <c r="F198" s="109">
        <f t="shared" si="159"/>
        <v>711862980</v>
      </c>
      <c r="G198" s="109">
        <f t="shared" si="159"/>
        <v>711033357</v>
      </c>
      <c r="H198" s="109">
        <f t="shared" si="159"/>
        <v>985546000</v>
      </c>
      <c r="I198" s="109">
        <f t="shared" si="159"/>
        <v>289920313</v>
      </c>
      <c r="J198" s="109">
        <f t="shared" si="159"/>
        <v>695625687</v>
      </c>
      <c r="K198" s="111">
        <f t="shared" si="159"/>
        <v>711027886</v>
      </c>
      <c r="L198" s="112">
        <f t="shared" si="159"/>
        <v>274518114</v>
      </c>
      <c r="M198" s="113">
        <f>+M200+M203+M206+M209+M212+M213+M214+M217+M218+M221</f>
        <v>693560852</v>
      </c>
      <c r="N198" s="62"/>
      <c r="O198" s="62" t="str">
        <f t="shared" si="155"/>
        <v xml:space="preserve"> </v>
      </c>
      <c r="P198" s="63" t="str">
        <f t="shared" si="97"/>
        <v xml:space="preserve"> </v>
      </c>
      <c r="Q198" s="63"/>
      <c r="R198" s="63" t="str">
        <f t="shared" ref="R198:R209" si="160">IF(D198&lt;J198," EROARE"," ")</f>
        <v xml:space="preserve"> </v>
      </c>
      <c r="S198" s="62" t="str">
        <f t="shared" si="99"/>
        <v xml:space="preserve"> </v>
      </c>
      <c r="T198" s="62" t="str">
        <f t="shared" si="103"/>
        <v xml:space="preserve"> </v>
      </c>
      <c r="U198" s="66" t="str">
        <f t="shared" si="94"/>
        <v xml:space="preserve"> </v>
      </c>
      <c r="V198" s="248"/>
    </row>
    <row r="199" spans="1:22" s="251" customFormat="1" ht="18" hidden="1" customHeight="1">
      <c r="A199" s="235" t="s">
        <v>248</v>
      </c>
      <c r="B199" s="196"/>
      <c r="C199" s="236"/>
      <c r="D199" s="236"/>
      <c r="E199" s="236"/>
      <c r="F199" s="236"/>
      <c r="G199" s="236"/>
      <c r="H199" s="236"/>
      <c r="I199" s="236"/>
      <c r="J199" s="236"/>
      <c r="K199" s="237"/>
      <c r="L199" s="238"/>
      <c r="M199" s="239"/>
      <c r="N199" s="62"/>
      <c r="O199" s="62" t="str">
        <f t="shared" si="155"/>
        <v xml:space="preserve"> </v>
      </c>
      <c r="P199" s="63" t="str">
        <f t="shared" si="97"/>
        <v xml:space="preserve"> </v>
      </c>
      <c r="Q199" s="63"/>
      <c r="R199" s="63" t="str">
        <f t="shared" si="160"/>
        <v xml:space="preserve"> </v>
      </c>
      <c r="S199" s="62" t="str">
        <f t="shared" si="99"/>
        <v xml:space="preserve"> </v>
      </c>
      <c r="T199" s="62" t="str">
        <f t="shared" si="103"/>
        <v xml:space="preserve"> </v>
      </c>
      <c r="U199" s="66" t="str">
        <f t="shared" si="94"/>
        <v xml:space="preserve"> </v>
      </c>
      <c r="V199" s="250"/>
    </row>
    <row r="200" spans="1:22" s="103" customFormat="1" ht="25.5">
      <c r="A200" s="210" t="s">
        <v>265</v>
      </c>
      <c r="B200" s="95"/>
      <c r="C200" s="97">
        <f t="shared" ref="C200:D200" si="161">C201+C202</f>
        <v>73130000</v>
      </c>
      <c r="D200" s="97">
        <f t="shared" si="161"/>
        <v>124507630</v>
      </c>
      <c r="E200" s="97">
        <f>E201+E202</f>
        <v>73130000</v>
      </c>
      <c r="F200" s="120">
        <f t="shared" ref="F200:L200" si="162">F201+F202</f>
        <v>127551500.00000001</v>
      </c>
      <c r="G200" s="120">
        <f t="shared" si="162"/>
        <v>127456631</v>
      </c>
      <c r="H200" s="97">
        <f t="shared" si="162"/>
        <v>165554683</v>
      </c>
      <c r="I200" s="97">
        <f t="shared" si="162"/>
        <v>41606256</v>
      </c>
      <c r="J200" s="97">
        <f t="shared" si="162"/>
        <v>123948427</v>
      </c>
      <c r="K200" s="122">
        <f t="shared" si="162"/>
        <v>127455791</v>
      </c>
      <c r="L200" s="100">
        <f t="shared" si="162"/>
        <v>38098892</v>
      </c>
      <c r="M200" s="124">
        <f>M201+M202</f>
        <v>126386205</v>
      </c>
      <c r="N200" s="62"/>
      <c r="O200" s="62" t="str">
        <f t="shared" si="155"/>
        <v xml:space="preserve"> </v>
      </c>
      <c r="P200" s="63" t="str">
        <f t="shared" si="97"/>
        <v xml:space="preserve"> </v>
      </c>
      <c r="Q200" s="63"/>
      <c r="R200" s="63" t="str">
        <f t="shared" si="160"/>
        <v xml:space="preserve"> </v>
      </c>
      <c r="S200" s="62" t="str">
        <f t="shared" si="99"/>
        <v xml:space="preserve"> </v>
      </c>
      <c r="T200" s="62" t="str">
        <f t="shared" si="103"/>
        <v xml:space="preserve"> </v>
      </c>
      <c r="U200" s="66" t="str">
        <f t="shared" si="94"/>
        <v xml:space="preserve"> </v>
      </c>
      <c r="V200" s="102"/>
    </row>
    <row r="201" spans="1:22" s="103" customFormat="1" ht="18" customHeight="1">
      <c r="A201" s="210" t="s">
        <v>257</v>
      </c>
      <c r="B201" s="95"/>
      <c r="C201" s="96">
        <v>73080000</v>
      </c>
      <c r="D201" s="96">
        <v>124429300</v>
      </c>
      <c r="E201" s="96">
        <v>73080000</v>
      </c>
      <c r="F201" s="104">
        <v>127468730.00000001</v>
      </c>
      <c r="G201" s="120">
        <f>'[1]ANGAJ BUGETAR'!E178</f>
        <v>127374036</v>
      </c>
      <c r="H201" s="97">
        <f t="shared" ref="H201:H202" si="163">I201+J201</f>
        <v>165471968</v>
      </c>
      <c r="I201" s="97">
        <f>'[1]ANGAJAM LEGAL '!D178</f>
        <v>41601816</v>
      </c>
      <c r="J201" s="97">
        <f>'[1]ANGAJAM LEGAL '!G178</f>
        <v>123870152</v>
      </c>
      <c r="K201" s="122">
        <f>[1]PLATI!E178</f>
        <v>127374036</v>
      </c>
      <c r="L201" s="100">
        <f t="shared" ref="L201:L202" si="164">ROUND(H201-K201,1)</f>
        <v>38097932</v>
      </c>
      <c r="M201" s="101">
        <v>126307930</v>
      </c>
      <c r="N201" s="62"/>
      <c r="O201" s="62" t="str">
        <f t="shared" si="155"/>
        <v xml:space="preserve"> </v>
      </c>
      <c r="P201" s="63" t="str">
        <f t="shared" si="97"/>
        <v xml:space="preserve"> </v>
      </c>
      <c r="Q201" s="63"/>
      <c r="R201" s="63" t="str">
        <f t="shared" si="160"/>
        <v xml:space="preserve"> </v>
      </c>
      <c r="S201" s="62" t="str">
        <f t="shared" si="99"/>
        <v xml:space="preserve"> </v>
      </c>
      <c r="T201" s="62" t="str">
        <f t="shared" si="103"/>
        <v xml:space="preserve"> </v>
      </c>
      <c r="U201" s="66" t="str">
        <f t="shared" si="94"/>
        <v xml:space="preserve"> </v>
      </c>
      <c r="V201" s="102"/>
    </row>
    <row r="202" spans="1:22" s="103" customFormat="1" ht="114.75">
      <c r="A202" s="210" t="s">
        <v>250</v>
      </c>
      <c r="B202" s="95"/>
      <c r="C202" s="96">
        <v>50000</v>
      </c>
      <c r="D202" s="96">
        <v>78329.999999999985</v>
      </c>
      <c r="E202" s="96">
        <v>50000</v>
      </c>
      <c r="F202" s="104">
        <v>82770</v>
      </c>
      <c r="G202" s="120">
        <f>'[1]ANGAJ BUGETAR'!E179</f>
        <v>82595</v>
      </c>
      <c r="H202" s="97">
        <f t="shared" si="163"/>
        <v>82715</v>
      </c>
      <c r="I202" s="97">
        <f>'[1]ANGAJAM LEGAL '!D179</f>
        <v>4440</v>
      </c>
      <c r="J202" s="97">
        <f>'[1]ANGAJAM LEGAL '!G179</f>
        <v>78275</v>
      </c>
      <c r="K202" s="122">
        <f>[1]PLATI!E179</f>
        <v>81755</v>
      </c>
      <c r="L202" s="100">
        <f t="shared" si="164"/>
        <v>960</v>
      </c>
      <c r="M202" s="101">
        <v>78275</v>
      </c>
      <c r="N202" s="62"/>
      <c r="O202" s="62" t="str">
        <f t="shared" si="155"/>
        <v xml:space="preserve"> </v>
      </c>
      <c r="P202" s="63" t="str">
        <f t="shared" si="97"/>
        <v xml:space="preserve"> </v>
      </c>
      <c r="Q202" s="63"/>
      <c r="R202" s="63" t="str">
        <f t="shared" si="160"/>
        <v xml:space="preserve"> </v>
      </c>
      <c r="S202" s="62" t="str">
        <f t="shared" si="99"/>
        <v xml:space="preserve"> </v>
      </c>
      <c r="T202" s="62" t="str">
        <f t="shared" si="103"/>
        <v xml:space="preserve"> </v>
      </c>
      <c r="U202" s="66" t="str">
        <f t="shared" si="94"/>
        <v xml:space="preserve"> </v>
      </c>
      <c r="V202" s="102"/>
    </row>
    <row r="203" spans="1:22" s="103" customFormat="1" ht="87" customHeight="1">
      <c r="A203" s="210" t="s">
        <v>280</v>
      </c>
      <c r="B203" s="95"/>
      <c r="C203" s="97">
        <f t="shared" ref="C203:D203" si="165">C204+C205</f>
        <v>32900000</v>
      </c>
      <c r="D203" s="97">
        <f t="shared" si="165"/>
        <v>75593949.999999985</v>
      </c>
      <c r="E203" s="97">
        <f>E204+E205</f>
        <v>32900000</v>
      </c>
      <c r="F203" s="120">
        <f t="shared" ref="F203:L203" si="166">F204+F205</f>
        <v>69519990</v>
      </c>
      <c r="G203" s="120">
        <f t="shared" si="166"/>
        <v>69515427</v>
      </c>
      <c r="H203" s="97">
        <f t="shared" si="166"/>
        <v>104580454</v>
      </c>
      <c r="I203" s="97">
        <f t="shared" si="166"/>
        <v>29816368</v>
      </c>
      <c r="J203" s="97">
        <f t="shared" si="166"/>
        <v>74764086</v>
      </c>
      <c r="K203" s="122">
        <f t="shared" si="166"/>
        <v>69515405</v>
      </c>
      <c r="L203" s="100">
        <f t="shared" si="166"/>
        <v>35065049</v>
      </c>
      <c r="M203" s="124">
        <f>M204+M205</f>
        <v>71321875</v>
      </c>
      <c r="N203" s="62"/>
      <c r="O203" s="62" t="str">
        <f t="shared" si="155"/>
        <v xml:space="preserve"> </v>
      </c>
      <c r="P203" s="63" t="str">
        <f t="shared" si="97"/>
        <v xml:space="preserve"> </v>
      </c>
      <c r="Q203" s="63"/>
      <c r="R203" s="63" t="str">
        <f t="shared" si="160"/>
        <v xml:space="preserve"> </v>
      </c>
      <c r="S203" s="62" t="str">
        <f t="shared" si="99"/>
        <v xml:space="preserve"> </v>
      </c>
      <c r="T203" s="62" t="str">
        <f t="shared" si="103"/>
        <v xml:space="preserve"> </v>
      </c>
      <c r="U203" s="66" t="str">
        <f t="shared" si="94"/>
        <v xml:space="preserve"> </v>
      </c>
      <c r="V203" s="102"/>
    </row>
    <row r="204" spans="1:22" s="103" customFormat="1" ht="31.9" customHeight="1">
      <c r="A204" s="210" t="s">
        <v>257</v>
      </c>
      <c r="B204" s="95"/>
      <c r="C204" s="96">
        <v>32887000</v>
      </c>
      <c r="D204" s="96">
        <v>75523569.999999985</v>
      </c>
      <c r="E204" s="96">
        <v>32887000</v>
      </c>
      <c r="F204" s="104">
        <v>69449610</v>
      </c>
      <c r="G204" s="120">
        <f>'[1]ANGAJ BUGETAR'!E181</f>
        <v>69445098</v>
      </c>
      <c r="H204" s="97">
        <f t="shared" ref="H204:H205" si="167">I204+J204</f>
        <v>104510146</v>
      </c>
      <c r="I204" s="97">
        <f>'[1]ANGAJAM LEGAL '!D181</f>
        <v>29810394</v>
      </c>
      <c r="J204" s="97">
        <f>'[1]ANGAJAM LEGAL '!G181</f>
        <v>74699752</v>
      </c>
      <c r="K204" s="122">
        <f>[1]PLATI!E181</f>
        <v>69445097</v>
      </c>
      <c r="L204" s="100">
        <f t="shared" ref="L204:L205" si="168">ROUND(H204-K204,1)</f>
        <v>35065049</v>
      </c>
      <c r="M204" s="101">
        <v>71253131</v>
      </c>
      <c r="N204" s="62"/>
      <c r="O204" s="62" t="str">
        <f t="shared" si="155"/>
        <v xml:space="preserve"> </v>
      </c>
      <c r="P204" s="63" t="str">
        <f t="shared" si="97"/>
        <v xml:space="preserve"> </v>
      </c>
      <c r="Q204" s="63"/>
      <c r="R204" s="63" t="str">
        <f t="shared" si="160"/>
        <v xml:space="preserve"> </v>
      </c>
      <c r="S204" s="62" t="str">
        <f t="shared" si="99"/>
        <v xml:space="preserve"> </v>
      </c>
      <c r="T204" s="62" t="str">
        <f t="shared" si="103"/>
        <v xml:space="preserve"> </v>
      </c>
      <c r="U204" s="66" t="str">
        <f t="shared" si="94"/>
        <v xml:space="preserve"> </v>
      </c>
      <c r="V204" s="102"/>
    </row>
    <row r="205" spans="1:22" s="103" customFormat="1" ht="114.75">
      <c r="A205" s="210" t="s">
        <v>250</v>
      </c>
      <c r="B205" s="95"/>
      <c r="C205" s="96">
        <v>13000</v>
      </c>
      <c r="D205" s="96">
        <v>70380</v>
      </c>
      <c r="E205" s="96">
        <v>13000</v>
      </c>
      <c r="F205" s="104">
        <v>70380</v>
      </c>
      <c r="G205" s="120">
        <f>'[1]ANGAJ BUGETAR'!E182</f>
        <v>70329</v>
      </c>
      <c r="H205" s="97">
        <f t="shared" si="167"/>
        <v>70308</v>
      </c>
      <c r="I205" s="97">
        <f>'[1]ANGAJAM LEGAL '!D182</f>
        <v>5974</v>
      </c>
      <c r="J205" s="97">
        <f>'[1]ANGAJAM LEGAL '!G182</f>
        <v>64334</v>
      </c>
      <c r="K205" s="122">
        <f>[1]PLATI!E182</f>
        <v>70308</v>
      </c>
      <c r="L205" s="100">
        <f t="shared" si="168"/>
        <v>0</v>
      </c>
      <c r="M205" s="101">
        <v>68744</v>
      </c>
      <c r="N205" s="62"/>
      <c r="O205" s="62" t="str">
        <f t="shared" si="155"/>
        <v xml:space="preserve"> </v>
      </c>
      <c r="P205" s="63" t="str">
        <f t="shared" si="97"/>
        <v xml:space="preserve"> </v>
      </c>
      <c r="Q205" s="63"/>
      <c r="R205" s="63" t="str">
        <f t="shared" si="160"/>
        <v xml:space="preserve"> </v>
      </c>
      <c r="S205" s="62" t="str">
        <f t="shared" si="99"/>
        <v xml:space="preserve"> </v>
      </c>
      <c r="T205" s="62" t="str">
        <f t="shared" si="103"/>
        <v xml:space="preserve"> </v>
      </c>
      <c r="U205" s="66" t="str">
        <f t="shared" ref="U205:U281" si="169">IF(L205&lt;0," EROARE"," ")</f>
        <v xml:space="preserve"> </v>
      </c>
      <c r="V205" s="102"/>
    </row>
    <row r="206" spans="1:22" s="103" customFormat="1" ht="25.5">
      <c r="A206" s="210" t="s">
        <v>281</v>
      </c>
      <c r="B206" s="95"/>
      <c r="C206" s="97">
        <f t="shared" ref="C206:D206" si="170">C207+C208</f>
        <v>75147000</v>
      </c>
      <c r="D206" s="97">
        <f t="shared" si="170"/>
        <v>145227050</v>
      </c>
      <c r="E206" s="97">
        <f>E207+E208</f>
        <v>75147000</v>
      </c>
      <c r="F206" s="120">
        <f t="shared" ref="F206:L206" si="171">F207+F208</f>
        <v>149596580</v>
      </c>
      <c r="G206" s="120">
        <f t="shared" si="171"/>
        <v>149572629</v>
      </c>
      <c r="H206" s="97">
        <f t="shared" si="171"/>
        <v>201983923</v>
      </c>
      <c r="I206" s="97">
        <f t="shared" si="171"/>
        <v>56983188</v>
      </c>
      <c r="J206" s="97">
        <f t="shared" si="171"/>
        <v>145000735</v>
      </c>
      <c r="K206" s="122">
        <f t="shared" si="171"/>
        <v>149572597</v>
      </c>
      <c r="L206" s="100">
        <f t="shared" si="171"/>
        <v>52411326</v>
      </c>
      <c r="M206" s="124">
        <f>M207+M208</f>
        <v>144635700</v>
      </c>
      <c r="N206" s="62"/>
      <c r="O206" s="62" t="str">
        <f t="shared" si="155"/>
        <v xml:space="preserve"> </v>
      </c>
      <c r="P206" s="63" t="str">
        <f t="shared" si="97"/>
        <v xml:space="preserve"> </v>
      </c>
      <c r="Q206" s="63"/>
      <c r="R206" s="63" t="str">
        <f t="shared" si="160"/>
        <v xml:space="preserve"> </v>
      </c>
      <c r="S206" s="62" t="str">
        <f t="shared" ref="S206:S209" si="172">IF(G206&lt;K206," EROARE"," ")</f>
        <v xml:space="preserve"> </v>
      </c>
      <c r="T206" s="62" t="str">
        <f t="shared" si="103"/>
        <v xml:space="preserve"> </v>
      </c>
      <c r="U206" s="66" t="str">
        <f t="shared" si="169"/>
        <v xml:space="preserve"> </v>
      </c>
      <c r="V206" s="102"/>
    </row>
    <row r="207" spans="1:22" s="103" customFormat="1" ht="18" customHeight="1">
      <c r="A207" s="213" t="s">
        <v>257</v>
      </c>
      <c r="B207" s="126"/>
      <c r="C207" s="127">
        <v>75092000</v>
      </c>
      <c r="D207" s="127">
        <v>145153600</v>
      </c>
      <c r="E207" s="127">
        <v>75092000</v>
      </c>
      <c r="F207" s="187">
        <v>149523130</v>
      </c>
      <c r="G207" s="128">
        <f>'[1]ANGAJ BUGETAR'!E184</f>
        <v>149499848</v>
      </c>
      <c r="H207" s="129">
        <f t="shared" ref="H207:H217" si="173">I207+J207</f>
        <v>201894432</v>
      </c>
      <c r="I207" s="129">
        <f>'[1]ANGAJAM LEGAL '!D184</f>
        <v>56966448</v>
      </c>
      <c r="J207" s="129">
        <f>'[1]ANGAJAM LEGAL '!G184</f>
        <v>144927984</v>
      </c>
      <c r="K207" s="130">
        <f>[1]PLATI!E184</f>
        <v>149499846</v>
      </c>
      <c r="L207" s="131">
        <f t="shared" ref="L207:L217" si="174">ROUND(H207-K207,1)</f>
        <v>52394586</v>
      </c>
      <c r="M207" s="132">
        <v>144562948</v>
      </c>
      <c r="N207" s="62"/>
      <c r="O207" s="62" t="str">
        <f t="shared" si="155"/>
        <v xml:space="preserve"> </v>
      </c>
      <c r="P207" s="63" t="str">
        <f t="shared" ref="P207:P277" si="175">IF(F207&lt;G207," EROARE"," ")</f>
        <v xml:space="preserve"> </v>
      </c>
      <c r="Q207" s="63"/>
      <c r="R207" s="63" t="str">
        <f t="shared" si="160"/>
        <v xml:space="preserve"> </v>
      </c>
      <c r="S207" s="62" t="str">
        <f t="shared" si="172"/>
        <v xml:space="preserve"> </v>
      </c>
      <c r="T207" s="62" t="str">
        <f t="shared" si="103"/>
        <v xml:space="preserve"> </v>
      </c>
      <c r="U207" s="66" t="str">
        <f t="shared" si="169"/>
        <v xml:space="preserve"> </v>
      </c>
      <c r="V207" s="102"/>
    </row>
    <row r="208" spans="1:22" s="103" customFormat="1" ht="114.75">
      <c r="A208" s="240" t="s">
        <v>250</v>
      </c>
      <c r="B208" s="134"/>
      <c r="C208" s="135">
        <v>55000</v>
      </c>
      <c r="D208" s="135">
        <v>73450.000000000015</v>
      </c>
      <c r="E208" s="135">
        <v>55000</v>
      </c>
      <c r="F208" s="136">
        <v>73450.000000000015</v>
      </c>
      <c r="G208" s="137">
        <f>'[1]ANGAJ BUGETAR'!E185</f>
        <v>72781</v>
      </c>
      <c r="H208" s="138">
        <f t="shared" si="173"/>
        <v>89491</v>
      </c>
      <c r="I208" s="138">
        <f>'[1]ANGAJAM LEGAL '!D185</f>
        <v>16740</v>
      </c>
      <c r="J208" s="138">
        <f>'[1]ANGAJAM LEGAL '!G185</f>
        <v>72751</v>
      </c>
      <c r="K208" s="139">
        <f>[1]PLATI!E185</f>
        <v>72751</v>
      </c>
      <c r="L208" s="140">
        <f t="shared" si="174"/>
        <v>16740</v>
      </c>
      <c r="M208" s="141">
        <v>72752</v>
      </c>
      <c r="N208" s="62"/>
      <c r="O208" s="62" t="str">
        <f t="shared" si="155"/>
        <v xml:space="preserve"> </v>
      </c>
      <c r="P208" s="63" t="str">
        <f t="shared" si="175"/>
        <v xml:space="preserve"> </v>
      </c>
      <c r="Q208" s="63"/>
      <c r="R208" s="63" t="str">
        <f t="shared" si="160"/>
        <v xml:space="preserve"> </v>
      </c>
      <c r="S208" s="62" t="str">
        <f t="shared" si="172"/>
        <v xml:space="preserve"> </v>
      </c>
      <c r="T208" s="62" t="str">
        <f t="shared" si="103"/>
        <v xml:space="preserve"> </v>
      </c>
      <c r="U208" s="66" t="str">
        <f t="shared" si="169"/>
        <v xml:space="preserve"> </v>
      </c>
      <c r="V208" s="102"/>
    </row>
    <row r="209" spans="1:22" s="103" customFormat="1" ht="38.25">
      <c r="A209" s="210" t="s">
        <v>282</v>
      </c>
      <c r="B209" s="95"/>
      <c r="C209" s="97">
        <f>C210+C211</f>
        <v>17443000</v>
      </c>
      <c r="D209" s="97">
        <f t="shared" ref="D209:M209" si="176">D210+D211</f>
        <v>21810060.000000004</v>
      </c>
      <c r="E209" s="97">
        <f t="shared" si="176"/>
        <v>17443000</v>
      </c>
      <c r="F209" s="120">
        <f t="shared" si="176"/>
        <v>23411240.000000004</v>
      </c>
      <c r="G209" s="120">
        <f t="shared" si="176"/>
        <v>23411235</v>
      </c>
      <c r="H209" s="97">
        <f t="shared" si="176"/>
        <v>32118466</v>
      </c>
      <c r="I209" s="97">
        <f t="shared" si="176"/>
        <v>10463808</v>
      </c>
      <c r="J209" s="97">
        <f t="shared" si="176"/>
        <v>21654658</v>
      </c>
      <c r="K209" s="122">
        <f t="shared" si="176"/>
        <v>23411235</v>
      </c>
      <c r="L209" s="100">
        <f t="shared" si="176"/>
        <v>8707231</v>
      </c>
      <c r="M209" s="124">
        <f t="shared" si="176"/>
        <v>23213234</v>
      </c>
      <c r="N209" s="62"/>
      <c r="O209" s="62" t="str">
        <f t="shared" si="155"/>
        <v xml:space="preserve"> </v>
      </c>
      <c r="P209" s="63" t="str">
        <f t="shared" si="175"/>
        <v xml:space="preserve"> </v>
      </c>
      <c r="Q209" s="63"/>
      <c r="R209" s="63" t="str">
        <f t="shared" si="160"/>
        <v xml:space="preserve"> </v>
      </c>
      <c r="S209" s="62" t="str">
        <f t="shared" si="172"/>
        <v xml:space="preserve"> </v>
      </c>
      <c r="T209" s="62" t="str">
        <f t="shared" si="103"/>
        <v xml:space="preserve"> </v>
      </c>
      <c r="U209" s="66" t="str">
        <f t="shared" si="169"/>
        <v xml:space="preserve"> </v>
      </c>
      <c r="V209" s="102"/>
    </row>
    <row r="210" spans="1:22" s="103" customFormat="1">
      <c r="A210" s="210" t="s">
        <v>257</v>
      </c>
      <c r="B210" s="95"/>
      <c r="C210" s="96">
        <v>17443000</v>
      </c>
      <c r="D210" s="96">
        <v>21714620.000000004</v>
      </c>
      <c r="E210" s="96">
        <v>17443000</v>
      </c>
      <c r="F210" s="104">
        <v>23315800.000000004</v>
      </c>
      <c r="G210" s="120">
        <f>'[1]ANGAJ BUGETAR'!E187</f>
        <v>23315800</v>
      </c>
      <c r="H210" s="97">
        <f t="shared" si="173"/>
        <v>32023031</v>
      </c>
      <c r="I210" s="97">
        <f>'[1]ANGAJAM LEGAL '!D187</f>
        <v>10463808</v>
      </c>
      <c r="J210" s="97">
        <f>'[1]ANGAJAM LEGAL '!G187</f>
        <v>21559223</v>
      </c>
      <c r="K210" s="122">
        <f>[1]PLATI!E187</f>
        <v>23315800</v>
      </c>
      <c r="L210" s="100">
        <f t="shared" si="174"/>
        <v>8707231</v>
      </c>
      <c r="M210" s="101">
        <v>23117799</v>
      </c>
      <c r="N210" s="62"/>
      <c r="O210" s="62"/>
      <c r="P210" s="63" t="str">
        <f t="shared" si="175"/>
        <v xml:space="preserve"> </v>
      </c>
      <c r="Q210" s="63"/>
      <c r="R210" s="63"/>
      <c r="S210" s="62"/>
      <c r="T210" s="62"/>
      <c r="U210" s="66"/>
      <c r="V210" s="102"/>
    </row>
    <row r="211" spans="1:22" s="103" customFormat="1" ht="114.75">
      <c r="A211" s="210" t="s">
        <v>250</v>
      </c>
      <c r="B211" s="95"/>
      <c r="C211" s="96"/>
      <c r="D211" s="96">
        <v>95440</v>
      </c>
      <c r="E211" s="96"/>
      <c r="F211" s="104">
        <v>95440</v>
      </c>
      <c r="G211" s="120">
        <f>'[1]ANGAJ BUGETAR'!E188</f>
        <v>95435</v>
      </c>
      <c r="H211" s="97">
        <f t="shared" si="173"/>
        <v>95435</v>
      </c>
      <c r="I211" s="97">
        <f>'[1]ANGAJAM LEGAL '!D188</f>
        <v>0</v>
      </c>
      <c r="J211" s="97">
        <f>'[1]ANGAJAM LEGAL '!G188</f>
        <v>95435</v>
      </c>
      <c r="K211" s="122">
        <f>[1]PLATI!E188</f>
        <v>95435</v>
      </c>
      <c r="L211" s="100">
        <f t="shared" si="174"/>
        <v>0</v>
      </c>
      <c r="M211" s="101">
        <v>95435</v>
      </c>
      <c r="N211" s="62"/>
      <c r="O211" s="62"/>
      <c r="P211" s="63" t="str">
        <f t="shared" si="175"/>
        <v xml:space="preserve"> </v>
      </c>
      <c r="Q211" s="63"/>
      <c r="R211" s="63"/>
      <c r="S211" s="62"/>
      <c r="T211" s="62"/>
      <c r="U211" s="66"/>
      <c r="V211" s="102"/>
    </row>
    <row r="212" spans="1:22" s="103" customFormat="1" ht="25.5">
      <c r="A212" s="210" t="s">
        <v>283</v>
      </c>
      <c r="B212" s="95"/>
      <c r="C212" s="96">
        <v>203000</v>
      </c>
      <c r="D212" s="96">
        <v>80910</v>
      </c>
      <c r="E212" s="96">
        <v>203000</v>
      </c>
      <c r="F212" s="104">
        <v>66460</v>
      </c>
      <c r="G212" s="120">
        <f>'[1]ANGAJ BUGETAR'!E189</f>
        <v>66460</v>
      </c>
      <c r="H212" s="97">
        <f t="shared" si="173"/>
        <v>121906</v>
      </c>
      <c r="I212" s="97">
        <f>'[1]ANGAJAM LEGAL '!D189</f>
        <v>40996</v>
      </c>
      <c r="J212" s="97">
        <f>'[1]ANGAJAM LEGAL '!G189</f>
        <v>80910</v>
      </c>
      <c r="K212" s="122">
        <f>[1]PLATI!E189</f>
        <v>66460</v>
      </c>
      <c r="L212" s="100">
        <f t="shared" si="174"/>
        <v>55446</v>
      </c>
      <c r="M212" s="101">
        <v>78053</v>
      </c>
      <c r="N212" s="62"/>
      <c r="O212" s="62" t="str">
        <f t="shared" ref="O212:O286" si="177">IF(F212&lt;K212," EROARE"," ")</f>
        <v xml:space="preserve"> </v>
      </c>
      <c r="P212" s="63" t="str">
        <f t="shared" si="175"/>
        <v xml:space="preserve"> </v>
      </c>
      <c r="Q212" s="63"/>
      <c r="R212" s="63" t="str">
        <f t="shared" ref="R212:R244" si="178">IF(D212&lt;J212," EROARE"," ")</f>
        <v xml:space="preserve"> </v>
      </c>
      <c r="S212" s="62" t="str">
        <f t="shared" ref="S212:S286" si="179">IF(G212&lt;K212," EROARE"," ")</f>
        <v xml:space="preserve"> </v>
      </c>
      <c r="T212" s="62" t="str">
        <f t="shared" ref="T212:T286" si="180">IF(H212&lt;K212," EROARE"," ")</f>
        <v xml:space="preserve"> </v>
      </c>
      <c r="U212" s="66" t="str">
        <f t="shared" si="169"/>
        <v xml:space="preserve"> </v>
      </c>
      <c r="V212" s="102"/>
    </row>
    <row r="213" spans="1:22" s="103" customFormat="1" ht="25.5">
      <c r="A213" s="210" t="s">
        <v>284</v>
      </c>
      <c r="B213" s="95"/>
      <c r="C213" s="96">
        <v>1343000</v>
      </c>
      <c r="D213" s="96">
        <v>2156760</v>
      </c>
      <c r="E213" s="96">
        <v>1343000</v>
      </c>
      <c r="F213" s="104">
        <v>1857070</v>
      </c>
      <c r="G213" s="120">
        <f>'[1]ANGAJ BUGETAR'!E190</f>
        <v>1857032</v>
      </c>
      <c r="H213" s="97">
        <f t="shared" si="173"/>
        <v>3026873</v>
      </c>
      <c r="I213" s="97">
        <f>'[1]ANGAJAM LEGAL '!D190</f>
        <v>888041</v>
      </c>
      <c r="J213" s="97">
        <f>'[1]ANGAJAM LEGAL '!G190</f>
        <v>2138832</v>
      </c>
      <c r="K213" s="122">
        <f>[1]PLATI!E190</f>
        <v>1857031</v>
      </c>
      <c r="L213" s="100">
        <f t="shared" si="174"/>
        <v>1169842</v>
      </c>
      <c r="M213" s="101">
        <v>1941769</v>
      </c>
      <c r="N213" s="62"/>
      <c r="O213" s="62" t="str">
        <f t="shared" si="177"/>
        <v xml:space="preserve"> </v>
      </c>
      <c r="P213" s="63" t="str">
        <f t="shared" si="175"/>
        <v xml:space="preserve"> </v>
      </c>
      <c r="Q213" s="63"/>
      <c r="R213" s="63" t="str">
        <f t="shared" si="178"/>
        <v xml:space="preserve"> </v>
      </c>
      <c r="S213" s="62" t="str">
        <f t="shared" si="179"/>
        <v xml:space="preserve"> </v>
      </c>
      <c r="T213" s="62" t="str">
        <f t="shared" si="180"/>
        <v xml:space="preserve"> </v>
      </c>
      <c r="U213" s="66" t="str">
        <f t="shared" si="169"/>
        <v xml:space="preserve"> </v>
      </c>
      <c r="V213" s="102"/>
    </row>
    <row r="214" spans="1:22" s="103" customFormat="1" ht="25.5">
      <c r="A214" s="210" t="s">
        <v>285</v>
      </c>
      <c r="B214" s="95"/>
      <c r="C214" s="97">
        <f t="shared" ref="C214:D214" si="181">C215+C216</f>
        <v>282074000</v>
      </c>
      <c r="D214" s="97">
        <f t="shared" si="181"/>
        <v>307778029.99999994</v>
      </c>
      <c r="E214" s="97">
        <f>E215+E216</f>
        <v>282074000</v>
      </c>
      <c r="F214" s="120">
        <f t="shared" ref="F214:M214" si="182">F215+F216</f>
        <v>315770980</v>
      </c>
      <c r="G214" s="120">
        <f t="shared" si="182"/>
        <v>315099047</v>
      </c>
      <c r="H214" s="97">
        <f t="shared" si="182"/>
        <v>439734875</v>
      </c>
      <c r="I214" s="97">
        <f t="shared" si="182"/>
        <v>134025588</v>
      </c>
      <c r="J214" s="97">
        <f t="shared" si="182"/>
        <v>305709287</v>
      </c>
      <c r="K214" s="122">
        <f t="shared" si="182"/>
        <v>315094673</v>
      </c>
      <c r="L214" s="100">
        <f t="shared" si="182"/>
        <v>124640202</v>
      </c>
      <c r="M214" s="124">
        <f t="shared" si="182"/>
        <v>303877141</v>
      </c>
      <c r="N214" s="62"/>
      <c r="O214" s="62" t="str">
        <f t="shared" si="177"/>
        <v xml:space="preserve"> </v>
      </c>
      <c r="P214" s="63" t="str">
        <f t="shared" si="175"/>
        <v xml:space="preserve"> </v>
      </c>
      <c r="Q214" s="63"/>
      <c r="R214" s="63" t="str">
        <f t="shared" si="178"/>
        <v xml:space="preserve"> </v>
      </c>
      <c r="S214" s="62" t="str">
        <f t="shared" si="179"/>
        <v xml:space="preserve"> </v>
      </c>
      <c r="T214" s="62" t="str">
        <f t="shared" si="180"/>
        <v xml:space="preserve"> </v>
      </c>
      <c r="U214" s="66" t="str">
        <f t="shared" si="169"/>
        <v xml:space="preserve"> </v>
      </c>
      <c r="V214" s="102"/>
    </row>
    <row r="215" spans="1:22" s="103" customFormat="1">
      <c r="A215" s="210" t="s">
        <v>257</v>
      </c>
      <c r="B215" s="95"/>
      <c r="C215" s="96">
        <v>281934000</v>
      </c>
      <c r="D215" s="96">
        <v>307677629.99999994</v>
      </c>
      <c r="E215" s="96">
        <v>281934000</v>
      </c>
      <c r="F215" s="104">
        <v>315670300</v>
      </c>
      <c r="G215" s="120">
        <f>'[1]ANGAJ BUGETAR'!E192</f>
        <v>314998764</v>
      </c>
      <c r="H215" s="97">
        <f t="shared" ref="H215:H216" si="183">I215+J215</f>
        <v>439605940</v>
      </c>
      <c r="I215" s="97">
        <f>'[1]ANGAJAM LEGAL '!D192</f>
        <v>133996648</v>
      </c>
      <c r="J215" s="97">
        <f>'[1]ANGAJAM LEGAL '!G192</f>
        <v>305609292</v>
      </c>
      <c r="K215" s="122">
        <f>[1]PLATI!E192</f>
        <v>314998764</v>
      </c>
      <c r="L215" s="100">
        <f t="shared" ref="L215:L216" si="184">ROUND(H215-K215,1)</f>
        <v>124607176</v>
      </c>
      <c r="M215" s="101">
        <v>303786159</v>
      </c>
      <c r="N215" s="62"/>
      <c r="O215" s="62" t="str">
        <f t="shared" si="177"/>
        <v xml:space="preserve"> </v>
      </c>
      <c r="P215" s="63" t="str">
        <f t="shared" si="175"/>
        <v xml:space="preserve"> </v>
      </c>
      <c r="Q215" s="63"/>
      <c r="R215" s="63" t="str">
        <f t="shared" si="178"/>
        <v xml:space="preserve"> </v>
      </c>
      <c r="S215" s="62" t="str">
        <f t="shared" si="179"/>
        <v xml:space="preserve"> </v>
      </c>
      <c r="T215" s="62" t="str">
        <f t="shared" si="180"/>
        <v xml:space="preserve"> </v>
      </c>
      <c r="U215" s="66" t="str">
        <f t="shared" si="169"/>
        <v xml:space="preserve"> </v>
      </c>
      <c r="V215" s="102"/>
    </row>
    <row r="216" spans="1:22" s="103" customFormat="1" ht="114.75">
      <c r="A216" s="210" t="s">
        <v>250</v>
      </c>
      <c r="B216" s="95"/>
      <c r="C216" s="96">
        <v>140000</v>
      </c>
      <c r="D216" s="96">
        <v>100400</v>
      </c>
      <c r="E216" s="96">
        <v>140000</v>
      </c>
      <c r="F216" s="104">
        <v>100680</v>
      </c>
      <c r="G216" s="120">
        <f>'[1]ANGAJ BUGETAR'!E193</f>
        <v>100283</v>
      </c>
      <c r="H216" s="97">
        <f t="shared" si="183"/>
        <v>128935</v>
      </c>
      <c r="I216" s="97">
        <f>'[1]ANGAJAM LEGAL '!D193</f>
        <v>28940</v>
      </c>
      <c r="J216" s="97">
        <f>'[1]ANGAJAM LEGAL '!G193</f>
        <v>99995</v>
      </c>
      <c r="K216" s="122">
        <f>[1]PLATI!E193</f>
        <v>95909</v>
      </c>
      <c r="L216" s="100">
        <f t="shared" si="184"/>
        <v>33026</v>
      </c>
      <c r="M216" s="101">
        <v>90982</v>
      </c>
      <c r="N216" s="62"/>
      <c r="O216" s="62" t="str">
        <f t="shared" si="177"/>
        <v xml:space="preserve"> </v>
      </c>
      <c r="P216" s="63" t="str">
        <f t="shared" si="175"/>
        <v xml:space="preserve"> </v>
      </c>
      <c r="Q216" s="63"/>
      <c r="R216" s="63" t="str">
        <f t="shared" si="178"/>
        <v xml:space="preserve"> </v>
      </c>
      <c r="S216" s="62" t="str">
        <f t="shared" si="179"/>
        <v xml:space="preserve"> </v>
      </c>
      <c r="T216" s="62" t="str">
        <f t="shared" si="180"/>
        <v xml:space="preserve"> </v>
      </c>
      <c r="U216" s="66" t="str">
        <f t="shared" si="169"/>
        <v xml:space="preserve"> </v>
      </c>
      <c r="V216" s="102"/>
    </row>
    <row r="217" spans="1:22" s="103" customFormat="1" ht="63.75">
      <c r="A217" s="210" t="s">
        <v>270</v>
      </c>
      <c r="B217" s="95"/>
      <c r="C217" s="96">
        <v>80000</v>
      </c>
      <c r="D217" s="96">
        <v>135920</v>
      </c>
      <c r="E217" s="96">
        <v>80000</v>
      </c>
      <c r="F217" s="104">
        <v>112820.00000000001</v>
      </c>
      <c r="G217" s="120">
        <f>'[1]ANGAJ BUGETAR'!E194</f>
        <v>112807</v>
      </c>
      <c r="H217" s="97">
        <f t="shared" si="173"/>
        <v>154616</v>
      </c>
      <c r="I217" s="97">
        <f>'[1]ANGAJAM LEGAL '!D194</f>
        <v>18709</v>
      </c>
      <c r="J217" s="97">
        <f>'[1]ANGAJAM LEGAL '!G194</f>
        <v>135907</v>
      </c>
      <c r="K217" s="122">
        <f>[1]PLATI!E194</f>
        <v>112807</v>
      </c>
      <c r="L217" s="100">
        <f t="shared" si="174"/>
        <v>41809</v>
      </c>
      <c r="M217" s="101">
        <v>133007</v>
      </c>
      <c r="N217" s="62"/>
      <c r="O217" s="62" t="str">
        <f t="shared" si="177"/>
        <v xml:space="preserve"> </v>
      </c>
      <c r="P217" s="63" t="str">
        <f t="shared" si="175"/>
        <v xml:space="preserve"> </v>
      </c>
      <c r="Q217" s="63"/>
      <c r="R217" s="63" t="str">
        <f t="shared" si="178"/>
        <v xml:space="preserve"> </v>
      </c>
      <c r="S217" s="62" t="str">
        <f t="shared" si="179"/>
        <v xml:space="preserve"> </v>
      </c>
      <c r="T217" s="62" t="str">
        <f t="shared" si="180"/>
        <v xml:space="preserve"> </v>
      </c>
      <c r="U217" s="66" t="str">
        <f t="shared" si="169"/>
        <v xml:space="preserve"> </v>
      </c>
      <c r="V217" s="102"/>
    </row>
    <row r="218" spans="1:22" s="103" customFormat="1" ht="38.25">
      <c r="A218" s="210" t="s">
        <v>286</v>
      </c>
      <c r="B218" s="95"/>
      <c r="C218" s="97">
        <f>C219+C220</f>
        <v>478000</v>
      </c>
      <c r="D218" s="97">
        <f t="shared" ref="D218:M218" si="185">D219+D220</f>
        <v>1197330</v>
      </c>
      <c r="E218" s="97">
        <f t="shared" si="185"/>
        <v>478000</v>
      </c>
      <c r="F218" s="120">
        <f t="shared" si="185"/>
        <v>912350</v>
      </c>
      <c r="G218" s="120">
        <f t="shared" si="185"/>
        <v>912336</v>
      </c>
      <c r="H218" s="120">
        <f t="shared" si="185"/>
        <v>1513456</v>
      </c>
      <c r="I218" s="120">
        <f t="shared" si="185"/>
        <v>335448</v>
      </c>
      <c r="J218" s="120">
        <f t="shared" si="185"/>
        <v>1178008</v>
      </c>
      <c r="K218" s="122">
        <f t="shared" si="185"/>
        <v>912336</v>
      </c>
      <c r="L218" s="252">
        <f t="shared" si="185"/>
        <v>601120</v>
      </c>
      <c r="M218" s="124">
        <f t="shared" si="185"/>
        <v>1170278</v>
      </c>
      <c r="N218" s="62"/>
      <c r="O218" s="62" t="str">
        <f t="shared" si="177"/>
        <v xml:space="preserve"> </v>
      </c>
      <c r="P218" s="63" t="str">
        <f t="shared" si="175"/>
        <v xml:space="preserve"> </v>
      </c>
      <c r="Q218" s="63"/>
      <c r="R218" s="63" t="str">
        <f t="shared" si="178"/>
        <v xml:space="preserve"> </v>
      </c>
      <c r="S218" s="62" t="str">
        <f t="shared" si="179"/>
        <v xml:space="preserve"> </v>
      </c>
      <c r="T218" s="62" t="str">
        <f t="shared" si="180"/>
        <v xml:space="preserve"> </v>
      </c>
      <c r="U218" s="66" t="str">
        <f t="shared" si="169"/>
        <v xml:space="preserve"> </v>
      </c>
      <c r="V218" s="102"/>
    </row>
    <row r="219" spans="1:22" s="103" customFormat="1" ht="21.6" customHeight="1">
      <c r="A219" s="210" t="s">
        <v>287</v>
      </c>
      <c r="B219" s="95"/>
      <c r="C219" s="96">
        <v>478000</v>
      </c>
      <c r="D219" s="96">
        <v>1194600</v>
      </c>
      <c r="E219" s="96">
        <v>478000</v>
      </c>
      <c r="F219" s="104">
        <v>909620</v>
      </c>
      <c r="G219" s="120">
        <f>'[1]ANGAJ BUGETAR'!E196</f>
        <v>909611</v>
      </c>
      <c r="H219" s="97">
        <f t="shared" ref="H219:H220" si="186">I219+J219</f>
        <v>1510731</v>
      </c>
      <c r="I219" s="97">
        <f>'[1]ANGAJAM LEGAL '!D196</f>
        <v>335448</v>
      </c>
      <c r="J219" s="97">
        <f>'[1]ANGAJAM LEGAL '!G196</f>
        <v>1175283</v>
      </c>
      <c r="K219" s="122">
        <f>[1]PLATI!E196</f>
        <v>909611</v>
      </c>
      <c r="L219" s="100">
        <f t="shared" ref="L219:L220" si="187">ROUND(H219-K219,1)</f>
        <v>601120</v>
      </c>
      <c r="M219" s="101">
        <v>1167553</v>
      </c>
      <c r="N219" s="62"/>
      <c r="O219" s="62"/>
      <c r="P219" s="63"/>
      <c r="Q219" s="63"/>
      <c r="R219" s="63"/>
      <c r="S219" s="62"/>
      <c r="T219" s="62"/>
      <c r="U219" s="66"/>
      <c r="V219" s="102"/>
    </row>
    <row r="220" spans="1:22" s="103" customFormat="1" ht="114.75">
      <c r="A220" s="210" t="s">
        <v>250</v>
      </c>
      <c r="B220" s="95"/>
      <c r="C220" s="96"/>
      <c r="D220" s="96">
        <v>2730</v>
      </c>
      <c r="E220" s="96"/>
      <c r="F220" s="104">
        <v>2730</v>
      </c>
      <c r="G220" s="120">
        <f>'[1]ANGAJ BUGETAR'!E197</f>
        <v>2725</v>
      </c>
      <c r="H220" s="97">
        <f t="shared" si="186"/>
        <v>2725</v>
      </c>
      <c r="I220" s="97">
        <f>'[1]ANGAJAM LEGAL '!D197</f>
        <v>0</v>
      </c>
      <c r="J220" s="97">
        <f>'[1]ANGAJAM LEGAL '!G197</f>
        <v>2725</v>
      </c>
      <c r="K220" s="122">
        <f>[1]PLATI!E197</f>
        <v>2725</v>
      </c>
      <c r="L220" s="100">
        <f t="shared" si="187"/>
        <v>0</v>
      </c>
      <c r="M220" s="101">
        <v>2725</v>
      </c>
      <c r="N220" s="62"/>
      <c r="O220" s="62"/>
      <c r="P220" s="63"/>
      <c r="Q220" s="63"/>
      <c r="R220" s="63"/>
      <c r="S220" s="62"/>
      <c r="T220" s="62"/>
      <c r="U220" s="66"/>
      <c r="V220" s="102"/>
    </row>
    <row r="221" spans="1:22" s="103" customFormat="1" ht="51">
      <c r="A221" s="253" t="s">
        <v>288</v>
      </c>
      <c r="B221" s="209"/>
      <c r="C221" s="70">
        <f>C222+C225+C226+C229</f>
        <v>20617000</v>
      </c>
      <c r="D221" s="70">
        <f t="shared" ref="D221:F221" si="188">D222+D225+D226+D229</f>
        <v>21260040</v>
      </c>
      <c r="E221" s="70">
        <f t="shared" si="188"/>
        <v>20617000</v>
      </c>
      <c r="F221" s="70">
        <f t="shared" si="188"/>
        <v>23063989.999999996</v>
      </c>
      <c r="G221" s="70">
        <f t="shared" ref="G221:L221" si="189">ROUND(+G222+G225+G226+G229,1)</f>
        <v>23029753</v>
      </c>
      <c r="H221" s="70">
        <f t="shared" si="189"/>
        <v>36756748</v>
      </c>
      <c r="I221" s="70">
        <f t="shared" si="189"/>
        <v>15741911</v>
      </c>
      <c r="J221" s="70">
        <f t="shared" si="189"/>
        <v>21014837</v>
      </c>
      <c r="K221" s="71">
        <f t="shared" si="189"/>
        <v>23029551</v>
      </c>
      <c r="L221" s="72">
        <f t="shared" si="189"/>
        <v>13727197</v>
      </c>
      <c r="M221" s="73">
        <f>ROUND(+M222+M225+M226+M229,1)</f>
        <v>20803590</v>
      </c>
      <c r="N221" s="62"/>
      <c r="O221" s="62" t="str">
        <f t="shared" si="177"/>
        <v xml:space="preserve"> </v>
      </c>
      <c r="P221" s="63" t="str">
        <f t="shared" si="175"/>
        <v xml:space="preserve"> </v>
      </c>
      <c r="Q221" s="63"/>
      <c r="R221" s="63" t="str">
        <f t="shared" si="178"/>
        <v xml:space="preserve"> </v>
      </c>
      <c r="S221" s="62" t="str">
        <f t="shared" si="179"/>
        <v xml:space="preserve"> </v>
      </c>
      <c r="T221" s="62" t="str">
        <f t="shared" si="180"/>
        <v xml:space="preserve"> </v>
      </c>
      <c r="U221" s="66" t="str">
        <f t="shared" si="169"/>
        <v xml:space="preserve"> </v>
      </c>
      <c r="V221" s="102"/>
    </row>
    <row r="222" spans="1:22" s="103" customFormat="1" ht="32.450000000000003" customHeight="1">
      <c r="A222" s="210" t="s">
        <v>289</v>
      </c>
      <c r="B222" s="95"/>
      <c r="C222" s="97">
        <f t="shared" ref="C222:D222" si="190">C223+C224</f>
        <v>13563000</v>
      </c>
      <c r="D222" s="97">
        <f t="shared" si="190"/>
        <v>15609499.999999998</v>
      </c>
      <c r="E222" s="97">
        <f>E223+E224</f>
        <v>13563000</v>
      </c>
      <c r="F222" s="120">
        <f t="shared" ref="F222:M222" si="191">F223+F224</f>
        <v>18124749.999999996</v>
      </c>
      <c r="G222" s="120">
        <f t="shared" si="191"/>
        <v>18090535</v>
      </c>
      <c r="H222" s="97">
        <f t="shared" si="191"/>
        <v>26931159</v>
      </c>
      <c r="I222" s="97">
        <f t="shared" si="191"/>
        <v>11447409</v>
      </c>
      <c r="J222" s="97">
        <f t="shared" si="191"/>
        <v>15483750</v>
      </c>
      <c r="K222" s="122">
        <f t="shared" si="191"/>
        <v>18090531</v>
      </c>
      <c r="L222" s="100">
        <f t="shared" si="191"/>
        <v>8840628</v>
      </c>
      <c r="M222" s="124">
        <f t="shared" si="191"/>
        <v>15357725</v>
      </c>
      <c r="N222" s="62"/>
      <c r="O222" s="62" t="str">
        <f t="shared" si="177"/>
        <v xml:space="preserve"> </v>
      </c>
      <c r="P222" s="63" t="str">
        <f t="shared" si="175"/>
        <v xml:space="preserve"> </v>
      </c>
      <c r="Q222" s="63"/>
      <c r="R222" s="63" t="str">
        <f t="shared" si="178"/>
        <v xml:space="preserve"> </v>
      </c>
      <c r="S222" s="62" t="str">
        <f t="shared" si="179"/>
        <v xml:space="preserve"> </v>
      </c>
      <c r="T222" s="62" t="str">
        <f t="shared" si="180"/>
        <v xml:space="preserve"> </v>
      </c>
      <c r="U222" s="66" t="str">
        <f t="shared" si="169"/>
        <v xml:space="preserve"> </v>
      </c>
      <c r="V222" s="102"/>
    </row>
    <row r="223" spans="1:22" s="103" customFormat="1" ht="37.9" customHeight="1">
      <c r="A223" s="213" t="s">
        <v>257</v>
      </c>
      <c r="B223" s="126"/>
      <c r="C223" s="127">
        <v>13451000</v>
      </c>
      <c r="D223" s="127">
        <v>15586439.999999998</v>
      </c>
      <c r="E223" s="127">
        <v>13451000</v>
      </c>
      <c r="F223" s="187">
        <v>18101469.999999996</v>
      </c>
      <c r="G223" s="128">
        <f>'[1]ANGAJ BUGETAR'!E200</f>
        <v>18067273</v>
      </c>
      <c r="H223" s="129">
        <f t="shared" ref="H223:H229" si="192">I223+J223</f>
        <v>26876497</v>
      </c>
      <c r="I223" s="129">
        <f>'[1]ANGAJAM LEGAL '!D200</f>
        <v>11415796</v>
      </c>
      <c r="J223" s="129">
        <f>'[1]ANGAJAM LEGAL '!G200</f>
        <v>15460701</v>
      </c>
      <c r="K223" s="130">
        <f>[1]PLATI!E200</f>
        <v>18067272</v>
      </c>
      <c r="L223" s="131">
        <f t="shared" ref="L223:L229" si="193">ROUND(H223-K223,1)</f>
        <v>8809225</v>
      </c>
      <c r="M223" s="132">
        <v>15305524</v>
      </c>
      <c r="N223" s="62"/>
      <c r="O223" s="62" t="str">
        <f t="shared" si="177"/>
        <v xml:space="preserve"> </v>
      </c>
      <c r="P223" s="63" t="str">
        <f t="shared" si="175"/>
        <v xml:space="preserve"> </v>
      </c>
      <c r="Q223" s="63"/>
      <c r="R223" s="63" t="str">
        <f t="shared" si="178"/>
        <v xml:space="preserve"> </v>
      </c>
      <c r="S223" s="62" t="str">
        <f t="shared" si="179"/>
        <v xml:space="preserve"> </v>
      </c>
      <c r="T223" s="62" t="str">
        <f t="shared" si="180"/>
        <v xml:space="preserve"> </v>
      </c>
      <c r="U223" s="66" t="str">
        <f t="shared" si="169"/>
        <v xml:space="preserve"> </v>
      </c>
      <c r="V223" s="102"/>
    </row>
    <row r="224" spans="1:22" s="103" customFormat="1" ht="114.75">
      <c r="A224" s="240" t="s">
        <v>250</v>
      </c>
      <c r="B224" s="134"/>
      <c r="C224" s="135">
        <v>112000</v>
      </c>
      <c r="D224" s="135">
        <v>23060</v>
      </c>
      <c r="E224" s="135">
        <v>112000</v>
      </c>
      <c r="F224" s="136">
        <v>23280</v>
      </c>
      <c r="G224" s="137">
        <f>'[1]ANGAJ BUGETAR'!E201</f>
        <v>23262</v>
      </c>
      <c r="H224" s="138">
        <f t="shared" si="192"/>
        <v>54662</v>
      </c>
      <c r="I224" s="138">
        <f>'[1]ANGAJAM LEGAL '!D201</f>
        <v>31613</v>
      </c>
      <c r="J224" s="138">
        <f>'[1]ANGAJAM LEGAL '!G201</f>
        <v>23049</v>
      </c>
      <c r="K224" s="139">
        <f>[1]PLATI!E201</f>
        <v>23259</v>
      </c>
      <c r="L224" s="140">
        <f t="shared" si="193"/>
        <v>31403</v>
      </c>
      <c r="M224" s="141">
        <v>52201</v>
      </c>
      <c r="N224" s="62"/>
      <c r="O224" s="62" t="str">
        <f t="shared" si="177"/>
        <v xml:space="preserve"> </v>
      </c>
      <c r="P224" s="63" t="str">
        <f t="shared" si="175"/>
        <v xml:space="preserve"> </v>
      </c>
      <c r="Q224" s="63"/>
      <c r="R224" s="63" t="str">
        <f t="shared" si="178"/>
        <v xml:space="preserve"> </v>
      </c>
      <c r="S224" s="62" t="str">
        <f t="shared" si="179"/>
        <v xml:space="preserve"> </v>
      </c>
      <c r="T224" s="62" t="str">
        <f t="shared" si="180"/>
        <v xml:space="preserve"> </v>
      </c>
      <c r="U224" s="66" t="str">
        <f t="shared" si="169"/>
        <v xml:space="preserve"> </v>
      </c>
      <c r="V224" s="102"/>
    </row>
    <row r="225" spans="1:22" s="103" customFormat="1" ht="38.25">
      <c r="A225" s="210" t="s">
        <v>290</v>
      </c>
      <c r="B225" s="95"/>
      <c r="C225" s="96">
        <v>5993000</v>
      </c>
      <c r="D225" s="96">
        <v>4559200.0000000009</v>
      </c>
      <c r="E225" s="96">
        <v>5993000</v>
      </c>
      <c r="F225" s="104">
        <v>3517830</v>
      </c>
      <c r="G225" s="120">
        <f>'[1]ANGAJ BUGETAR'!E202</f>
        <v>3517830</v>
      </c>
      <c r="H225" s="97">
        <f t="shared" si="192"/>
        <v>8077264</v>
      </c>
      <c r="I225" s="97">
        <f>'[1]ANGAJAM LEGAL '!D202</f>
        <v>3518064</v>
      </c>
      <c r="J225" s="97">
        <f>'[1]ANGAJAM LEGAL '!G202</f>
        <v>4559200</v>
      </c>
      <c r="K225" s="122">
        <f>[1]PLATI!E202</f>
        <v>3517830</v>
      </c>
      <c r="L225" s="100">
        <f t="shared" si="193"/>
        <v>4559434</v>
      </c>
      <c r="M225" s="101">
        <v>4474405</v>
      </c>
      <c r="N225" s="62"/>
      <c r="O225" s="62" t="str">
        <f t="shared" si="177"/>
        <v xml:space="preserve"> </v>
      </c>
      <c r="P225" s="63" t="str">
        <f t="shared" si="175"/>
        <v xml:space="preserve"> </v>
      </c>
      <c r="Q225" s="63"/>
      <c r="R225" s="63" t="str">
        <f t="shared" si="178"/>
        <v xml:space="preserve"> </v>
      </c>
      <c r="S225" s="62" t="str">
        <f t="shared" si="179"/>
        <v xml:space="preserve"> </v>
      </c>
      <c r="T225" s="62" t="str">
        <f t="shared" si="180"/>
        <v xml:space="preserve"> </v>
      </c>
      <c r="U225" s="66" t="str">
        <f t="shared" si="169"/>
        <v xml:space="preserve"> </v>
      </c>
      <c r="V225" s="102"/>
    </row>
    <row r="226" spans="1:22" s="103" customFormat="1" ht="38.25">
      <c r="A226" s="210" t="s">
        <v>291</v>
      </c>
      <c r="B226" s="95"/>
      <c r="C226" s="97">
        <f t="shared" ref="C226" si="194">C227+C228</f>
        <v>211000</v>
      </c>
      <c r="D226" s="97">
        <f>D227+D228</f>
        <v>222800</v>
      </c>
      <c r="E226" s="97">
        <f>E227+E228</f>
        <v>211000</v>
      </c>
      <c r="F226" s="120">
        <f>F227+F228</f>
        <v>232549.99999999997</v>
      </c>
      <c r="G226" s="120">
        <f t="shared" ref="G226:M226" si="195">G227+G228</f>
        <v>232541</v>
      </c>
      <c r="H226" s="97">
        <f t="shared" si="195"/>
        <v>416197</v>
      </c>
      <c r="I226" s="97">
        <f t="shared" si="195"/>
        <v>207844</v>
      </c>
      <c r="J226" s="97">
        <f t="shared" si="195"/>
        <v>208353</v>
      </c>
      <c r="K226" s="122">
        <f t="shared" si="195"/>
        <v>232343</v>
      </c>
      <c r="L226" s="100">
        <f t="shared" si="195"/>
        <v>183854</v>
      </c>
      <c r="M226" s="124">
        <f t="shared" si="195"/>
        <v>207926</v>
      </c>
      <c r="N226" s="62"/>
      <c r="O226" s="62" t="str">
        <f t="shared" si="177"/>
        <v xml:space="preserve"> </v>
      </c>
      <c r="P226" s="63" t="str">
        <f t="shared" si="175"/>
        <v xml:space="preserve"> </v>
      </c>
      <c r="Q226" s="63"/>
      <c r="R226" s="63" t="str">
        <f t="shared" si="178"/>
        <v xml:space="preserve"> </v>
      </c>
      <c r="S226" s="62" t="str">
        <f t="shared" si="179"/>
        <v xml:space="preserve"> </v>
      </c>
      <c r="T226" s="62" t="str">
        <f t="shared" si="180"/>
        <v xml:space="preserve"> </v>
      </c>
      <c r="U226" s="66" t="str">
        <f t="shared" si="169"/>
        <v xml:space="preserve"> </v>
      </c>
      <c r="V226" s="102"/>
    </row>
    <row r="227" spans="1:22" s="103" customFormat="1" ht="18" customHeight="1">
      <c r="A227" s="210" t="s">
        <v>257</v>
      </c>
      <c r="B227" s="95"/>
      <c r="C227" s="96">
        <v>200000</v>
      </c>
      <c r="D227" s="96">
        <v>222800</v>
      </c>
      <c r="E227" s="96">
        <v>200000</v>
      </c>
      <c r="F227" s="104">
        <v>232549.99999999997</v>
      </c>
      <c r="G227" s="120">
        <f>'[1]ANGAJ BUGETAR'!E204</f>
        <v>232541</v>
      </c>
      <c r="H227" s="97">
        <f t="shared" ref="H227:H228" si="196">I227+J227</f>
        <v>416197</v>
      </c>
      <c r="I227" s="97">
        <f>'[1]ANGAJAM LEGAL '!D204</f>
        <v>207844</v>
      </c>
      <c r="J227" s="97">
        <f>'[1]ANGAJAM LEGAL '!G204</f>
        <v>208353</v>
      </c>
      <c r="K227" s="122">
        <f>[1]PLATI!E204</f>
        <v>232343</v>
      </c>
      <c r="L227" s="100">
        <f t="shared" ref="L227:L228" si="197">ROUND(H227-K227,1)</f>
        <v>183854</v>
      </c>
      <c r="M227" s="101">
        <v>207926</v>
      </c>
      <c r="N227" s="62"/>
      <c r="O227" s="62" t="str">
        <f t="shared" si="177"/>
        <v xml:space="preserve"> </v>
      </c>
      <c r="P227" s="63" t="str">
        <f t="shared" si="175"/>
        <v xml:space="preserve"> </v>
      </c>
      <c r="Q227" s="63"/>
      <c r="R227" s="63" t="str">
        <f t="shared" si="178"/>
        <v xml:space="preserve"> </v>
      </c>
      <c r="S227" s="62" t="str">
        <f t="shared" si="179"/>
        <v xml:space="preserve"> </v>
      </c>
      <c r="T227" s="62" t="str">
        <f t="shared" si="180"/>
        <v xml:space="preserve"> </v>
      </c>
      <c r="U227" s="66" t="str">
        <f t="shared" si="169"/>
        <v xml:space="preserve"> </v>
      </c>
      <c r="V227" s="102"/>
    </row>
    <row r="228" spans="1:22" s="103" customFormat="1" ht="114.75">
      <c r="A228" s="210" t="s">
        <v>250</v>
      </c>
      <c r="B228" s="95"/>
      <c r="C228" s="96">
        <v>11000</v>
      </c>
      <c r="D228" s="96"/>
      <c r="E228" s="96">
        <v>11000</v>
      </c>
      <c r="F228" s="104"/>
      <c r="G228" s="120">
        <f>'[1]ANGAJ BUGETAR'!E205</f>
        <v>0</v>
      </c>
      <c r="H228" s="97">
        <f t="shared" si="196"/>
        <v>0</v>
      </c>
      <c r="I228" s="97">
        <f>'[1]ANGAJAM LEGAL '!D205</f>
        <v>0</v>
      </c>
      <c r="J228" s="97">
        <f>'[1]ANGAJAM LEGAL '!G205</f>
        <v>0</v>
      </c>
      <c r="K228" s="122">
        <f>[1]PLATI!E205</f>
        <v>0</v>
      </c>
      <c r="L228" s="100">
        <f t="shared" si="197"/>
        <v>0</v>
      </c>
      <c r="M228" s="101">
        <v>0</v>
      </c>
      <c r="N228" s="62"/>
      <c r="O228" s="62" t="str">
        <f t="shared" si="177"/>
        <v xml:space="preserve"> </v>
      </c>
      <c r="P228" s="63" t="str">
        <f t="shared" si="175"/>
        <v xml:space="preserve"> </v>
      </c>
      <c r="Q228" s="63"/>
      <c r="R228" s="63" t="str">
        <f t="shared" si="178"/>
        <v xml:space="preserve"> </v>
      </c>
      <c r="S228" s="62" t="str">
        <f t="shared" si="179"/>
        <v xml:space="preserve"> </v>
      </c>
      <c r="T228" s="62" t="str">
        <f t="shared" si="180"/>
        <v xml:space="preserve"> </v>
      </c>
      <c r="U228" s="66" t="str">
        <f t="shared" si="169"/>
        <v xml:space="preserve"> </v>
      </c>
      <c r="V228" s="102"/>
    </row>
    <row r="229" spans="1:22" s="103" customFormat="1" ht="38.25">
      <c r="A229" s="210" t="s">
        <v>292</v>
      </c>
      <c r="B229" s="95"/>
      <c r="C229" s="96">
        <v>850000</v>
      </c>
      <c r="D229" s="96">
        <v>868540</v>
      </c>
      <c r="E229" s="96">
        <v>850000</v>
      </c>
      <c r="F229" s="104">
        <v>1188860.0000000002</v>
      </c>
      <c r="G229" s="120">
        <f>'[1]ANGAJ BUGETAR'!E206</f>
        <v>1188847</v>
      </c>
      <c r="H229" s="97">
        <f t="shared" si="192"/>
        <v>1332128</v>
      </c>
      <c r="I229" s="97">
        <f>'[1]ANGAJAM LEGAL '!D206</f>
        <v>568594</v>
      </c>
      <c r="J229" s="97">
        <f>'[1]ANGAJAM LEGAL '!G206</f>
        <v>763534</v>
      </c>
      <c r="K229" s="122">
        <f>[1]PLATI!E206</f>
        <v>1188847</v>
      </c>
      <c r="L229" s="100">
        <f t="shared" si="193"/>
        <v>143281</v>
      </c>
      <c r="M229" s="101">
        <v>763534</v>
      </c>
      <c r="N229" s="62"/>
      <c r="O229" s="62" t="str">
        <f t="shared" si="177"/>
        <v xml:space="preserve"> </v>
      </c>
      <c r="P229" s="63" t="str">
        <f t="shared" si="175"/>
        <v xml:space="preserve"> </v>
      </c>
      <c r="Q229" s="63"/>
      <c r="R229" s="63" t="str">
        <f t="shared" si="178"/>
        <v xml:space="preserve"> </v>
      </c>
      <c r="S229" s="62" t="str">
        <f t="shared" si="179"/>
        <v xml:space="preserve"> </v>
      </c>
      <c r="T229" s="62" t="str">
        <f t="shared" si="180"/>
        <v xml:space="preserve"> </v>
      </c>
      <c r="U229" s="66" t="str">
        <f t="shared" si="169"/>
        <v xml:space="preserve"> </v>
      </c>
      <c r="V229" s="102"/>
    </row>
    <row r="230" spans="1:22" s="103" customFormat="1" ht="38.25">
      <c r="A230" s="208" t="s">
        <v>293</v>
      </c>
      <c r="B230" s="209" t="s">
        <v>294</v>
      </c>
      <c r="C230" s="109">
        <f>C231+C232+C233</f>
        <v>1005047000</v>
      </c>
      <c r="D230" s="109">
        <f t="shared" ref="D230:M230" si="198">D231+D232+D233</f>
        <v>1387785570.0000002</v>
      </c>
      <c r="E230" s="109">
        <f t="shared" si="198"/>
        <v>1005047000</v>
      </c>
      <c r="F230" s="110">
        <f t="shared" si="198"/>
        <v>1315195939.9999998</v>
      </c>
      <c r="G230" s="110">
        <f t="shared" si="198"/>
        <v>1314919633</v>
      </c>
      <c r="H230" s="109">
        <f t="shared" si="198"/>
        <v>1508268862</v>
      </c>
      <c r="I230" s="109">
        <f t="shared" si="198"/>
        <v>124111770</v>
      </c>
      <c r="J230" s="109">
        <f t="shared" si="198"/>
        <v>1384157092</v>
      </c>
      <c r="K230" s="147">
        <f t="shared" si="198"/>
        <v>1314909734</v>
      </c>
      <c r="L230" s="112">
        <f t="shared" si="198"/>
        <v>193359128</v>
      </c>
      <c r="M230" s="113">
        <f t="shared" si="198"/>
        <v>1382484927</v>
      </c>
      <c r="N230" s="62"/>
      <c r="O230" s="62" t="str">
        <f t="shared" si="177"/>
        <v xml:space="preserve"> </v>
      </c>
      <c r="P230" s="63" t="str">
        <f t="shared" si="175"/>
        <v xml:space="preserve"> </v>
      </c>
      <c r="Q230" s="63"/>
      <c r="R230" s="63" t="str">
        <f t="shared" si="178"/>
        <v xml:space="preserve"> </v>
      </c>
      <c r="S230" s="62" t="str">
        <f t="shared" si="179"/>
        <v xml:space="preserve"> </v>
      </c>
      <c r="T230" s="62" t="str">
        <f t="shared" si="180"/>
        <v xml:space="preserve"> </v>
      </c>
      <c r="U230" s="66" t="str">
        <f t="shared" si="169"/>
        <v xml:space="preserve"> </v>
      </c>
      <c r="V230" s="102"/>
    </row>
    <row r="231" spans="1:22" s="103" customFormat="1" ht="18" customHeight="1">
      <c r="A231" s="210" t="s">
        <v>257</v>
      </c>
      <c r="B231" s="209"/>
      <c r="C231" s="159">
        <v>1003639000</v>
      </c>
      <c r="D231" s="159">
        <v>1385150300.0000002</v>
      </c>
      <c r="E231" s="159">
        <v>1003639000</v>
      </c>
      <c r="F231" s="254">
        <v>1312350059.9999998</v>
      </c>
      <c r="G231" s="160">
        <f>'[1]ANGAJ BUGETAR'!E208</f>
        <v>1312165187</v>
      </c>
      <c r="H231" s="98">
        <f t="shared" ref="H231:H233" si="199">I231+J231</f>
        <v>1505423611</v>
      </c>
      <c r="I231" s="98">
        <f>'[1]ANGAJAM LEGAL '!D208</f>
        <v>123901187</v>
      </c>
      <c r="J231" s="98">
        <f>'[1]ANGAJAM LEGAL '!G208</f>
        <v>1381522424</v>
      </c>
      <c r="K231" s="255">
        <f>[1]PLATI!E208</f>
        <v>1312164386</v>
      </c>
      <c r="L231" s="212">
        <f t="shared" ref="L231:L233" si="200">ROUND(H231-K231,1)</f>
        <v>193259225</v>
      </c>
      <c r="M231" s="161">
        <v>1379859248</v>
      </c>
      <c r="N231" s="62"/>
      <c r="O231" s="62" t="str">
        <f t="shared" si="177"/>
        <v xml:space="preserve"> </v>
      </c>
      <c r="P231" s="63" t="str">
        <f t="shared" si="175"/>
        <v xml:space="preserve"> </v>
      </c>
      <c r="Q231" s="63"/>
      <c r="R231" s="63" t="str">
        <f t="shared" si="178"/>
        <v xml:space="preserve"> </v>
      </c>
      <c r="S231" s="62" t="str">
        <f>IF(G231&lt;K231," EROARE"," ")</f>
        <v xml:space="preserve"> </v>
      </c>
      <c r="T231" s="62" t="str">
        <f t="shared" si="180"/>
        <v xml:space="preserve"> </v>
      </c>
      <c r="U231" s="66" t="str">
        <f t="shared" si="169"/>
        <v xml:space="preserve"> </v>
      </c>
      <c r="V231" s="102"/>
    </row>
    <row r="232" spans="1:22" s="103" customFormat="1" ht="114.75">
      <c r="A232" s="210" t="s">
        <v>250</v>
      </c>
      <c r="B232" s="209"/>
      <c r="C232" s="159">
        <v>1408000</v>
      </c>
      <c r="D232" s="159">
        <v>2602620</v>
      </c>
      <c r="E232" s="159">
        <v>1408000</v>
      </c>
      <c r="F232" s="254">
        <v>2813230</v>
      </c>
      <c r="G232" s="160">
        <f>'[1]ANGAJ BUGETAR'!E209</f>
        <v>2754446</v>
      </c>
      <c r="H232" s="98">
        <f t="shared" si="199"/>
        <v>2812601</v>
      </c>
      <c r="I232" s="98">
        <f>'[1]ANGAJAM LEGAL '!D209</f>
        <v>210583</v>
      </c>
      <c r="J232" s="98">
        <f>'[1]ANGAJAM LEGAL '!G209</f>
        <v>2602018</v>
      </c>
      <c r="K232" s="255">
        <f>[1]PLATI!E209</f>
        <v>2745348</v>
      </c>
      <c r="L232" s="212">
        <f t="shared" si="200"/>
        <v>67253</v>
      </c>
      <c r="M232" s="161">
        <v>2593029</v>
      </c>
      <c r="N232" s="62"/>
      <c r="O232" s="62" t="str">
        <f t="shared" si="177"/>
        <v xml:space="preserve"> </v>
      </c>
      <c r="P232" s="63" t="str">
        <f t="shared" si="175"/>
        <v xml:space="preserve"> </v>
      </c>
      <c r="Q232" s="63"/>
      <c r="R232" s="63" t="str">
        <f t="shared" si="178"/>
        <v xml:space="preserve"> </v>
      </c>
      <c r="S232" s="62" t="str">
        <f>IF(G232&lt;K232," EROARE"," ")</f>
        <v xml:space="preserve"> </v>
      </c>
      <c r="T232" s="62" t="str">
        <f t="shared" si="180"/>
        <v xml:space="preserve"> </v>
      </c>
      <c r="U232" s="66" t="str">
        <f t="shared" si="169"/>
        <v xml:space="preserve"> </v>
      </c>
      <c r="V232" s="102"/>
    </row>
    <row r="233" spans="1:22" s="103" customFormat="1" ht="25.5">
      <c r="A233" s="210" t="s">
        <v>295</v>
      </c>
      <c r="B233" s="209"/>
      <c r="C233" s="159"/>
      <c r="D233" s="159">
        <v>32650</v>
      </c>
      <c r="E233" s="159"/>
      <c r="F233" s="254">
        <v>32650</v>
      </c>
      <c r="G233" s="160">
        <f>'[1]ANGAJ BUGETAR'!E210</f>
        <v>0</v>
      </c>
      <c r="H233" s="98">
        <f t="shared" si="199"/>
        <v>32650</v>
      </c>
      <c r="I233" s="98">
        <f>'[1]ANGAJAM LEGAL '!D210</f>
        <v>0</v>
      </c>
      <c r="J233" s="98">
        <f>'[1]ANGAJAM LEGAL '!G210</f>
        <v>32650</v>
      </c>
      <c r="K233" s="255">
        <f>[1]PLATI!E210</f>
        <v>0</v>
      </c>
      <c r="L233" s="212">
        <f t="shared" si="200"/>
        <v>32650</v>
      </c>
      <c r="M233" s="161">
        <v>32650</v>
      </c>
      <c r="N233" s="62"/>
      <c r="O233" s="62"/>
      <c r="P233" s="63"/>
      <c r="Q233" s="63"/>
      <c r="R233" s="63"/>
      <c r="S233" s="62"/>
      <c r="T233" s="62"/>
      <c r="U233" s="66"/>
      <c r="V233" s="102"/>
    </row>
    <row r="234" spans="1:22" s="103" customFormat="1" ht="25.5">
      <c r="A234" s="208" t="s">
        <v>296</v>
      </c>
      <c r="B234" s="209" t="s">
        <v>297</v>
      </c>
      <c r="C234" s="109">
        <f t="shared" ref="C234:D234" si="201">C235+C236</f>
        <v>297235000</v>
      </c>
      <c r="D234" s="109">
        <f t="shared" si="201"/>
        <v>276675730</v>
      </c>
      <c r="E234" s="109">
        <f>E235+E236</f>
        <v>297235000</v>
      </c>
      <c r="F234" s="110">
        <f t="shared" ref="F234:M234" si="202">F235+F236</f>
        <v>244870309.99999997</v>
      </c>
      <c r="G234" s="110">
        <f t="shared" si="202"/>
        <v>244613306</v>
      </c>
      <c r="H234" s="109">
        <f t="shared" si="202"/>
        <v>303684543</v>
      </c>
      <c r="I234" s="109">
        <f t="shared" si="202"/>
        <v>37084380</v>
      </c>
      <c r="J234" s="109">
        <f t="shared" si="202"/>
        <v>266600163</v>
      </c>
      <c r="K234" s="147">
        <f t="shared" si="202"/>
        <v>244607358</v>
      </c>
      <c r="L234" s="112">
        <f t="shared" si="202"/>
        <v>59077185</v>
      </c>
      <c r="M234" s="113">
        <f t="shared" si="202"/>
        <v>260768976</v>
      </c>
      <c r="N234" s="62"/>
      <c r="O234" s="62" t="str">
        <f t="shared" si="177"/>
        <v xml:space="preserve"> </v>
      </c>
      <c r="P234" s="63" t="str">
        <f t="shared" si="175"/>
        <v xml:space="preserve"> </v>
      </c>
      <c r="Q234" s="63"/>
      <c r="R234" s="63" t="str">
        <f t="shared" si="178"/>
        <v xml:space="preserve"> </v>
      </c>
      <c r="S234" s="62" t="str">
        <f t="shared" si="179"/>
        <v xml:space="preserve"> </v>
      </c>
      <c r="T234" s="62" t="str">
        <f t="shared" si="180"/>
        <v xml:space="preserve"> </v>
      </c>
      <c r="U234" s="66" t="str">
        <f t="shared" si="169"/>
        <v xml:space="preserve"> </v>
      </c>
      <c r="V234" s="102"/>
    </row>
    <row r="235" spans="1:22" s="103" customFormat="1" ht="18" customHeight="1">
      <c r="A235" s="210" t="s">
        <v>257</v>
      </c>
      <c r="B235" s="209"/>
      <c r="C235" s="159">
        <v>297140000</v>
      </c>
      <c r="D235" s="159">
        <v>276609780</v>
      </c>
      <c r="E235" s="159">
        <v>297140000</v>
      </c>
      <c r="F235" s="254">
        <v>244804359.99999997</v>
      </c>
      <c r="G235" s="160">
        <f>'[1]ANGAJ BUGETAR'!E212</f>
        <v>244547451</v>
      </c>
      <c r="H235" s="98">
        <f t="shared" ref="H235:H236" si="203">I235+J235</f>
        <v>303618977</v>
      </c>
      <c r="I235" s="98">
        <f>'[1]ANGAJAM LEGAL '!D212</f>
        <v>37083442</v>
      </c>
      <c r="J235" s="98">
        <f>'[1]ANGAJAM LEGAL '!G212</f>
        <v>266535535</v>
      </c>
      <c r="K235" s="255">
        <f>[1]PLATI!E212</f>
        <v>244542773</v>
      </c>
      <c r="L235" s="212">
        <f t="shared" ref="L235:L236" si="204">ROUND(H235-K235,1)</f>
        <v>59076204</v>
      </c>
      <c r="M235" s="161">
        <v>260721189</v>
      </c>
      <c r="N235" s="62"/>
      <c r="O235" s="62" t="str">
        <f t="shared" si="177"/>
        <v xml:space="preserve"> </v>
      </c>
      <c r="P235" s="63" t="str">
        <f t="shared" si="175"/>
        <v xml:space="preserve"> </v>
      </c>
      <c r="Q235" s="63"/>
      <c r="R235" s="63" t="str">
        <f t="shared" si="178"/>
        <v xml:space="preserve"> </v>
      </c>
      <c r="S235" s="62" t="str">
        <f t="shared" si="179"/>
        <v xml:space="preserve"> </v>
      </c>
      <c r="T235" s="62" t="str">
        <f t="shared" si="180"/>
        <v xml:space="preserve"> </v>
      </c>
      <c r="U235" s="66" t="str">
        <f t="shared" si="169"/>
        <v xml:space="preserve"> </v>
      </c>
      <c r="V235" s="102"/>
    </row>
    <row r="236" spans="1:22" s="103" customFormat="1" ht="114.75">
      <c r="A236" s="210" t="s">
        <v>250</v>
      </c>
      <c r="B236" s="209"/>
      <c r="C236" s="159">
        <v>95000</v>
      </c>
      <c r="D236" s="159">
        <v>65949.999999999985</v>
      </c>
      <c r="E236" s="159">
        <v>95000</v>
      </c>
      <c r="F236" s="254">
        <v>65949.999999999985</v>
      </c>
      <c r="G236" s="160">
        <f>'[1]ANGAJ BUGETAR'!E213</f>
        <v>65855</v>
      </c>
      <c r="H236" s="98">
        <f t="shared" si="203"/>
        <v>65566</v>
      </c>
      <c r="I236" s="98">
        <f>'[1]ANGAJAM LEGAL '!D213</f>
        <v>938</v>
      </c>
      <c r="J236" s="98">
        <f>'[1]ANGAJAM LEGAL '!G213</f>
        <v>64628</v>
      </c>
      <c r="K236" s="255">
        <f>[1]PLATI!E213</f>
        <v>64585</v>
      </c>
      <c r="L236" s="212">
        <f t="shared" si="204"/>
        <v>981</v>
      </c>
      <c r="M236" s="161">
        <v>47787</v>
      </c>
      <c r="N236" s="62"/>
      <c r="O236" s="62" t="str">
        <f t="shared" si="177"/>
        <v xml:space="preserve"> </v>
      </c>
      <c r="P236" s="63" t="str">
        <f t="shared" si="175"/>
        <v xml:space="preserve"> </v>
      </c>
      <c r="Q236" s="63"/>
      <c r="R236" s="63" t="str">
        <f t="shared" si="178"/>
        <v xml:space="preserve"> </v>
      </c>
      <c r="S236" s="62" t="str">
        <f t="shared" si="179"/>
        <v xml:space="preserve"> </v>
      </c>
      <c r="T236" s="62" t="str">
        <f t="shared" si="180"/>
        <v xml:space="preserve"> </v>
      </c>
      <c r="U236" s="66" t="str">
        <f t="shared" si="169"/>
        <v xml:space="preserve"> </v>
      </c>
      <c r="V236" s="102"/>
    </row>
    <row r="237" spans="1:22" s="119" customFormat="1" ht="18" customHeight="1">
      <c r="A237" s="195" t="s">
        <v>298</v>
      </c>
      <c r="B237" s="196" t="s">
        <v>299</v>
      </c>
      <c r="C237" s="70">
        <f t="shared" ref="C237:M237" si="205">ROUND(+C238+C247+C254+C259+C274,1)</f>
        <v>10506973000</v>
      </c>
      <c r="D237" s="70">
        <f t="shared" si="205"/>
        <v>9410012810</v>
      </c>
      <c r="E237" s="70">
        <f t="shared" si="205"/>
        <v>10506973000</v>
      </c>
      <c r="F237" s="70">
        <f t="shared" si="205"/>
        <v>8581979060</v>
      </c>
      <c r="G237" s="70">
        <f t="shared" si="205"/>
        <v>8560849545</v>
      </c>
      <c r="H237" s="70">
        <f t="shared" si="205"/>
        <v>9988047968</v>
      </c>
      <c r="I237" s="70">
        <f t="shared" si="205"/>
        <v>719830926</v>
      </c>
      <c r="J237" s="70">
        <f t="shared" si="205"/>
        <v>9268217042</v>
      </c>
      <c r="K237" s="71">
        <f t="shared" si="205"/>
        <v>8554666830</v>
      </c>
      <c r="L237" s="72">
        <f t="shared" si="205"/>
        <v>1433381138</v>
      </c>
      <c r="M237" s="73">
        <f t="shared" si="205"/>
        <v>9242731919</v>
      </c>
      <c r="N237" s="62"/>
      <c r="O237" s="62" t="str">
        <f t="shared" si="177"/>
        <v xml:space="preserve"> </v>
      </c>
      <c r="P237" s="63" t="str">
        <f t="shared" si="175"/>
        <v xml:space="preserve"> </v>
      </c>
      <c r="Q237" s="63"/>
      <c r="R237" s="63" t="str">
        <f t="shared" si="178"/>
        <v xml:space="preserve"> </v>
      </c>
      <c r="S237" s="62" t="str">
        <f t="shared" si="179"/>
        <v xml:space="preserve"> </v>
      </c>
      <c r="T237" s="62" t="str">
        <f t="shared" si="180"/>
        <v xml:space="preserve"> </v>
      </c>
      <c r="U237" s="66" t="str">
        <f t="shared" si="169"/>
        <v xml:space="preserve"> </v>
      </c>
      <c r="V237" s="118"/>
    </row>
    <row r="238" spans="1:22" s="103" customFormat="1" ht="25.5">
      <c r="A238" s="208" t="s">
        <v>300</v>
      </c>
      <c r="B238" s="209" t="s">
        <v>301</v>
      </c>
      <c r="C238" s="109">
        <f>+C239+C240+C241+C243+C242+C244+C245+C246</f>
        <v>4795745000</v>
      </c>
      <c r="D238" s="109">
        <f t="shared" ref="D238:M238" si="206">+D239+D240+D241+D243+D242+D244+D245+D246</f>
        <v>4152783790</v>
      </c>
      <c r="E238" s="109">
        <f t="shared" si="206"/>
        <v>4795745000</v>
      </c>
      <c r="F238" s="109">
        <f t="shared" si="206"/>
        <v>3735632039.9999995</v>
      </c>
      <c r="G238" s="109">
        <f t="shared" si="206"/>
        <v>3721489211</v>
      </c>
      <c r="H238" s="109">
        <f t="shared" si="206"/>
        <v>4369591306</v>
      </c>
      <c r="I238" s="109">
        <f t="shared" si="206"/>
        <v>280967505</v>
      </c>
      <c r="J238" s="109">
        <f t="shared" si="206"/>
        <v>4088623801</v>
      </c>
      <c r="K238" s="111">
        <f t="shared" si="206"/>
        <v>3715505839</v>
      </c>
      <c r="L238" s="112">
        <f t="shared" si="206"/>
        <v>654085467</v>
      </c>
      <c r="M238" s="113">
        <f t="shared" si="206"/>
        <v>4077518837</v>
      </c>
      <c r="N238" s="62"/>
      <c r="O238" s="62" t="str">
        <f t="shared" si="177"/>
        <v xml:space="preserve"> </v>
      </c>
      <c r="P238" s="63" t="str">
        <f t="shared" si="175"/>
        <v xml:space="preserve"> </v>
      </c>
      <c r="Q238" s="63"/>
      <c r="R238" s="63" t="str">
        <f t="shared" si="178"/>
        <v xml:space="preserve"> </v>
      </c>
      <c r="S238" s="62" t="str">
        <f t="shared" si="179"/>
        <v xml:space="preserve"> </v>
      </c>
      <c r="T238" s="62" t="str">
        <f t="shared" si="180"/>
        <v xml:space="preserve"> </v>
      </c>
      <c r="U238" s="66" t="str">
        <f t="shared" si="169"/>
        <v xml:space="preserve"> </v>
      </c>
      <c r="V238" s="102"/>
    </row>
    <row r="239" spans="1:22" s="103" customFormat="1" ht="18" customHeight="1">
      <c r="A239" s="213" t="s">
        <v>248</v>
      </c>
      <c r="B239" s="126"/>
      <c r="C239" s="127">
        <v>4372167000</v>
      </c>
      <c r="D239" s="127">
        <v>3940976000</v>
      </c>
      <c r="E239" s="127">
        <v>4372167000</v>
      </c>
      <c r="F239" s="187">
        <v>3519587779.9999995</v>
      </c>
      <c r="G239" s="128">
        <f>'[1]ANGAJ BUGETAR'!E216</f>
        <v>3518287516</v>
      </c>
      <c r="H239" s="129">
        <f>I239+J239</f>
        <v>4137864128</v>
      </c>
      <c r="I239" s="129">
        <f>'[1]ANGAJAM LEGAL '!D216</f>
        <v>260574285</v>
      </c>
      <c r="J239" s="129">
        <f>'[1]ANGAJAM LEGAL '!G216</f>
        <v>3877289843</v>
      </c>
      <c r="K239" s="130">
        <f>[1]PLATI!E216</f>
        <v>3518266475</v>
      </c>
      <c r="L239" s="131">
        <f>ROUND(H239-K239,1)</f>
        <v>619597653</v>
      </c>
      <c r="M239" s="132">
        <v>3866961009</v>
      </c>
      <c r="N239" s="62"/>
      <c r="O239" s="62" t="str">
        <f t="shared" si="177"/>
        <v xml:space="preserve"> </v>
      </c>
      <c r="P239" s="63" t="str">
        <f t="shared" si="175"/>
        <v xml:space="preserve"> </v>
      </c>
      <c r="Q239" s="63"/>
      <c r="R239" s="63" t="str">
        <f t="shared" si="178"/>
        <v xml:space="preserve"> </v>
      </c>
      <c r="S239" s="62" t="str">
        <f t="shared" si="179"/>
        <v xml:space="preserve"> </v>
      </c>
      <c r="T239" s="62" t="str">
        <f t="shared" si="180"/>
        <v xml:space="preserve"> </v>
      </c>
      <c r="U239" s="66" t="str">
        <f t="shared" si="169"/>
        <v xml:space="preserve"> </v>
      </c>
      <c r="V239" s="102"/>
    </row>
    <row r="240" spans="1:22" s="103" customFormat="1" ht="18" customHeight="1">
      <c r="A240" s="240" t="s">
        <v>302</v>
      </c>
      <c r="B240" s="134"/>
      <c r="C240" s="135">
        <v>234249000</v>
      </c>
      <c r="D240" s="135">
        <v>175295000</v>
      </c>
      <c r="E240" s="135">
        <v>234249000</v>
      </c>
      <c r="F240" s="136">
        <v>175587060</v>
      </c>
      <c r="G240" s="137">
        <f>'[1]ANGAJ BUGETAR'!E217</f>
        <v>166999934</v>
      </c>
      <c r="H240" s="138">
        <f>I240+J240</f>
        <v>190880552</v>
      </c>
      <c r="I240" s="138">
        <f>'[1]ANGAJAM LEGAL '!D217</f>
        <v>15625435</v>
      </c>
      <c r="J240" s="138">
        <f>'[1]ANGAJAM LEGAL '!G217</f>
        <v>175255117</v>
      </c>
      <c r="K240" s="139">
        <f>[1]PLATI!E217</f>
        <v>164128429</v>
      </c>
      <c r="L240" s="140">
        <f>ROUND(H240-K240,1)</f>
        <v>26752123</v>
      </c>
      <c r="M240" s="141">
        <v>175408110</v>
      </c>
      <c r="N240" s="62"/>
      <c r="O240" s="62" t="str">
        <f t="shared" si="177"/>
        <v xml:space="preserve"> </v>
      </c>
      <c r="P240" s="63" t="str">
        <f t="shared" si="175"/>
        <v xml:space="preserve"> </v>
      </c>
      <c r="Q240" s="63"/>
      <c r="R240" s="63" t="str">
        <f t="shared" si="178"/>
        <v xml:space="preserve"> </v>
      </c>
      <c r="S240" s="62" t="str">
        <f t="shared" si="179"/>
        <v xml:space="preserve"> </v>
      </c>
      <c r="T240" s="62" t="str">
        <f t="shared" si="180"/>
        <v xml:space="preserve"> </v>
      </c>
      <c r="U240" s="66" t="str">
        <f t="shared" si="169"/>
        <v xml:space="preserve"> </v>
      </c>
      <c r="V240" s="102"/>
    </row>
    <row r="241" spans="1:22" s="103" customFormat="1" ht="63.75">
      <c r="A241" s="210" t="s">
        <v>303</v>
      </c>
      <c r="B241" s="95"/>
      <c r="C241" s="96">
        <v>129286000</v>
      </c>
      <c r="D241" s="96">
        <v>8014330.0000000019</v>
      </c>
      <c r="E241" s="96">
        <v>129286000</v>
      </c>
      <c r="F241" s="104">
        <v>8837080</v>
      </c>
      <c r="G241" s="120">
        <f>'[1]ANGAJ BUGETAR'!E218</f>
        <v>7811642</v>
      </c>
      <c r="H241" s="97">
        <f>I241+J241</f>
        <v>9922796</v>
      </c>
      <c r="I241" s="97">
        <f>'[1]ANGAJAM LEGAL '!D218</f>
        <v>1967096</v>
      </c>
      <c r="J241" s="97">
        <f>'[1]ANGAJAM LEGAL '!G218</f>
        <v>7955700</v>
      </c>
      <c r="K241" s="122">
        <f>[1]PLATI!E218</f>
        <v>6624268</v>
      </c>
      <c r="L241" s="100">
        <f>ROUND(H241-K241,1)</f>
        <v>3298528</v>
      </c>
      <c r="M241" s="101">
        <v>8028455</v>
      </c>
      <c r="N241" s="62"/>
      <c r="O241" s="62" t="str">
        <f t="shared" si="177"/>
        <v xml:space="preserve"> </v>
      </c>
      <c r="P241" s="63" t="str">
        <f t="shared" si="175"/>
        <v xml:space="preserve"> </v>
      </c>
      <c r="Q241" s="63"/>
      <c r="R241" s="63" t="str">
        <f t="shared" si="178"/>
        <v xml:space="preserve"> </v>
      </c>
      <c r="S241" s="62" t="str">
        <f t="shared" si="179"/>
        <v xml:space="preserve"> </v>
      </c>
      <c r="T241" s="62" t="str">
        <f t="shared" si="180"/>
        <v xml:space="preserve"> </v>
      </c>
      <c r="U241" s="66" t="str">
        <f t="shared" si="169"/>
        <v xml:space="preserve"> </v>
      </c>
      <c r="V241" s="102"/>
    </row>
    <row r="242" spans="1:22" s="103" customFormat="1" ht="63.75" hidden="1">
      <c r="A242" s="210" t="s">
        <v>304</v>
      </c>
      <c r="B242" s="95"/>
      <c r="C242" s="96"/>
      <c r="D242" s="96"/>
      <c r="E242" s="96"/>
      <c r="F242" s="104"/>
      <c r="G242" s="120">
        <f>'[1]ANGAJ BUGETAR'!E219</f>
        <v>0</v>
      </c>
      <c r="H242" s="97">
        <f>I242+J242</f>
        <v>0</v>
      </c>
      <c r="I242" s="97">
        <f>'[1]ANGAJAM LEGAL '!D219</f>
        <v>0</v>
      </c>
      <c r="J242" s="97">
        <f>'[1]ANGAJAM LEGAL '!E219</f>
        <v>0</v>
      </c>
      <c r="K242" s="122">
        <f>[1]PLATI!E219</f>
        <v>0</v>
      </c>
      <c r="L242" s="100">
        <f>ROUND(H242-K242,1)</f>
        <v>0</v>
      </c>
      <c r="M242" s="101">
        <v>0</v>
      </c>
      <c r="N242" s="62"/>
      <c r="O242" s="62" t="str">
        <f t="shared" si="177"/>
        <v xml:space="preserve"> </v>
      </c>
      <c r="P242" s="63" t="str">
        <f t="shared" si="175"/>
        <v xml:space="preserve"> </v>
      </c>
      <c r="Q242" s="63"/>
      <c r="R242" s="63" t="str">
        <f t="shared" si="178"/>
        <v xml:space="preserve"> </v>
      </c>
      <c r="S242" s="62" t="str">
        <f t="shared" si="179"/>
        <v xml:space="preserve"> </v>
      </c>
      <c r="T242" s="62" t="str">
        <f t="shared" si="180"/>
        <v xml:space="preserve"> </v>
      </c>
      <c r="U242" s="66" t="str">
        <f t="shared" si="169"/>
        <v xml:space="preserve"> </v>
      </c>
      <c r="V242" s="102"/>
    </row>
    <row r="243" spans="1:22" s="103" customFormat="1" ht="60">
      <c r="A243" s="247" t="s">
        <v>305</v>
      </c>
      <c r="B243" s="95"/>
      <c r="C243" s="96">
        <v>60000000</v>
      </c>
      <c r="D243" s="96">
        <v>25690200</v>
      </c>
      <c r="E243" s="96">
        <v>60000000</v>
      </c>
      <c r="F243" s="104">
        <v>27979500.000000004</v>
      </c>
      <c r="G243" s="120">
        <f>'[1]ANGAJ BUGETAR'!E220</f>
        <v>25681721</v>
      </c>
      <c r="H243" s="97">
        <f>I243+J243</f>
        <v>28227209</v>
      </c>
      <c r="I243" s="97">
        <f>'[1]ANGAJAM LEGAL '!D220</f>
        <v>2798210</v>
      </c>
      <c r="J243" s="97">
        <f>'[1]ANGAJAM LEGAL '!G220</f>
        <v>25428999</v>
      </c>
      <c r="K243" s="122">
        <f>[1]PLATI!E220</f>
        <v>24596947</v>
      </c>
      <c r="L243" s="100">
        <f>ROUND(H243-K243,1)</f>
        <v>3630262</v>
      </c>
      <c r="M243" s="101">
        <v>24613210</v>
      </c>
      <c r="N243" s="62"/>
      <c r="O243" s="62" t="str">
        <f t="shared" si="177"/>
        <v xml:space="preserve"> </v>
      </c>
      <c r="P243" s="63" t="str">
        <f t="shared" si="175"/>
        <v xml:space="preserve"> </v>
      </c>
      <c r="Q243" s="63"/>
      <c r="R243" s="63" t="str">
        <f t="shared" si="178"/>
        <v xml:space="preserve"> </v>
      </c>
      <c r="S243" s="62" t="str">
        <f t="shared" si="179"/>
        <v xml:space="preserve"> </v>
      </c>
      <c r="T243" s="62" t="str">
        <f t="shared" si="180"/>
        <v xml:space="preserve"> </v>
      </c>
      <c r="U243" s="66" t="str">
        <f t="shared" si="169"/>
        <v xml:space="preserve"> </v>
      </c>
      <c r="V243" s="102"/>
    </row>
    <row r="244" spans="1:22" s="103" customFormat="1" ht="114.75">
      <c r="A244" s="210" t="s">
        <v>250</v>
      </c>
      <c r="B244" s="95"/>
      <c r="C244" s="96">
        <v>43000</v>
      </c>
      <c r="D244" s="96">
        <v>293320</v>
      </c>
      <c r="E244" s="96">
        <v>43000</v>
      </c>
      <c r="F244" s="104">
        <v>293320</v>
      </c>
      <c r="G244" s="120">
        <f>'[1]ANGAJ BUGETAR'!E221</f>
        <v>288417</v>
      </c>
      <c r="H244" s="97">
        <f t="shared" ref="H244:H246" si="207">I244+J244</f>
        <v>293005</v>
      </c>
      <c r="I244" s="97">
        <f>'[1]ANGAJAM LEGAL '!D221</f>
        <v>69</v>
      </c>
      <c r="J244" s="97">
        <f>'[1]ANGAJAM LEGAL '!G221</f>
        <v>292936</v>
      </c>
      <c r="K244" s="122">
        <f>[1]PLATI!E221</f>
        <v>262580</v>
      </c>
      <c r="L244" s="100">
        <f t="shared" ref="L244:L246" si="208">ROUND(H244-K244,1)</f>
        <v>30425</v>
      </c>
      <c r="M244" s="101">
        <v>165592</v>
      </c>
      <c r="N244" s="62"/>
      <c r="O244" s="62" t="str">
        <f t="shared" si="177"/>
        <v xml:space="preserve"> </v>
      </c>
      <c r="P244" s="63" t="str">
        <f t="shared" si="175"/>
        <v xml:space="preserve"> </v>
      </c>
      <c r="Q244" s="63"/>
      <c r="R244" s="63" t="str">
        <f t="shared" si="178"/>
        <v xml:space="preserve"> </v>
      </c>
      <c r="S244" s="62" t="str">
        <f t="shared" si="179"/>
        <v xml:space="preserve"> </v>
      </c>
      <c r="T244" s="62" t="str">
        <f t="shared" si="180"/>
        <v xml:space="preserve"> </v>
      </c>
      <c r="U244" s="66" t="str">
        <f t="shared" si="169"/>
        <v xml:space="preserve"> </v>
      </c>
      <c r="V244" s="102"/>
    </row>
    <row r="245" spans="1:22" s="103" customFormat="1" ht="89.25">
      <c r="A245" s="210" t="s">
        <v>306</v>
      </c>
      <c r="B245" s="95"/>
      <c r="C245" s="96"/>
      <c r="D245" s="96">
        <v>2407640.0000000019</v>
      </c>
      <c r="E245" s="96"/>
      <c r="F245" s="104">
        <v>3240000.0000000009</v>
      </c>
      <c r="G245" s="120">
        <f>'[1]ANGAJ BUGETAR'!E222</f>
        <v>2419981</v>
      </c>
      <c r="H245" s="97">
        <f t="shared" si="207"/>
        <v>2296316</v>
      </c>
      <c r="I245" s="97">
        <f>'[1]ANGAJAM LEGAL '!D222</f>
        <v>2410</v>
      </c>
      <c r="J245" s="97">
        <f>'[1]ANGAJAM LEGAL '!G222</f>
        <v>2293906</v>
      </c>
      <c r="K245" s="122">
        <f>[1]PLATI!E222</f>
        <v>1627140</v>
      </c>
      <c r="L245" s="100">
        <f t="shared" si="208"/>
        <v>669176</v>
      </c>
      <c r="M245" s="101">
        <v>2235161</v>
      </c>
      <c r="N245" s="62"/>
      <c r="O245" s="62"/>
      <c r="P245" s="63" t="str">
        <f t="shared" si="175"/>
        <v xml:space="preserve"> </v>
      </c>
      <c r="Q245" s="63"/>
      <c r="R245" s="63"/>
      <c r="S245" s="62"/>
      <c r="T245" s="62"/>
      <c r="U245" s="66"/>
      <c r="V245" s="102"/>
    </row>
    <row r="246" spans="1:22" s="103" customFormat="1" ht="25.5">
      <c r="A246" s="210" t="s">
        <v>295</v>
      </c>
      <c r="B246" s="95"/>
      <c r="C246" s="96"/>
      <c r="D246" s="96">
        <v>107300</v>
      </c>
      <c r="E246" s="96"/>
      <c r="F246" s="104">
        <v>107300</v>
      </c>
      <c r="G246" s="120">
        <f>'[1]ANGAJ BUGETAR'!E223</f>
        <v>0</v>
      </c>
      <c r="H246" s="97">
        <f t="shared" si="207"/>
        <v>107300</v>
      </c>
      <c r="I246" s="97">
        <f>'[1]ANGAJAM LEGAL '!D223</f>
        <v>0</v>
      </c>
      <c r="J246" s="97">
        <f>'[1]ANGAJAM LEGAL '!G223</f>
        <v>107300</v>
      </c>
      <c r="K246" s="122">
        <f>[1]PLATI!E223</f>
        <v>0</v>
      </c>
      <c r="L246" s="100">
        <f t="shared" si="208"/>
        <v>107300</v>
      </c>
      <c r="M246" s="101">
        <v>107300</v>
      </c>
      <c r="N246" s="62"/>
      <c r="O246" s="62"/>
      <c r="P246" s="63"/>
      <c r="Q246" s="63"/>
      <c r="R246" s="63"/>
      <c r="S246" s="62"/>
      <c r="T246" s="62"/>
      <c r="U246" s="66"/>
      <c r="V246" s="102"/>
    </row>
    <row r="247" spans="1:22" s="103" customFormat="1" ht="25.5">
      <c r="A247" s="208" t="s">
        <v>307</v>
      </c>
      <c r="B247" s="209" t="s">
        <v>308</v>
      </c>
      <c r="C247" s="109">
        <f>C248+C249+C250+C251+C252+C253</f>
        <v>3490260000</v>
      </c>
      <c r="D247" s="109">
        <f t="shared" ref="D247:M247" si="209">D248+D249+D250+D251+D252+D253</f>
        <v>2940547380</v>
      </c>
      <c r="E247" s="109">
        <f t="shared" si="209"/>
        <v>3490260000</v>
      </c>
      <c r="F247" s="109">
        <f t="shared" si="209"/>
        <v>2738762240.0000005</v>
      </c>
      <c r="G247" s="109">
        <f t="shared" si="209"/>
        <v>2733712519</v>
      </c>
      <c r="H247" s="109">
        <f t="shared" si="209"/>
        <v>3141767746</v>
      </c>
      <c r="I247" s="109">
        <f t="shared" si="209"/>
        <v>262361847</v>
      </c>
      <c r="J247" s="109">
        <f t="shared" si="209"/>
        <v>2879405899</v>
      </c>
      <c r="K247" s="111">
        <f t="shared" si="209"/>
        <v>2733606426</v>
      </c>
      <c r="L247" s="112">
        <f t="shared" si="209"/>
        <v>408161320</v>
      </c>
      <c r="M247" s="113">
        <f t="shared" si="209"/>
        <v>2884610302</v>
      </c>
      <c r="N247" s="62"/>
      <c r="O247" s="62" t="str">
        <f t="shared" si="177"/>
        <v xml:space="preserve"> </v>
      </c>
      <c r="P247" s="63" t="str">
        <f t="shared" si="175"/>
        <v xml:space="preserve"> </v>
      </c>
      <c r="Q247" s="63"/>
      <c r="R247" s="63" t="str">
        <f>IF(D247&lt;J247," EROARE"," ")</f>
        <v xml:space="preserve"> </v>
      </c>
      <c r="S247" s="62" t="str">
        <f t="shared" si="179"/>
        <v xml:space="preserve"> </v>
      </c>
      <c r="T247" s="62" t="str">
        <f t="shared" si="180"/>
        <v xml:space="preserve"> </v>
      </c>
      <c r="U247" s="66" t="str">
        <f t="shared" si="169"/>
        <v xml:space="preserve"> </v>
      </c>
      <c r="V247" s="102"/>
    </row>
    <row r="248" spans="1:22" s="103" customFormat="1" ht="18" customHeight="1">
      <c r="A248" s="256" t="s">
        <v>248</v>
      </c>
      <c r="B248" s="209"/>
      <c r="C248" s="159">
        <v>2881596000</v>
      </c>
      <c r="D248" s="159">
        <v>2939360770</v>
      </c>
      <c r="E248" s="159">
        <v>2881596000</v>
      </c>
      <c r="F248" s="159">
        <v>2737959440.0000005</v>
      </c>
      <c r="G248" s="160">
        <f>'[1]ANGAJ BUGETAR'!E225</f>
        <v>2733070517</v>
      </c>
      <c r="H248" s="98">
        <f t="shared" ref="H248:H253" si="210">I248+J248</f>
        <v>3140623843</v>
      </c>
      <c r="I248" s="98">
        <f>'[1]ANGAJAM LEGAL '!D225</f>
        <v>262360012</v>
      </c>
      <c r="J248" s="98">
        <f>'[1]ANGAJAM LEGAL '!G225</f>
        <v>2878263831</v>
      </c>
      <c r="K248" s="255">
        <f>[1]PLATI!E225</f>
        <v>2733006842</v>
      </c>
      <c r="L248" s="212">
        <f t="shared" ref="L248:L253" si="211">ROUND(H248-K248,1)</f>
        <v>407617001</v>
      </c>
      <c r="M248" s="161">
        <v>2883677890</v>
      </c>
      <c r="N248" s="62"/>
      <c r="O248" s="62" t="str">
        <f t="shared" si="177"/>
        <v xml:space="preserve"> </v>
      </c>
      <c r="P248" s="63" t="str">
        <f t="shared" si="175"/>
        <v xml:space="preserve"> </v>
      </c>
      <c r="Q248" s="63"/>
      <c r="R248" s="63" t="str">
        <f>IF(D248&lt;J248," EROARE"," ")</f>
        <v xml:space="preserve"> </v>
      </c>
      <c r="S248" s="62" t="str">
        <f t="shared" si="179"/>
        <v xml:space="preserve"> </v>
      </c>
      <c r="T248" s="62" t="str">
        <f t="shared" si="180"/>
        <v xml:space="preserve"> </v>
      </c>
      <c r="U248" s="66" t="str">
        <f t="shared" si="169"/>
        <v xml:space="preserve"> </v>
      </c>
      <c r="V248" s="102"/>
    </row>
    <row r="249" spans="1:22" s="103" customFormat="1" ht="48" hidden="1">
      <c r="A249" s="257" t="s">
        <v>309</v>
      </c>
      <c r="B249" s="209"/>
      <c r="C249" s="159"/>
      <c r="D249" s="159"/>
      <c r="E249" s="159"/>
      <c r="F249" s="159"/>
      <c r="G249" s="160">
        <f>'[1]ANGAJ BUGETAR'!E226</f>
        <v>0</v>
      </c>
      <c r="H249" s="98">
        <f t="shared" si="210"/>
        <v>0</v>
      </c>
      <c r="I249" s="98">
        <f>'[1]ANGAJAM LEGAL '!D226</f>
        <v>0</v>
      </c>
      <c r="J249" s="98">
        <f>'[1]ANGAJAM LEGAL '!G226</f>
        <v>0</v>
      </c>
      <c r="K249" s="255">
        <f>[1]PLATI!E226</f>
        <v>0</v>
      </c>
      <c r="L249" s="212">
        <f t="shared" si="211"/>
        <v>0</v>
      </c>
      <c r="M249" s="161">
        <v>0</v>
      </c>
      <c r="N249" s="62"/>
      <c r="O249" s="62" t="str">
        <f t="shared" si="177"/>
        <v xml:space="preserve"> </v>
      </c>
      <c r="P249" s="63" t="str">
        <f t="shared" si="175"/>
        <v xml:space="preserve"> </v>
      </c>
      <c r="Q249" s="63"/>
      <c r="R249" s="63" t="str">
        <f>IF(D249&lt;J249," EROARE"," ")</f>
        <v xml:space="preserve"> </v>
      </c>
      <c r="S249" s="62" t="str">
        <f t="shared" si="179"/>
        <v xml:space="preserve"> </v>
      </c>
      <c r="T249" s="62" t="str">
        <f t="shared" si="180"/>
        <v xml:space="preserve"> </v>
      </c>
      <c r="U249" s="66" t="str">
        <f t="shared" si="169"/>
        <v xml:space="preserve"> </v>
      </c>
      <c r="V249" s="102"/>
    </row>
    <row r="250" spans="1:22" s="103" customFormat="1" ht="90" hidden="1">
      <c r="A250" s="258" t="s">
        <v>310</v>
      </c>
      <c r="B250" s="209"/>
      <c r="C250" s="159"/>
      <c r="D250" s="159"/>
      <c r="E250" s="159"/>
      <c r="F250" s="159"/>
      <c r="G250" s="160">
        <f>'[1]ANGAJ BUGETAR'!E227</f>
        <v>0</v>
      </c>
      <c r="H250" s="98">
        <f t="shared" si="210"/>
        <v>0</v>
      </c>
      <c r="I250" s="98">
        <f>'[1]ANGAJAM LEGAL '!D227</f>
        <v>0</v>
      </c>
      <c r="J250" s="98">
        <f>'[1]ANGAJAM LEGAL '!G227</f>
        <v>0</v>
      </c>
      <c r="K250" s="255">
        <f>[1]PLATI!E227</f>
        <v>0</v>
      </c>
      <c r="L250" s="212">
        <f t="shared" si="211"/>
        <v>0</v>
      </c>
      <c r="M250" s="161">
        <v>0</v>
      </c>
      <c r="N250" s="62"/>
      <c r="O250" s="62" t="str">
        <f t="shared" si="177"/>
        <v xml:space="preserve"> </v>
      </c>
      <c r="P250" s="63" t="str">
        <f t="shared" si="175"/>
        <v xml:space="preserve"> </v>
      </c>
      <c r="Q250" s="63"/>
      <c r="R250" s="63" t="str">
        <f>IF(D250&lt;J250," EROARE"," ")</f>
        <v xml:space="preserve"> </v>
      </c>
      <c r="S250" s="62" t="str">
        <f t="shared" si="179"/>
        <v xml:space="preserve"> </v>
      </c>
      <c r="T250" s="62" t="str">
        <f t="shared" si="180"/>
        <v xml:space="preserve"> </v>
      </c>
      <c r="U250" s="66" t="str">
        <f t="shared" si="169"/>
        <v xml:space="preserve"> </v>
      </c>
      <c r="V250" s="102"/>
    </row>
    <row r="251" spans="1:22" s="103" customFormat="1" ht="114.75">
      <c r="A251" s="210" t="s">
        <v>250</v>
      </c>
      <c r="B251" s="209"/>
      <c r="C251" s="159">
        <v>331000</v>
      </c>
      <c r="D251" s="159">
        <v>650050</v>
      </c>
      <c r="E251" s="159">
        <v>331000</v>
      </c>
      <c r="F251" s="159">
        <v>650050</v>
      </c>
      <c r="G251" s="160">
        <f>'[1]ANGAJ BUGETAR'!E228</f>
        <v>642002</v>
      </c>
      <c r="H251" s="98">
        <f t="shared" si="210"/>
        <v>650278</v>
      </c>
      <c r="I251" s="98">
        <f>'[1]ANGAJAM LEGAL '!D228</f>
        <v>1835</v>
      </c>
      <c r="J251" s="98">
        <f>'[1]ANGAJAM LEGAL '!G228</f>
        <v>648443</v>
      </c>
      <c r="K251" s="255">
        <f>[1]PLATI!E228</f>
        <v>599584</v>
      </c>
      <c r="L251" s="212">
        <f t="shared" si="211"/>
        <v>50694</v>
      </c>
      <c r="M251" s="161">
        <v>547597</v>
      </c>
      <c r="N251" s="62"/>
      <c r="O251" s="62" t="str">
        <f t="shared" si="177"/>
        <v xml:space="preserve"> </v>
      </c>
      <c r="P251" s="63" t="str">
        <f t="shared" si="175"/>
        <v xml:space="preserve"> </v>
      </c>
      <c r="Q251" s="63"/>
      <c r="R251" s="63" t="str">
        <f>IF(D251&lt;J251," EROARE"," ")</f>
        <v xml:space="preserve"> </v>
      </c>
      <c r="S251" s="62" t="str">
        <f t="shared" si="179"/>
        <v xml:space="preserve"> </v>
      </c>
      <c r="T251" s="62" t="str">
        <f t="shared" si="180"/>
        <v xml:space="preserve"> </v>
      </c>
      <c r="U251" s="66" t="str">
        <f t="shared" si="169"/>
        <v xml:space="preserve"> </v>
      </c>
      <c r="V251" s="102"/>
    </row>
    <row r="252" spans="1:22" s="103" customFormat="1" ht="25.5">
      <c r="A252" s="210" t="s">
        <v>295</v>
      </c>
      <c r="B252" s="209"/>
      <c r="C252" s="159"/>
      <c r="D252" s="159">
        <v>152750</v>
      </c>
      <c r="E252" s="159"/>
      <c r="F252" s="159">
        <v>152750</v>
      </c>
      <c r="G252" s="160">
        <f>'[1]ANGAJ BUGETAR'!E229</f>
        <v>0</v>
      </c>
      <c r="H252" s="98">
        <f t="shared" si="210"/>
        <v>152750</v>
      </c>
      <c r="I252" s="98">
        <f>'[1]ANGAJAM LEGAL '!D229</f>
        <v>0</v>
      </c>
      <c r="J252" s="98">
        <f>'[1]ANGAJAM LEGAL '!G229</f>
        <v>152750</v>
      </c>
      <c r="K252" s="255">
        <f>[1]PLATI!E229</f>
        <v>0</v>
      </c>
      <c r="L252" s="212">
        <f t="shared" si="211"/>
        <v>152750</v>
      </c>
      <c r="M252" s="161">
        <v>152750</v>
      </c>
      <c r="N252" s="62"/>
      <c r="O252" s="62"/>
      <c r="P252" s="63"/>
      <c r="Q252" s="63"/>
      <c r="R252" s="63"/>
      <c r="S252" s="62"/>
      <c r="T252" s="62"/>
      <c r="U252" s="66"/>
      <c r="V252" s="102"/>
    </row>
    <row r="253" spans="1:22" s="103" customFormat="1" ht="51">
      <c r="A253" s="210" t="s">
        <v>311</v>
      </c>
      <c r="B253" s="209"/>
      <c r="C253" s="159">
        <v>608333000</v>
      </c>
      <c r="D253" s="159">
        <v>383810</v>
      </c>
      <c r="E253" s="159">
        <v>608333000</v>
      </c>
      <c r="F253" s="159">
        <v>0</v>
      </c>
      <c r="G253" s="160">
        <f>'[1]ANGAJ BUGETAR'!E230</f>
        <v>0</v>
      </c>
      <c r="H253" s="98">
        <f t="shared" si="210"/>
        <v>340875</v>
      </c>
      <c r="I253" s="98">
        <f>'[1]ANGAJAM LEGAL '!D230</f>
        <v>0</v>
      </c>
      <c r="J253" s="98">
        <f>'[1]ANGAJAM LEGAL '!G230</f>
        <v>340875</v>
      </c>
      <c r="K253" s="255">
        <f>[1]PLATI!E230</f>
        <v>0</v>
      </c>
      <c r="L253" s="212">
        <f t="shared" si="211"/>
        <v>340875</v>
      </c>
      <c r="M253" s="161">
        <v>232065</v>
      </c>
      <c r="N253" s="62"/>
      <c r="O253" s="62"/>
      <c r="P253" s="63" t="str">
        <f t="shared" si="175"/>
        <v xml:space="preserve"> </v>
      </c>
      <c r="Q253" s="63"/>
      <c r="R253" s="63"/>
      <c r="S253" s="62"/>
      <c r="T253" s="62"/>
      <c r="U253" s="66"/>
      <c r="V253" s="102"/>
    </row>
    <row r="254" spans="1:22" s="103" customFormat="1" ht="18" customHeight="1">
      <c r="A254" s="208" t="s">
        <v>312</v>
      </c>
      <c r="B254" s="209" t="s">
        <v>313</v>
      </c>
      <c r="C254" s="109">
        <f>C255+C256+C257+C258</f>
        <v>303201000</v>
      </c>
      <c r="D254" s="109">
        <f t="shared" ref="D254:M254" si="212">D255+D256+D257+D258</f>
        <v>317107739.99999994</v>
      </c>
      <c r="E254" s="109">
        <f t="shared" si="212"/>
        <v>303201000</v>
      </c>
      <c r="F254" s="109">
        <f t="shared" si="212"/>
        <v>284008630</v>
      </c>
      <c r="G254" s="109">
        <f t="shared" si="212"/>
        <v>283762949</v>
      </c>
      <c r="H254" s="109">
        <f t="shared" si="212"/>
        <v>333281791</v>
      </c>
      <c r="I254" s="109">
        <f t="shared" si="212"/>
        <v>19181274</v>
      </c>
      <c r="J254" s="109">
        <f t="shared" si="212"/>
        <v>314100517</v>
      </c>
      <c r="K254" s="111">
        <f t="shared" si="212"/>
        <v>283744320</v>
      </c>
      <c r="L254" s="112">
        <f t="shared" si="212"/>
        <v>49537471</v>
      </c>
      <c r="M254" s="113">
        <f t="shared" si="212"/>
        <v>315635795</v>
      </c>
      <c r="N254" s="62"/>
      <c r="O254" s="62" t="str">
        <f t="shared" si="177"/>
        <v xml:space="preserve"> </v>
      </c>
      <c r="P254" s="63" t="str">
        <f t="shared" si="175"/>
        <v xml:space="preserve"> </v>
      </c>
      <c r="Q254" s="63"/>
      <c r="R254" s="63" t="str">
        <f t="shared" ref="R254:R260" si="213">IF(D254&lt;J254," EROARE"," ")</f>
        <v xml:space="preserve"> </v>
      </c>
      <c r="S254" s="62" t="str">
        <f t="shared" si="179"/>
        <v xml:space="preserve"> </v>
      </c>
      <c r="T254" s="62" t="str">
        <f t="shared" si="180"/>
        <v xml:space="preserve"> </v>
      </c>
      <c r="U254" s="66" t="str">
        <f t="shared" si="169"/>
        <v xml:space="preserve"> </v>
      </c>
      <c r="V254" s="102"/>
    </row>
    <row r="255" spans="1:22" s="103" customFormat="1" ht="18" customHeight="1">
      <c r="A255" s="210" t="s">
        <v>248</v>
      </c>
      <c r="B255" s="95"/>
      <c r="C255" s="96">
        <v>302993000</v>
      </c>
      <c r="D255" s="96">
        <v>316300719.99999994</v>
      </c>
      <c r="E255" s="96">
        <v>302993000</v>
      </c>
      <c r="F255" s="104">
        <v>283201610</v>
      </c>
      <c r="G255" s="120">
        <f>'[1]ANGAJ BUGETAR'!E232</f>
        <v>282985958</v>
      </c>
      <c r="H255" s="97">
        <f>I255+J255</f>
        <v>332474815</v>
      </c>
      <c r="I255" s="97">
        <f>'[1]ANGAJAM LEGAL '!D232</f>
        <v>19181264</v>
      </c>
      <c r="J255" s="97">
        <f>'[1]ANGAJAM LEGAL '!G232</f>
        <v>313293551</v>
      </c>
      <c r="K255" s="122">
        <f>[1]PLATI!E232</f>
        <v>282973158</v>
      </c>
      <c r="L255" s="100">
        <f>ROUND(H255-K255,1)</f>
        <v>49501657</v>
      </c>
      <c r="M255" s="101">
        <v>314828819</v>
      </c>
      <c r="N255" s="62"/>
      <c r="O255" s="62" t="str">
        <f t="shared" si="177"/>
        <v xml:space="preserve"> </v>
      </c>
      <c r="P255" s="63" t="str">
        <f t="shared" si="175"/>
        <v xml:space="preserve"> </v>
      </c>
      <c r="Q255" s="63"/>
      <c r="R255" s="63" t="str">
        <f t="shared" si="213"/>
        <v xml:space="preserve"> </v>
      </c>
      <c r="S255" s="62" t="str">
        <f t="shared" si="179"/>
        <v xml:space="preserve"> </v>
      </c>
      <c r="T255" s="62" t="str">
        <f t="shared" si="180"/>
        <v xml:space="preserve"> </v>
      </c>
      <c r="U255" s="66" t="str">
        <f t="shared" si="169"/>
        <v xml:space="preserve"> </v>
      </c>
      <c r="V255" s="102"/>
    </row>
    <row r="256" spans="1:22" s="103" customFormat="1" ht="25.9" customHeight="1">
      <c r="A256" s="213" t="s">
        <v>252</v>
      </c>
      <c r="B256" s="126"/>
      <c r="C256" s="127"/>
      <c r="D256" s="127"/>
      <c r="E256" s="127"/>
      <c r="F256" s="187"/>
      <c r="G256" s="128">
        <f>'[1]ANGAJ BUGETAR'!E233</f>
        <v>0</v>
      </c>
      <c r="H256" s="129">
        <f>I256+J256</f>
        <v>0</v>
      </c>
      <c r="I256" s="129">
        <f>'[1]ANGAJAM LEGAL '!D233</f>
        <v>0</v>
      </c>
      <c r="J256" s="129">
        <f>'[1]ANGAJAM LEGAL '!G233</f>
        <v>0</v>
      </c>
      <c r="K256" s="130">
        <f>[1]PLATI!E233</f>
        <v>0</v>
      </c>
      <c r="L256" s="131">
        <f>ROUND(H256-K256,1)</f>
        <v>0</v>
      </c>
      <c r="M256" s="132">
        <v>0</v>
      </c>
      <c r="N256" s="62"/>
      <c r="O256" s="62" t="str">
        <f t="shared" si="177"/>
        <v xml:space="preserve"> </v>
      </c>
      <c r="P256" s="63" t="str">
        <f t="shared" si="175"/>
        <v xml:space="preserve"> </v>
      </c>
      <c r="Q256" s="63"/>
      <c r="R256" s="63" t="str">
        <f t="shared" si="213"/>
        <v xml:space="preserve"> </v>
      </c>
      <c r="S256" s="62" t="str">
        <f t="shared" si="179"/>
        <v xml:space="preserve"> </v>
      </c>
      <c r="T256" s="62" t="str">
        <f t="shared" si="180"/>
        <v xml:space="preserve"> </v>
      </c>
      <c r="U256" s="66" t="str">
        <f t="shared" si="169"/>
        <v xml:space="preserve"> </v>
      </c>
      <c r="V256" s="102"/>
    </row>
    <row r="257" spans="1:22" s="103" customFormat="1" ht="114.75">
      <c r="A257" s="240" t="s">
        <v>250</v>
      </c>
      <c r="B257" s="134"/>
      <c r="C257" s="135">
        <v>208000</v>
      </c>
      <c r="D257" s="135">
        <v>777020.00000000012</v>
      </c>
      <c r="E257" s="135">
        <v>208000</v>
      </c>
      <c r="F257" s="136">
        <v>777020.00000000012</v>
      </c>
      <c r="G257" s="137">
        <f>'[1]ANGAJ BUGETAR'!E234</f>
        <v>776991</v>
      </c>
      <c r="H257" s="138">
        <f t="shared" ref="H257:H258" si="214">I257+J257</f>
        <v>776976</v>
      </c>
      <c r="I257" s="138">
        <f>'[1]ANGAJAM LEGAL '!D234</f>
        <v>10</v>
      </c>
      <c r="J257" s="138">
        <f>'[1]ANGAJAM LEGAL '!G234</f>
        <v>776966</v>
      </c>
      <c r="K257" s="139">
        <f>[1]PLATI!E234</f>
        <v>771162</v>
      </c>
      <c r="L257" s="140">
        <f t="shared" ref="L257:L258" si="215">ROUND(H257-K257,1)</f>
        <v>5814</v>
      </c>
      <c r="M257" s="141">
        <v>776976</v>
      </c>
      <c r="N257" s="62"/>
      <c r="O257" s="62" t="str">
        <f t="shared" si="177"/>
        <v xml:space="preserve"> </v>
      </c>
      <c r="P257" s="63" t="str">
        <f t="shared" si="175"/>
        <v xml:space="preserve"> </v>
      </c>
      <c r="Q257" s="63"/>
      <c r="R257" s="63" t="str">
        <f t="shared" si="213"/>
        <v xml:space="preserve"> </v>
      </c>
      <c r="S257" s="62" t="str">
        <f t="shared" si="179"/>
        <v xml:space="preserve"> </v>
      </c>
      <c r="T257" s="62" t="str">
        <f t="shared" si="180"/>
        <v xml:space="preserve"> </v>
      </c>
      <c r="U257" s="66" t="str">
        <f t="shared" si="169"/>
        <v xml:space="preserve"> </v>
      </c>
      <c r="V257" s="102"/>
    </row>
    <row r="258" spans="1:22" s="103" customFormat="1" ht="25.5">
      <c r="A258" s="240" t="s">
        <v>295</v>
      </c>
      <c r="B258" s="134"/>
      <c r="C258" s="135"/>
      <c r="D258" s="135">
        <v>30000</v>
      </c>
      <c r="E258" s="135"/>
      <c r="F258" s="136">
        <v>30000</v>
      </c>
      <c r="G258" s="137">
        <f>'[1]ANGAJ BUGETAR'!E235</f>
        <v>0</v>
      </c>
      <c r="H258" s="138">
        <f t="shared" si="214"/>
        <v>30000</v>
      </c>
      <c r="I258" s="138">
        <f>'[1]ANGAJAM LEGAL '!D235</f>
        <v>0</v>
      </c>
      <c r="J258" s="138">
        <f>'[1]ANGAJAM LEGAL '!G235</f>
        <v>30000</v>
      </c>
      <c r="K258" s="139">
        <f>[1]PLATI!E235</f>
        <v>0</v>
      </c>
      <c r="L258" s="140">
        <f t="shared" si="215"/>
        <v>30000</v>
      </c>
      <c r="M258" s="141">
        <v>30000</v>
      </c>
      <c r="N258" s="62"/>
      <c r="O258" s="62"/>
      <c r="P258" s="63"/>
      <c r="Q258" s="63"/>
      <c r="R258" s="63"/>
      <c r="S258" s="62"/>
      <c r="T258" s="62"/>
      <c r="U258" s="66"/>
      <c r="V258" s="102"/>
    </row>
    <row r="259" spans="1:22" s="103" customFormat="1" ht="25.5">
      <c r="A259" s="208" t="s">
        <v>314</v>
      </c>
      <c r="B259" s="209" t="s">
        <v>315</v>
      </c>
      <c r="C259" s="109">
        <f>C260+C262+C263+C272+C261</f>
        <v>1671356000</v>
      </c>
      <c r="D259" s="109">
        <f t="shared" ref="D259:M259" si="216">D260+D262+D263+D272+D261</f>
        <v>1785851550.0000002</v>
      </c>
      <c r="E259" s="109">
        <f t="shared" si="216"/>
        <v>1671356000</v>
      </c>
      <c r="F259" s="109">
        <f t="shared" si="216"/>
        <v>1643266540.0000002</v>
      </c>
      <c r="G259" s="109">
        <f t="shared" si="216"/>
        <v>1641930813</v>
      </c>
      <c r="H259" s="109">
        <f t="shared" si="216"/>
        <v>1923964969</v>
      </c>
      <c r="I259" s="109">
        <f t="shared" si="216"/>
        <v>148248945</v>
      </c>
      <c r="J259" s="109">
        <f t="shared" si="216"/>
        <v>1775716024</v>
      </c>
      <c r="K259" s="111">
        <f t="shared" si="216"/>
        <v>1641856523</v>
      </c>
      <c r="L259" s="112">
        <f t="shared" si="216"/>
        <v>282108446</v>
      </c>
      <c r="M259" s="113">
        <f t="shared" si="216"/>
        <v>1754867461</v>
      </c>
      <c r="N259" s="62"/>
      <c r="O259" s="62" t="str">
        <f t="shared" si="177"/>
        <v xml:space="preserve"> </v>
      </c>
      <c r="P259" s="63" t="str">
        <f t="shared" si="175"/>
        <v xml:space="preserve"> </v>
      </c>
      <c r="Q259" s="63"/>
      <c r="R259" s="63" t="str">
        <f t="shared" si="213"/>
        <v xml:space="preserve"> </v>
      </c>
      <c r="S259" s="62" t="str">
        <f t="shared" si="179"/>
        <v xml:space="preserve"> </v>
      </c>
      <c r="T259" s="62" t="str">
        <f t="shared" si="180"/>
        <v xml:space="preserve"> </v>
      </c>
      <c r="U259" s="66" t="str">
        <f t="shared" si="169"/>
        <v xml:space="preserve"> </v>
      </c>
      <c r="V259" s="102"/>
    </row>
    <row r="260" spans="1:22" s="103" customFormat="1" ht="18" customHeight="1">
      <c r="A260" s="210" t="s">
        <v>248</v>
      </c>
      <c r="B260" s="95"/>
      <c r="C260" s="96">
        <v>1510252000</v>
      </c>
      <c r="D260" s="96">
        <v>1694782330.0000002</v>
      </c>
      <c r="E260" s="96">
        <v>1510252000</v>
      </c>
      <c r="F260" s="104">
        <v>1564799200.0000002</v>
      </c>
      <c r="G260" s="120">
        <f>'[1]ANGAJ BUGETAR'!E237</f>
        <v>1563532235</v>
      </c>
      <c r="H260" s="97">
        <f>I260+J260</f>
        <v>1826382856</v>
      </c>
      <c r="I260" s="97">
        <f>'[1]ANGAJAM LEGAL '!D237</f>
        <v>141378195</v>
      </c>
      <c r="J260" s="97">
        <f>'[1]ANGAJAM LEGAL '!G237</f>
        <v>1685004661</v>
      </c>
      <c r="K260" s="122">
        <f>[1]PLATI!E237</f>
        <v>1563486699</v>
      </c>
      <c r="L260" s="100">
        <f>ROUND(H260-K260,1)</f>
        <v>262896157</v>
      </c>
      <c r="M260" s="101">
        <v>1670306306</v>
      </c>
      <c r="N260" s="62"/>
      <c r="O260" s="62" t="str">
        <f t="shared" si="177"/>
        <v xml:space="preserve"> </v>
      </c>
      <c r="P260" s="63" t="str">
        <f t="shared" si="175"/>
        <v xml:space="preserve"> </v>
      </c>
      <c r="Q260" s="63"/>
      <c r="R260" s="63" t="str">
        <f t="shared" si="213"/>
        <v xml:space="preserve"> </v>
      </c>
      <c r="S260" s="62" t="str">
        <f t="shared" si="179"/>
        <v xml:space="preserve"> </v>
      </c>
      <c r="T260" s="62" t="str">
        <f t="shared" si="180"/>
        <v xml:space="preserve"> </v>
      </c>
      <c r="U260" s="66" t="str">
        <f t="shared" si="169"/>
        <v xml:space="preserve"> </v>
      </c>
      <c r="V260" s="102"/>
    </row>
    <row r="261" spans="1:22" s="103" customFormat="1" ht="114.75">
      <c r="A261" s="210" t="s">
        <v>250</v>
      </c>
      <c r="B261" s="95"/>
      <c r="C261" s="96">
        <v>154000</v>
      </c>
      <c r="D261" s="96">
        <v>516659.99999999994</v>
      </c>
      <c r="E261" s="96">
        <v>154000</v>
      </c>
      <c r="F261" s="104">
        <v>516659.99999999994</v>
      </c>
      <c r="G261" s="120">
        <f>'[1]ANGAJ BUGETAR'!E238</f>
        <v>509225</v>
      </c>
      <c r="H261" s="97">
        <f>I261+J261</f>
        <v>516222</v>
      </c>
      <c r="I261" s="97">
        <f>'[1]ANGAJAM LEGAL '!D238</f>
        <v>211</v>
      </c>
      <c r="J261" s="97">
        <f>'[1]ANGAJAM LEGAL '!G238</f>
        <v>516011</v>
      </c>
      <c r="K261" s="122">
        <f>[1]PLATI!E238</f>
        <v>481024</v>
      </c>
      <c r="L261" s="100">
        <f>ROUND(H261-K261,1)</f>
        <v>35198</v>
      </c>
      <c r="M261" s="101">
        <v>314518</v>
      </c>
      <c r="N261" s="62"/>
      <c r="O261" s="62"/>
      <c r="P261" s="63" t="str">
        <f t="shared" si="175"/>
        <v xml:space="preserve"> </v>
      </c>
      <c r="Q261" s="63"/>
      <c r="R261" s="63"/>
      <c r="S261" s="62"/>
      <c r="T261" s="62"/>
      <c r="U261" s="66"/>
      <c r="V261" s="102"/>
    </row>
    <row r="262" spans="1:22" s="103" customFormat="1" ht="25.5">
      <c r="A262" s="210" t="s">
        <v>295</v>
      </c>
      <c r="B262" s="95"/>
      <c r="C262" s="96"/>
      <c r="D262" s="96">
        <v>48800</v>
      </c>
      <c r="E262" s="96"/>
      <c r="F262" s="104">
        <v>48800</v>
      </c>
      <c r="G262" s="120">
        <f>'[1]ANGAJ BUGETAR'!E239</f>
        <v>0</v>
      </c>
      <c r="H262" s="97">
        <f>I262+J262</f>
        <v>48800</v>
      </c>
      <c r="I262" s="97">
        <f>'[1]ANGAJAM LEGAL '!D239</f>
        <v>0</v>
      </c>
      <c r="J262" s="97">
        <f>'[1]ANGAJAM LEGAL '!G239</f>
        <v>48800</v>
      </c>
      <c r="K262" s="122">
        <f>[1]PLATI!E239</f>
        <v>0</v>
      </c>
      <c r="L262" s="100">
        <f>ROUND(H262-K262,1)</f>
        <v>48800</v>
      </c>
      <c r="M262" s="101">
        <v>48800</v>
      </c>
      <c r="N262" s="62"/>
      <c r="O262" s="62"/>
      <c r="P262" s="63"/>
      <c r="Q262" s="63"/>
      <c r="R262" s="63"/>
      <c r="S262" s="62"/>
      <c r="T262" s="62"/>
      <c r="U262" s="66"/>
      <c r="V262" s="102"/>
    </row>
    <row r="263" spans="1:22" s="232" customFormat="1" ht="25.5">
      <c r="A263" s="259" t="s">
        <v>316</v>
      </c>
      <c r="B263" s="226"/>
      <c r="C263" s="227">
        <f t="shared" ref="C263:M263" si="217">C264+C268+C271+C265+C273</f>
        <v>160950000</v>
      </c>
      <c r="D263" s="227">
        <f t="shared" si="217"/>
        <v>90503760</v>
      </c>
      <c r="E263" s="227">
        <f t="shared" si="217"/>
        <v>160950000</v>
      </c>
      <c r="F263" s="260">
        <f t="shared" si="217"/>
        <v>77901879.999999985</v>
      </c>
      <c r="G263" s="260">
        <f t="shared" si="217"/>
        <v>77889353</v>
      </c>
      <c r="H263" s="260">
        <f t="shared" si="217"/>
        <v>97017091</v>
      </c>
      <c r="I263" s="260">
        <f t="shared" si="217"/>
        <v>6870539</v>
      </c>
      <c r="J263" s="260">
        <f t="shared" si="217"/>
        <v>90146552</v>
      </c>
      <c r="K263" s="261">
        <f t="shared" si="217"/>
        <v>77888800</v>
      </c>
      <c r="L263" s="262">
        <f t="shared" si="217"/>
        <v>19128291</v>
      </c>
      <c r="M263" s="230">
        <f t="shared" si="217"/>
        <v>84197837</v>
      </c>
      <c r="N263" s="62"/>
      <c r="O263" s="62" t="str">
        <f t="shared" si="177"/>
        <v xml:space="preserve"> </v>
      </c>
      <c r="P263" s="63" t="str">
        <f t="shared" si="175"/>
        <v xml:space="preserve"> </v>
      </c>
      <c r="Q263" s="63"/>
      <c r="R263" s="63" t="str">
        <f t="shared" ref="R263:R272" si="218">IF(D263&lt;J263," EROARE"," ")</f>
        <v xml:space="preserve"> </v>
      </c>
      <c r="S263" s="62" t="str">
        <f t="shared" si="179"/>
        <v xml:space="preserve"> </v>
      </c>
      <c r="T263" s="62" t="str">
        <f t="shared" si="180"/>
        <v xml:space="preserve"> </v>
      </c>
      <c r="U263" s="66" t="str">
        <f t="shared" si="169"/>
        <v xml:space="preserve"> </v>
      </c>
      <c r="V263" s="231"/>
    </row>
    <row r="264" spans="1:22" s="103" customFormat="1" ht="36">
      <c r="A264" s="247" t="s">
        <v>317</v>
      </c>
      <c r="B264" s="95"/>
      <c r="C264" s="96"/>
      <c r="D264" s="96"/>
      <c r="E264" s="96"/>
      <c r="F264" s="104"/>
      <c r="G264" s="120">
        <f>'[1]ANGAJ BUGETAR'!E241</f>
        <v>0</v>
      </c>
      <c r="H264" s="97">
        <f>I264+J264</f>
        <v>0</v>
      </c>
      <c r="I264" s="97">
        <f>'[1]ANGAJAM LEGAL '!D241</f>
        <v>0</v>
      </c>
      <c r="J264" s="97">
        <f>'[1]ANGAJAM LEGAL '!E241</f>
        <v>0</v>
      </c>
      <c r="K264" s="122">
        <f>[1]PLATI!E241</f>
        <v>0</v>
      </c>
      <c r="L264" s="100">
        <f>ROUND(H264-K264,1)</f>
        <v>0</v>
      </c>
      <c r="M264" s="101"/>
      <c r="N264" s="62"/>
      <c r="O264" s="62" t="str">
        <f t="shared" si="177"/>
        <v xml:space="preserve"> </v>
      </c>
      <c r="P264" s="63" t="str">
        <f t="shared" si="175"/>
        <v xml:space="preserve"> </v>
      </c>
      <c r="Q264" s="63"/>
      <c r="R264" s="63" t="str">
        <f t="shared" si="218"/>
        <v xml:space="preserve"> </v>
      </c>
      <c r="S264" s="62" t="str">
        <f t="shared" si="179"/>
        <v xml:space="preserve"> </v>
      </c>
      <c r="T264" s="62" t="str">
        <f t="shared" si="180"/>
        <v xml:space="preserve"> </v>
      </c>
      <c r="U264" s="66" t="str">
        <f t="shared" si="169"/>
        <v xml:space="preserve"> </v>
      </c>
      <c r="V264" s="102"/>
    </row>
    <row r="265" spans="1:22" s="103" customFormat="1" ht="18" customHeight="1">
      <c r="A265" s="247" t="s">
        <v>318</v>
      </c>
      <c r="B265" s="95"/>
      <c r="C265" s="97">
        <f>C266+C267</f>
        <v>56408000</v>
      </c>
      <c r="D265" s="97">
        <f>D266+D267</f>
        <v>81780000</v>
      </c>
      <c r="E265" s="97">
        <f t="shared" ref="E265:M265" si="219">E266+E267</f>
        <v>56408000</v>
      </c>
      <c r="F265" s="97">
        <f t="shared" si="219"/>
        <v>74985489.999999985</v>
      </c>
      <c r="G265" s="120">
        <f t="shared" si="219"/>
        <v>74976779</v>
      </c>
      <c r="H265" s="97">
        <f t="shared" si="219"/>
        <v>87795289</v>
      </c>
      <c r="I265" s="97">
        <f t="shared" si="219"/>
        <v>6280000</v>
      </c>
      <c r="J265" s="97">
        <f t="shared" si="219"/>
        <v>81515289</v>
      </c>
      <c r="K265" s="122">
        <f t="shared" si="219"/>
        <v>74976779</v>
      </c>
      <c r="L265" s="100">
        <f t="shared" si="219"/>
        <v>12818510</v>
      </c>
      <c r="M265" s="124">
        <f t="shared" si="219"/>
        <v>81300000</v>
      </c>
      <c r="N265" s="62"/>
      <c r="O265" s="62" t="str">
        <f t="shared" si="177"/>
        <v xml:space="preserve"> </v>
      </c>
      <c r="P265" s="63" t="str">
        <f t="shared" si="175"/>
        <v xml:space="preserve"> </v>
      </c>
      <c r="Q265" s="63"/>
      <c r="R265" s="63" t="str">
        <f t="shared" si="218"/>
        <v xml:space="preserve"> </v>
      </c>
      <c r="S265" s="62" t="str">
        <f t="shared" si="179"/>
        <v xml:space="preserve"> </v>
      </c>
      <c r="T265" s="62" t="str">
        <f t="shared" si="180"/>
        <v xml:space="preserve"> </v>
      </c>
      <c r="U265" s="66" t="str">
        <f t="shared" si="169"/>
        <v xml:space="preserve"> </v>
      </c>
      <c r="V265" s="102"/>
    </row>
    <row r="266" spans="1:22" s="103" customFormat="1" ht="18" customHeight="1">
      <c r="A266" s="210" t="s">
        <v>257</v>
      </c>
      <c r="B266" s="95"/>
      <c r="C266" s="96">
        <v>56330000</v>
      </c>
      <c r="D266" s="96">
        <v>81680000</v>
      </c>
      <c r="E266" s="96">
        <v>56330000</v>
      </c>
      <c r="F266" s="104">
        <v>74885489.999999985</v>
      </c>
      <c r="G266" s="120">
        <f>'[1]ANGAJ BUGETAR'!E243</f>
        <v>74876779</v>
      </c>
      <c r="H266" s="97">
        <f t="shared" ref="H266:H267" si="220">I266+J266</f>
        <v>87695289</v>
      </c>
      <c r="I266" s="97">
        <f>'[1]ANGAJAM LEGAL '!D243</f>
        <v>6280000</v>
      </c>
      <c r="J266" s="97">
        <f>'[1]ANGAJAM LEGAL '!G243</f>
        <v>81415289</v>
      </c>
      <c r="K266" s="122">
        <f>[1]PLATI!E243</f>
        <v>74876779</v>
      </c>
      <c r="L266" s="100">
        <f t="shared" ref="L266:L267" si="221">ROUND(H266-K266,1)</f>
        <v>12818510</v>
      </c>
      <c r="M266" s="101">
        <v>81200000</v>
      </c>
      <c r="N266" s="62"/>
      <c r="O266" s="62" t="str">
        <f t="shared" si="177"/>
        <v xml:space="preserve"> </v>
      </c>
      <c r="P266" s="63" t="str">
        <f t="shared" si="175"/>
        <v xml:space="preserve"> </v>
      </c>
      <c r="Q266" s="63"/>
      <c r="R266" s="63" t="str">
        <f t="shared" si="218"/>
        <v xml:space="preserve"> </v>
      </c>
      <c r="S266" s="62" t="str">
        <f t="shared" si="179"/>
        <v xml:space="preserve"> </v>
      </c>
      <c r="T266" s="62" t="str">
        <f t="shared" si="180"/>
        <v xml:space="preserve"> </v>
      </c>
      <c r="U266" s="66" t="str">
        <f t="shared" si="169"/>
        <v xml:space="preserve"> </v>
      </c>
      <c r="V266" s="102"/>
    </row>
    <row r="267" spans="1:22" s="103" customFormat="1" ht="114.75">
      <c r="A267" s="210" t="s">
        <v>250</v>
      </c>
      <c r="B267" s="95"/>
      <c r="C267" s="96">
        <v>78000</v>
      </c>
      <c r="D267" s="96">
        <v>100000</v>
      </c>
      <c r="E267" s="96">
        <v>78000</v>
      </c>
      <c r="F267" s="104">
        <v>100000</v>
      </c>
      <c r="G267" s="120">
        <f>'[1]ANGAJ BUGETAR'!E244</f>
        <v>100000</v>
      </c>
      <c r="H267" s="97">
        <f t="shared" si="220"/>
        <v>100000</v>
      </c>
      <c r="I267" s="97">
        <f>'[1]ANGAJAM LEGAL '!D244</f>
        <v>0</v>
      </c>
      <c r="J267" s="97">
        <f>'[1]ANGAJAM LEGAL '!G244</f>
        <v>100000</v>
      </c>
      <c r="K267" s="122">
        <f>[1]PLATI!E244</f>
        <v>100000</v>
      </c>
      <c r="L267" s="100">
        <f t="shared" si="221"/>
        <v>0</v>
      </c>
      <c r="M267" s="101">
        <v>100000</v>
      </c>
      <c r="N267" s="62"/>
      <c r="O267" s="62" t="str">
        <f t="shared" si="177"/>
        <v xml:space="preserve"> </v>
      </c>
      <c r="P267" s="63" t="str">
        <f t="shared" si="175"/>
        <v xml:space="preserve"> </v>
      </c>
      <c r="Q267" s="63"/>
      <c r="R267" s="63" t="str">
        <f t="shared" si="218"/>
        <v xml:space="preserve"> </v>
      </c>
      <c r="S267" s="62" t="str">
        <f t="shared" si="179"/>
        <v xml:space="preserve"> </v>
      </c>
      <c r="T267" s="62" t="str">
        <f t="shared" si="180"/>
        <v xml:space="preserve"> </v>
      </c>
      <c r="U267" s="66" t="str">
        <f t="shared" si="169"/>
        <v xml:space="preserve"> </v>
      </c>
      <c r="V267" s="102"/>
    </row>
    <row r="268" spans="1:22" s="103" customFormat="1" ht="36">
      <c r="A268" s="247" t="s">
        <v>319</v>
      </c>
      <c r="B268" s="95"/>
      <c r="C268" s="97">
        <f>C269+C270</f>
        <v>1859000</v>
      </c>
      <c r="D268" s="97">
        <f t="shared" ref="D268:F268" si="222">D269+D270</f>
        <v>3014899.9999999995</v>
      </c>
      <c r="E268" s="97">
        <f t="shared" si="222"/>
        <v>1859000</v>
      </c>
      <c r="F268" s="120">
        <f t="shared" si="222"/>
        <v>2900880</v>
      </c>
      <c r="G268" s="120">
        <f t="shared" ref="G268:M268" si="223">+G269+G270</f>
        <v>2897064</v>
      </c>
      <c r="H268" s="97">
        <f t="shared" si="223"/>
        <v>3484632</v>
      </c>
      <c r="I268" s="97">
        <f t="shared" si="223"/>
        <v>562229</v>
      </c>
      <c r="J268" s="97">
        <f t="shared" si="223"/>
        <v>2922403</v>
      </c>
      <c r="K268" s="122">
        <f t="shared" si="223"/>
        <v>2896868</v>
      </c>
      <c r="L268" s="100">
        <f t="shared" si="223"/>
        <v>587764</v>
      </c>
      <c r="M268" s="124">
        <f t="shared" si="223"/>
        <v>2878910</v>
      </c>
      <c r="N268" s="62"/>
      <c r="O268" s="62" t="str">
        <f t="shared" si="177"/>
        <v xml:space="preserve"> </v>
      </c>
      <c r="P268" s="63" t="str">
        <f t="shared" si="175"/>
        <v xml:space="preserve"> </v>
      </c>
      <c r="Q268" s="63"/>
      <c r="R268" s="63" t="str">
        <f t="shared" si="218"/>
        <v xml:space="preserve"> </v>
      </c>
      <c r="S268" s="62" t="str">
        <f t="shared" si="179"/>
        <v xml:space="preserve"> </v>
      </c>
      <c r="T268" s="62" t="str">
        <f t="shared" si="180"/>
        <v xml:space="preserve"> </v>
      </c>
      <c r="U268" s="66" t="str">
        <f t="shared" si="169"/>
        <v xml:space="preserve"> </v>
      </c>
      <c r="V268" s="102"/>
    </row>
    <row r="269" spans="1:22" s="103" customFormat="1">
      <c r="A269" s="210" t="s">
        <v>257</v>
      </c>
      <c r="B269" s="95"/>
      <c r="C269" s="96">
        <v>1857000</v>
      </c>
      <c r="D269" s="96">
        <v>3014819.9999999995</v>
      </c>
      <c r="E269" s="96">
        <v>1857000</v>
      </c>
      <c r="F269" s="104">
        <v>2900760</v>
      </c>
      <c r="G269" s="120">
        <f>'[1]ANGAJ BUGETAR'!E246</f>
        <v>2896950</v>
      </c>
      <c r="H269" s="97">
        <f t="shared" ref="H269:H270" si="224">I269+J269</f>
        <v>3484518</v>
      </c>
      <c r="I269" s="97">
        <f>'[1]ANGAJAM LEGAL '!D246</f>
        <v>562189</v>
      </c>
      <c r="J269" s="97">
        <f>'[1]ANGAJAM LEGAL '!G246</f>
        <v>2922329</v>
      </c>
      <c r="K269" s="122">
        <f>[1]PLATI!E246</f>
        <v>2896754</v>
      </c>
      <c r="L269" s="100">
        <f t="shared" ref="L269:L270" si="225">ROUND(H269-K269,1)</f>
        <v>587764</v>
      </c>
      <c r="M269" s="101">
        <v>2878834</v>
      </c>
      <c r="N269" s="62"/>
      <c r="O269" s="62" t="str">
        <f t="shared" si="177"/>
        <v xml:space="preserve"> </v>
      </c>
      <c r="P269" s="63" t="str">
        <f t="shared" si="175"/>
        <v xml:space="preserve"> </v>
      </c>
      <c r="Q269" s="63"/>
      <c r="R269" s="63" t="str">
        <f t="shared" si="218"/>
        <v xml:space="preserve"> </v>
      </c>
      <c r="S269" s="62" t="str">
        <f t="shared" si="179"/>
        <v xml:space="preserve"> </v>
      </c>
      <c r="T269" s="62" t="str">
        <f t="shared" si="180"/>
        <v xml:space="preserve"> </v>
      </c>
      <c r="U269" s="66" t="str">
        <f t="shared" si="169"/>
        <v xml:space="preserve"> </v>
      </c>
      <c r="V269" s="102"/>
    </row>
    <row r="270" spans="1:22" s="103" customFormat="1" ht="114.75">
      <c r="A270" s="210" t="s">
        <v>250</v>
      </c>
      <c r="B270" s="95"/>
      <c r="C270" s="96">
        <v>2000</v>
      </c>
      <c r="D270" s="96">
        <v>80</v>
      </c>
      <c r="E270" s="96">
        <v>2000</v>
      </c>
      <c r="F270" s="104">
        <v>120</v>
      </c>
      <c r="G270" s="120">
        <f>'[1]ANGAJ BUGETAR'!E247</f>
        <v>114</v>
      </c>
      <c r="H270" s="97">
        <f t="shared" si="224"/>
        <v>114</v>
      </c>
      <c r="I270" s="97">
        <f>'[1]ANGAJAM LEGAL '!D247</f>
        <v>40</v>
      </c>
      <c r="J270" s="97">
        <f>'[1]ANGAJAM LEGAL '!G247</f>
        <v>74</v>
      </c>
      <c r="K270" s="122">
        <f>[1]PLATI!E247</f>
        <v>114</v>
      </c>
      <c r="L270" s="100">
        <f t="shared" si="225"/>
        <v>0</v>
      </c>
      <c r="M270" s="101">
        <v>76</v>
      </c>
      <c r="N270" s="62"/>
      <c r="O270" s="62" t="str">
        <f t="shared" si="177"/>
        <v xml:space="preserve"> </v>
      </c>
      <c r="P270" s="63" t="str">
        <f t="shared" si="175"/>
        <v xml:space="preserve"> </v>
      </c>
      <c r="Q270" s="63"/>
      <c r="R270" s="63" t="str">
        <f t="shared" si="218"/>
        <v xml:space="preserve"> </v>
      </c>
      <c r="S270" s="62" t="str">
        <f t="shared" si="179"/>
        <v xml:space="preserve"> </v>
      </c>
      <c r="T270" s="62" t="str">
        <f t="shared" si="180"/>
        <v xml:space="preserve"> </v>
      </c>
      <c r="U270" s="66" t="str">
        <f t="shared" si="169"/>
        <v xml:space="preserve"> </v>
      </c>
      <c r="V270" s="102"/>
    </row>
    <row r="271" spans="1:22" s="103" customFormat="1" ht="48">
      <c r="A271" s="247" t="s">
        <v>320</v>
      </c>
      <c r="B271" s="95"/>
      <c r="C271" s="96">
        <v>16000</v>
      </c>
      <c r="D271" s="96">
        <v>23140</v>
      </c>
      <c r="E271" s="96">
        <v>16000</v>
      </c>
      <c r="F271" s="104">
        <v>15510</v>
      </c>
      <c r="G271" s="120">
        <f>'[1]ANGAJ BUGETAR'!E248</f>
        <v>15510</v>
      </c>
      <c r="H271" s="97">
        <f>I271+J271</f>
        <v>51450</v>
      </c>
      <c r="I271" s="97">
        <f>'[1]ANGAJAM LEGAL '!D248</f>
        <v>28310</v>
      </c>
      <c r="J271" s="97">
        <f>'[1]ANGAJAM LEGAL '!G248</f>
        <v>23140</v>
      </c>
      <c r="K271" s="122">
        <f>[1]PLATI!E248</f>
        <v>15153</v>
      </c>
      <c r="L271" s="100">
        <f>ROUND(H271-K271,1)</f>
        <v>36297</v>
      </c>
      <c r="M271" s="101">
        <v>18927</v>
      </c>
      <c r="N271" s="62"/>
      <c r="O271" s="62" t="str">
        <f t="shared" si="177"/>
        <v xml:space="preserve"> </v>
      </c>
      <c r="P271" s="63" t="str">
        <f t="shared" si="175"/>
        <v xml:space="preserve"> </v>
      </c>
      <c r="Q271" s="63"/>
      <c r="R271" s="63" t="str">
        <f t="shared" si="218"/>
        <v xml:space="preserve"> </v>
      </c>
      <c r="S271" s="62" t="str">
        <f t="shared" si="179"/>
        <v xml:space="preserve"> </v>
      </c>
      <c r="T271" s="62" t="str">
        <f t="shared" si="180"/>
        <v xml:space="preserve"> </v>
      </c>
      <c r="U271" s="66" t="str">
        <f t="shared" si="169"/>
        <v xml:space="preserve"> </v>
      </c>
      <c r="V271" s="102"/>
    </row>
    <row r="272" spans="1:22" s="103" customFormat="1" ht="48">
      <c r="A272" s="247" t="s">
        <v>309</v>
      </c>
      <c r="B272" s="95"/>
      <c r="C272" s="96"/>
      <c r="D272" s="96"/>
      <c r="E272" s="96"/>
      <c r="F272" s="104"/>
      <c r="G272" s="120">
        <f>'[1]ANGAJ BUGETAR'!E249</f>
        <v>0</v>
      </c>
      <c r="H272" s="97">
        <f>I272+J272</f>
        <v>0</v>
      </c>
      <c r="I272" s="97">
        <f>'[1]ANGAJAM LEGAL '!D249</f>
        <v>0</v>
      </c>
      <c r="J272" s="97">
        <f>'[1]ANGAJAM LEGAL '!G249</f>
        <v>0</v>
      </c>
      <c r="K272" s="122">
        <f>[1]PLATI!E249</f>
        <v>0</v>
      </c>
      <c r="L272" s="100">
        <f>ROUND(H272-K272,1)</f>
        <v>0</v>
      </c>
      <c r="M272" s="101"/>
      <c r="N272" s="62"/>
      <c r="O272" s="62" t="str">
        <f t="shared" si="177"/>
        <v xml:space="preserve"> </v>
      </c>
      <c r="P272" s="63" t="str">
        <f t="shared" si="175"/>
        <v xml:space="preserve"> </v>
      </c>
      <c r="Q272" s="63"/>
      <c r="R272" s="63" t="str">
        <f t="shared" si="218"/>
        <v xml:space="preserve"> </v>
      </c>
      <c r="S272" s="62" t="str">
        <f t="shared" si="179"/>
        <v xml:space="preserve"> </v>
      </c>
      <c r="T272" s="62" t="str">
        <f t="shared" si="180"/>
        <v xml:space="preserve"> </v>
      </c>
      <c r="U272" s="66" t="str">
        <f t="shared" si="169"/>
        <v xml:space="preserve"> </v>
      </c>
      <c r="V272" s="102"/>
    </row>
    <row r="273" spans="1:22" s="103" customFormat="1" ht="25.5">
      <c r="A273" s="213" t="s">
        <v>321</v>
      </c>
      <c r="B273" s="126"/>
      <c r="C273" s="127">
        <v>102667000</v>
      </c>
      <c r="D273" s="127">
        <v>5685720</v>
      </c>
      <c r="E273" s="127">
        <v>102667000</v>
      </c>
      <c r="F273" s="187">
        <v>0</v>
      </c>
      <c r="G273" s="128">
        <f>'[1]ANGAJ BUGETAR'!E250</f>
        <v>0</v>
      </c>
      <c r="H273" s="129">
        <f t="shared" ref="H273" si="226">I273+J273</f>
        <v>5685720</v>
      </c>
      <c r="I273" s="129">
        <f>'[1]ANGAJAM LEGAL '!D250</f>
        <v>0</v>
      </c>
      <c r="J273" s="129">
        <f>'[1]ANGAJAM LEGAL '!G250</f>
        <v>5685720</v>
      </c>
      <c r="K273" s="130">
        <f>[1]PLATI!E250</f>
        <v>0</v>
      </c>
      <c r="L273" s="131">
        <f t="shared" ref="L273" si="227">ROUND(H273-K273,1)</f>
        <v>5685720</v>
      </c>
      <c r="M273" s="132"/>
      <c r="N273" s="62"/>
      <c r="O273" s="62"/>
      <c r="P273" s="63" t="str">
        <f t="shared" si="175"/>
        <v xml:space="preserve"> </v>
      </c>
      <c r="Q273" s="63"/>
      <c r="R273" s="63"/>
      <c r="S273" s="62"/>
      <c r="T273" s="62"/>
      <c r="U273" s="66"/>
      <c r="V273" s="102"/>
    </row>
    <row r="274" spans="1:22" s="103" customFormat="1" ht="51">
      <c r="A274" s="188" t="s">
        <v>322</v>
      </c>
      <c r="B274" s="189" t="s">
        <v>323</v>
      </c>
      <c r="C274" s="170">
        <f>+C275+C276+C277+C278+C279</f>
        <v>246411000</v>
      </c>
      <c r="D274" s="170">
        <f t="shared" ref="D274:M274" si="228">+D275+D276+D277+D278+D279</f>
        <v>213722350</v>
      </c>
      <c r="E274" s="170">
        <f t="shared" si="228"/>
        <v>246411000</v>
      </c>
      <c r="F274" s="170">
        <f t="shared" si="228"/>
        <v>180309610</v>
      </c>
      <c r="G274" s="170">
        <f t="shared" si="228"/>
        <v>179954053</v>
      </c>
      <c r="H274" s="170">
        <f t="shared" si="228"/>
        <v>219442156</v>
      </c>
      <c r="I274" s="170">
        <f t="shared" si="228"/>
        <v>9071355</v>
      </c>
      <c r="J274" s="170">
        <f t="shared" si="228"/>
        <v>210370801</v>
      </c>
      <c r="K274" s="190">
        <f t="shared" si="228"/>
        <v>179953722</v>
      </c>
      <c r="L274" s="172">
        <f t="shared" si="228"/>
        <v>39488434</v>
      </c>
      <c r="M274" s="173">
        <f t="shared" si="228"/>
        <v>210099524</v>
      </c>
      <c r="N274" s="62"/>
      <c r="O274" s="62" t="str">
        <f t="shared" si="177"/>
        <v xml:space="preserve"> </v>
      </c>
      <c r="P274" s="63" t="str">
        <f t="shared" si="175"/>
        <v xml:space="preserve"> </v>
      </c>
      <c r="Q274" s="63"/>
      <c r="R274" s="63" t="str">
        <f t="shared" ref="R274:R287" si="229">IF(D274&lt;J274," EROARE"," ")</f>
        <v xml:space="preserve"> </v>
      </c>
      <c r="S274" s="62" t="str">
        <f t="shared" si="179"/>
        <v xml:space="preserve"> </v>
      </c>
      <c r="T274" s="62" t="str">
        <f t="shared" si="180"/>
        <v xml:space="preserve"> </v>
      </c>
      <c r="U274" s="66" t="str">
        <f t="shared" si="169"/>
        <v xml:space="preserve"> </v>
      </c>
      <c r="V274" s="102"/>
    </row>
    <row r="275" spans="1:22" s="103" customFormat="1" ht="18" customHeight="1">
      <c r="A275" s="210" t="s">
        <v>248</v>
      </c>
      <c r="B275" s="95"/>
      <c r="C275" s="96">
        <v>246394000</v>
      </c>
      <c r="D275" s="96">
        <v>213708990</v>
      </c>
      <c r="E275" s="96">
        <v>246394000</v>
      </c>
      <c r="F275" s="104">
        <v>180296250</v>
      </c>
      <c r="G275" s="120">
        <f>'[1]ANGAJ BUGETAR'!E252</f>
        <v>179942894</v>
      </c>
      <c r="H275" s="97">
        <f>I275+J275</f>
        <v>219428860</v>
      </c>
      <c r="I275" s="97">
        <f>'[1]ANGAJAM LEGAL '!D252</f>
        <v>9071355</v>
      </c>
      <c r="J275" s="97">
        <f>'[1]ANGAJAM LEGAL '!G252</f>
        <v>210357505</v>
      </c>
      <c r="K275" s="122">
        <f>[1]PLATI!E252</f>
        <v>179942894</v>
      </c>
      <c r="L275" s="100">
        <f>ROUND(H275-K275,1)</f>
        <v>39485966</v>
      </c>
      <c r="M275" s="101">
        <v>210087218</v>
      </c>
      <c r="N275" s="62"/>
      <c r="O275" s="62" t="str">
        <f t="shared" si="177"/>
        <v xml:space="preserve"> </v>
      </c>
      <c r="P275" s="63" t="str">
        <f t="shared" si="175"/>
        <v xml:space="preserve"> </v>
      </c>
      <c r="Q275" s="63"/>
      <c r="R275" s="63" t="str">
        <f t="shared" si="229"/>
        <v xml:space="preserve"> </v>
      </c>
      <c r="S275" s="62" t="str">
        <f t="shared" si="179"/>
        <v xml:space="preserve"> </v>
      </c>
      <c r="T275" s="62" t="str">
        <f t="shared" si="180"/>
        <v xml:space="preserve"> </v>
      </c>
      <c r="U275" s="66" t="str">
        <f t="shared" si="169"/>
        <v xml:space="preserve"> </v>
      </c>
      <c r="V275" s="102"/>
    </row>
    <row r="276" spans="1:22" s="103" customFormat="1" ht="18" customHeight="1">
      <c r="A276" s="210" t="s">
        <v>252</v>
      </c>
      <c r="B276" s="95"/>
      <c r="C276" s="96">
        <v>3000</v>
      </c>
      <c r="D276" s="96">
        <v>500</v>
      </c>
      <c r="E276" s="96">
        <v>3000</v>
      </c>
      <c r="F276" s="104">
        <v>500</v>
      </c>
      <c r="G276" s="120">
        <f>'[1]ANGAJ BUGETAR'!E253</f>
        <v>497</v>
      </c>
      <c r="H276" s="97">
        <f>I276+J276</f>
        <v>497</v>
      </c>
      <c r="I276" s="97">
        <f>'[1]ANGAJAM LEGAL '!D253</f>
        <v>0</v>
      </c>
      <c r="J276" s="97">
        <f>'[1]ANGAJAM LEGAL '!G253</f>
        <v>497</v>
      </c>
      <c r="K276" s="122">
        <f>[1]PLATI!E253</f>
        <v>497</v>
      </c>
      <c r="L276" s="100">
        <f>ROUND(H276-K276,1)</f>
        <v>0</v>
      </c>
      <c r="M276" s="101">
        <v>497</v>
      </c>
      <c r="N276" s="62"/>
      <c r="O276" s="62" t="str">
        <f t="shared" si="177"/>
        <v xml:space="preserve"> </v>
      </c>
      <c r="P276" s="63" t="str">
        <f t="shared" si="175"/>
        <v xml:space="preserve"> </v>
      </c>
      <c r="Q276" s="63"/>
      <c r="R276" s="63" t="str">
        <f t="shared" si="229"/>
        <v xml:space="preserve"> </v>
      </c>
      <c r="S276" s="62" t="str">
        <f t="shared" si="179"/>
        <v xml:space="preserve"> </v>
      </c>
      <c r="T276" s="62" t="str">
        <f t="shared" si="180"/>
        <v xml:space="preserve"> </v>
      </c>
      <c r="U276" s="66" t="str">
        <f t="shared" si="169"/>
        <v xml:space="preserve"> </v>
      </c>
      <c r="V276" s="102"/>
    </row>
    <row r="277" spans="1:22" s="265" customFormat="1" ht="48" hidden="1">
      <c r="A277" s="263" t="s">
        <v>309</v>
      </c>
      <c r="B277" s="185"/>
      <c r="C277" s="159"/>
      <c r="D277" s="159"/>
      <c r="E277" s="159"/>
      <c r="F277" s="254"/>
      <c r="G277" s="120">
        <f>'[1]ANGAJ BUGETAR'!E254</f>
        <v>0</v>
      </c>
      <c r="H277" s="97">
        <f>I277+J277</f>
        <v>0</v>
      </c>
      <c r="I277" s="97">
        <f>'[1]ANGAJAM LEGAL '!D254</f>
        <v>0</v>
      </c>
      <c r="J277" s="97">
        <f>'[1]ANGAJAM LEGAL '!G254</f>
        <v>0</v>
      </c>
      <c r="K277" s="122">
        <f>[1]PLATI!E254</f>
        <v>0</v>
      </c>
      <c r="L277" s="100">
        <f>ROUND(H277-K277,1)</f>
        <v>0</v>
      </c>
      <c r="M277" s="161">
        <v>0</v>
      </c>
      <c r="N277" s="62"/>
      <c r="O277" s="62" t="str">
        <f t="shared" si="177"/>
        <v xml:space="preserve"> </v>
      </c>
      <c r="P277" s="63" t="str">
        <f t="shared" si="175"/>
        <v xml:space="preserve"> </v>
      </c>
      <c r="Q277" s="63"/>
      <c r="R277" s="63" t="str">
        <f t="shared" si="229"/>
        <v xml:space="preserve"> </v>
      </c>
      <c r="S277" s="62" t="str">
        <f t="shared" si="179"/>
        <v xml:space="preserve"> </v>
      </c>
      <c r="T277" s="62" t="str">
        <f t="shared" si="180"/>
        <v xml:space="preserve"> </v>
      </c>
      <c r="U277" s="66" t="str">
        <f t="shared" si="169"/>
        <v xml:space="preserve"> </v>
      </c>
      <c r="V277" s="264"/>
    </row>
    <row r="278" spans="1:22" s="265" customFormat="1" ht="114.75">
      <c r="A278" s="210" t="s">
        <v>250</v>
      </c>
      <c r="B278" s="185"/>
      <c r="C278" s="159">
        <v>14000</v>
      </c>
      <c r="D278" s="159">
        <v>11910.000000000004</v>
      </c>
      <c r="E278" s="159">
        <v>14000</v>
      </c>
      <c r="F278" s="254">
        <v>11910.000000000004</v>
      </c>
      <c r="G278" s="120">
        <f>'[1]ANGAJ BUGETAR'!E255</f>
        <v>10662</v>
      </c>
      <c r="H278" s="97">
        <f t="shared" ref="H278:H279" si="230">I278+J278</f>
        <v>11849</v>
      </c>
      <c r="I278" s="97">
        <f>'[1]ANGAJAM LEGAL '!D255</f>
        <v>0</v>
      </c>
      <c r="J278" s="97">
        <f>'[1]ANGAJAM LEGAL '!G255</f>
        <v>11849</v>
      </c>
      <c r="K278" s="122">
        <f>[1]PLATI!E255</f>
        <v>10331</v>
      </c>
      <c r="L278" s="100">
        <f t="shared" ref="L278:L279" si="231">ROUND(H278-K278,1)</f>
        <v>1518</v>
      </c>
      <c r="M278" s="161">
        <v>10859</v>
      </c>
      <c r="N278" s="62"/>
      <c r="O278" s="62" t="str">
        <f t="shared" si="177"/>
        <v xml:space="preserve"> </v>
      </c>
      <c r="P278" s="63" t="str">
        <f t="shared" ref="P278:P318" si="232">IF(F278&lt;G278," EROARE"," ")</f>
        <v xml:space="preserve"> </v>
      </c>
      <c r="Q278" s="63"/>
      <c r="R278" s="63" t="str">
        <f t="shared" si="229"/>
        <v xml:space="preserve"> </v>
      </c>
      <c r="S278" s="62" t="str">
        <f t="shared" si="179"/>
        <v xml:space="preserve"> </v>
      </c>
      <c r="T278" s="62" t="str">
        <f t="shared" si="180"/>
        <v xml:space="preserve"> </v>
      </c>
      <c r="U278" s="66" t="str">
        <f t="shared" si="169"/>
        <v xml:space="preserve"> </v>
      </c>
      <c r="V278" s="264"/>
    </row>
    <row r="279" spans="1:22" s="265" customFormat="1" ht="25.5">
      <c r="A279" s="210" t="s">
        <v>295</v>
      </c>
      <c r="B279" s="185"/>
      <c r="C279" s="159"/>
      <c r="D279" s="159">
        <v>950</v>
      </c>
      <c r="E279" s="159"/>
      <c r="F279" s="254">
        <v>950</v>
      </c>
      <c r="G279" s="120">
        <f>'[1]ANGAJ BUGETAR'!E256</f>
        <v>0</v>
      </c>
      <c r="H279" s="97">
        <f t="shared" si="230"/>
        <v>950</v>
      </c>
      <c r="I279" s="97">
        <f>'[1]ANGAJAM LEGAL '!D256</f>
        <v>0</v>
      </c>
      <c r="J279" s="97">
        <f>'[1]ANGAJAM LEGAL '!G256</f>
        <v>950</v>
      </c>
      <c r="K279" s="122">
        <f>[1]PLATI!E256</f>
        <v>0</v>
      </c>
      <c r="L279" s="100">
        <f t="shared" si="231"/>
        <v>950</v>
      </c>
      <c r="M279" s="161">
        <v>950</v>
      </c>
      <c r="N279" s="62"/>
      <c r="O279" s="62"/>
      <c r="P279" s="63"/>
      <c r="Q279" s="63"/>
      <c r="R279" s="63"/>
      <c r="S279" s="62"/>
      <c r="T279" s="62"/>
      <c r="U279" s="66"/>
      <c r="V279" s="264"/>
    </row>
    <row r="280" spans="1:22" s="119" customFormat="1" ht="25.5">
      <c r="A280" s="195" t="s">
        <v>324</v>
      </c>
      <c r="B280" s="196" t="s">
        <v>325</v>
      </c>
      <c r="C280" s="109">
        <f t="shared" ref="C280:D280" si="233">C281+C282</f>
        <v>74130000</v>
      </c>
      <c r="D280" s="109">
        <f t="shared" si="233"/>
        <v>73898860</v>
      </c>
      <c r="E280" s="109">
        <f>E281+E282</f>
        <v>74130000</v>
      </c>
      <c r="F280" s="266">
        <f t="shared" ref="F280:M280" si="234">F281+F282</f>
        <v>68620490</v>
      </c>
      <c r="G280" s="266">
        <f t="shared" si="234"/>
        <v>68573736</v>
      </c>
      <c r="H280" s="70">
        <f t="shared" si="234"/>
        <v>81276911</v>
      </c>
      <c r="I280" s="70">
        <f t="shared" si="234"/>
        <v>8162815</v>
      </c>
      <c r="J280" s="70">
        <f t="shared" si="234"/>
        <v>73114096</v>
      </c>
      <c r="K280" s="144">
        <f t="shared" si="234"/>
        <v>68572343</v>
      </c>
      <c r="L280" s="72">
        <f t="shared" si="234"/>
        <v>12704568</v>
      </c>
      <c r="M280" s="73">
        <f t="shared" si="234"/>
        <v>72457945</v>
      </c>
      <c r="N280" s="62"/>
      <c r="O280" s="62" t="str">
        <f t="shared" si="177"/>
        <v xml:space="preserve"> </v>
      </c>
      <c r="P280" s="63" t="str">
        <f t="shared" si="232"/>
        <v xml:space="preserve"> </v>
      </c>
      <c r="Q280" s="63"/>
      <c r="R280" s="63" t="str">
        <f t="shared" si="229"/>
        <v xml:space="preserve"> </v>
      </c>
      <c r="S280" s="62" t="str">
        <f t="shared" si="179"/>
        <v xml:space="preserve"> </v>
      </c>
      <c r="T280" s="62" t="str">
        <f t="shared" si="180"/>
        <v xml:space="preserve"> </v>
      </c>
      <c r="U280" s="66" t="str">
        <f t="shared" si="169"/>
        <v xml:space="preserve"> </v>
      </c>
      <c r="V280" s="118"/>
    </row>
    <row r="281" spans="1:22" s="265" customFormat="1" ht="18" customHeight="1">
      <c r="A281" s="210" t="s">
        <v>257</v>
      </c>
      <c r="B281" s="226"/>
      <c r="C281" s="159">
        <v>74025000</v>
      </c>
      <c r="D281" s="159">
        <v>73797950</v>
      </c>
      <c r="E281" s="159">
        <v>74025000</v>
      </c>
      <c r="F281" s="254">
        <v>68519580</v>
      </c>
      <c r="G281" s="160">
        <f>'[1]ANGAJ BUGETAR'!E258</f>
        <v>68472902</v>
      </c>
      <c r="H281" s="98">
        <f t="shared" ref="H281:H282" si="235">I281+J281</f>
        <v>81171238</v>
      </c>
      <c r="I281" s="98">
        <f>'[1]ANGAJAM LEGAL '!D258</f>
        <v>8157976</v>
      </c>
      <c r="J281" s="98">
        <f>'[1]ANGAJAM LEGAL '!G258</f>
        <v>73013262</v>
      </c>
      <c r="K281" s="255">
        <f>[1]PLATI!E258</f>
        <v>68472901</v>
      </c>
      <c r="L281" s="212">
        <f t="shared" ref="L281:L282" si="236">ROUND(H281-K281,1)</f>
        <v>12698337</v>
      </c>
      <c r="M281" s="161">
        <v>72360853</v>
      </c>
      <c r="N281" s="62"/>
      <c r="O281" s="62" t="str">
        <f t="shared" si="177"/>
        <v xml:space="preserve"> </v>
      </c>
      <c r="P281" s="63" t="str">
        <f t="shared" si="232"/>
        <v xml:space="preserve"> </v>
      </c>
      <c r="Q281" s="63"/>
      <c r="R281" s="63" t="str">
        <f t="shared" si="229"/>
        <v xml:space="preserve"> </v>
      </c>
      <c r="S281" s="62" t="str">
        <f t="shared" si="179"/>
        <v xml:space="preserve"> </v>
      </c>
      <c r="T281" s="62" t="str">
        <f t="shared" si="180"/>
        <v xml:space="preserve"> </v>
      </c>
      <c r="U281" s="66" t="str">
        <f t="shared" si="169"/>
        <v xml:space="preserve"> </v>
      </c>
      <c r="V281" s="264"/>
    </row>
    <row r="282" spans="1:22" s="265" customFormat="1" ht="114.75">
      <c r="A282" s="210" t="s">
        <v>250</v>
      </c>
      <c r="B282" s="226"/>
      <c r="C282" s="159">
        <v>105000</v>
      </c>
      <c r="D282" s="159">
        <v>100910</v>
      </c>
      <c r="E282" s="159">
        <v>105000</v>
      </c>
      <c r="F282" s="254">
        <v>100910</v>
      </c>
      <c r="G282" s="160">
        <f>'[1]ANGAJ BUGETAR'!E259</f>
        <v>100834</v>
      </c>
      <c r="H282" s="98">
        <f t="shared" si="235"/>
        <v>105673</v>
      </c>
      <c r="I282" s="98">
        <f>'[1]ANGAJAM LEGAL '!D259</f>
        <v>4839</v>
      </c>
      <c r="J282" s="98">
        <f>'[1]ANGAJAM LEGAL '!G259</f>
        <v>100834</v>
      </c>
      <c r="K282" s="255">
        <f>[1]PLATI!E259</f>
        <v>99442</v>
      </c>
      <c r="L282" s="212">
        <f t="shared" si="236"/>
        <v>6231</v>
      </c>
      <c r="M282" s="161">
        <v>97092</v>
      </c>
      <c r="N282" s="62"/>
      <c r="O282" s="62" t="str">
        <f t="shared" si="177"/>
        <v xml:space="preserve"> </v>
      </c>
      <c r="P282" s="63" t="str">
        <f t="shared" si="232"/>
        <v xml:space="preserve"> </v>
      </c>
      <c r="Q282" s="63"/>
      <c r="R282" s="63" t="str">
        <f t="shared" si="229"/>
        <v xml:space="preserve"> </v>
      </c>
      <c r="S282" s="62" t="str">
        <f t="shared" si="179"/>
        <v xml:space="preserve"> </v>
      </c>
      <c r="T282" s="62" t="str">
        <f t="shared" si="180"/>
        <v xml:space="preserve"> </v>
      </c>
      <c r="U282" s="66" t="str">
        <f t="shared" ref="U282:U318" si="237">IF(L282&lt;0," EROARE"," ")</f>
        <v xml:space="preserve"> </v>
      </c>
      <c r="V282" s="264"/>
    </row>
    <row r="283" spans="1:22" s="119" customFormat="1" ht="25.5">
      <c r="A283" s="195" t="s">
        <v>326</v>
      </c>
      <c r="B283" s="196" t="s">
        <v>327</v>
      </c>
      <c r="C283" s="70">
        <f t="shared" ref="C283:M283" si="238">ROUND(+C284+C302,1)</f>
        <v>14478264000</v>
      </c>
      <c r="D283" s="70">
        <f t="shared" si="238"/>
        <v>14869281180</v>
      </c>
      <c r="E283" s="70">
        <f t="shared" si="238"/>
        <v>11978264000</v>
      </c>
      <c r="F283" s="70">
        <f t="shared" si="238"/>
        <v>14254067400</v>
      </c>
      <c r="G283" s="70">
        <f t="shared" si="238"/>
        <v>14225266661</v>
      </c>
      <c r="H283" s="70">
        <f t="shared" si="238"/>
        <v>16087065150</v>
      </c>
      <c r="I283" s="70">
        <f t="shared" si="238"/>
        <v>1385405932</v>
      </c>
      <c r="J283" s="70">
        <f t="shared" si="238"/>
        <v>14701659218</v>
      </c>
      <c r="K283" s="71">
        <f t="shared" si="238"/>
        <v>14207304432</v>
      </c>
      <c r="L283" s="72">
        <f t="shared" si="238"/>
        <v>1879760718</v>
      </c>
      <c r="M283" s="73">
        <f t="shared" si="238"/>
        <v>14568883119</v>
      </c>
      <c r="N283" s="62"/>
      <c r="O283" s="62" t="str">
        <f t="shared" si="177"/>
        <v xml:space="preserve"> </v>
      </c>
      <c r="P283" s="63" t="str">
        <f t="shared" si="232"/>
        <v xml:space="preserve"> </v>
      </c>
      <c r="Q283" s="63"/>
      <c r="R283" s="63" t="str">
        <f t="shared" si="229"/>
        <v xml:space="preserve"> </v>
      </c>
      <c r="S283" s="62" t="str">
        <f t="shared" si="179"/>
        <v xml:space="preserve"> </v>
      </c>
      <c r="T283" s="62" t="str">
        <f t="shared" si="180"/>
        <v xml:space="preserve"> </v>
      </c>
      <c r="U283" s="66" t="str">
        <f t="shared" si="237"/>
        <v xml:space="preserve"> </v>
      </c>
      <c r="V283" s="118"/>
    </row>
    <row r="284" spans="1:22" s="103" customFormat="1" ht="18" customHeight="1">
      <c r="A284" s="208" t="s">
        <v>328</v>
      </c>
      <c r="B284" s="209" t="s">
        <v>329</v>
      </c>
      <c r="C284" s="109">
        <f>C285+C286+C287+C288+C289+C292+C295+C298+C301+C290</f>
        <v>14410060000</v>
      </c>
      <c r="D284" s="109">
        <f t="shared" ref="D284:M284" si="239">D285+D286+D287+D288+D289+D292+D295+D298+D301+D290</f>
        <v>14811514030.000002</v>
      </c>
      <c r="E284" s="109">
        <f t="shared" si="239"/>
        <v>11910060000</v>
      </c>
      <c r="F284" s="109">
        <f t="shared" si="239"/>
        <v>14199870899.999998</v>
      </c>
      <c r="G284" s="109">
        <f t="shared" si="239"/>
        <v>14173436479</v>
      </c>
      <c r="H284" s="109">
        <f t="shared" si="239"/>
        <v>16028272661</v>
      </c>
      <c r="I284" s="109">
        <f t="shared" si="239"/>
        <v>1382818514</v>
      </c>
      <c r="J284" s="109">
        <f t="shared" si="239"/>
        <v>14645454147</v>
      </c>
      <c r="K284" s="111">
        <f t="shared" si="239"/>
        <v>14155771827</v>
      </c>
      <c r="L284" s="112">
        <f t="shared" si="239"/>
        <v>1872500834</v>
      </c>
      <c r="M284" s="113">
        <f t="shared" si="239"/>
        <v>14512548705</v>
      </c>
      <c r="N284" s="62"/>
      <c r="O284" s="62" t="str">
        <f t="shared" si="177"/>
        <v xml:space="preserve"> </v>
      </c>
      <c r="P284" s="63" t="str">
        <f t="shared" si="232"/>
        <v xml:space="preserve"> </v>
      </c>
      <c r="Q284" s="63"/>
      <c r="R284" s="63" t="str">
        <f t="shared" si="229"/>
        <v xml:space="preserve"> </v>
      </c>
      <c r="S284" s="62" t="str">
        <f t="shared" si="179"/>
        <v xml:space="preserve"> </v>
      </c>
      <c r="T284" s="62" t="str">
        <f t="shared" si="180"/>
        <v xml:space="preserve"> </v>
      </c>
      <c r="U284" s="66" t="str">
        <f t="shared" si="237"/>
        <v xml:space="preserve"> </v>
      </c>
      <c r="V284" s="102"/>
    </row>
    <row r="285" spans="1:22" s="103" customFormat="1" ht="18" customHeight="1">
      <c r="A285" s="210" t="s">
        <v>248</v>
      </c>
      <c r="B285" s="95"/>
      <c r="C285" s="96">
        <v>13449374000</v>
      </c>
      <c r="D285" s="96">
        <v>13532302490.000002</v>
      </c>
      <c r="E285" s="96">
        <v>10949374000</v>
      </c>
      <c r="F285" s="104">
        <v>12952582189.999998</v>
      </c>
      <c r="G285" s="120">
        <f>'[1]ANGAJ BUGETAR'!E262</f>
        <v>12936190621</v>
      </c>
      <c r="H285" s="97">
        <f>I285+J285</f>
        <v>14676018374</v>
      </c>
      <c r="I285" s="97">
        <f>'[1]ANGAJAM LEGAL '!D262</f>
        <v>1304743359</v>
      </c>
      <c r="J285" s="97">
        <f>'[1]ANGAJAM LEGAL '!G262</f>
        <v>13371275015</v>
      </c>
      <c r="K285" s="122">
        <f>[1]PLATI!E262</f>
        <v>12936097982</v>
      </c>
      <c r="L285" s="100">
        <f>ROUND(H285-K285,1)</f>
        <v>1739920392</v>
      </c>
      <c r="M285" s="101">
        <v>13268168161</v>
      </c>
      <c r="N285" s="62"/>
      <c r="O285" s="62" t="str">
        <f t="shared" si="177"/>
        <v xml:space="preserve"> </v>
      </c>
      <c r="P285" s="63" t="str">
        <f t="shared" si="232"/>
        <v xml:space="preserve"> </v>
      </c>
      <c r="Q285" s="63"/>
      <c r="R285" s="63" t="str">
        <f t="shared" si="229"/>
        <v xml:space="preserve"> </v>
      </c>
      <c r="S285" s="62" t="str">
        <f t="shared" si="179"/>
        <v xml:space="preserve"> </v>
      </c>
      <c r="T285" s="62" t="str">
        <f t="shared" si="180"/>
        <v xml:space="preserve"> </v>
      </c>
      <c r="U285" s="66" t="str">
        <f t="shared" si="237"/>
        <v xml:space="preserve"> </v>
      </c>
      <c r="V285" s="102"/>
    </row>
    <row r="286" spans="1:22" s="103" customFormat="1" ht="48">
      <c r="A286" s="247" t="s">
        <v>309</v>
      </c>
      <c r="B286" s="95"/>
      <c r="C286" s="96"/>
      <c r="D286" s="96"/>
      <c r="E286" s="96"/>
      <c r="F286" s="104"/>
      <c r="G286" s="120">
        <f>'[1]ANGAJ BUGETAR'!E263</f>
        <v>0</v>
      </c>
      <c r="H286" s="97">
        <f t="shared" ref="H286:H290" si="240">I286+J286</f>
        <v>0</v>
      </c>
      <c r="I286" s="97">
        <f>'[1]ANGAJAM LEGAL '!D263</f>
        <v>72678</v>
      </c>
      <c r="J286" s="97">
        <f>'[1]ANGAJAM LEGAL '!G263</f>
        <v>-72678</v>
      </c>
      <c r="K286" s="122">
        <f>[1]PLATI!E263</f>
        <v>0</v>
      </c>
      <c r="L286" s="100">
        <f t="shared" ref="L286:L290" si="241">ROUND(H286-K286,1)</f>
        <v>0</v>
      </c>
      <c r="M286" s="101">
        <v>0</v>
      </c>
      <c r="N286" s="62"/>
      <c r="O286" s="62" t="str">
        <f t="shared" si="177"/>
        <v xml:space="preserve"> </v>
      </c>
      <c r="P286" s="63" t="str">
        <f t="shared" si="232"/>
        <v xml:space="preserve"> </v>
      </c>
      <c r="Q286" s="63"/>
      <c r="R286" s="63" t="str">
        <f t="shared" si="229"/>
        <v xml:space="preserve"> </v>
      </c>
      <c r="S286" s="62" t="str">
        <f t="shared" si="179"/>
        <v xml:space="preserve"> </v>
      </c>
      <c r="T286" s="62" t="str">
        <f t="shared" si="180"/>
        <v xml:space="preserve"> </v>
      </c>
      <c r="U286" s="66" t="str">
        <f t="shared" si="237"/>
        <v xml:space="preserve"> </v>
      </c>
      <c r="V286" s="102"/>
    </row>
    <row r="287" spans="1:22" s="103" customFormat="1" ht="114.75">
      <c r="A287" s="210" t="s">
        <v>250</v>
      </c>
      <c r="B287" s="95"/>
      <c r="C287" s="96">
        <v>13572000</v>
      </c>
      <c r="D287" s="96">
        <v>11724329.999999998</v>
      </c>
      <c r="E287" s="96">
        <v>13572000</v>
      </c>
      <c r="F287" s="104">
        <v>11724329.999999998</v>
      </c>
      <c r="G287" s="120">
        <f>'[1]ANGAJ BUGETAR'!E264</f>
        <v>11705053</v>
      </c>
      <c r="H287" s="97">
        <f t="shared" si="240"/>
        <v>11722242</v>
      </c>
      <c r="I287" s="97">
        <f>'[1]ANGAJAM LEGAL '!D264</f>
        <v>3366</v>
      </c>
      <c r="J287" s="97">
        <f>'[1]ANGAJAM LEGAL '!G264</f>
        <v>11718876</v>
      </c>
      <c r="K287" s="122">
        <f>[1]PLATI!E264</f>
        <v>11421173</v>
      </c>
      <c r="L287" s="100">
        <f t="shared" si="241"/>
        <v>301069</v>
      </c>
      <c r="M287" s="101">
        <v>10739884</v>
      </c>
      <c r="N287" s="62"/>
      <c r="O287" s="62" t="str">
        <f t="shared" ref="O287:O318" si="242">IF(F287&lt;K287," EROARE"," ")</f>
        <v xml:space="preserve"> </v>
      </c>
      <c r="P287" s="63" t="str">
        <f t="shared" si="232"/>
        <v xml:space="preserve"> </v>
      </c>
      <c r="Q287" s="63"/>
      <c r="R287" s="63" t="str">
        <f t="shared" si="229"/>
        <v xml:space="preserve"> </v>
      </c>
      <c r="S287" s="62" t="str">
        <f t="shared" ref="S287:S318" si="243">IF(G287&lt;K287," EROARE"," ")</f>
        <v xml:space="preserve"> </v>
      </c>
      <c r="T287" s="62" t="str">
        <f t="shared" ref="T287:T318" si="244">IF(H287&lt;K287," EROARE"," ")</f>
        <v xml:space="preserve"> </v>
      </c>
      <c r="U287" s="66" t="str">
        <f t="shared" si="237"/>
        <v xml:space="preserve"> </v>
      </c>
      <c r="V287" s="102"/>
    </row>
    <row r="288" spans="1:22" s="103" customFormat="1" ht="63.75">
      <c r="A288" s="210" t="s">
        <v>330</v>
      </c>
      <c r="B288" s="95"/>
      <c r="C288" s="96">
        <v>175213000</v>
      </c>
      <c r="D288" s="96">
        <v>181258980</v>
      </c>
      <c r="E288" s="96">
        <v>175213000</v>
      </c>
      <c r="F288" s="104">
        <v>193953500</v>
      </c>
      <c r="G288" s="120">
        <f>'[1]ANGAJ BUGETAR'!E265</f>
        <v>185447312</v>
      </c>
      <c r="H288" s="97">
        <f t="shared" si="240"/>
        <v>191195662</v>
      </c>
      <c r="I288" s="97">
        <f>'[1]ANGAJAM LEGAL '!D265</f>
        <v>10006651</v>
      </c>
      <c r="J288" s="97">
        <f>'[1]ANGAJAM LEGAL '!G265</f>
        <v>181189011</v>
      </c>
      <c r="K288" s="122">
        <f>[1]PLATI!E265</f>
        <v>175115164</v>
      </c>
      <c r="L288" s="100">
        <f t="shared" si="241"/>
        <v>16080498</v>
      </c>
      <c r="M288" s="101">
        <v>178198121</v>
      </c>
      <c r="N288" s="62"/>
      <c r="O288" s="62"/>
      <c r="P288" s="63" t="str">
        <f t="shared" si="232"/>
        <v xml:space="preserve"> </v>
      </c>
      <c r="Q288" s="63"/>
      <c r="R288" s="63"/>
      <c r="S288" s="62"/>
      <c r="T288" s="62"/>
      <c r="U288" s="66"/>
      <c r="V288" s="102"/>
    </row>
    <row r="289" spans="1:22" s="103" customFormat="1" ht="25.5">
      <c r="A289" s="210" t="s">
        <v>331</v>
      </c>
      <c r="B289" s="95"/>
      <c r="C289" s="96">
        <v>490886000</v>
      </c>
      <c r="D289" s="96">
        <v>516375349.99999982</v>
      </c>
      <c r="E289" s="96">
        <v>490886000</v>
      </c>
      <c r="F289" s="104">
        <v>501405300.00000006</v>
      </c>
      <c r="G289" s="120">
        <f>'[1]ANGAJ BUGETAR'!E266</f>
        <v>500456909</v>
      </c>
      <c r="H289" s="97">
        <f t="shared" si="240"/>
        <v>544109994</v>
      </c>
      <c r="I289" s="97">
        <f>'[1]ANGAJAM LEGAL '!D266</f>
        <v>30186628</v>
      </c>
      <c r="J289" s="97">
        <f>'[1]ANGAJAM LEGAL '!G266</f>
        <v>513923366</v>
      </c>
      <c r="K289" s="122">
        <f>[1]PLATI!E266</f>
        <v>494445400</v>
      </c>
      <c r="L289" s="100">
        <f t="shared" si="241"/>
        <v>49664594</v>
      </c>
      <c r="M289" s="101">
        <v>496407476</v>
      </c>
      <c r="N289" s="62"/>
      <c r="O289" s="62"/>
      <c r="P289" s="63" t="str">
        <f t="shared" si="232"/>
        <v xml:space="preserve"> </v>
      </c>
      <c r="Q289" s="63"/>
      <c r="R289" s="63"/>
      <c r="S289" s="62"/>
      <c r="T289" s="62"/>
      <c r="U289" s="66"/>
      <c r="V289" s="102"/>
    </row>
    <row r="290" spans="1:22" s="103" customFormat="1" ht="25.5">
      <c r="A290" s="210" t="s">
        <v>295</v>
      </c>
      <c r="B290" s="95"/>
      <c r="C290" s="96"/>
      <c r="D290" s="96">
        <v>156330349.99999997</v>
      </c>
      <c r="E290" s="96"/>
      <c r="F290" s="104">
        <v>157453440</v>
      </c>
      <c r="G290" s="120">
        <f>'[1]ANGAJ BUGETAR'!E267</f>
        <v>156896618</v>
      </c>
      <c r="H290" s="97">
        <f t="shared" si="240"/>
        <v>156202434</v>
      </c>
      <c r="I290" s="97">
        <f>'[1]ANGAJAM LEGAL '!D267</f>
        <v>0</v>
      </c>
      <c r="J290" s="97">
        <f>'[1]ANGAJAM LEGAL '!G267</f>
        <v>156202434</v>
      </c>
      <c r="K290" s="122">
        <f>[1]PLATI!E267</f>
        <v>155962466</v>
      </c>
      <c r="L290" s="100">
        <f t="shared" si="241"/>
        <v>239968</v>
      </c>
      <c r="M290" s="101">
        <v>156146207</v>
      </c>
      <c r="N290" s="62"/>
      <c r="O290" s="62"/>
      <c r="P290" s="63" t="str">
        <f t="shared" si="232"/>
        <v xml:space="preserve"> </v>
      </c>
      <c r="Q290" s="63"/>
      <c r="R290" s="63"/>
      <c r="S290" s="62"/>
      <c r="T290" s="62"/>
      <c r="U290" s="66"/>
      <c r="V290" s="102"/>
    </row>
    <row r="291" spans="1:22" s="232" customFormat="1" ht="25.5">
      <c r="A291" s="259" t="s">
        <v>332</v>
      </c>
      <c r="B291" s="226"/>
      <c r="C291" s="227">
        <f t="shared" ref="C291:D291" si="245">C292+C295+C298+C301</f>
        <v>281015000</v>
      </c>
      <c r="D291" s="227">
        <f t="shared" si="245"/>
        <v>413522530</v>
      </c>
      <c r="E291" s="227">
        <f>E292+E295+E298+E301</f>
        <v>281015000</v>
      </c>
      <c r="F291" s="227">
        <f>F292+F295+F298+F301</f>
        <v>382752140</v>
      </c>
      <c r="G291" s="260">
        <f t="shared" ref="G291:M291" si="246">G292+G295+G298+G301</f>
        <v>382739966</v>
      </c>
      <c r="H291" s="227">
        <f t="shared" si="246"/>
        <v>449023955</v>
      </c>
      <c r="I291" s="227">
        <f t="shared" si="246"/>
        <v>37805832</v>
      </c>
      <c r="J291" s="227">
        <f t="shared" si="246"/>
        <v>411218123</v>
      </c>
      <c r="K291" s="261">
        <f t="shared" si="246"/>
        <v>382729642</v>
      </c>
      <c r="L291" s="229">
        <f t="shared" si="246"/>
        <v>66294313</v>
      </c>
      <c r="M291" s="230">
        <f t="shared" si="246"/>
        <v>402888856</v>
      </c>
      <c r="N291" s="62"/>
      <c r="O291" s="62" t="str">
        <f t="shared" si="242"/>
        <v xml:space="preserve"> </v>
      </c>
      <c r="P291" s="63" t="str">
        <f t="shared" si="232"/>
        <v xml:space="preserve"> </v>
      </c>
      <c r="Q291" s="63"/>
      <c r="R291" s="63" t="str">
        <f t="shared" ref="R291:R300" si="247">IF(D291&lt;J291," EROARE"," ")</f>
        <v xml:space="preserve"> </v>
      </c>
      <c r="S291" s="62" t="str">
        <f t="shared" si="243"/>
        <v xml:space="preserve"> </v>
      </c>
      <c r="T291" s="62" t="str">
        <f t="shared" si="244"/>
        <v xml:space="preserve"> </v>
      </c>
      <c r="U291" s="66" t="str">
        <f t="shared" si="237"/>
        <v xml:space="preserve"> </v>
      </c>
      <c r="V291" s="231"/>
    </row>
    <row r="292" spans="1:22" s="103" customFormat="1" ht="76.5">
      <c r="A292" s="210" t="s">
        <v>333</v>
      </c>
      <c r="B292" s="95"/>
      <c r="C292" s="97">
        <f t="shared" ref="C292:M292" si="248">C293+C294</f>
        <v>3768000</v>
      </c>
      <c r="D292" s="97">
        <f t="shared" si="248"/>
        <v>9229940</v>
      </c>
      <c r="E292" s="97">
        <f t="shared" si="248"/>
        <v>3768000</v>
      </c>
      <c r="F292" s="97">
        <f t="shared" si="248"/>
        <v>4835000</v>
      </c>
      <c r="G292" s="120">
        <f t="shared" si="248"/>
        <v>4835000</v>
      </c>
      <c r="H292" s="97">
        <f t="shared" si="248"/>
        <v>9696424</v>
      </c>
      <c r="I292" s="97">
        <f t="shared" si="248"/>
        <v>516759</v>
      </c>
      <c r="J292" s="97">
        <f t="shared" si="248"/>
        <v>9179665</v>
      </c>
      <c r="K292" s="122">
        <f t="shared" si="248"/>
        <v>4832374</v>
      </c>
      <c r="L292" s="100">
        <f t="shared" si="248"/>
        <v>4864050</v>
      </c>
      <c r="M292" s="124">
        <f t="shared" si="248"/>
        <v>4970214</v>
      </c>
      <c r="N292" s="62"/>
      <c r="O292" s="62" t="str">
        <f t="shared" si="242"/>
        <v xml:space="preserve"> </v>
      </c>
      <c r="P292" s="63" t="str">
        <f t="shared" si="232"/>
        <v xml:space="preserve"> </v>
      </c>
      <c r="Q292" s="63"/>
      <c r="R292" s="63" t="str">
        <f t="shared" si="247"/>
        <v xml:space="preserve"> </v>
      </c>
      <c r="S292" s="62" t="str">
        <f t="shared" si="243"/>
        <v xml:space="preserve"> </v>
      </c>
      <c r="T292" s="62" t="str">
        <f t="shared" si="244"/>
        <v xml:space="preserve"> </v>
      </c>
      <c r="U292" s="66" t="str">
        <f t="shared" si="237"/>
        <v xml:space="preserve"> </v>
      </c>
      <c r="V292" s="102"/>
    </row>
    <row r="293" spans="1:22" s="103" customFormat="1" ht="18" customHeight="1">
      <c r="A293" s="213" t="s">
        <v>257</v>
      </c>
      <c r="B293" s="126"/>
      <c r="C293" s="127">
        <v>3754000</v>
      </c>
      <c r="D293" s="127">
        <v>9216390</v>
      </c>
      <c r="E293" s="127">
        <v>3754000</v>
      </c>
      <c r="F293" s="187">
        <v>4821450</v>
      </c>
      <c r="G293" s="128">
        <f>'[1]ANGAJ BUGETAR'!E270</f>
        <v>4821450</v>
      </c>
      <c r="H293" s="129">
        <f t="shared" ref="H293:H294" si="249">I293+J293</f>
        <v>9682874</v>
      </c>
      <c r="I293" s="129">
        <f>'[1]ANGAJAM LEGAL '!D270</f>
        <v>516751</v>
      </c>
      <c r="J293" s="129">
        <f>'[1]ANGAJAM LEGAL '!G270</f>
        <v>9166123</v>
      </c>
      <c r="K293" s="130">
        <f>[1]PLATI!E270</f>
        <v>4821450</v>
      </c>
      <c r="L293" s="131">
        <f t="shared" ref="L293:L294" si="250">ROUND(H293-K293,1)</f>
        <v>4861424</v>
      </c>
      <c r="M293" s="132">
        <v>4959290</v>
      </c>
      <c r="N293" s="62"/>
      <c r="O293" s="62" t="str">
        <f t="shared" si="242"/>
        <v xml:space="preserve"> </v>
      </c>
      <c r="P293" s="63" t="str">
        <f t="shared" si="232"/>
        <v xml:space="preserve"> </v>
      </c>
      <c r="Q293" s="63"/>
      <c r="R293" s="63" t="str">
        <f t="shared" si="247"/>
        <v xml:space="preserve"> </v>
      </c>
      <c r="S293" s="62" t="str">
        <f t="shared" si="243"/>
        <v xml:space="preserve"> </v>
      </c>
      <c r="T293" s="62" t="str">
        <f t="shared" si="244"/>
        <v xml:space="preserve"> </v>
      </c>
      <c r="U293" s="66" t="str">
        <f t="shared" si="237"/>
        <v xml:space="preserve"> </v>
      </c>
      <c r="V293" s="102"/>
    </row>
    <row r="294" spans="1:22" s="103" customFormat="1" ht="114.75">
      <c r="A294" s="240" t="s">
        <v>250</v>
      </c>
      <c r="B294" s="134"/>
      <c r="C294" s="135">
        <v>14000</v>
      </c>
      <c r="D294" s="135">
        <v>13549.999999999998</v>
      </c>
      <c r="E294" s="135">
        <v>14000</v>
      </c>
      <c r="F294" s="136">
        <v>13549.999999999998</v>
      </c>
      <c r="G294" s="137">
        <f>'[1]ANGAJ BUGETAR'!E271</f>
        <v>13550</v>
      </c>
      <c r="H294" s="138">
        <f t="shared" si="249"/>
        <v>13550</v>
      </c>
      <c r="I294" s="138">
        <f>'[1]ANGAJAM LEGAL '!D271</f>
        <v>8</v>
      </c>
      <c r="J294" s="138">
        <f>'[1]ANGAJAM LEGAL '!G271</f>
        <v>13542</v>
      </c>
      <c r="K294" s="139">
        <f>[1]PLATI!E271</f>
        <v>10924</v>
      </c>
      <c r="L294" s="140">
        <f t="shared" si="250"/>
        <v>2626</v>
      </c>
      <c r="M294" s="141">
        <v>10924</v>
      </c>
      <c r="N294" s="62"/>
      <c r="O294" s="62" t="str">
        <f t="shared" si="242"/>
        <v xml:space="preserve"> </v>
      </c>
      <c r="P294" s="63" t="str">
        <f t="shared" si="232"/>
        <v xml:space="preserve"> </v>
      </c>
      <c r="Q294" s="63"/>
      <c r="R294" s="63" t="str">
        <f t="shared" si="247"/>
        <v xml:space="preserve"> </v>
      </c>
      <c r="S294" s="62" t="str">
        <f t="shared" si="243"/>
        <v xml:space="preserve"> </v>
      </c>
      <c r="T294" s="62" t="str">
        <f t="shared" si="244"/>
        <v xml:space="preserve"> </v>
      </c>
      <c r="U294" s="66" t="str">
        <f t="shared" si="237"/>
        <v xml:space="preserve"> </v>
      </c>
      <c r="V294" s="102"/>
    </row>
    <row r="295" spans="1:22" s="265" customFormat="1" ht="36">
      <c r="A295" s="267" t="s">
        <v>334</v>
      </c>
      <c r="B295" s="185"/>
      <c r="C295" s="98">
        <f>C296+C297</f>
        <v>2725000</v>
      </c>
      <c r="D295" s="98">
        <f t="shared" ref="D295:J295" si="251">D296+D297</f>
        <v>10015600</v>
      </c>
      <c r="E295" s="98">
        <f t="shared" si="251"/>
        <v>2725000</v>
      </c>
      <c r="F295" s="98">
        <f t="shared" si="251"/>
        <v>9752389.9999999981</v>
      </c>
      <c r="G295" s="98">
        <f t="shared" si="251"/>
        <v>9752390</v>
      </c>
      <c r="H295" s="98">
        <f t="shared" si="251"/>
        <v>11627295</v>
      </c>
      <c r="I295" s="98">
        <f t="shared" si="251"/>
        <v>1611695</v>
      </c>
      <c r="J295" s="98">
        <f t="shared" si="251"/>
        <v>10015600</v>
      </c>
      <c r="K295" s="255">
        <f>[1]PLATI!E272</f>
        <v>9752390</v>
      </c>
      <c r="L295" s="212">
        <f>ROUND(H295-K295,1)</f>
        <v>1874905</v>
      </c>
      <c r="M295" s="224">
        <f>M296+M297</f>
        <v>9833100</v>
      </c>
      <c r="N295" s="62"/>
      <c r="O295" s="62" t="str">
        <f t="shared" si="242"/>
        <v xml:space="preserve"> </v>
      </c>
      <c r="P295" s="63" t="str">
        <f t="shared" si="232"/>
        <v xml:space="preserve"> </v>
      </c>
      <c r="Q295" s="63"/>
      <c r="R295" s="63" t="str">
        <f t="shared" si="247"/>
        <v xml:space="preserve"> </v>
      </c>
      <c r="S295" s="62" t="str">
        <f t="shared" si="243"/>
        <v xml:space="preserve"> </v>
      </c>
      <c r="T295" s="62" t="str">
        <f t="shared" si="244"/>
        <v xml:space="preserve"> </v>
      </c>
      <c r="U295" s="66" t="str">
        <f t="shared" si="237"/>
        <v xml:space="preserve"> </v>
      </c>
      <c r="V295" s="264"/>
    </row>
    <row r="296" spans="1:22" s="265" customFormat="1">
      <c r="A296" s="247" t="s">
        <v>257</v>
      </c>
      <c r="B296" s="185"/>
      <c r="C296" s="159">
        <v>2725000</v>
      </c>
      <c r="D296" s="159">
        <v>9979100</v>
      </c>
      <c r="E296" s="159">
        <v>2725000</v>
      </c>
      <c r="F296" s="159">
        <v>9708589.9999999981</v>
      </c>
      <c r="G296" s="160">
        <f>'[1]ANGAJ BUGETAR'!E273</f>
        <v>9708590</v>
      </c>
      <c r="H296" s="98">
        <f t="shared" ref="H296:H297" si="252">I296+J296</f>
        <v>11583495</v>
      </c>
      <c r="I296" s="98">
        <f>'[1]ANGAJAM LEGAL '!D273</f>
        <v>1604395</v>
      </c>
      <c r="J296" s="98">
        <f>'[1]ANGAJAM LEGAL '!G273</f>
        <v>9979100</v>
      </c>
      <c r="K296" s="255">
        <f>[1]PLATI!E273</f>
        <v>9708590</v>
      </c>
      <c r="L296" s="212">
        <f t="shared" ref="L296:L297" si="253">ROUND(H296-K296,1)</f>
        <v>1874905</v>
      </c>
      <c r="M296" s="161">
        <v>9796600</v>
      </c>
      <c r="N296" s="62"/>
      <c r="O296" s="62" t="str">
        <f t="shared" si="242"/>
        <v xml:space="preserve"> </v>
      </c>
      <c r="P296" s="63" t="str">
        <f t="shared" si="232"/>
        <v xml:space="preserve"> </v>
      </c>
      <c r="Q296" s="63"/>
      <c r="R296" s="63" t="str">
        <f t="shared" si="247"/>
        <v xml:space="preserve"> </v>
      </c>
      <c r="S296" s="62" t="str">
        <f t="shared" si="243"/>
        <v xml:space="preserve"> </v>
      </c>
      <c r="T296" s="62" t="str">
        <f t="shared" si="244"/>
        <v xml:space="preserve"> </v>
      </c>
      <c r="U296" s="66" t="str">
        <f t="shared" si="237"/>
        <v xml:space="preserve"> </v>
      </c>
      <c r="V296" s="264"/>
    </row>
    <row r="297" spans="1:22" s="265" customFormat="1" ht="96">
      <c r="A297" s="247" t="s">
        <v>250</v>
      </c>
      <c r="B297" s="185"/>
      <c r="C297" s="159"/>
      <c r="D297" s="159">
        <v>36500</v>
      </c>
      <c r="E297" s="159"/>
      <c r="F297" s="159">
        <v>43800</v>
      </c>
      <c r="G297" s="160">
        <f>'[1]ANGAJ BUGETAR'!E274</f>
        <v>43800</v>
      </c>
      <c r="H297" s="98">
        <f t="shared" si="252"/>
        <v>43800</v>
      </c>
      <c r="I297" s="98">
        <f>'[1]ANGAJAM LEGAL '!D274</f>
        <v>7300</v>
      </c>
      <c r="J297" s="98">
        <f>'[1]ANGAJAM LEGAL '!G274</f>
        <v>36500</v>
      </c>
      <c r="K297" s="255">
        <f>[1]PLATI!E274</f>
        <v>43800</v>
      </c>
      <c r="L297" s="212">
        <f t="shared" si="253"/>
        <v>0</v>
      </c>
      <c r="M297" s="161">
        <v>36500</v>
      </c>
      <c r="N297" s="62"/>
      <c r="O297" s="62" t="str">
        <f t="shared" si="242"/>
        <v xml:space="preserve"> </v>
      </c>
      <c r="P297" s="63" t="str">
        <f t="shared" si="232"/>
        <v xml:space="preserve"> </v>
      </c>
      <c r="Q297" s="63"/>
      <c r="R297" s="63" t="str">
        <f t="shared" si="247"/>
        <v xml:space="preserve"> </v>
      </c>
      <c r="S297" s="62" t="str">
        <f t="shared" si="243"/>
        <v xml:space="preserve"> </v>
      </c>
      <c r="T297" s="62" t="str">
        <f t="shared" si="244"/>
        <v xml:space="preserve"> </v>
      </c>
      <c r="U297" s="66" t="str">
        <f t="shared" si="237"/>
        <v xml:space="preserve"> </v>
      </c>
      <c r="V297" s="264"/>
    </row>
    <row r="298" spans="1:22" s="265" customFormat="1" ht="24">
      <c r="A298" s="268" t="s">
        <v>335</v>
      </c>
      <c r="B298" s="185"/>
      <c r="C298" s="98">
        <f>C299+C300</f>
        <v>273022000</v>
      </c>
      <c r="D298" s="98">
        <f t="shared" ref="D298:M298" si="254">D299+D300</f>
        <v>394122990</v>
      </c>
      <c r="E298" s="98">
        <f t="shared" si="254"/>
        <v>273022000</v>
      </c>
      <c r="F298" s="98">
        <f t="shared" si="254"/>
        <v>368164750</v>
      </c>
      <c r="G298" s="160">
        <f t="shared" si="254"/>
        <v>368152576</v>
      </c>
      <c r="H298" s="98">
        <f t="shared" si="254"/>
        <v>427546236</v>
      </c>
      <c r="I298" s="98">
        <f t="shared" si="254"/>
        <v>35677378</v>
      </c>
      <c r="J298" s="98">
        <f t="shared" si="254"/>
        <v>391868858</v>
      </c>
      <c r="K298" s="255">
        <f t="shared" si="254"/>
        <v>368144878</v>
      </c>
      <c r="L298" s="212">
        <f t="shared" si="254"/>
        <v>59401358</v>
      </c>
      <c r="M298" s="224">
        <f t="shared" si="254"/>
        <v>388085542</v>
      </c>
      <c r="N298" s="62"/>
      <c r="O298" s="62" t="str">
        <f t="shared" si="242"/>
        <v xml:space="preserve"> </v>
      </c>
      <c r="P298" s="63" t="str">
        <f t="shared" si="232"/>
        <v xml:space="preserve"> </v>
      </c>
      <c r="Q298" s="63"/>
      <c r="R298" s="63" t="str">
        <f t="shared" si="247"/>
        <v xml:space="preserve"> </v>
      </c>
      <c r="S298" s="62" t="str">
        <f t="shared" si="243"/>
        <v xml:space="preserve"> </v>
      </c>
      <c r="T298" s="62" t="str">
        <f t="shared" si="244"/>
        <v xml:space="preserve"> </v>
      </c>
      <c r="U298" s="66" t="str">
        <f t="shared" si="237"/>
        <v xml:space="preserve"> </v>
      </c>
      <c r="V298" s="264"/>
    </row>
    <row r="299" spans="1:22" s="265" customFormat="1" ht="18" customHeight="1">
      <c r="A299" s="210" t="s">
        <v>257</v>
      </c>
      <c r="B299" s="185"/>
      <c r="C299" s="159">
        <v>272345000</v>
      </c>
      <c r="D299" s="159">
        <v>393544540</v>
      </c>
      <c r="E299" s="159">
        <v>272345000</v>
      </c>
      <c r="F299" s="159">
        <v>367573180</v>
      </c>
      <c r="G299" s="160">
        <f>'[1]ANGAJ BUGETAR'!E276</f>
        <v>367573180</v>
      </c>
      <c r="H299" s="98">
        <f t="shared" ref="H299:H301" si="255">I299+J299</f>
        <v>426954678</v>
      </c>
      <c r="I299" s="98">
        <f>'[1]ANGAJAM LEGAL '!D276</f>
        <v>35664244</v>
      </c>
      <c r="J299" s="98">
        <f>'[1]ANGAJAM LEGAL '!G276</f>
        <v>391290434</v>
      </c>
      <c r="K299" s="255">
        <f>[1]PLATI!E276</f>
        <v>367573180</v>
      </c>
      <c r="L299" s="212">
        <f t="shared" ref="L299:L301" si="256">ROUND(H299-K299,1)</f>
        <v>59381498</v>
      </c>
      <c r="M299" s="161">
        <v>387514164</v>
      </c>
      <c r="N299" s="62"/>
      <c r="O299" s="62" t="str">
        <f t="shared" si="242"/>
        <v xml:space="preserve"> </v>
      </c>
      <c r="P299" s="63" t="str">
        <f t="shared" si="232"/>
        <v xml:space="preserve"> </v>
      </c>
      <c r="Q299" s="63"/>
      <c r="R299" s="63" t="str">
        <f t="shared" si="247"/>
        <v xml:space="preserve"> </v>
      </c>
      <c r="S299" s="62" t="str">
        <f t="shared" si="243"/>
        <v xml:space="preserve"> </v>
      </c>
      <c r="T299" s="62" t="str">
        <f t="shared" si="244"/>
        <v xml:space="preserve"> </v>
      </c>
      <c r="U299" s="66" t="str">
        <f t="shared" si="237"/>
        <v xml:space="preserve"> </v>
      </c>
      <c r="V299" s="264"/>
    </row>
    <row r="300" spans="1:22" s="265" customFormat="1" ht="129" customHeight="1">
      <c r="A300" s="210" t="s">
        <v>250</v>
      </c>
      <c r="B300" s="185"/>
      <c r="C300" s="159">
        <v>677000</v>
      </c>
      <c r="D300" s="159">
        <v>578449.99999999988</v>
      </c>
      <c r="E300" s="159">
        <v>677000</v>
      </c>
      <c r="F300" s="159">
        <v>591570</v>
      </c>
      <c r="G300" s="160">
        <f>'[1]ANGAJ BUGETAR'!E277</f>
        <v>579396</v>
      </c>
      <c r="H300" s="98">
        <f t="shared" si="255"/>
        <v>591558</v>
      </c>
      <c r="I300" s="98">
        <f>'[1]ANGAJAM LEGAL '!D277</f>
        <v>13134</v>
      </c>
      <c r="J300" s="98">
        <f>'[1]ANGAJAM LEGAL '!G277</f>
        <v>578424</v>
      </c>
      <c r="K300" s="255">
        <f>[1]PLATI!E277</f>
        <v>571698</v>
      </c>
      <c r="L300" s="212">
        <f t="shared" si="256"/>
        <v>19860</v>
      </c>
      <c r="M300" s="161">
        <v>571378</v>
      </c>
      <c r="N300" s="62"/>
      <c r="O300" s="62" t="str">
        <f t="shared" si="242"/>
        <v xml:space="preserve"> </v>
      </c>
      <c r="P300" s="63" t="str">
        <f t="shared" si="232"/>
        <v xml:space="preserve"> </v>
      </c>
      <c r="Q300" s="63"/>
      <c r="R300" s="63" t="str">
        <f t="shared" si="247"/>
        <v xml:space="preserve"> </v>
      </c>
      <c r="S300" s="62" t="str">
        <f t="shared" si="243"/>
        <v xml:space="preserve"> </v>
      </c>
      <c r="T300" s="62" t="str">
        <f t="shared" si="244"/>
        <v xml:space="preserve"> </v>
      </c>
      <c r="U300" s="66" t="str">
        <f t="shared" si="237"/>
        <v xml:space="preserve"> </v>
      </c>
      <c r="V300" s="264"/>
    </row>
    <row r="301" spans="1:22" s="265" customFormat="1" ht="25.5">
      <c r="A301" s="210" t="s">
        <v>336</v>
      </c>
      <c r="B301" s="185"/>
      <c r="C301" s="159">
        <v>1500000</v>
      </c>
      <c r="D301" s="159">
        <v>154000</v>
      </c>
      <c r="E301" s="159">
        <v>1500000</v>
      </c>
      <c r="F301" s="159">
        <v>0</v>
      </c>
      <c r="G301" s="160">
        <f>'[1]ANGAJ BUGETAR'!E278</f>
        <v>0</v>
      </c>
      <c r="H301" s="98">
        <f t="shared" si="255"/>
        <v>154000</v>
      </c>
      <c r="I301" s="98">
        <f>'[1]ANGAJAM LEGAL '!D278</f>
        <v>0</v>
      </c>
      <c r="J301" s="98">
        <f>'[1]ANGAJAM LEGAL '!G278</f>
        <v>154000</v>
      </c>
      <c r="K301" s="255">
        <f>[1]PLATI!E278</f>
        <v>0</v>
      </c>
      <c r="L301" s="212">
        <f t="shared" si="256"/>
        <v>154000</v>
      </c>
      <c r="M301" s="161"/>
      <c r="N301" s="62"/>
      <c r="O301" s="62"/>
      <c r="P301" s="63" t="str">
        <f t="shared" si="232"/>
        <v xml:space="preserve"> </v>
      </c>
      <c r="Q301" s="63"/>
      <c r="R301" s="63"/>
      <c r="S301" s="62"/>
      <c r="T301" s="62"/>
      <c r="U301" s="66"/>
      <c r="V301" s="264"/>
    </row>
    <row r="302" spans="1:22" s="156" customFormat="1" ht="25.5">
      <c r="A302" s="208" t="s">
        <v>337</v>
      </c>
      <c r="B302" s="209" t="s">
        <v>338</v>
      </c>
      <c r="C302" s="109">
        <f>C303+C304+C305+C306+C307</f>
        <v>68204000</v>
      </c>
      <c r="D302" s="109">
        <f t="shared" ref="D302:M302" si="257">D303+D304+D305+D306+D307</f>
        <v>57767150</v>
      </c>
      <c r="E302" s="109">
        <f t="shared" si="257"/>
        <v>68204000</v>
      </c>
      <c r="F302" s="109">
        <f t="shared" si="257"/>
        <v>54196499.999999993</v>
      </c>
      <c r="G302" s="109">
        <f t="shared" si="257"/>
        <v>51830182</v>
      </c>
      <c r="H302" s="109">
        <f t="shared" si="257"/>
        <v>58792489</v>
      </c>
      <c r="I302" s="109">
        <f t="shared" si="257"/>
        <v>2587418</v>
      </c>
      <c r="J302" s="109">
        <f t="shared" si="257"/>
        <v>56205071</v>
      </c>
      <c r="K302" s="111">
        <f t="shared" si="257"/>
        <v>51532605</v>
      </c>
      <c r="L302" s="112">
        <f t="shared" si="257"/>
        <v>7259884</v>
      </c>
      <c r="M302" s="113">
        <f t="shared" si="257"/>
        <v>56334414</v>
      </c>
      <c r="N302" s="62"/>
      <c r="O302" s="62" t="str">
        <f t="shared" si="242"/>
        <v xml:space="preserve"> </v>
      </c>
      <c r="P302" s="63" t="str">
        <f t="shared" si="232"/>
        <v xml:space="preserve"> </v>
      </c>
      <c r="Q302" s="63"/>
      <c r="R302" s="63" t="str">
        <f>IF(D302&lt;J302," EROARE"," ")</f>
        <v xml:space="preserve"> </v>
      </c>
      <c r="S302" s="62" t="str">
        <f t="shared" si="243"/>
        <v xml:space="preserve"> </v>
      </c>
      <c r="T302" s="62" t="str">
        <f t="shared" si="244"/>
        <v xml:space="preserve"> </v>
      </c>
      <c r="U302" s="66" t="str">
        <f t="shared" si="237"/>
        <v xml:space="preserve"> </v>
      </c>
      <c r="V302" s="191"/>
    </row>
    <row r="303" spans="1:22" s="103" customFormat="1" ht="18" customHeight="1">
      <c r="A303" s="210" t="s">
        <v>248</v>
      </c>
      <c r="B303" s="95"/>
      <c r="C303" s="96">
        <v>50400000</v>
      </c>
      <c r="D303" s="96">
        <v>49457640</v>
      </c>
      <c r="E303" s="96">
        <v>50400000</v>
      </c>
      <c r="F303" s="104">
        <v>44163369.999999993</v>
      </c>
      <c r="G303" s="120">
        <f>'[1]ANGAJ BUGETAR'!E280</f>
        <v>44037457</v>
      </c>
      <c r="H303" s="97">
        <f t="shared" ref="H303:H309" si="258">I303+J303</f>
        <v>50307971</v>
      </c>
      <c r="I303" s="97">
        <f>'[1]ANGAJAM LEGAL '!D280</f>
        <v>2256167</v>
      </c>
      <c r="J303" s="97">
        <f>'[1]ANGAJAM LEGAL '!G280</f>
        <v>48051804</v>
      </c>
      <c r="K303" s="122">
        <f>[1]PLATI!E280</f>
        <v>44037457</v>
      </c>
      <c r="L303" s="100">
        <f t="shared" ref="L303:L309" si="259">ROUND(H303-K303,1)</f>
        <v>6270514</v>
      </c>
      <c r="M303" s="101">
        <v>48177716</v>
      </c>
      <c r="N303" s="62"/>
      <c r="O303" s="62" t="str">
        <f t="shared" si="242"/>
        <v xml:space="preserve"> </v>
      </c>
      <c r="P303" s="63" t="str">
        <f t="shared" si="232"/>
        <v xml:space="preserve"> </v>
      </c>
      <c r="Q303" s="63"/>
      <c r="R303" s="63" t="str">
        <f>IF(D303&lt;J303," EROARE"," ")</f>
        <v xml:space="preserve"> </v>
      </c>
      <c r="S303" s="62" t="str">
        <f t="shared" si="243"/>
        <v xml:space="preserve"> </v>
      </c>
      <c r="T303" s="62" t="str">
        <f t="shared" si="244"/>
        <v xml:space="preserve"> </v>
      </c>
      <c r="U303" s="66" t="str">
        <f t="shared" si="237"/>
        <v xml:space="preserve"> </v>
      </c>
      <c r="V303" s="102"/>
    </row>
    <row r="304" spans="1:22" s="103" customFormat="1" ht="18" customHeight="1">
      <c r="A304" s="210" t="s">
        <v>252</v>
      </c>
      <c r="B304" s="95"/>
      <c r="C304" s="96">
        <v>7000</v>
      </c>
      <c r="D304" s="96">
        <v>6000</v>
      </c>
      <c r="E304" s="96">
        <v>7000</v>
      </c>
      <c r="F304" s="104">
        <v>6000</v>
      </c>
      <c r="G304" s="120">
        <f>'[1]ANGAJ BUGETAR'!E281</f>
        <v>4500</v>
      </c>
      <c r="H304" s="97">
        <f t="shared" si="258"/>
        <v>4500</v>
      </c>
      <c r="I304" s="97">
        <f>'[1]ANGAJAM LEGAL '!D281</f>
        <v>0</v>
      </c>
      <c r="J304" s="97">
        <f>'[1]ANGAJAM LEGAL '!G281</f>
        <v>4500</v>
      </c>
      <c r="K304" s="122">
        <f>[1]PLATI!E281</f>
        <v>4500</v>
      </c>
      <c r="L304" s="100">
        <f t="shared" si="259"/>
        <v>0</v>
      </c>
      <c r="M304" s="101">
        <v>4500</v>
      </c>
      <c r="N304" s="62"/>
      <c r="O304" s="62" t="str">
        <f t="shared" si="242"/>
        <v xml:space="preserve"> </v>
      </c>
      <c r="P304" s="63" t="str">
        <f t="shared" si="232"/>
        <v xml:space="preserve"> </v>
      </c>
      <c r="Q304" s="63"/>
      <c r="R304" s="63" t="str">
        <f>IF(D304&lt;J304," EROARE"," ")</f>
        <v xml:space="preserve"> </v>
      </c>
      <c r="S304" s="62" t="str">
        <f t="shared" si="243"/>
        <v xml:space="preserve"> </v>
      </c>
      <c r="T304" s="62" t="str">
        <f t="shared" si="244"/>
        <v xml:space="preserve"> </v>
      </c>
      <c r="U304" s="66" t="str">
        <f t="shared" si="237"/>
        <v xml:space="preserve"> </v>
      </c>
      <c r="V304" s="102"/>
    </row>
    <row r="305" spans="1:22" s="103" customFormat="1" ht="131.44999999999999" customHeight="1">
      <c r="A305" s="210" t="s">
        <v>250</v>
      </c>
      <c r="B305" s="95"/>
      <c r="C305" s="96">
        <v>57000</v>
      </c>
      <c r="D305" s="96">
        <v>89900</v>
      </c>
      <c r="E305" s="96">
        <v>57000</v>
      </c>
      <c r="F305" s="104">
        <v>89900</v>
      </c>
      <c r="G305" s="120">
        <f>'[1]ANGAJ BUGETAR'!E282</f>
        <v>89900</v>
      </c>
      <c r="H305" s="97">
        <f t="shared" si="258"/>
        <v>89889</v>
      </c>
      <c r="I305" s="97">
        <f>'[1]ANGAJAM LEGAL '!D282</f>
        <v>0</v>
      </c>
      <c r="J305" s="97">
        <f>'[1]ANGAJAM LEGAL '!G282</f>
        <v>89889</v>
      </c>
      <c r="K305" s="122">
        <f>[1]PLATI!E282</f>
        <v>89889</v>
      </c>
      <c r="L305" s="100">
        <f t="shared" si="259"/>
        <v>0</v>
      </c>
      <c r="M305" s="101">
        <v>89889</v>
      </c>
      <c r="N305" s="62"/>
      <c r="O305" s="62" t="str">
        <f t="shared" si="242"/>
        <v xml:space="preserve"> </v>
      </c>
      <c r="P305" s="63" t="str">
        <f t="shared" si="232"/>
        <v xml:space="preserve"> </v>
      </c>
      <c r="Q305" s="63"/>
      <c r="R305" s="63" t="str">
        <f>IF(D305&lt;J305," EROARE"," ")</f>
        <v xml:space="preserve"> </v>
      </c>
      <c r="S305" s="62" t="str">
        <f t="shared" si="243"/>
        <v xml:space="preserve"> </v>
      </c>
      <c r="T305" s="62" t="str">
        <f t="shared" si="244"/>
        <v xml:space="preserve"> </v>
      </c>
      <c r="U305" s="66" t="str">
        <f t="shared" si="237"/>
        <v xml:space="preserve"> </v>
      </c>
      <c r="V305" s="102"/>
    </row>
    <row r="306" spans="1:22" s="103" customFormat="1" ht="34.15" customHeight="1">
      <c r="A306" s="213" t="s">
        <v>331</v>
      </c>
      <c r="B306" s="126"/>
      <c r="C306" s="127">
        <v>17740000</v>
      </c>
      <c r="D306" s="127">
        <v>7560490</v>
      </c>
      <c r="E306" s="127">
        <v>17740000</v>
      </c>
      <c r="F306" s="187">
        <v>9287999.9999999981</v>
      </c>
      <c r="G306" s="128">
        <f>'[1]ANGAJ BUGETAR'!E283</f>
        <v>7049502</v>
      </c>
      <c r="H306" s="129">
        <f t="shared" si="258"/>
        <v>7741312</v>
      </c>
      <c r="I306" s="129">
        <f>'[1]ANGAJAM LEGAL '!D283</f>
        <v>331251</v>
      </c>
      <c r="J306" s="129">
        <f>'[1]ANGAJAM LEGAL '!G283</f>
        <v>7410061</v>
      </c>
      <c r="K306" s="130">
        <f>[1]PLATI!E283</f>
        <v>6751942</v>
      </c>
      <c r="L306" s="131">
        <f t="shared" si="259"/>
        <v>989370</v>
      </c>
      <c r="M306" s="132">
        <v>7413492</v>
      </c>
      <c r="N306" s="62"/>
      <c r="O306" s="62" t="str">
        <f t="shared" si="242"/>
        <v xml:space="preserve"> </v>
      </c>
      <c r="P306" s="63" t="str">
        <f t="shared" si="232"/>
        <v xml:space="preserve"> </v>
      </c>
      <c r="Q306" s="63"/>
      <c r="R306" s="63" t="str">
        <f>IF(D306&lt;J306," EROARE"," ")</f>
        <v xml:space="preserve"> </v>
      </c>
      <c r="S306" s="62" t="str">
        <f t="shared" si="243"/>
        <v xml:space="preserve"> </v>
      </c>
      <c r="T306" s="62" t="str">
        <f t="shared" si="244"/>
        <v xml:space="preserve"> </v>
      </c>
      <c r="U306" s="66" t="str">
        <f t="shared" si="237"/>
        <v xml:space="preserve"> </v>
      </c>
      <c r="V306" s="102"/>
    </row>
    <row r="307" spans="1:22" s="103" customFormat="1" ht="34.15" customHeight="1">
      <c r="A307" s="269" t="s">
        <v>295</v>
      </c>
      <c r="B307" s="270"/>
      <c r="C307" s="271"/>
      <c r="D307" s="271">
        <v>653120</v>
      </c>
      <c r="E307" s="271"/>
      <c r="F307" s="272">
        <v>649229.99999999988</v>
      </c>
      <c r="G307" s="273">
        <f>'[1]ANGAJ BUGETAR'!E284</f>
        <v>648823</v>
      </c>
      <c r="H307" s="274">
        <f t="shared" si="258"/>
        <v>648817</v>
      </c>
      <c r="I307" s="274">
        <f>'[1]ANGAJAM LEGAL '!D284</f>
        <v>0</v>
      </c>
      <c r="J307" s="274">
        <f>'[1]ANGAJAM LEGAL '!G284</f>
        <v>648817</v>
      </c>
      <c r="K307" s="275">
        <f>[1]PLATI!E284</f>
        <v>648817</v>
      </c>
      <c r="L307" s="276">
        <f t="shared" si="259"/>
        <v>0</v>
      </c>
      <c r="M307" s="277">
        <v>648817</v>
      </c>
      <c r="N307" s="62"/>
      <c r="O307" s="62"/>
      <c r="P307" s="63" t="str">
        <f t="shared" si="232"/>
        <v xml:space="preserve"> </v>
      </c>
      <c r="Q307" s="63"/>
      <c r="R307" s="63"/>
      <c r="S307" s="62"/>
      <c r="T307" s="62"/>
      <c r="U307" s="66"/>
      <c r="V307" s="102"/>
    </row>
    <row r="308" spans="1:22" s="156" customFormat="1" ht="27" customHeight="1">
      <c r="A308" s="278" t="s">
        <v>339</v>
      </c>
      <c r="B308" s="279" t="s">
        <v>340</v>
      </c>
      <c r="C308" s="280">
        <v>60990000</v>
      </c>
      <c r="D308" s="280">
        <v>63635899.999999993</v>
      </c>
      <c r="E308" s="280">
        <v>60990000</v>
      </c>
      <c r="F308" s="281">
        <v>54651370</v>
      </c>
      <c r="G308" s="110">
        <f>'[1]ANGAJ BUGETAR'!E285</f>
        <v>54420041</v>
      </c>
      <c r="H308" s="109">
        <f t="shared" si="258"/>
        <v>66492529</v>
      </c>
      <c r="I308" s="109">
        <f>'[1]ANGAJAM LEGAL '!D285</f>
        <v>3625338</v>
      </c>
      <c r="J308" s="109">
        <f>'[1]ANGAJAM LEGAL '!G285</f>
        <v>62867191</v>
      </c>
      <c r="K308" s="144">
        <f>[1]PLATI!E285</f>
        <v>54420041</v>
      </c>
      <c r="L308" s="112">
        <f t="shared" si="259"/>
        <v>12072488</v>
      </c>
      <c r="M308" s="282">
        <v>62781031</v>
      </c>
      <c r="N308" s="62"/>
      <c r="O308" s="62" t="str">
        <f t="shared" si="242"/>
        <v xml:space="preserve"> </v>
      </c>
      <c r="P308" s="63" t="str">
        <f t="shared" si="232"/>
        <v xml:space="preserve"> </v>
      </c>
      <c r="Q308" s="63"/>
      <c r="R308" s="63" t="str">
        <f t="shared" ref="R308:R318" si="260">IF(D308&lt;J308," EROARE"," ")</f>
        <v xml:space="preserve"> </v>
      </c>
      <c r="S308" s="62" t="str">
        <f t="shared" si="243"/>
        <v xml:space="preserve"> </v>
      </c>
      <c r="T308" s="62" t="str">
        <f t="shared" si="244"/>
        <v xml:space="preserve"> </v>
      </c>
      <c r="U308" s="66" t="str">
        <f t="shared" si="237"/>
        <v xml:space="preserve"> </v>
      </c>
      <c r="V308" s="191"/>
    </row>
    <row r="309" spans="1:22" s="156" customFormat="1" ht="25.5">
      <c r="A309" s="195" t="s">
        <v>341</v>
      </c>
      <c r="B309" s="196" t="s">
        <v>342</v>
      </c>
      <c r="C309" s="146">
        <v>500000000</v>
      </c>
      <c r="D309" s="146">
        <v>925638019.99999976</v>
      </c>
      <c r="E309" s="146">
        <v>500000000</v>
      </c>
      <c r="F309" s="283">
        <v>362338899.99999994</v>
      </c>
      <c r="G309" s="266">
        <f>'[1]ANGAJ BUGETAR'!E286</f>
        <v>346679843</v>
      </c>
      <c r="H309" s="70">
        <f t="shared" si="258"/>
        <v>910900374</v>
      </c>
      <c r="I309" s="70">
        <f>'[1]ANGAJAM LEGAL '!D286</f>
        <v>224</v>
      </c>
      <c r="J309" s="70">
        <f>'[1]ANGAJAM LEGAL '!G286</f>
        <v>910900150</v>
      </c>
      <c r="K309" s="144">
        <f>[1]PLATI!E286</f>
        <v>346679501</v>
      </c>
      <c r="L309" s="72">
        <f t="shared" si="259"/>
        <v>564220873</v>
      </c>
      <c r="M309" s="284">
        <v>922464061</v>
      </c>
      <c r="N309" s="62"/>
      <c r="O309" s="62" t="str">
        <f t="shared" si="242"/>
        <v xml:space="preserve"> </v>
      </c>
      <c r="P309" s="63" t="str">
        <f t="shared" si="232"/>
        <v xml:space="preserve"> </v>
      </c>
      <c r="Q309" s="63"/>
      <c r="R309" s="63" t="str">
        <f t="shared" si="260"/>
        <v xml:space="preserve"> </v>
      </c>
      <c r="S309" s="62" t="str">
        <f t="shared" si="243"/>
        <v xml:space="preserve"> </v>
      </c>
      <c r="T309" s="62" t="str">
        <f t="shared" si="244"/>
        <v xml:space="preserve"> </v>
      </c>
      <c r="U309" s="66" t="str">
        <f t="shared" si="237"/>
        <v xml:space="preserve"> </v>
      </c>
      <c r="V309" s="191"/>
    </row>
    <row r="310" spans="1:22" s="119" customFormat="1" ht="25.5">
      <c r="A310" s="116" t="s">
        <v>343</v>
      </c>
      <c r="B310" s="117" t="s">
        <v>344</v>
      </c>
      <c r="C310" s="70">
        <f t="shared" ref="C310:M310" si="261">ROUND(C311,1)</f>
        <v>3700000000</v>
      </c>
      <c r="D310" s="70">
        <f t="shared" si="261"/>
        <v>3700000000</v>
      </c>
      <c r="E310" s="70">
        <f t="shared" si="261"/>
        <v>3700000000</v>
      </c>
      <c r="F310" s="70">
        <f t="shared" si="261"/>
        <v>3700000000</v>
      </c>
      <c r="G310" s="70">
        <f t="shared" si="261"/>
        <v>3698970924</v>
      </c>
      <c r="H310" s="70">
        <f t="shared" si="261"/>
        <v>3699045251</v>
      </c>
      <c r="I310" s="70">
        <f t="shared" si="261"/>
        <v>19224</v>
      </c>
      <c r="J310" s="70">
        <f t="shared" si="261"/>
        <v>3699026027</v>
      </c>
      <c r="K310" s="71">
        <f t="shared" si="261"/>
        <v>3699035813</v>
      </c>
      <c r="L310" s="72">
        <f t="shared" si="261"/>
        <v>9438</v>
      </c>
      <c r="M310" s="73">
        <f t="shared" si="261"/>
        <v>3705860502</v>
      </c>
      <c r="N310" s="62"/>
      <c r="O310" s="62" t="str">
        <f t="shared" si="242"/>
        <v xml:space="preserve"> </v>
      </c>
      <c r="P310" s="63" t="str">
        <f t="shared" si="232"/>
        <v xml:space="preserve"> </v>
      </c>
      <c r="Q310" s="63"/>
      <c r="R310" s="63" t="str">
        <f t="shared" si="260"/>
        <v xml:space="preserve"> </v>
      </c>
      <c r="S310" s="62" t="str">
        <f t="shared" si="243"/>
        <v xml:space="preserve"> EROARE</v>
      </c>
      <c r="T310" s="62" t="str">
        <f t="shared" si="244"/>
        <v xml:space="preserve"> </v>
      </c>
      <c r="U310" s="66" t="str">
        <f t="shared" si="237"/>
        <v xml:space="preserve"> </v>
      </c>
      <c r="V310" s="118"/>
    </row>
    <row r="311" spans="1:22" s="119" customFormat="1" ht="18" customHeight="1">
      <c r="A311" s="116" t="s">
        <v>345</v>
      </c>
      <c r="B311" s="117" t="s">
        <v>346</v>
      </c>
      <c r="C311" s="70">
        <f t="shared" ref="C311:L311" si="262">ROUND(C316+C318,1)</f>
        <v>3700000000</v>
      </c>
      <c r="D311" s="70">
        <f>ROUND(D316+D318,1)</f>
        <v>3700000000</v>
      </c>
      <c r="E311" s="70">
        <f t="shared" si="262"/>
        <v>3700000000</v>
      </c>
      <c r="F311" s="70">
        <f t="shared" si="262"/>
        <v>3700000000</v>
      </c>
      <c r="G311" s="70">
        <f t="shared" si="262"/>
        <v>3698970924</v>
      </c>
      <c r="H311" s="70">
        <f t="shared" si="262"/>
        <v>3699045251</v>
      </c>
      <c r="I311" s="70">
        <f t="shared" si="262"/>
        <v>19224</v>
      </c>
      <c r="J311" s="70">
        <f t="shared" si="262"/>
        <v>3699026027</v>
      </c>
      <c r="K311" s="71">
        <f t="shared" si="262"/>
        <v>3699035813</v>
      </c>
      <c r="L311" s="72">
        <f t="shared" si="262"/>
        <v>9438</v>
      </c>
      <c r="M311" s="73">
        <f>ROUND(M316+M318,1)</f>
        <v>3705860502</v>
      </c>
      <c r="N311" s="62"/>
      <c r="O311" s="62" t="str">
        <f t="shared" si="242"/>
        <v xml:space="preserve"> </v>
      </c>
      <c r="P311" s="63" t="str">
        <f t="shared" si="232"/>
        <v xml:space="preserve"> </v>
      </c>
      <c r="Q311" s="63"/>
      <c r="R311" s="63" t="str">
        <f t="shared" si="260"/>
        <v xml:space="preserve"> </v>
      </c>
      <c r="S311" s="62" t="str">
        <f t="shared" si="243"/>
        <v xml:space="preserve"> EROARE</v>
      </c>
      <c r="T311" s="62" t="str">
        <f t="shared" si="244"/>
        <v xml:space="preserve"> </v>
      </c>
      <c r="U311" s="66" t="str">
        <f t="shared" si="237"/>
        <v xml:space="preserve"> </v>
      </c>
      <c r="V311" s="118"/>
    </row>
    <row r="312" spans="1:22" s="119" customFormat="1" ht="18" customHeight="1">
      <c r="A312" s="116" t="s">
        <v>31</v>
      </c>
      <c r="B312" s="117" t="s">
        <v>347</v>
      </c>
      <c r="C312" s="70">
        <f t="shared" ref="C312:L312" si="263">+C317+C318</f>
        <v>3700000000</v>
      </c>
      <c r="D312" s="70">
        <f>+D317+D318</f>
        <v>3699999999.999999</v>
      </c>
      <c r="E312" s="70">
        <f t="shared" si="263"/>
        <v>3700000000</v>
      </c>
      <c r="F312" s="70">
        <f t="shared" si="263"/>
        <v>3699999999.999999</v>
      </c>
      <c r="G312" s="70">
        <f>+G317+G318-G319</f>
        <v>3700000000</v>
      </c>
      <c r="H312" s="70">
        <f>+H317+H318-H319</f>
        <v>3700074327</v>
      </c>
      <c r="I312" s="70">
        <f t="shared" si="263"/>
        <v>19224</v>
      </c>
      <c r="J312" s="70">
        <f>+J317+J318-J319</f>
        <v>3700055103</v>
      </c>
      <c r="K312" s="71">
        <f>+K317+K318-K319</f>
        <v>3700064889</v>
      </c>
      <c r="L312" s="72">
        <f t="shared" si="263"/>
        <v>9438</v>
      </c>
      <c r="M312" s="73">
        <f>+M317+M318</f>
        <v>3705860502</v>
      </c>
      <c r="N312" s="62"/>
      <c r="O312" s="62" t="str">
        <f t="shared" si="242"/>
        <v xml:space="preserve"> EROARE</v>
      </c>
      <c r="P312" s="63" t="str">
        <f t="shared" si="232"/>
        <v xml:space="preserve"> </v>
      </c>
      <c r="Q312" s="63"/>
      <c r="R312" s="63" t="str">
        <f t="shared" si="260"/>
        <v xml:space="preserve"> EROARE</v>
      </c>
      <c r="S312" s="62" t="str">
        <f t="shared" si="243"/>
        <v xml:space="preserve"> EROARE</v>
      </c>
      <c r="T312" s="62" t="str">
        <f t="shared" si="244"/>
        <v xml:space="preserve"> </v>
      </c>
      <c r="U312" s="66" t="str">
        <f t="shared" si="237"/>
        <v xml:space="preserve"> </v>
      </c>
      <c r="V312" s="118"/>
    </row>
    <row r="313" spans="1:22" s="119" customFormat="1" ht="18" customHeight="1">
      <c r="A313" s="116" t="s">
        <v>348</v>
      </c>
      <c r="B313" s="117" t="s">
        <v>349</v>
      </c>
      <c r="C313" s="70">
        <f t="shared" ref="C313:M314" si="264">ROUND(C314,1)</f>
        <v>3700000000</v>
      </c>
      <c r="D313" s="70">
        <f t="shared" si="264"/>
        <v>3700000000</v>
      </c>
      <c r="E313" s="70">
        <f t="shared" si="264"/>
        <v>3700000000</v>
      </c>
      <c r="F313" s="70">
        <f t="shared" si="264"/>
        <v>3700000000</v>
      </c>
      <c r="G313" s="70">
        <f t="shared" si="264"/>
        <v>3700000000</v>
      </c>
      <c r="H313" s="70">
        <f t="shared" si="264"/>
        <v>3700074327</v>
      </c>
      <c r="I313" s="70">
        <f t="shared" si="264"/>
        <v>19224</v>
      </c>
      <c r="J313" s="70">
        <f t="shared" si="264"/>
        <v>3700055103</v>
      </c>
      <c r="K313" s="71">
        <f t="shared" si="264"/>
        <v>3700064889</v>
      </c>
      <c r="L313" s="72">
        <f t="shared" si="264"/>
        <v>9438</v>
      </c>
      <c r="M313" s="73">
        <f t="shared" si="264"/>
        <v>3705860502</v>
      </c>
      <c r="N313" s="62"/>
      <c r="O313" s="62" t="str">
        <f t="shared" si="242"/>
        <v xml:space="preserve"> EROARE</v>
      </c>
      <c r="P313" s="63" t="str">
        <f t="shared" si="232"/>
        <v xml:space="preserve"> </v>
      </c>
      <c r="Q313" s="63"/>
      <c r="R313" s="63" t="str">
        <f t="shared" si="260"/>
        <v xml:space="preserve"> EROARE</v>
      </c>
      <c r="S313" s="62" t="str">
        <f t="shared" si="243"/>
        <v xml:space="preserve"> EROARE</v>
      </c>
      <c r="T313" s="62" t="str">
        <f t="shared" si="244"/>
        <v xml:space="preserve"> </v>
      </c>
      <c r="U313" s="66" t="str">
        <f t="shared" si="237"/>
        <v xml:space="preserve"> </v>
      </c>
      <c r="V313" s="118"/>
    </row>
    <row r="314" spans="1:22" s="119" customFormat="1" ht="18" customHeight="1">
      <c r="A314" s="116" t="s">
        <v>350</v>
      </c>
      <c r="B314" s="117" t="s">
        <v>351</v>
      </c>
      <c r="C314" s="70">
        <f t="shared" si="264"/>
        <v>3700000000</v>
      </c>
      <c r="D314" s="70">
        <f t="shared" si="264"/>
        <v>3700000000</v>
      </c>
      <c r="E314" s="70">
        <f t="shared" si="264"/>
        <v>3700000000</v>
      </c>
      <c r="F314" s="70">
        <f t="shared" si="264"/>
        <v>3700000000</v>
      </c>
      <c r="G314" s="70">
        <f t="shared" si="264"/>
        <v>3700000000</v>
      </c>
      <c r="H314" s="70">
        <f t="shared" si="264"/>
        <v>3700074327</v>
      </c>
      <c r="I314" s="70">
        <f t="shared" si="264"/>
        <v>19224</v>
      </c>
      <c r="J314" s="70">
        <f t="shared" si="264"/>
        <v>3700055103</v>
      </c>
      <c r="K314" s="71">
        <f t="shared" si="264"/>
        <v>3700064889</v>
      </c>
      <c r="L314" s="72">
        <f t="shared" si="264"/>
        <v>9438</v>
      </c>
      <c r="M314" s="73">
        <f t="shared" si="264"/>
        <v>3705860502</v>
      </c>
      <c r="N314" s="62"/>
      <c r="O314" s="62" t="str">
        <f t="shared" si="242"/>
        <v xml:space="preserve"> EROARE</v>
      </c>
      <c r="P314" s="63" t="str">
        <f t="shared" si="232"/>
        <v xml:space="preserve"> </v>
      </c>
      <c r="Q314" s="63"/>
      <c r="R314" s="63" t="str">
        <f t="shared" si="260"/>
        <v xml:space="preserve"> EROARE</v>
      </c>
      <c r="S314" s="62" t="str">
        <f t="shared" si="243"/>
        <v xml:space="preserve"> EROARE</v>
      </c>
      <c r="T314" s="62" t="str">
        <f t="shared" si="244"/>
        <v xml:space="preserve"> </v>
      </c>
      <c r="U314" s="66" t="str">
        <f t="shared" si="237"/>
        <v xml:space="preserve"> </v>
      </c>
      <c r="V314" s="118"/>
    </row>
    <row r="315" spans="1:22" s="119" customFormat="1" ht="18" customHeight="1">
      <c r="A315" s="116" t="s">
        <v>352</v>
      </c>
      <c r="B315" s="117" t="s">
        <v>353</v>
      </c>
      <c r="C315" s="70">
        <f t="shared" ref="C315:L315" si="265">ROUND(C316+C318,1)</f>
        <v>3700000000</v>
      </c>
      <c r="D315" s="70">
        <f>ROUND(D316+D318,1)</f>
        <v>3700000000</v>
      </c>
      <c r="E315" s="70">
        <f t="shared" si="265"/>
        <v>3700000000</v>
      </c>
      <c r="F315" s="70">
        <f t="shared" si="265"/>
        <v>3700000000</v>
      </c>
      <c r="G315" s="70">
        <f>ROUND(G316+G318,1)-G319</f>
        <v>3700000000</v>
      </c>
      <c r="H315" s="70">
        <f>ROUND(H316+H318,1)-H319</f>
        <v>3700074327</v>
      </c>
      <c r="I315" s="70">
        <f t="shared" si="265"/>
        <v>19224</v>
      </c>
      <c r="J315" s="70">
        <f>ROUND(J316+J318,1)-J319</f>
        <v>3700055103</v>
      </c>
      <c r="K315" s="71">
        <f>ROUND(K316+K318,1)-K319</f>
        <v>3700064889</v>
      </c>
      <c r="L315" s="72">
        <f t="shared" si="265"/>
        <v>9438</v>
      </c>
      <c r="M315" s="73">
        <f>ROUND(M316+M318,1)</f>
        <v>3705860502</v>
      </c>
      <c r="N315" s="62"/>
      <c r="O315" s="62" t="str">
        <f t="shared" si="242"/>
        <v xml:space="preserve"> EROARE</v>
      </c>
      <c r="P315" s="63" t="str">
        <f t="shared" si="232"/>
        <v xml:space="preserve"> </v>
      </c>
      <c r="Q315" s="63"/>
      <c r="R315" s="63" t="str">
        <f t="shared" si="260"/>
        <v xml:space="preserve"> EROARE</v>
      </c>
      <c r="S315" s="62" t="str">
        <f t="shared" si="243"/>
        <v xml:space="preserve"> EROARE</v>
      </c>
      <c r="T315" s="62" t="str">
        <f t="shared" si="244"/>
        <v xml:space="preserve"> </v>
      </c>
      <c r="U315" s="66" t="str">
        <f t="shared" si="237"/>
        <v xml:space="preserve"> </v>
      </c>
      <c r="V315" s="118"/>
    </row>
    <row r="316" spans="1:22" s="119" customFormat="1" ht="25.5">
      <c r="A316" s="116" t="s">
        <v>354</v>
      </c>
      <c r="B316" s="117" t="s">
        <v>355</v>
      </c>
      <c r="C316" s="70">
        <f t="shared" ref="C316:L316" si="266">ROUND(C317,1)</f>
        <v>2100000000</v>
      </c>
      <c r="D316" s="70">
        <f t="shared" si="266"/>
        <v>2076435810</v>
      </c>
      <c r="E316" s="70">
        <f t="shared" si="266"/>
        <v>2100000000</v>
      </c>
      <c r="F316" s="70">
        <f t="shared" si="266"/>
        <v>2076435810</v>
      </c>
      <c r="G316" s="70">
        <f t="shared" si="266"/>
        <v>2075599808</v>
      </c>
      <c r="H316" s="70">
        <f t="shared" si="266"/>
        <v>2075674681</v>
      </c>
      <c r="I316" s="70">
        <f t="shared" si="266"/>
        <v>19161</v>
      </c>
      <c r="J316" s="70">
        <f t="shared" si="266"/>
        <v>2075655520</v>
      </c>
      <c r="K316" s="71">
        <f t="shared" si="266"/>
        <v>2075665243</v>
      </c>
      <c r="L316" s="72">
        <f t="shared" si="266"/>
        <v>9438</v>
      </c>
      <c r="M316" s="73">
        <f>ROUND(M317,1)</f>
        <v>2080740944</v>
      </c>
      <c r="N316" s="62"/>
      <c r="O316" s="62" t="str">
        <f t="shared" si="242"/>
        <v xml:space="preserve"> </v>
      </c>
      <c r="P316" s="63" t="str">
        <f t="shared" si="232"/>
        <v xml:space="preserve"> </v>
      </c>
      <c r="Q316" s="63"/>
      <c r="R316" s="63" t="str">
        <f t="shared" si="260"/>
        <v xml:space="preserve"> </v>
      </c>
      <c r="S316" s="62" t="str">
        <f t="shared" si="243"/>
        <v xml:space="preserve"> EROARE</v>
      </c>
      <c r="T316" s="62" t="str">
        <f t="shared" si="244"/>
        <v xml:space="preserve"> </v>
      </c>
      <c r="U316" s="66" t="str">
        <f t="shared" si="237"/>
        <v xml:space="preserve"> </v>
      </c>
      <c r="V316" s="118"/>
    </row>
    <row r="317" spans="1:22" s="103" customFormat="1" ht="18" customHeight="1">
      <c r="A317" s="94" t="s">
        <v>356</v>
      </c>
      <c r="B317" s="95" t="s">
        <v>357</v>
      </c>
      <c r="C317" s="96">
        <v>2100000000</v>
      </c>
      <c r="D317" s="96">
        <v>2076435809.9999995</v>
      </c>
      <c r="E317" s="96">
        <v>2100000000</v>
      </c>
      <c r="F317" s="96">
        <v>2076435809.9999995</v>
      </c>
      <c r="G317" s="97">
        <f>'[1]ANGAJ BUGETAR'!E294</f>
        <v>2075599808</v>
      </c>
      <c r="H317" s="97">
        <f>I317+J317</f>
        <v>2075674681</v>
      </c>
      <c r="I317" s="97">
        <f>'[1]ANGAJAM LEGAL '!D294</f>
        <v>19161</v>
      </c>
      <c r="J317" s="97">
        <f>'[1]ANGAJAM LEGAL '!G294</f>
        <v>2075655520</v>
      </c>
      <c r="K317" s="99">
        <f>[1]PLATI!E294</f>
        <v>2075665243</v>
      </c>
      <c r="L317" s="100">
        <f>ROUND(H317-K317,1)</f>
        <v>9438</v>
      </c>
      <c r="M317" s="101">
        <v>2080740944</v>
      </c>
      <c r="N317" s="62"/>
      <c r="O317" s="62" t="str">
        <f t="shared" si="242"/>
        <v xml:space="preserve"> </v>
      </c>
      <c r="P317" s="63" t="str">
        <f t="shared" si="232"/>
        <v xml:space="preserve"> </v>
      </c>
      <c r="Q317" s="63"/>
      <c r="R317" s="63" t="str">
        <f t="shared" si="260"/>
        <v xml:space="preserve"> </v>
      </c>
      <c r="S317" s="62" t="str">
        <f t="shared" si="243"/>
        <v xml:space="preserve"> EROARE</v>
      </c>
      <c r="T317" s="62" t="str">
        <f t="shared" si="244"/>
        <v xml:space="preserve"> </v>
      </c>
      <c r="U317" s="66" t="str">
        <f t="shared" si="237"/>
        <v xml:space="preserve"> </v>
      </c>
      <c r="V317" s="102"/>
    </row>
    <row r="318" spans="1:22" s="119" customFormat="1" ht="25.5">
      <c r="A318" s="116" t="s">
        <v>358</v>
      </c>
      <c r="B318" s="117" t="s">
        <v>359</v>
      </c>
      <c r="C318" s="146">
        <v>1600000000</v>
      </c>
      <c r="D318" s="146">
        <v>1623564189.9999998</v>
      </c>
      <c r="E318" s="146">
        <v>1600000000</v>
      </c>
      <c r="F318" s="146">
        <v>1623564189.9999998</v>
      </c>
      <c r="G318" s="70">
        <f>'[1]ANGAJ BUGETAR'!E295</f>
        <v>1623371116</v>
      </c>
      <c r="H318" s="70">
        <f>I318+J318</f>
        <v>1623370570</v>
      </c>
      <c r="I318" s="70">
        <f>'[1]ANGAJAM LEGAL '!D295</f>
        <v>63</v>
      </c>
      <c r="J318" s="70">
        <f>'[1]ANGAJAM LEGAL '!G295</f>
        <v>1623370507</v>
      </c>
      <c r="K318" s="71">
        <f>[1]PLATI!E295</f>
        <v>1623370570</v>
      </c>
      <c r="L318" s="72">
        <f>ROUND(H318-K318,1)</f>
        <v>0</v>
      </c>
      <c r="M318" s="284">
        <v>1625119558</v>
      </c>
      <c r="N318" s="62"/>
      <c r="O318" s="62" t="str">
        <f t="shared" si="242"/>
        <v xml:space="preserve"> </v>
      </c>
      <c r="P318" s="63" t="str">
        <f t="shared" si="232"/>
        <v xml:space="preserve"> </v>
      </c>
      <c r="Q318" s="63"/>
      <c r="R318" s="63" t="str">
        <f t="shared" si="260"/>
        <v xml:space="preserve"> </v>
      </c>
      <c r="S318" s="62" t="str">
        <f t="shared" si="243"/>
        <v xml:space="preserve"> </v>
      </c>
      <c r="T318" s="62" t="str">
        <f t="shared" si="244"/>
        <v xml:space="preserve"> </v>
      </c>
      <c r="U318" s="66" t="str">
        <f t="shared" si="237"/>
        <v xml:space="preserve"> </v>
      </c>
      <c r="V318" s="118"/>
    </row>
    <row r="319" spans="1:22" s="119" customFormat="1" ht="36">
      <c r="A319" s="197" t="s">
        <v>237</v>
      </c>
      <c r="B319" s="198" t="s">
        <v>238</v>
      </c>
      <c r="C319" s="70"/>
      <c r="D319" s="70"/>
      <c r="E319" s="70"/>
      <c r="F319" s="70"/>
      <c r="G319" s="70">
        <f t="shared" ref="G319:K321" si="267">G320</f>
        <v>-1029076</v>
      </c>
      <c r="H319" s="70">
        <f t="shared" ref="H319:H322" si="268">I319+J319</f>
        <v>-1029076</v>
      </c>
      <c r="I319" s="70">
        <f t="shared" si="267"/>
        <v>0</v>
      </c>
      <c r="J319" s="70">
        <f t="shared" si="267"/>
        <v>-1029076</v>
      </c>
      <c r="K319" s="71">
        <f t="shared" si="267"/>
        <v>-1029076</v>
      </c>
      <c r="L319" s="72"/>
      <c r="M319" s="73"/>
      <c r="N319" s="75"/>
      <c r="O319" s="75"/>
      <c r="P319" s="75"/>
      <c r="Q319" s="75"/>
      <c r="R319" s="76"/>
      <c r="S319" s="75"/>
      <c r="T319" s="285"/>
      <c r="U319" s="286"/>
      <c r="V319" s="118"/>
    </row>
    <row r="320" spans="1:22" s="119" customFormat="1" ht="36">
      <c r="A320" s="201" t="s">
        <v>239</v>
      </c>
      <c r="B320" s="198" t="s">
        <v>240</v>
      </c>
      <c r="C320" s="70"/>
      <c r="D320" s="70"/>
      <c r="E320" s="70"/>
      <c r="F320" s="70"/>
      <c r="G320" s="70">
        <f t="shared" si="267"/>
        <v>-1029076</v>
      </c>
      <c r="H320" s="70">
        <f t="shared" si="268"/>
        <v>-1029076</v>
      </c>
      <c r="I320" s="70">
        <f t="shared" si="267"/>
        <v>0</v>
      </c>
      <c r="J320" s="70">
        <f t="shared" si="267"/>
        <v>-1029076</v>
      </c>
      <c r="K320" s="71">
        <f t="shared" si="267"/>
        <v>-1029076</v>
      </c>
      <c r="L320" s="72"/>
      <c r="M320" s="73"/>
      <c r="N320" s="75"/>
      <c r="O320" s="75"/>
      <c r="P320" s="75"/>
      <c r="Q320" s="75"/>
      <c r="R320" s="76"/>
      <c r="S320" s="75"/>
      <c r="T320" s="285"/>
      <c r="U320" s="286"/>
      <c r="V320" s="118"/>
    </row>
    <row r="321" spans="1:22" s="119" customFormat="1" ht="36">
      <c r="A321" s="202" t="s">
        <v>360</v>
      </c>
      <c r="B321" s="203" t="s">
        <v>242</v>
      </c>
      <c r="C321" s="70"/>
      <c r="D321" s="70"/>
      <c r="E321" s="70"/>
      <c r="F321" s="70"/>
      <c r="G321" s="70">
        <f t="shared" si="267"/>
        <v>-1029076</v>
      </c>
      <c r="H321" s="70">
        <f t="shared" si="268"/>
        <v>-1029076</v>
      </c>
      <c r="I321" s="70">
        <f t="shared" si="267"/>
        <v>0</v>
      </c>
      <c r="J321" s="70">
        <f t="shared" si="267"/>
        <v>-1029076</v>
      </c>
      <c r="K321" s="71">
        <f t="shared" si="267"/>
        <v>-1029076</v>
      </c>
      <c r="L321" s="72"/>
      <c r="M321" s="73"/>
      <c r="N321" s="75"/>
      <c r="O321" s="75"/>
      <c r="P321" s="75"/>
      <c r="Q321" s="75"/>
      <c r="R321" s="76"/>
      <c r="S321" s="75"/>
      <c r="T321" s="285"/>
      <c r="U321" s="286"/>
      <c r="V321" s="118"/>
    </row>
    <row r="322" spans="1:22" s="119" customFormat="1" ht="36">
      <c r="A322" s="202" t="s">
        <v>360</v>
      </c>
      <c r="B322" s="203" t="s">
        <v>243</v>
      </c>
      <c r="C322" s="97"/>
      <c r="D322" s="97"/>
      <c r="E322" s="97"/>
      <c r="F322" s="97"/>
      <c r="G322" s="98">
        <f>K322</f>
        <v>-1029076</v>
      </c>
      <c r="H322" s="98">
        <f t="shared" si="268"/>
        <v>-1029076</v>
      </c>
      <c r="I322" s="98"/>
      <c r="J322" s="98">
        <f>K322</f>
        <v>-1029076</v>
      </c>
      <c r="K322" s="211">
        <f>[1]PLATI!D287</f>
        <v>-1029076</v>
      </c>
      <c r="L322" s="212"/>
      <c r="M322" s="124"/>
      <c r="N322" s="75"/>
      <c r="O322" s="75"/>
      <c r="P322" s="75"/>
      <c r="Q322" s="75"/>
      <c r="R322" s="76"/>
      <c r="S322" s="75"/>
      <c r="T322" s="285"/>
      <c r="U322" s="286"/>
      <c r="V322" s="118"/>
    </row>
    <row r="323" spans="1:22" s="119" customFormat="1" ht="18" customHeight="1">
      <c r="A323" s="116" t="s">
        <v>361</v>
      </c>
      <c r="B323" s="117" t="s">
        <v>362</v>
      </c>
      <c r="C323" s="70"/>
      <c r="D323" s="70"/>
      <c r="E323" s="70">
        <f>ROUND(E324,1)</f>
        <v>0</v>
      </c>
      <c r="F323" s="70">
        <f>ROUND(F324,1)</f>
        <v>0</v>
      </c>
      <c r="G323" s="70"/>
      <c r="H323" s="70"/>
      <c r="I323" s="70"/>
      <c r="J323" s="70"/>
      <c r="K323" s="71">
        <f>ROUND(K324,1)</f>
        <v>0</v>
      </c>
      <c r="L323" s="72"/>
      <c r="M323" s="73"/>
      <c r="N323" s="50"/>
      <c r="O323" s="50"/>
      <c r="P323" s="50"/>
      <c r="Q323" s="50"/>
      <c r="R323" s="75"/>
      <c r="S323" s="75"/>
      <c r="T323" s="285"/>
      <c r="U323" s="286"/>
      <c r="V323" s="118"/>
    </row>
    <row r="324" spans="1:22" s="119" customFormat="1" ht="18" customHeight="1">
      <c r="A324" s="116" t="s">
        <v>363</v>
      </c>
      <c r="B324" s="117" t="s">
        <v>364</v>
      </c>
      <c r="C324" s="70"/>
      <c r="D324" s="70"/>
      <c r="E324" s="70"/>
      <c r="F324" s="70"/>
      <c r="G324" s="70"/>
      <c r="H324" s="70"/>
      <c r="I324" s="70"/>
      <c r="J324" s="70"/>
      <c r="K324" s="71"/>
      <c r="L324" s="72"/>
      <c r="M324" s="73"/>
      <c r="N324" s="287"/>
      <c r="O324" s="287"/>
      <c r="P324" s="50"/>
      <c r="Q324" s="50"/>
      <c r="R324" s="75"/>
      <c r="S324" s="75"/>
      <c r="T324" s="285"/>
      <c r="U324" s="286"/>
      <c r="V324" s="118"/>
    </row>
    <row r="325" spans="1:22" s="103" customFormat="1" ht="18" customHeight="1">
      <c r="A325" s="288" t="s">
        <v>365</v>
      </c>
      <c r="B325" s="95" t="s">
        <v>366</v>
      </c>
      <c r="C325" s="97"/>
      <c r="D325" s="97"/>
      <c r="E325" s="97">
        <f>IF(E328&gt;=0,E328,0)</f>
        <v>0</v>
      </c>
      <c r="F325" s="97">
        <f>IF(F328&gt;=0,F328,0)</f>
        <v>0</v>
      </c>
      <c r="G325" s="97"/>
      <c r="H325" s="97"/>
      <c r="I325" s="97"/>
      <c r="J325" s="97"/>
      <c r="K325" s="99">
        <f>IF(K328&gt;=0,K328,0)</f>
        <v>0</v>
      </c>
      <c r="L325" s="100"/>
      <c r="M325" s="124"/>
      <c r="N325" s="289"/>
      <c r="O325" s="289"/>
      <c r="P325" s="289"/>
      <c r="Q325" s="289"/>
      <c r="R325" s="290"/>
      <c r="S325" s="290"/>
      <c r="T325" s="291"/>
      <c r="U325" s="292"/>
      <c r="V325" s="102"/>
    </row>
    <row r="326" spans="1:22" s="103" customFormat="1" ht="24" customHeight="1" thickBot="1">
      <c r="A326" s="293" t="s">
        <v>367</v>
      </c>
      <c r="B326" s="294" t="s">
        <v>368</v>
      </c>
      <c r="C326" s="295"/>
      <c r="D326" s="295"/>
      <c r="E326" s="295">
        <f>IF(E328&lt;=0,E328,0)</f>
        <v>0</v>
      </c>
      <c r="F326" s="295">
        <f>IF(F328&lt;=0,F328,0)</f>
        <v>0</v>
      </c>
      <c r="G326" s="295"/>
      <c r="H326" s="295"/>
      <c r="I326" s="295"/>
      <c r="J326" s="295"/>
      <c r="K326" s="296">
        <f>IF(K328&lt;=0,K328,0)</f>
        <v>0</v>
      </c>
      <c r="L326" s="131"/>
      <c r="M326" s="297"/>
      <c r="N326" s="289"/>
      <c r="O326" s="289"/>
      <c r="P326" s="289"/>
      <c r="Q326" s="289"/>
      <c r="R326" s="290"/>
      <c r="S326" s="290"/>
      <c r="T326" s="291"/>
      <c r="U326" s="292"/>
      <c r="V326" s="102"/>
    </row>
    <row r="327" spans="1:22" s="11" customFormat="1" ht="18" customHeight="1">
      <c r="A327" s="298"/>
      <c r="B327" s="299"/>
      <c r="C327" s="298"/>
      <c r="D327" s="298"/>
      <c r="E327" s="300"/>
      <c r="F327" s="300"/>
      <c r="G327" s="300"/>
      <c r="H327" s="300"/>
      <c r="I327" s="300"/>
      <c r="J327" s="300"/>
      <c r="K327" s="301"/>
      <c r="L327" s="302"/>
      <c r="M327" s="302"/>
      <c r="N327" s="302"/>
      <c r="O327" s="6"/>
      <c r="P327" s="6"/>
      <c r="Q327" s="303"/>
      <c r="R327" s="303"/>
      <c r="S327" s="304"/>
      <c r="T327" s="303"/>
      <c r="U327" s="305"/>
      <c r="V327" s="306"/>
    </row>
    <row r="328" spans="1:22" s="11" customFormat="1" ht="18" customHeight="1">
      <c r="A328" s="307"/>
      <c r="B328" s="308"/>
      <c r="C328" s="16"/>
      <c r="D328" s="16"/>
      <c r="E328" s="309">
        <f>'[1]ANEXA 5 '!C10-'CONT EXECUTIE  '!E20-'CONT EXECUTIE  '!E324</f>
        <v>0</v>
      </c>
      <c r="F328" s="309">
        <f>'[1]ANEXA 5 '!D10-'CONT EXECUTIE  '!F8-'CONT EXECUTIE  '!F324</f>
        <v>0</v>
      </c>
      <c r="J328" s="310"/>
      <c r="K328" s="309">
        <f>'[1]ANEXA 5 '!H10-'CONT EXECUTIE  '!K8-'CONT EXECUTIE  '!K324</f>
        <v>0</v>
      </c>
      <c r="L328" s="310"/>
      <c r="M328" s="310"/>
      <c r="N328" s="310"/>
      <c r="O328" s="6"/>
      <c r="P328" s="6"/>
      <c r="Q328" s="303"/>
      <c r="R328" s="303"/>
      <c r="S328" s="303"/>
      <c r="T328" s="303"/>
      <c r="U328" s="305"/>
      <c r="V328" s="306"/>
    </row>
  </sheetData>
  <mergeCells count="13">
    <mergeCell ref="K5:K6"/>
    <mergeCell ref="L5:L6"/>
    <mergeCell ref="M5:M6"/>
    <mergeCell ref="A1:G1"/>
    <mergeCell ref="A2:M2"/>
    <mergeCell ref="A3:M3"/>
    <mergeCell ref="A5:A6"/>
    <mergeCell ref="B5:B6"/>
    <mergeCell ref="C5:D5"/>
    <mergeCell ref="E5:F5"/>
    <mergeCell ref="G5:G6"/>
    <mergeCell ref="H5:H6"/>
    <mergeCell ref="I5:J5"/>
  </mergeCells>
  <dataValidations count="1">
    <dataValidation allowBlank="1" showErrorMessage="1" sqref="N8:N35 N57:N75 N78:N87 N89:N326 C8:M326"/>
  </dataValidations>
  <printOptions horizontalCentered="1"/>
  <pageMargins left="0.39370078740157483" right="0.19685039370078741" top="0.39370078740157483" bottom="0" header="0.31496062992125984" footer="0.11811023622047245"/>
  <pageSetup paperSize="9" scale="85" firstPageNumber="0" orientation="portrait" r:id="rId1"/>
  <headerFooter alignWithMargins="0">
    <oddFooter>&amp;C&amp;A&amp;RPagina &amp;P</oddFooter>
  </headerFooter>
  <rowBreaks count="15" manualBreakCount="15">
    <brk id="34" max="12" man="1"/>
    <brk id="68" max="12" man="1"/>
    <brk id="94" max="12" man="1"/>
    <brk id="106" max="12" man="1"/>
    <brk id="134" max="12" man="1"/>
    <brk id="153" max="12" man="1"/>
    <brk id="169" max="12" man="1"/>
    <brk id="183" max="12" man="1"/>
    <brk id="201" max="12" man="1"/>
    <brk id="215" max="12" man="1"/>
    <brk id="228" max="12" man="1"/>
    <brk id="245" max="12" man="1"/>
    <brk id="266" max="12" man="1"/>
    <brk id="283" max="12" man="1"/>
    <brk id="300" max="12" man="1"/>
  </rowBreaks>
  <colBreaks count="1" manualBreakCount="1">
    <brk id="14"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CONT EXECUTIE  </vt:lpstr>
      <vt:lpstr>'CONT EXECUTIE  '!Print_Area</vt:lpstr>
      <vt:lpstr>'CONT EXECUTIE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DUMITRASCU</dc:creator>
  <cp:lastModifiedBy>Carmen DUMITRASCU</cp:lastModifiedBy>
  <dcterms:created xsi:type="dcterms:W3CDTF">2024-04-11T12:34:24Z</dcterms:created>
  <dcterms:modified xsi:type="dcterms:W3CDTF">2024-04-11T12:35:22Z</dcterms:modified>
</cp:coreProperties>
</file>