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buga\Desktop\plati postate pe site - decembrie 2019\decembrie 2020\"/>
    </mc:Choice>
  </mc:AlternateContent>
  <bookViews>
    <workbookView xWindow="0" yWindow="0" windowWidth="15015" windowHeight="11550"/>
  </bookViews>
  <sheets>
    <sheet name="10" sheetId="1" r:id="rId1"/>
  </sheets>
  <definedNames>
    <definedName name="_xlnm.Print_Area" localSheetId="0">'10'!$A$1:$F$98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D13" i="1" l="1"/>
  <c r="N25" i="1"/>
  <c r="D52" i="1"/>
  <c r="M50" i="1"/>
  <c r="J50" i="1"/>
  <c r="D46" i="1"/>
  <c r="D47" i="1" l="1"/>
  <c r="J92" i="1" l="1"/>
  <c r="L89" i="1"/>
  <c r="L81" i="1"/>
  <c r="L76" i="1"/>
  <c r="L71" i="1"/>
  <c r="L66" i="1"/>
  <c r="D60" i="1"/>
  <c r="L33" i="1" l="1"/>
  <c r="L25" i="1"/>
  <c r="L45" i="1"/>
  <c r="L58" i="1"/>
  <c r="L20" i="1"/>
  <c r="D90" i="1"/>
  <c r="D85" i="1"/>
  <c r="D75" i="1"/>
  <c r="D70" i="1"/>
  <c r="D65" i="1"/>
  <c r="D42" i="1"/>
  <c r="D38" i="1"/>
  <c r="D30" i="1"/>
  <c r="D26" i="1"/>
  <c r="D21" i="1"/>
  <c r="D16" i="1"/>
  <c r="D11" i="1"/>
  <c r="D15" i="1" l="1"/>
  <c r="L15" i="1" s="1"/>
  <c r="D51" i="1" l="1"/>
  <c r="H58" i="1" l="1"/>
  <c r="D55" i="1" l="1"/>
  <c r="D58" i="1" l="1"/>
  <c r="B17" i="1" l="1"/>
  <c r="B22" i="1" s="1"/>
  <c r="B27" i="1" s="1"/>
  <c r="B31" i="1" s="1"/>
  <c r="B35" i="1" s="1"/>
  <c r="B39" i="1" s="1"/>
  <c r="B43" i="1" s="1"/>
  <c r="B47" i="1" s="1"/>
  <c r="B52" i="1" s="1"/>
  <c r="B61" i="1" l="1"/>
  <c r="B66" i="1" s="1"/>
  <c r="B71" i="1" s="1"/>
  <c r="B76" i="1" s="1"/>
  <c r="B81" i="1" s="1"/>
  <c r="B86" i="1" s="1"/>
  <c r="B56" i="1"/>
  <c r="D89" i="1"/>
  <c r="H89" i="1" s="1"/>
  <c r="D33" i="1"/>
  <c r="H33" i="1" l="1"/>
  <c r="D29" i="1"/>
  <c r="H29" i="1" l="1"/>
  <c r="L29" i="1"/>
  <c r="D84" i="1"/>
  <c r="H81" i="1" s="1"/>
  <c r="D79" i="1"/>
  <c r="H76" i="1" s="1"/>
  <c r="D74" i="1"/>
  <c r="H71" i="1" s="1"/>
  <c r="D69" i="1"/>
  <c r="H66" i="1" s="1"/>
  <c r="D64" i="1"/>
  <c r="D54" i="1"/>
  <c r="L54" i="1" s="1"/>
  <c r="D50" i="1"/>
  <c r="D45" i="1"/>
  <c r="H45" i="1" s="1"/>
  <c r="D41" i="1"/>
  <c r="D37" i="1"/>
  <c r="D25" i="1"/>
  <c r="H25" i="1" s="1"/>
  <c r="D20" i="1"/>
  <c r="H20" i="1" s="1"/>
  <c r="H35" i="1" l="1"/>
  <c r="L35" i="1"/>
  <c r="H41" i="1"/>
  <c r="L41" i="1"/>
  <c r="H50" i="1"/>
  <c r="D91" i="1"/>
  <c r="L92" i="1" s="1"/>
  <c r="L50" i="1"/>
  <c r="H62" i="1"/>
  <c r="L62" i="1"/>
  <c r="H54" i="1"/>
  <c r="H15" i="1"/>
  <c r="H92" i="1" l="1"/>
</calcChain>
</file>

<file path=xl/sharedStrings.xml><?xml version="1.0" encoding="utf-8"?>
<sst xmlns="http://schemas.openxmlformats.org/spreadsheetml/2006/main" count="112" uniqueCount="87">
  <si>
    <t xml:space="preserve">CAP 61.01 </t>
  </si>
  <si>
    <t>”ORDINE PUBLICA SI SIGURANTA NATIONALA”</t>
  </si>
  <si>
    <t xml:space="preserve">TITL.10 </t>
  </si>
  <si>
    <t>”CHELTUIELI DE PERSONAL”</t>
  </si>
  <si>
    <t>Clasificatie bugetara</t>
  </si>
  <si>
    <t>LUNA</t>
  </si>
  <si>
    <t>ZIUA</t>
  </si>
  <si>
    <t>SUMA</t>
  </si>
  <si>
    <t>EXPLICATII</t>
  </si>
  <si>
    <t>SUBTOTAL 10.01.01</t>
  </si>
  <si>
    <t>10.01.01</t>
  </si>
  <si>
    <t>Total 10.01.01</t>
  </si>
  <si>
    <t>SUBTOTAL 10.01.05</t>
  </si>
  <si>
    <t>10.01.05</t>
  </si>
  <si>
    <t>Total 10.01.05</t>
  </si>
  <si>
    <t>SUBTOTAL 10.01.06</t>
  </si>
  <si>
    <t>10.01.06</t>
  </si>
  <si>
    <t>Total 10.01.06</t>
  </si>
  <si>
    <t>SUBTOTAL 10.01.13</t>
  </si>
  <si>
    <t>10.01.13</t>
  </si>
  <si>
    <t>decont diurna delegare interna</t>
  </si>
  <si>
    <t>Total 10.01.13</t>
  </si>
  <si>
    <t>SUBTOTAL 10.01.15</t>
  </si>
  <si>
    <t>10.01.15</t>
  </si>
  <si>
    <t xml:space="preserve">decont ch transport auto deplasare delegare </t>
  </si>
  <si>
    <t>Total 10.01.15</t>
  </si>
  <si>
    <t>SUBTOTAL 10.01.16</t>
  </si>
  <si>
    <t>10.01.16</t>
  </si>
  <si>
    <t>decontare chirie locuinta personal asimilat magistratilor conf OUG 27/2006</t>
  </si>
  <si>
    <t>Total 10.01.16</t>
  </si>
  <si>
    <t>SUBTOTAL 10.01.17</t>
  </si>
  <si>
    <t>10.01.17</t>
  </si>
  <si>
    <t>indemnizatia de hrana</t>
  </si>
  <si>
    <t>SUBTOTAL 10.01.30</t>
  </si>
  <si>
    <t>10.01.30</t>
  </si>
  <si>
    <t>Total 10.01.30</t>
  </si>
  <si>
    <t>10.02.06</t>
  </si>
  <si>
    <t>vouchere de vacanța</t>
  </si>
  <si>
    <t>SUBTOTAL 10.03.01</t>
  </si>
  <si>
    <t>10.03.01</t>
  </si>
  <si>
    <t>viramente la bug de stat si bug asig sociale si fond speciale</t>
  </si>
  <si>
    <t>Total 10.03.01</t>
  </si>
  <si>
    <t>SUBTOTAL 10.03.02</t>
  </si>
  <si>
    <t>10.03.02</t>
  </si>
  <si>
    <t>Total 10.03.02</t>
  </si>
  <si>
    <t>SUBTOTAL 10.03.03</t>
  </si>
  <si>
    <t>10.03.03</t>
  </si>
  <si>
    <t xml:space="preserve">viramente la bug de stat si bug asig sociale si fond speciale </t>
  </si>
  <si>
    <t>Total 10.03.03</t>
  </si>
  <si>
    <t>SUBTOTAL 10.03.04</t>
  </si>
  <si>
    <t>10.03.04</t>
  </si>
  <si>
    <t>Total 10.03.04</t>
  </si>
  <si>
    <t>SUBTOTAL 10.03.06</t>
  </si>
  <si>
    <t>Total 10.03.06</t>
  </si>
  <si>
    <t>10.03.07</t>
  </si>
  <si>
    <t>Total 10.03.07</t>
  </si>
  <si>
    <t>Avizat</t>
  </si>
  <si>
    <t>Director general</t>
  </si>
  <si>
    <t>Directir- Direcția economica</t>
  </si>
  <si>
    <t>Consilier</t>
  </si>
  <si>
    <t>alim card sal  ,pt impozit,contributii</t>
  </si>
  <si>
    <t>SUBTOTAL 10.01.11</t>
  </si>
  <si>
    <t>10.01.11</t>
  </si>
  <si>
    <t>Total 10.01.11</t>
  </si>
  <si>
    <t>Angela PRIOTEASA</t>
  </si>
  <si>
    <t>Lavinia BUGA</t>
  </si>
  <si>
    <t>SUBTOTAL 10.02.06</t>
  </si>
  <si>
    <t>Total 10.02.06</t>
  </si>
  <si>
    <t>10.03.06</t>
  </si>
  <si>
    <t>alim card sal luna ianuarie,pt impozit,contributii</t>
  </si>
  <si>
    <t>contributie asiguratorie pentru munca 2020</t>
  </si>
  <si>
    <t>TOTAL PLATII   TITLUL I 2020</t>
  </si>
  <si>
    <t>Adriana POPESCU</t>
  </si>
  <si>
    <t>SUBTOTAL 10.03.07</t>
  </si>
  <si>
    <t>SUBTOTAL 10.02.30</t>
  </si>
  <si>
    <t>10.02.30</t>
  </si>
  <si>
    <t>Total 10.02.30</t>
  </si>
  <si>
    <t>alte drepturi salariale în natura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</si>
  <si>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</si>
  <si>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ok</t>
  </si>
  <si>
    <t>07.01.2021</t>
  </si>
  <si>
    <t>TOTAL PLATII DECEMBRIE 2020</t>
  </si>
  <si>
    <t>PERIOADA  DECEMBRIE  2020</t>
  </si>
  <si>
    <t>decembrie</t>
  </si>
  <si>
    <t>perioada 01.12.2020 - 31.12.2020</t>
  </si>
  <si>
    <t>dif trezorerie</t>
  </si>
  <si>
    <t>trezorerie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</si>
</sst>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1" fillId="0" borderId="8" xfId="0" applyFont="1" applyBorder="1" applyAlignment="1">
      <alignment horizontal="center"/>
    </xf>
    <xf numFmtId="0" fontId="0" fillId="0" borderId="9" xfId="0" applyFont="1" applyBorder="1"/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3" xfId="0" applyBorder="1" applyAlignment="1">
      <alignment horizontal="center"/>
    </xf>
    <xf numFmtId="0" fontId="0" fillId="0" borderId="14" xfId="0" applyBorder="1"/>
    <xf numFmtId="0" fontId="0" fillId="0" borderId="16" xfId="0" applyBorder="1" applyAlignment="1">
      <alignment horizontal="center"/>
    </xf>
    <xf numFmtId="0" fontId="0" fillId="0" borderId="17" xfId="0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0" borderId="23" xfId="0" applyBorder="1" applyAlignment="1">
      <alignment horizontal="center"/>
    </xf>
    <xf numFmtId="0" fontId="0" fillId="0" borderId="24" xfId="0" applyBorder="1"/>
    <xf numFmtId="0" fontId="1" fillId="0" borderId="13" xfId="0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0" fontId="0" fillId="0" borderId="0" xfId="0" applyAlignment="1"/>
    <xf numFmtId="0" fontId="0" fillId="0" borderId="1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left" vertical="center" wrapText="1" readingOrder="1"/>
    </xf>
    <xf numFmtId="0" fontId="0" fillId="0" borderId="10" xfId="0" applyBorder="1" applyAlignment="1">
      <alignment horizontal="left"/>
    </xf>
    <xf numFmtId="0" fontId="0" fillId="0" borderId="21" xfId="0" applyBorder="1" applyAlignment="1">
      <alignment horizontal="center"/>
    </xf>
    <xf numFmtId="0" fontId="0" fillId="0" borderId="10" xfId="0" applyBorder="1" applyAlignment="1">
      <alignment horizontal="center"/>
    </xf>
    <xf numFmtId="4" fontId="0" fillId="0" borderId="0" xfId="0" applyNumberFormat="1"/>
    <xf numFmtId="0" fontId="0" fillId="0" borderId="26" xfId="0" applyBorder="1" applyAlignment="1">
      <alignment horizontal="center"/>
    </xf>
    <xf numFmtId="0" fontId="0" fillId="0" borderId="10" xfId="0" applyBorder="1" applyAlignment="1">
      <alignment horizontal="left" wrapText="1" readingOrder="1"/>
    </xf>
    <xf numFmtId="0" fontId="0" fillId="0" borderId="21" xfId="0" applyBorder="1" applyAlignment="1">
      <alignment horizontal="left" wrapText="1" readingOrder="1"/>
    </xf>
    <xf numFmtId="4" fontId="3" fillId="0" borderId="0" xfId="0" applyNumberFormat="1" applyFont="1"/>
    <xf numFmtId="0" fontId="0" fillId="0" borderId="27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/>
    <xf numFmtId="4" fontId="0" fillId="2" borderId="36" xfId="0" applyNumberFormat="1" applyFill="1" applyBorder="1" applyAlignment="1">
      <alignment horizontal="center"/>
    </xf>
    <xf numFmtId="4" fontId="0" fillId="2" borderId="37" xfId="0" applyNumberFormat="1" applyFill="1" applyBorder="1" applyAlignment="1">
      <alignment horizontal="center"/>
    </xf>
    <xf numFmtId="0" fontId="0" fillId="3" borderId="0" xfId="0" applyFill="1"/>
    <xf numFmtId="4" fontId="3" fillId="3" borderId="0" xfId="0" applyNumberFormat="1" applyFont="1" applyFill="1"/>
    <xf numFmtId="4" fontId="3" fillId="3" borderId="38" xfId="0" applyNumberFormat="1" applyFont="1" applyFill="1" applyBorder="1"/>
    <xf numFmtId="0" fontId="0" fillId="0" borderId="0" xfId="0" applyAlignment="1">
      <alignment horizontal="center"/>
    </xf>
    <xf numFmtId="4" fontId="0" fillId="0" borderId="17" xfId="0" applyNumberFormat="1" applyBorder="1" applyAlignment="1">
      <alignment horizontal="center"/>
    </xf>
    <xf numFmtId="4" fontId="1" fillId="0" borderId="11" xfId="0" applyNumberFormat="1" applyFont="1" applyBorder="1" applyAlignment="1">
      <alignment horizontal="center"/>
    </xf>
    <xf numFmtId="4" fontId="1" fillId="0" borderId="12" xfId="0" applyNumberFormat="1" applyFont="1" applyBorder="1" applyAlignment="1">
      <alignment horizontal="center"/>
    </xf>
    <xf numFmtId="4" fontId="0" fillId="2" borderId="14" xfId="0" applyNumberFormat="1" applyFont="1" applyFill="1" applyBorder="1" applyAlignment="1">
      <alignment horizontal="center"/>
    </xf>
    <xf numFmtId="4" fontId="0" fillId="0" borderId="14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4" fontId="0" fillId="2" borderId="14" xfId="0" applyNumberFormat="1" applyFill="1" applyBorder="1" applyAlignment="1">
      <alignment horizontal="center"/>
    </xf>
    <xf numFmtId="4" fontId="1" fillId="0" borderId="17" xfId="0" applyNumberFormat="1" applyFont="1" applyBorder="1" applyAlignment="1">
      <alignment horizontal="center"/>
    </xf>
    <xf numFmtId="4" fontId="2" fillId="0" borderId="17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4" fontId="0" fillId="0" borderId="6" xfId="0" applyNumberFormat="1" applyBorder="1" applyAlignment="1">
      <alignment horizontal="center"/>
    </xf>
    <xf numFmtId="4" fontId="1" fillId="0" borderId="9" xfId="0" applyNumberFormat="1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9" xfId="0" applyFont="1" applyBorder="1" applyAlignment="1">
      <alignment horizontal="center"/>
    </xf>
    <xf numFmtId="4" fontId="0" fillId="0" borderId="11" xfId="0" applyNumberFormat="1" applyFont="1" applyBorder="1" applyAlignment="1">
      <alignment horizontal="center"/>
    </xf>
    <xf numFmtId="4" fontId="0" fillId="0" borderId="12" xfId="0" applyNumberFormat="1" applyFont="1" applyBorder="1" applyAlignment="1">
      <alignment horizontal="center"/>
    </xf>
    <xf numFmtId="4" fontId="0" fillId="0" borderId="34" xfId="0" applyNumberFormat="1" applyBorder="1" applyAlignment="1">
      <alignment horizontal="center"/>
    </xf>
    <xf numFmtId="4" fontId="0" fillId="0" borderId="35" xfId="0" applyNumberFormat="1" applyBorder="1" applyAlignment="1">
      <alignment horizontal="center"/>
    </xf>
    <xf numFmtId="4" fontId="1" fillId="2" borderId="9" xfId="0" applyNumberFormat="1" applyFont="1" applyFill="1" applyBorder="1" applyAlignment="1">
      <alignment horizontal="center"/>
    </xf>
    <xf numFmtId="4" fontId="1" fillId="2" borderId="11" xfId="0" applyNumberFormat="1" applyFont="1" applyFill="1" applyBorder="1" applyAlignment="1">
      <alignment horizontal="center"/>
    </xf>
    <xf numFmtId="4" fontId="1" fillId="2" borderId="12" xfId="0" applyNumberFormat="1" applyFont="1" applyFill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4" fontId="0" fillId="2" borderId="15" xfId="0" applyNumberFormat="1" applyFont="1" applyFill="1" applyBorder="1" applyAlignment="1">
      <alignment horizontal="center"/>
    </xf>
    <xf numFmtId="4" fontId="0" fillId="2" borderId="25" xfId="0" applyNumberFormat="1" applyFont="1" applyFill="1" applyBorder="1" applyAlignment="1">
      <alignment horizontal="center"/>
    </xf>
    <xf numFmtId="4" fontId="3" fillId="2" borderId="15" xfId="0" applyNumberFormat="1" applyFont="1" applyFill="1" applyBorder="1" applyAlignment="1">
      <alignment horizontal="center"/>
    </xf>
    <xf numFmtId="4" fontId="3" fillId="2" borderId="25" xfId="0" applyNumberFormat="1" applyFont="1" applyFill="1" applyBorder="1" applyAlignment="1">
      <alignment horizontal="center"/>
    </xf>
    <xf numFmtId="4" fontId="3" fillId="0" borderId="15" xfId="0" applyNumberFormat="1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4" fontId="1" fillId="2" borderId="32" xfId="0" applyNumberFormat="1" applyFont="1" applyFill="1" applyBorder="1" applyAlignment="1">
      <alignment horizontal="center"/>
    </xf>
    <xf numFmtId="4" fontId="1" fillId="2" borderId="33" xfId="0" applyNumberFormat="1" applyFont="1" applyFill="1" applyBorder="1" applyAlignment="1">
      <alignment horizontal="center"/>
    </xf>
    <xf numFmtId="4" fontId="0" fillId="0" borderId="15" xfId="0" applyNumberFormat="1" applyBorder="1" applyAlignment="1">
      <alignment horizontal="center"/>
    </xf>
    <xf numFmtId="0" fontId="0" fillId="0" borderId="25" xfId="0" applyBorder="1" applyAlignment="1">
      <alignment horizontal="center"/>
    </xf>
    <xf numFmtId="4" fontId="3" fillId="0" borderId="28" xfId="0" applyNumberFormat="1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0" fillId="2" borderId="1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"/>
  <sheetViews>
    <sheetView tabSelected="1" topLeftCell="A73" workbookViewId="0">
      <selection sqref="A1:F98"/>
    </sheetView>
  </sheetViews>
  <sheetFormatPr defaultRowHeight="15" x14ac:dyDescent="0.25"/>
  <cols>
    <col min="1" max="1" width="28.85546875" customWidth="1"/>
    <col min="2" max="2" width="18.42578125" customWidth="1"/>
    <col min="3" max="3" width="8.85546875" customWidth="1"/>
    <col min="5" max="5" width="8.5703125" customWidth="1"/>
    <col min="6" max="6" width="32" customWidth="1"/>
    <col min="8" max="8" width="12.28515625" customWidth="1"/>
    <col min="9" max="9" width="10.28515625" customWidth="1"/>
    <col min="10" max="10" width="13.5703125" customWidth="1"/>
    <col min="11" max="11" width="11.42578125" customWidth="1"/>
    <col min="12" max="12" width="13.7109375" customWidth="1"/>
    <col min="13" max="13" width="9.7109375" bestFit="1" customWidth="1"/>
    <col min="14" max="14" width="10" bestFit="1" customWidth="1"/>
  </cols>
  <sheetData>
    <row r="1" spans="1:13" x14ac:dyDescent="0.25">
      <c r="A1" t="s">
        <v>78</v>
      </c>
    </row>
    <row r="3" spans="1:13" x14ac:dyDescent="0.25">
      <c r="A3" s="1" t="s">
        <v>0</v>
      </c>
      <c r="B3" t="s">
        <v>1</v>
      </c>
    </row>
    <row r="4" spans="1:13" x14ac:dyDescent="0.25">
      <c r="A4" s="1" t="s">
        <v>2</v>
      </c>
      <c r="B4" t="s">
        <v>3</v>
      </c>
    </row>
    <row r="7" spans="1:13" x14ac:dyDescent="0.25">
      <c r="C7" s="52" t="s">
        <v>84</v>
      </c>
      <c r="D7" s="52"/>
      <c r="E7" s="52"/>
      <c r="F7" s="52"/>
    </row>
    <row r="9" spans="1:13" ht="15.75" thickBot="1" x14ac:dyDescent="0.3"/>
    <row r="10" spans="1:13" ht="15.75" thickBot="1" x14ac:dyDescent="0.3">
      <c r="A10" s="23" t="s">
        <v>4</v>
      </c>
      <c r="B10" s="2" t="s">
        <v>5</v>
      </c>
      <c r="C10" s="3" t="s">
        <v>6</v>
      </c>
      <c r="D10" s="53" t="s">
        <v>7</v>
      </c>
      <c r="E10" s="54"/>
      <c r="F10" s="30" t="s">
        <v>8</v>
      </c>
    </row>
    <row r="11" spans="1:13" x14ac:dyDescent="0.25">
      <c r="A11" s="4" t="s">
        <v>9</v>
      </c>
      <c r="B11" s="5"/>
      <c r="C11" s="5"/>
      <c r="D11" s="55">
        <f>3711217+3695280+3658807+3740027+2606+3631327+3638924+3681810+3773093+3839227+3782157+3723338</f>
        <v>40877813</v>
      </c>
      <c r="E11" s="55"/>
      <c r="F11" s="24"/>
    </row>
    <row r="12" spans="1:13" ht="15" customHeight="1" x14ac:dyDescent="0.25">
      <c r="A12" s="6" t="s">
        <v>10</v>
      </c>
      <c r="B12" s="7" t="s">
        <v>83</v>
      </c>
      <c r="C12" s="7">
        <v>10</v>
      </c>
      <c r="D12" s="56"/>
      <c r="E12" s="56"/>
      <c r="F12" s="25" t="s">
        <v>60</v>
      </c>
    </row>
    <row r="13" spans="1:13" x14ac:dyDescent="0.25">
      <c r="A13" s="6"/>
      <c r="B13" s="7"/>
      <c r="C13" s="7"/>
      <c r="D13" s="44">
        <f>3918657+1336+2467+3803</f>
        <v>3926263</v>
      </c>
      <c r="E13" s="45"/>
      <c r="F13" s="25"/>
    </row>
    <row r="14" spans="1:13" ht="15.75" thickBot="1" x14ac:dyDescent="0.3">
      <c r="A14" s="8"/>
      <c r="B14" s="9"/>
      <c r="C14" s="9"/>
      <c r="D14" s="44"/>
      <c r="E14" s="45"/>
      <c r="F14" s="25"/>
    </row>
    <row r="15" spans="1:13" ht="15.75" thickBot="1" x14ac:dyDescent="0.3">
      <c r="A15" s="10" t="s">
        <v>11</v>
      </c>
      <c r="B15" s="11"/>
      <c r="C15" s="11"/>
      <c r="D15" s="46">
        <f>D12+D13+D11</f>
        <v>44804076</v>
      </c>
      <c r="E15" s="46"/>
      <c r="F15" s="27"/>
      <c r="H15" s="41">
        <f>+D15-D11</f>
        <v>3926263</v>
      </c>
      <c r="I15" t="s">
        <v>79</v>
      </c>
      <c r="J15" s="29">
        <v>44769258</v>
      </c>
      <c r="K15" s="33"/>
      <c r="L15" s="29">
        <f>+D15-J15</f>
        <v>34818</v>
      </c>
      <c r="M15" s="29" t="s">
        <v>86</v>
      </c>
    </row>
    <row r="16" spans="1:13" x14ac:dyDescent="0.25">
      <c r="A16" s="12" t="s">
        <v>12</v>
      </c>
      <c r="B16" s="13"/>
      <c r="C16" s="13"/>
      <c r="D16" s="43">
        <f>37124+36886+39853+38496+13541+38067+42168+41444+36582+37564+41920</f>
        <v>403645</v>
      </c>
      <c r="E16" s="43"/>
      <c r="F16" s="22"/>
    </row>
    <row r="17" spans="1:15" ht="15" customHeight="1" x14ac:dyDescent="0.25">
      <c r="A17" s="6" t="s">
        <v>13</v>
      </c>
      <c r="B17" s="7" t="str">
        <f>+B12</f>
        <v>decembrie</v>
      </c>
      <c r="C17" s="7">
        <v>10</v>
      </c>
      <c r="D17" s="56">
        <v>43042</v>
      </c>
      <c r="E17" s="56"/>
      <c r="F17" s="25" t="s">
        <v>60</v>
      </c>
    </row>
    <row r="18" spans="1:15" x14ac:dyDescent="0.25">
      <c r="A18" s="8"/>
      <c r="B18" s="9"/>
      <c r="C18" s="9"/>
      <c r="D18" s="59"/>
      <c r="E18" s="59"/>
      <c r="F18" s="25"/>
    </row>
    <row r="19" spans="1:15" ht="15.75" thickBot="1" x14ac:dyDescent="0.3">
      <c r="A19" s="14"/>
      <c r="B19" s="15"/>
      <c r="C19" s="15"/>
      <c r="D19" s="57"/>
      <c r="E19" s="58"/>
      <c r="F19" s="28"/>
    </row>
    <row r="20" spans="1:15" ht="15.75" thickBot="1" x14ac:dyDescent="0.3">
      <c r="A20" s="10" t="s">
        <v>14</v>
      </c>
      <c r="B20" s="11"/>
      <c r="C20" s="11"/>
      <c r="D20" s="46">
        <f>D17+D16</f>
        <v>446687</v>
      </c>
      <c r="E20" s="46"/>
      <c r="F20" s="27"/>
      <c r="H20" s="41">
        <f>+D20-D16</f>
        <v>43042</v>
      </c>
      <c r="I20" s="39" t="s">
        <v>79</v>
      </c>
      <c r="J20">
        <v>446687</v>
      </c>
      <c r="L20" s="29">
        <f>+D20-J20</f>
        <v>0</v>
      </c>
    </row>
    <row r="21" spans="1:15" x14ac:dyDescent="0.25">
      <c r="A21" s="12" t="s">
        <v>15</v>
      </c>
      <c r="B21" s="13"/>
      <c r="C21" s="13"/>
      <c r="D21" s="43">
        <f>876579+913553+932225+809077+938821+972058+969228+899753+784646+907137+934746</f>
        <v>9937823</v>
      </c>
      <c r="E21" s="43"/>
      <c r="F21" s="22"/>
      <c r="L21" s="29"/>
    </row>
    <row r="22" spans="1:15" ht="15" customHeight="1" x14ac:dyDescent="0.25">
      <c r="A22" s="6" t="s">
        <v>16</v>
      </c>
      <c r="B22" s="7" t="str">
        <f>+B17</f>
        <v>decembrie</v>
      </c>
      <c r="C22" s="7">
        <v>10</v>
      </c>
      <c r="D22" s="56">
        <v>930432</v>
      </c>
      <c r="E22" s="56"/>
      <c r="F22" s="25" t="s">
        <v>60</v>
      </c>
      <c r="L22" s="29"/>
    </row>
    <row r="23" spans="1:15" x14ac:dyDescent="0.25">
      <c r="A23" s="6"/>
      <c r="B23" s="7"/>
      <c r="C23" s="9"/>
      <c r="D23" s="44"/>
      <c r="E23" s="45"/>
      <c r="F23" s="25"/>
      <c r="L23" s="29"/>
    </row>
    <row r="24" spans="1:15" ht="15.75" thickBot="1" x14ac:dyDescent="0.3">
      <c r="A24" s="8"/>
      <c r="B24" s="9"/>
      <c r="C24" s="9"/>
      <c r="D24" s="48"/>
      <c r="E24" s="48"/>
      <c r="F24" s="28"/>
      <c r="L24" s="29"/>
    </row>
    <row r="25" spans="1:15" ht="15.75" thickBot="1" x14ac:dyDescent="0.3">
      <c r="A25" s="10" t="s">
        <v>17</v>
      </c>
      <c r="B25" s="11"/>
      <c r="C25" s="11"/>
      <c r="D25" s="49">
        <f>D22+D21</f>
        <v>10868255</v>
      </c>
      <c r="E25" s="49"/>
      <c r="F25" s="27"/>
      <c r="H25" s="41">
        <f>+D25-D21</f>
        <v>930432</v>
      </c>
      <c r="I25" s="39" t="s">
        <v>79</v>
      </c>
      <c r="J25">
        <v>10868255</v>
      </c>
      <c r="K25" s="29"/>
      <c r="L25" s="29">
        <f t="shared" ref="L25:L58" si="0">+D25-J25</f>
        <v>0</v>
      </c>
      <c r="N25" s="29">
        <f>+D25-10294347</f>
        <v>573908</v>
      </c>
      <c r="O25" t="s">
        <v>85</v>
      </c>
    </row>
    <row r="26" spans="1:15" ht="15.75" thickBot="1" x14ac:dyDescent="0.3">
      <c r="A26" s="12" t="s">
        <v>61</v>
      </c>
      <c r="B26" s="13"/>
      <c r="C26" s="13"/>
      <c r="D26" s="51">
        <f>5518+2898+5017+1219</f>
        <v>14652</v>
      </c>
      <c r="E26" s="51"/>
      <c r="F26" s="22"/>
      <c r="L26" s="29"/>
    </row>
    <row r="27" spans="1:15" ht="15.75" thickBot="1" x14ac:dyDescent="0.3">
      <c r="A27" s="6" t="s">
        <v>62</v>
      </c>
      <c r="B27" s="7" t="str">
        <f>+B22</f>
        <v>decembrie</v>
      </c>
      <c r="C27" s="7">
        <v>10</v>
      </c>
      <c r="D27" s="50"/>
      <c r="E27" s="50"/>
      <c r="F27" s="26"/>
      <c r="L27" s="29"/>
    </row>
    <row r="28" spans="1:15" ht="15.75" thickBot="1" x14ac:dyDescent="0.3">
      <c r="A28" s="6"/>
      <c r="B28" s="7"/>
      <c r="C28" s="16"/>
      <c r="D28" s="50"/>
      <c r="E28" s="50"/>
      <c r="F28" s="26"/>
      <c r="L28" s="29"/>
    </row>
    <row r="29" spans="1:15" ht="15.75" thickBot="1" x14ac:dyDescent="0.3">
      <c r="A29" s="10" t="s">
        <v>63</v>
      </c>
      <c r="B29" s="11"/>
      <c r="C29" s="11"/>
      <c r="D29" s="49">
        <f>+D26+D27</f>
        <v>14652</v>
      </c>
      <c r="E29" s="49"/>
      <c r="F29" s="26"/>
      <c r="H29" s="41">
        <f>+D29-D26</f>
        <v>0</v>
      </c>
      <c r="I29" s="39" t="s">
        <v>79</v>
      </c>
      <c r="J29">
        <v>14652</v>
      </c>
      <c r="L29" s="29">
        <f t="shared" si="0"/>
        <v>0</v>
      </c>
    </row>
    <row r="30" spans="1:15" ht="15.75" thickBot="1" x14ac:dyDescent="0.3">
      <c r="A30" s="12" t="s">
        <v>18</v>
      </c>
      <c r="B30" s="13"/>
      <c r="C30" s="13"/>
      <c r="D30" s="43">
        <f>5444.82+5626.08+7394.26+7475.4+7475.4+7226.22+13276.56+15009.92+15978.4+18755.58+31629.6</f>
        <v>135292.24</v>
      </c>
      <c r="E30" s="43"/>
      <c r="F30" s="22"/>
      <c r="L30" s="29"/>
    </row>
    <row r="31" spans="1:15" ht="15.75" thickBot="1" x14ac:dyDescent="0.3">
      <c r="A31" s="6" t="s">
        <v>19</v>
      </c>
      <c r="B31" s="7" t="str">
        <f>+B27</f>
        <v>decembrie</v>
      </c>
      <c r="C31" s="7">
        <v>10</v>
      </c>
      <c r="D31" s="50">
        <v>28491.78</v>
      </c>
      <c r="E31" s="50"/>
      <c r="F31" s="26" t="s">
        <v>20</v>
      </c>
      <c r="H31" s="29"/>
      <c r="L31" s="29"/>
    </row>
    <row r="32" spans="1:15" ht="15.75" thickBot="1" x14ac:dyDescent="0.3">
      <c r="A32" s="6"/>
      <c r="B32" s="7"/>
      <c r="C32" s="7"/>
      <c r="D32" s="50"/>
      <c r="E32" s="50"/>
      <c r="F32" s="26"/>
      <c r="L32" s="29"/>
    </row>
    <row r="33" spans="1:12" ht="15.75" thickBot="1" x14ac:dyDescent="0.3">
      <c r="A33" s="10" t="s">
        <v>21</v>
      </c>
      <c r="B33" s="11"/>
      <c r="C33" s="11"/>
      <c r="D33" s="47">
        <f>+D30+D31</f>
        <v>163784.01999999999</v>
      </c>
      <c r="E33" s="47"/>
      <c r="F33" s="26"/>
      <c r="H33" s="41">
        <f>+D33-D30</f>
        <v>28491.78</v>
      </c>
      <c r="I33" s="39" t="s">
        <v>79</v>
      </c>
      <c r="J33" s="29">
        <v>163784.01999999999</v>
      </c>
      <c r="L33" s="29">
        <f>+D33-J33</f>
        <v>0</v>
      </c>
    </row>
    <row r="34" spans="1:12" ht="15.75" thickBot="1" x14ac:dyDescent="0.3">
      <c r="A34" s="12" t="s">
        <v>22</v>
      </c>
      <c r="B34" s="13"/>
      <c r="C34" s="13"/>
      <c r="D34" s="47">
        <v>1596.67</v>
      </c>
      <c r="E34" s="47"/>
      <c r="F34" s="22"/>
      <c r="L34" s="29"/>
    </row>
    <row r="35" spans="1:12" ht="15" customHeight="1" thickBot="1" x14ac:dyDescent="0.3">
      <c r="A35" s="6" t="s">
        <v>23</v>
      </c>
      <c r="B35" s="7" t="str">
        <f>+B31</f>
        <v>decembrie</v>
      </c>
      <c r="C35" s="7">
        <v>10</v>
      </c>
      <c r="D35" s="56">
        <f>651.77+266.71+406.07</f>
        <v>1324.55</v>
      </c>
      <c r="E35" s="56"/>
      <c r="F35" s="25" t="s">
        <v>24</v>
      </c>
      <c r="H35" s="41">
        <f>+D37-D34</f>
        <v>1324.5500000000002</v>
      </c>
      <c r="I35" s="39" t="s">
        <v>79</v>
      </c>
      <c r="J35">
        <v>2921.22</v>
      </c>
      <c r="L35" s="29">
        <f>+D37-J35</f>
        <v>0</v>
      </c>
    </row>
    <row r="36" spans="1:12" x14ac:dyDescent="0.25">
      <c r="A36" s="8"/>
      <c r="B36" s="7"/>
      <c r="C36" s="9"/>
      <c r="D36" s="48"/>
      <c r="E36" s="48"/>
      <c r="F36" s="28"/>
      <c r="L36" s="29"/>
    </row>
    <row r="37" spans="1:12" ht="15.75" thickBot="1" x14ac:dyDescent="0.3">
      <c r="A37" s="10" t="s">
        <v>25</v>
      </c>
      <c r="B37" s="11"/>
      <c r="C37" s="11"/>
      <c r="D37" s="47">
        <f>+D34+D35</f>
        <v>2921.2200000000003</v>
      </c>
      <c r="E37" s="47"/>
      <c r="F37" s="27"/>
      <c r="L37" s="29"/>
    </row>
    <row r="38" spans="1:12" x14ac:dyDescent="0.25">
      <c r="A38" s="12" t="s">
        <v>26</v>
      </c>
      <c r="B38" s="13"/>
      <c r="C38" s="13"/>
      <c r="D38" s="43">
        <f>5466.21+5464.59+5459.01+5503.83+5512.41+5535.33+5542.11+5541.13+2767.05+13891.94</f>
        <v>60683.61</v>
      </c>
      <c r="E38" s="43"/>
      <c r="F38" s="22"/>
      <c r="L38" s="29"/>
    </row>
    <row r="39" spans="1:12" ht="46.5" customHeight="1" x14ac:dyDescent="0.25">
      <c r="A39" s="6" t="s">
        <v>27</v>
      </c>
      <c r="B39" s="7" t="str">
        <f>+B35</f>
        <v>decembrie</v>
      </c>
      <c r="C39" s="7"/>
      <c r="D39" s="56">
        <v>5571.79</v>
      </c>
      <c r="E39" s="56"/>
      <c r="F39" s="31" t="s">
        <v>28</v>
      </c>
      <c r="L39" s="29"/>
    </row>
    <row r="40" spans="1:12" ht="15.75" thickBot="1" x14ac:dyDescent="0.3">
      <c r="A40" s="6"/>
      <c r="B40" s="7"/>
      <c r="C40" s="9"/>
      <c r="D40" s="44"/>
      <c r="E40" s="45"/>
      <c r="F40" s="25"/>
      <c r="L40" s="29"/>
    </row>
    <row r="41" spans="1:12" ht="15.75" thickBot="1" x14ac:dyDescent="0.3">
      <c r="A41" s="10" t="s">
        <v>29</v>
      </c>
      <c r="B41" s="11"/>
      <c r="C41" s="11"/>
      <c r="D41" s="49">
        <f>+D38+D39+D40</f>
        <v>66255.399999999994</v>
      </c>
      <c r="E41" s="49"/>
      <c r="F41" s="27"/>
      <c r="H41" s="41">
        <f>D41-D38</f>
        <v>5571.7899999999936</v>
      </c>
      <c r="I41" s="39" t="s">
        <v>79</v>
      </c>
      <c r="J41">
        <v>66255.399999999994</v>
      </c>
      <c r="L41" s="29">
        <f t="shared" si="0"/>
        <v>0</v>
      </c>
    </row>
    <row r="42" spans="1:12" x14ac:dyDescent="0.25">
      <c r="A42" s="12" t="s">
        <v>30</v>
      </c>
      <c r="B42" s="13"/>
      <c r="C42" s="13"/>
      <c r="D42" s="43">
        <f>162811+168816+168933+151380+173402+179796+179447+166287+145782+171604+178337</f>
        <v>1846595</v>
      </c>
      <c r="E42" s="43"/>
      <c r="F42" s="22"/>
      <c r="L42" s="29"/>
    </row>
    <row r="43" spans="1:12" x14ac:dyDescent="0.25">
      <c r="A43" s="6" t="s">
        <v>31</v>
      </c>
      <c r="B43" s="7" t="str">
        <f>+B39</f>
        <v>decembrie</v>
      </c>
      <c r="C43" s="7">
        <v>10</v>
      </c>
      <c r="D43" s="56">
        <v>180112</v>
      </c>
      <c r="E43" s="56"/>
      <c r="F43" s="25" t="s">
        <v>32</v>
      </c>
      <c r="L43" s="29"/>
    </row>
    <row r="44" spans="1:12" ht="15.75" thickBot="1" x14ac:dyDescent="0.3">
      <c r="A44" s="6"/>
      <c r="B44" s="7"/>
      <c r="C44" s="9"/>
      <c r="D44" s="44"/>
      <c r="E44" s="45"/>
      <c r="F44" s="25"/>
      <c r="L44" s="29"/>
    </row>
    <row r="45" spans="1:12" ht="15.75" thickBot="1" x14ac:dyDescent="0.3">
      <c r="A45" s="17"/>
      <c r="B45" s="18"/>
      <c r="C45" s="18"/>
      <c r="D45" s="60">
        <f>D43+D42</f>
        <v>2026707</v>
      </c>
      <c r="E45" s="61"/>
      <c r="F45" s="27"/>
      <c r="H45" s="41">
        <f>+D45-D42</f>
        <v>180112</v>
      </c>
      <c r="I45" s="39" t="s">
        <v>79</v>
      </c>
      <c r="J45">
        <v>2026707</v>
      </c>
      <c r="L45" s="29">
        <f t="shared" si="0"/>
        <v>0</v>
      </c>
    </row>
    <row r="46" spans="1:12" ht="15" customHeight="1" x14ac:dyDescent="0.25">
      <c r="A46" s="12" t="s">
        <v>33</v>
      </c>
      <c r="B46" s="13"/>
      <c r="C46" s="13"/>
      <c r="D46" s="43">
        <f>111331+110933+136824+176787+125904+94503+112549+115346+167285+4063540+678578+3494</f>
        <v>5897074</v>
      </c>
      <c r="E46" s="43"/>
      <c r="F46" s="31"/>
      <c r="L46" s="29"/>
    </row>
    <row r="47" spans="1:12" ht="25.5" customHeight="1" x14ac:dyDescent="0.25">
      <c r="A47" s="6" t="s">
        <v>34</v>
      </c>
      <c r="B47" s="7" t="str">
        <f>+B43</f>
        <v>decembrie</v>
      </c>
      <c r="C47" s="7">
        <v>10</v>
      </c>
      <c r="D47" s="56">
        <f>126508+573908</f>
        <v>700416</v>
      </c>
      <c r="E47" s="56"/>
      <c r="F47" s="31" t="s">
        <v>69</v>
      </c>
      <c r="H47" s="29"/>
      <c r="L47" s="29"/>
    </row>
    <row r="48" spans="1:12" ht="15" customHeight="1" x14ac:dyDescent="0.25">
      <c r="A48" s="8"/>
      <c r="B48" s="9"/>
      <c r="C48" s="9"/>
      <c r="D48" s="64"/>
      <c r="E48" s="64"/>
      <c r="F48" s="31"/>
      <c r="L48" s="29"/>
    </row>
    <row r="49" spans="1:13" ht="15" customHeight="1" thickBot="1" x14ac:dyDescent="0.3">
      <c r="A49" s="14"/>
      <c r="B49" s="15"/>
      <c r="C49" s="15"/>
      <c r="D49" s="65"/>
      <c r="E49" s="66"/>
      <c r="F49" s="31"/>
      <c r="L49" s="29"/>
    </row>
    <row r="50" spans="1:13" ht="15.75" customHeight="1" thickBot="1" x14ac:dyDescent="0.3">
      <c r="A50" s="10" t="s">
        <v>35</v>
      </c>
      <c r="B50" s="11"/>
      <c r="C50" s="11"/>
      <c r="D50" s="46">
        <f>+D47+D46</f>
        <v>6597490</v>
      </c>
      <c r="E50" s="46"/>
      <c r="F50" s="31"/>
      <c r="H50" s="41">
        <f>+D50-D46</f>
        <v>700416</v>
      </c>
      <c r="I50" s="39" t="s">
        <v>79</v>
      </c>
      <c r="J50">
        <f>6020088+3494+573908</f>
        <v>6597490</v>
      </c>
      <c r="L50" s="29">
        <f t="shared" si="0"/>
        <v>0</v>
      </c>
      <c r="M50">
        <f>810550-809100</f>
        <v>1450</v>
      </c>
    </row>
    <row r="51" spans="1:13" ht="15" customHeight="1" x14ac:dyDescent="0.25">
      <c r="A51" s="12" t="s">
        <v>66</v>
      </c>
      <c r="B51" s="13"/>
      <c r="C51" s="13"/>
      <c r="D51" s="62">
        <f>1450+798950+4350+1450+2900</f>
        <v>809100</v>
      </c>
      <c r="E51" s="63"/>
      <c r="F51" s="31"/>
      <c r="L51" s="29"/>
    </row>
    <row r="52" spans="1:13" ht="15" customHeight="1" x14ac:dyDescent="0.25">
      <c r="A52" s="6" t="s">
        <v>36</v>
      </c>
      <c r="B52" s="7" t="str">
        <f>+B47</f>
        <v>decembrie</v>
      </c>
      <c r="C52" s="7"/>
      <c r="D52" s="44">
        <f>13050+1450</f>
        <v>14500</v>
      </c>
      <c r="E52" s="45"/>
      <c r="F52" s="31" t="s">
        <v>37</v>
      </c>
      <c r="L52" s="29"/>
    </row>
    <row r="53" spans="1:13" ht="15" customHeight="1" thickBot="1" x14ac:dyDescent="0.3">
      <c r="A53" s="8"/>
      <c r="B53" s="9"/>
      <c r="C53" s="9"/>
      <c r="D53" s="67"/>
      <c r="E53" s="68"/>
      <c r="F53" s="31"/>
      <c r="L53" s="29"/>
    </row>
    <row r="54" spans="1:13" ht="15.75" customHeight="1" thickBot="1" x14ac:dyDescent="0.3">
      <c r="A54" s="10" t="s">
        <v>67</v>
      </c>
      <c r="B54" s="11"/>
      <c r="C54" s="11"/>
      <c r="D54" s="69">
        <f>+D52+D51</f>
        <v>823600</v>
      </c>
      <c r="E54" s="70"/>
      <c r="F54" s="31"/>
      <c r="H54" s="41">
        <f>+D54-D51</f>
        <v>14500</v>
      </c>
      <c r="I54" s="39" t="s">
        <v>79</v>
      </c>
      <c r="J54" s="29">
        <v>823600</v>
      </c>
      <c r="L54" s="29">
        <f t="shared" si="0"/>
        <v>0</v>
      </c>
    </row>
    <row r="55" spans="1:13" ht="15.75" customHeight="1" x14ac:dyDescent="0.25">
      <c r="A55" s="12" t="s">
        <v>74</v>
      </c>
      <c r="B55" s="13"/>
      <c r="C55" s="13"/>
      <c r="D55" s="62">
        <f>238.57+219.79+314.33</f>
        <v>772.69</v>
      </c>
      <c r="E55" s="63"/>
      <c r="F55" s="31"/>
      <c r="L55" s="29"/>
    </row>
    <row r="56" spans="1:13" ht="15.75" customHeight="1" x14ac:dyDescent="0.25">
      <c r="A56" s="6" t="s">
        <v>75</v>
      </c>
      <c r="B56" s="7" t="str">
        <f>+B52</f>
        <v>decembrie</v>
      </c>
      <c r="C56" s="7"/>
      <c r="D56" s="44"/>
      <c r="E56" s="45"/>
      <c r="F56" s="31" t="s">
        <v>77</v>
      </c>
      <c r="L56" s="29"/>
    </row>
    <row r="57" spans="1:13" ht="15.75" customHeight="1" thickBot="1" x14ac:dyDescent="0.3">
      <c r="A57" s="8"/>
      <c r="B57" s="9"/>
      <c r="C57" s="9"/>
      <c r="D57" s="67"/>
      <c r="E57" s="68"/>
      <c r="F57" s="31"/>
      <c r="L57" s="29"/>
    </row>
    <row r="58" spans="1:13" ht="15.75" customHeight="1" thickBot="1" x14ac:dyDescent="0.3">
      <c r="A58" s="10" t="s">
        <v>76</v>
      </c>
      <c r="B58" s="11"/>
      <c r="C58" s="11"/>
      <c r="D58" s="71">
        <f>+D56+D55</f>
        <v>772.69</v>
      </c>
      <c r="E58" s="72"/>
      <c r="F58" s="31"/>
      <c r="H58" s="41">
        <f>+D58-D55</f>
        <v>0</v>
      </c>
      <c r="I58" t="s">
        <v>79</v>
      </c>
      <c r="J58">
        <v>772.69</v>
      </c>
      <c r="L58" s="29">
        <f t="shared" si="0"/>
        <v>0</v>
      </c>
    </row>
    <row r="59" spans="1:13" ht="15.75" customHeight="1" thickBot="1" x14ac:dyDescent="0.3">
      <c r="A59" s="17"/>
      <c r="B59" s="18"/>
      <c r="C59" s="18"/>
      <c r="D59" s="37"/>
      <c r="E59" s="38"/>
      <c r="F59" s="31"/>
      <c r="L59" s="29"/>
    </row>
    <row r="60" spans="1:13" ht="15" customHeight="1" x14ac:dyDescent="0.25">
      <c r="A60" s="12" t="s">
        <v>38</v>
      </c>
      <c r="B60" s="13"/>
      <c r="C60" s="13"/>
      <c r="D60" s="43">
        <f>575830+47935</f>
        <v>623765</v>
      </c>
      <c r="E60" s="43"/>
      <c r="F60" s="31"/>
      <c r="L60" s="29"/>
    </row>
    <row r="61" spans="1:13" ht="30" customHeight="1" x14ac:dyDescent="0.25">
      <c r="A61" s="6" t="s">
        <v>39</v>
      </c>
      <c r="B61" s="7" t="str">
        <f>+B52</f>
        <v>decembrie</v>
      </c>
      <c r="C61" s="7">
        <v>10</v>
      </c>
      <c r="D61" s="56">
        <v>2149</v>
      </c>
      <c r="E61" s="56"/>
      <c r="F61" s="31" t="s">
        <v>40</v>
      </c>
      <c r="L61" s="29"/>
    </row>
    <row r="62" spans="1:13" ht="15" customHeight="1" x14ac:dyDescent="0.25">
      <c r="A62" s="8"/>
      <c r="B62" s="9"/>
      <c r="C62" s="9"/>
      <c r="D62" s="56"/>
      <c r="E62" s="56"/>
      <c r="F62" s="31"/>
      <c r="H62" s="40">
        <f>+D64-D60</f>
        <v>2149</v>
      </c>
      <c r="I62" t="s">
        <v>79</v>
      </c>
      <c r="J62">
        <v>625914</v>
      </c>
      <c r="L62" s="29">
        <f>+D64-J62</f>
        <v>0</v>
      </c>
    </row>
    <row r="63" spans="1:13" ht="15" customHeight="1" x14ac:dyDescent="0.25">
      <c r="A63" s="14"/>
      <c r="B63" s="15"/>
      <c r="C63" s="15"/>
      <c r="D63" s="57"/>
      <c r="E63" s="58"/>
      <c r="F63" s="31"/>
      <c r="L63" s="29"/>
    </row>
    <row r="64" spans="1:13" ht="15.75" customHeight="1" thickBot="1" x14ac:dyDescent="0.3">
      <c r="A64" s="10" t="s">
        <v>41</v>
      </c>
      <c r="B64" s="11"/>
      <c r="C64" s="11"/>
      <c r="D64" s="49">
        <f>+D61+D60</f>
        <v>625914</v>
      </c>
      <c r="E64" s="49"/>
      <c r="F64" s="31"/>
      <c r="L64" s="29"/>
    </row>
    <row r="65" spans="1:12" ht="15" customHeight="1" thickBot="1" x14ac:dyDescent="0.3">
      <c r="A65" s="12" t="s">
        <v>42</v>
      </c>
      <c r="B65" s="13"/>
      <c r="C65" s="13"/>
      <c r="D65" s="43">
        <f>18351+1489</f>
        <v>19840</v>
      </c>
      <c r="E65" s="43"/>
      <c r="F65" s="31"/>
      <c r="L65" s="29"/>
    </row>
    <row r="66" spans="1:12" ht="32.25" customHeight="1" thickBot="1" x14ac:dyDescent="0.3">
      <c r="A66" s="6" t="s">
        <v>43</v>
      </c>
      <c r="B66" s="7" t="str">
        <f>+B61</f>
        <v>decembrie</v>
      </c>
      <c r="C66" s="7">
        <v>10</v>
      </c>
      <c r="D66" s="56">
        <v>68</v>
      </c>
      <c r="E66" s="56"/>
      <c r="F66" s="31" t="s">
        <v>40</v>
      </c>
      <c r="H66" s="41">
        <f>+D69-D65</f>
        <v>68</v>
      </c>
      <c r="I66" t="s">
        <v>79</v>
      </c>
      <c r="J66">
        <v>19908</v>
      </c>
      <c r="L66" s="29">
        <f>+D69-J66</f>
        <v>0</v>
      </c>
    </row>
    <row r="67" spans="1:12" ht="15" customHeight="1" x14ac:dyDescent="0.25">
      <c r="A67" s="8"/>
      <c r="B67" s="9"/>
      <c r="C67" s="9"/>
      <c r="D67" s="59"/>
      <c r="E67" s="59"/>
      <c r="F67" s="31"/>
      <c r="L67" s="29"/>
    </row>
    <row r="68" spans="1:12" ht="15" customHeight="1" x14ac:dyDescent="0.25">
      <c r="A68" s="14"/>
      <c r="B68" s="15"/>
      <c r="C68" s="15"/>
      <c r="D68" s="57"/>
      <c r="E68" s="58"/>
      <c r="F68" s="31"/>
      <c r="L68" s="29"/>
    </row>
    <row r="69" spans="1:12" ht="15.75" customHeight="1" thickBot="1" x14ac:dyDescent="0.3">
      <c r="A69" s="10" t="s">
        <v>44</v>
      </c>
      <c r="B69" s="11"/>
      <c r="C69" s="11"/>
      <c r="D69" s="49">
        <f>+D66+D65</f>
        <v>19908</v>
      </c>
      <c r="E69" s="49"/>
      <c r="F69" s="31"/>
      <c r="L69" s="29"/>
    </row>
    <row r="70" spans="1:12" ht="15" customHeight="1" thickBot="1" x14ac:dyDescent="0.3">
      <c r="A70" s="12" t="s">
        <v>45</v>
      </c>
      <c r="B70" s="13"/>
      <c r="C70" s="13"/>
      <c r="D70" s="43">
        <f>190438+15640</f>
        <v>206078</v>
      </c>
      <c r="E70" s="43"/>
      <c r="F70" s="31"/>
      <c r="L70" s="29"/>
    </row>
    <row r="71" spans="1:12" ht="27.75" customHeight="1" thickBot="1" x14ac:dyDescent="0.3">
      <c r="A71" s="6" t="s">
        <v>46</v>
      </c>
      <c r="B71" s="7" t="str">
        <f>+B66</f>
        <v>decembrie</v>
      </c>
      <c r="C71" s="7">
        <v>10</v>
      </c>
      <c r="D71" s="56">
        <v>709</v>
      </c>
      <c r="E71" s="56"/>
      <c r="F71" s="31" t="s">
        <v>47</v>
      </c>
      <c r="H71" s="41">
        <f>+D74-D70</f>
        <v>709</v>
      </c>
      <c r="I71" t="s">
        <v>79</v>
      </c>
      <c r="J71">
        <v>206787</v>
      </c>
      <c r="L71" s="29">
        <f>+D74-J71</f>
        <v>0</v>
      </c>
    </row>
    <row r="72" spans="1:12" ht="15" customHeight="1" x14ac:dyDescent="0.25">
      <c r="A72" s="8"/>
      <c r="B72" s="9"/>
      <c r="C72" s="9"/>
      <c r="D72" s="59"/>
      <c r="E72" s="59"/>
      <c r="F72" s="31"/>
      <c r="L72" s="29"/>
    </row>
    <row r="73" spans="1:12" ht="15" customHeight="1" x14ac:dyDescent="0.25">
      <c r="A73" s="14"/>
      <c r="B73" s="15"/>
      <c r="C73" s="15"/>
      <c r="D73" s="57"/>
      <c r="E73" s="58"/>
      <c r="F73" s="31"/>
      <c r="L73" s="29"/>
    </row>
    <row r="74" spans="1:12" ht="15.75" customHeight="1" thickBot="1" x14ac:dyDescent="0.3">
      <c r="A74" s="10" t="s">
        <v>48</v>
      </c>
      <c r="B74" s="11"/>
      <c r="C74" s="11"/>
      <c r="D74" s="49">
        <f>+D71+D70</f>
        <v>206787</v>
      </c>
      <c r="E74" s="49"/>
      <c r="F74" s="31"/>
      <c r="L74" s="29"/>
    </row>
    <row r="75" spans="1:12" ht="15" customHeight="1" thickBot="1" x14ac:dyDescent="0.3">
      <c r="A75" s="12" t="s">
        <v>49</v>
      </c>
      <c r="B75" s="7"/>
      <c r="C75" s="13"/>
      <c r="D75" s="43">
        <f>5915+495</f>
        <v>6410</v>
      </c>
      <c r="E75" s="43"/>
      <c r="F75" s="31"/>
      <c r="L75" s="29"/>
    </row>
    <row r="76" spans="1:12" ht="33" customHeight="1" thickBot="1" x14ac:dyDescent="0.3">
      <c r="A76" s="8" t="s">
        <v>50</v>
      </c>
      <c r="B76" s="7" t="str">
        <f>+B71</f>
        <v>decembrie</v>
      </c>
      <c r="C76" s="7">
        <v>10</v>
      </c>
      <c r="D76" s="56">
        <v>22</v>
      </c>
      <c r="E76" s="56"/>
      <c r="F76" s="31" t="s">
        <v>47</v>
      </c>
      <c r="H76" s="41">
        <f>+D79-D75</f>
        <v>22</v>
      </c>
      <c r="I76" t="s">
        <v>79</v>
      </c>
      <c r="J76">
        <v>6432</v>
      </c>
      <c r="L76" s="29">
        <f>+D79-J76</f>
        <v>0</v>
      </c>
    </row>
    <row r="77" spans="1:12" ht="15" customHeight="1" x14ac:dyDescent="0.25">
      <c r="A77" s="8"/>
      <c r="B77" s="9"/>
      <c r="C77" s="9"/>
      <c r="D77" s="56"/>
      <c r="E77" s="56"/>
      <c r="F77" s="31"/>
      <c r="L77" s="29"/>
    </row>
    <row r="78" spans="1:12" ht="15" customHeight="1" x14ac:dyDescent="0.25">
      <c r="A78" s="14"/>
      <c r="B78" s="15"/>
      <c r="C78" s="15"/>
      <c r="D78" s="67"/>
      <c r="E78" s="68"/>
      <c r="F78" s="31"/>
      <c r="L78" s="29"/>
    </row>
    <row r="79" spans="1:12" ht="15.75" customHeight="1" thickBot="1" x14ac:dyDescent="0.3">
      <c r="A79" s="19" t="s">
        <v>51</v>
      </c>
      <c r="B79" s="11"/>
      <c r="C79" s="11"/>
      <c r="D79" s="49">
        <f>+D76+D75</f>
        <v>6432</v>
      </c>
      <c r="E79" s="49"/>
      <c r="F79" s="31"/>
      <c r="L79" s="29"/>
    </row>
    <row r="80" spans="1:12" ht="15" customHeight="1" thickBot="1" x14ac:dyDescent="0.3">
      <c r="A80" s="12" t="s">
        <v>52</v>
      </c>
      <c r="B80" s="13"/>
      <c r="C80" s="13"/>
      <c r="D80" s="43">
        <v>5438</v>
      </c>
      <c r="E80" s="43"/>
      <c r="F80" s="31"/>
      <c r="L80" s="29"/>
    </row>
    <row r="81" spans="1:12" ht="31.5" customHeight="1" thickBot="1" x14ac:dyDescent="0.3">
      <c r="A81" s="20" t="s">
        <v>68</v>
      </c>
      <c r="B81" s="7" t="str">
        <f>+B76</f>
        <v>decembrie</v>
      </c>
      <c r="C81" s="7">
        <v>10</v>
      </c>
      <c r="D81" s="56">
        <v>115</v>
      </c>
      <c r="E81" s="56"/>
      <c r="F81" s="31" t="s">
        <v>47</v>
      </c>
      <c r="H81" s="41">
        <f>+D84-D80</f>
        <v>115</v>
      </c>
      <c r="I81" t="s">
        <v>79</v>
      </c>
      <c r="J81">
        <v>5553</v>
      </c>
      <c r="L81" s="29">
        <f>+D84-J81</f>
        <v>0</v>
      </c>
    </row>
    <row r="82" spans="1:12" ht="15" customHeight="1" x14ac:dyDescent="0.25">
      <c r="A82" s="8"/>
      <c r="B82" s="9"/>
      <c r="C82" s="9"/>
      <c r="D82" s="48"/>
      <c r="E82" s="48"/>
      <c r="F82" s="31"/>
      <c r="L82" s="29"/>
    </row>
    <row r="83" spans="1:12" ht="15" customHeight="1" x14ac:dyDescent="0.25">
      <c r="A83" s="14"/>
      <c r="B83" s="15"/>
      <c r="C83" s="15"/>
      <c r="D83" s="57"/>
      <c r="E83" s="58"/>
      <c r="F83" s="31"/>
      <c r="L83" s="29"/>
    </row>
    <row r="84" spans="1:12" ht="15.75" customHeight="1" thickBot="1" x14ac:dyDescent="0.3">
      <c r="A84" s="10" t="s">
        <v>53</v>
      </c>
      <c r="B84" s="11"/>
      <c r="C84" s="11"/>
      <c r="D84" s="49">
        <f>+D81+D80</f>
        <v>5553</v>
      </c>
      <c r="E84" s="81"/>
      <c r="F84" s="31"/>
      <c r="L84" s="29"/>
    </row>
    <row r="85" spans="1:12" ht="15" customHeight="1" x14ac:dyDescent="0.25">
      <c r="A85" s="12" t="s">
        <v>73</v>
      </c>
      <c r="B85" s="18"/>
      <c r="C85" s="18"/>
      <c r="D85" s="57">
        <f>108625+109148+109156+107827+107359+108986+110060+110308+109609+111407+111791</f>
        <v>1204276</v>
      </c>
      <c r="E85" s="58"/>
      <c r="F85" s="31"/>
      <c r="L85" s="29"/>
    </row>
    <row r="86" spans="1:12" ht="31.5" customHeight="1" x14ac:dyDescent="0.25">
      <c r="A86" s="20" t="s">
        <v>54</v>
      </c>
      <c r="B86" s="7" t="str">
        <f>+B81</f>
        <v>decembrie</v>
      </c>
      <c r="C86" s="7">
        <v>10</v>
      </c>
      <c r="D86" s="56">
        <v>114804</v>
      </c>
      <c r="E86" s="56"/>
      <c r="F86" s="31" t="s">
        <v>70</v>
      </c>
      <c r="L86" s="29"/>
    </row>
    <row r="87" spans="1:12" ht="15" customHeight="1" x14ac:dyDescent="0.25">
      <c r="A87" s="8"/>
      <c r="B87" s="7"/>
      <c r="C87" s="15"/>
      <c r="D87" s="57"/>
      <c r="E87" s="58"/>
      <c r="F87" s="31"/>
      <c r="L87" s="29"/>
    </row>
    <row r="88" spans="1:12" ht="15" customHeight="1" thickBot="1" x14ac:dyDescent="0.3">
      <c r="A88" s="14"/>
      <c r="B88" s="15"/>
      <c r="C88" s="15"/>
      <c r="D88" s="57"/>
      <c r="E88" s="58"/>
      <c r="F88" s="31"/>
      <c r="L88" s="29"/>
    </row>
    <row r="89" spans="1:12" ht="15.75" customHeight="1" thickBot="1" x14ac:dyDescent="0.3">
      <c r="A89" s="10" t="s">
        <v>55</v>
      </c>
      <c r="B89" s="11"/>
      <c r="C89" s="11"/>
      <c r="D89" s="77">
        <f>+D86+D85</f>
        <v>1319080</v>
      </c>
      <c r="E89" s="78"/>
      <c r="F89" s="31"/>
      <c r="H89" s="41">
        <f>+D89-D85</f>
        <v>114804</v>
      </c>
      <c r="I89" s="39" t="s">
        <v>79</v>
      </c>
      <c r="J89">
        <v>1319080</v>
      </c>
      <c r="L89" s="29">
        <f>+D89-J89</f>
        <v>0</v>
      </c>
    </row>
    <row r="90" spans="1:12" ht="15" customHeight="1" x14ac:dyDescent="0.25">
      <c r="A90" s="34" t="s">
        <v>81</v>
      </c>
      <c r="B90" s="16"/>
      <c r="C90" s="16"/>
      <c r="D90" s="79">
        <f>D13+D17+D22+D31+D35+D39+D43+D47+D86+D52+D61+D66+D71+D76+D81+D27+D56</f>
        <v>5948020.1200000001</v>
      </c>
      <c r="E90" s="80"/>
      <c r="F90" s="31"/>
      <c r="L90" s="29"/>
    </row>
    <row r="91" spans="1:12" ht="43.5" customHeight="1" thickBot="1" x14ac:dyDescent="0.3">
      <c r="A91" s="10" t="s">
        <v>71</v>
      </c>
      <c r="B91" s="11"/>
      <c r="C91" s="11"/>
      <c r="D91" s="73">
        <f>+D15+D20+D25+D33+D37+D41+D50++D54+D64+D69+D74+D79+D84+D89+D45+D29+D58</f>
        <v>67998874.329999998</v>
      </c>
      <c r="E91" s="74"/>
      <c r="F91" s="31" t="s">
        <v>82</v>
      </c>
      <c r="L91" s="29"/>
    </row>
    <row r="92" spans="1:12" ht="15.75" thickBot="1" x14ac:dyDescent="0.3">
      <c r="A92" s="35"/>
      <c r="B92" s="36"/>
      <c r="C92" s="36"/>
      <c r="D92" s="75"/>
      <c r="E92" s="76"/>
      <c r="F92" s="32"/>
      <c r="H92" s="41">
        <f>+H15+H20+H25+H29+H33+H41+H45+H50+H54+H89+H58+H62+H66+H71+H76+H81+H35</f>
        <v>5948020.1200000001</v>
      </c>
      <c r="J92" s="41">
        <f t="shared" ref="J92" si="1">+J15+J20+J25+J29+J33+J41+J45+J50+J54+J89+J58+J62+J66+J71+J76+J81+J35</f>
        <v>67964056.329999998</v>
      </c>
      <c r="L92" s="29">
        <f>+D91-J92</f>
        <v>34818</v>
      </c>
    </row>
    <row r="93" spans="1:12" hidden="1" x14ac:dyDescent="0.25"/>
    <row r="94" spans="1:12" x14ac:dyDescent="0.25">
      <c r="A94" t="s">
        <v>56</v>
      </c>
      <c r="B94" t="s">
        <v>72</v>
      </c>
      <c r="C94" s="42" t="s">
        <v>57</v>
      </c>
      <c r="D94" s="42"/>
      <c r="F94" t="s">
        <v>80</v>
      </c>
      <c r="J94" s="29"/>
    </row>
    <row r="96" spans="1:12" x14ac:dyDescent="0.25">
      <c r="A96" t="s">
        <v>56</v>
      </c>
      <c r="B96" t="s">
        <v>64</v>
      </c>
      <c r="C96" s="21" t="s">
        <v>58</v>
      </c>
      <c r="D96" s="21"/>
      <c r="F96" t="s">
        <v>80</v>
      </c>
    </row>
    <row r="98" spans="1:6" x14ac:dyDescent="0.25">
      <c r="A98" t="s">
        <v>59</v>
      </c>
      <c r="B98" t="s">
        <v>65</v>
      </c>
      <c r="C98" s="42" t="s">
        <v>59</v>
      </c>
      <c r="D98" s="42"/>
      <c r="F98" t="s">
        <v>80</v>
      </c>
    </row>
    <row r="99" spans="1:6" x14ac:dyDescent="0.25">
      <c r="C99" s="42"/>
      <c r="D99" s="42"/>
    </row>
  </sheetData>
  <mergeCells count="86">
    <mergeCell ref="D85:E85"/>
    <mergeCell ref="D86:E86"/>
    <mergeCell ref="D87:E87"/>
    <mergeCell ref="D82:E82"/>
    <mergeCell ref="C94:D94"/>
    <mergeCell ref="D83:E83"/>
    <mergeCell ref="D84:E84"/>
    <mergeCell ref="C98:D98"/>
    <mergeCell ref="D91:E91"/>
    <mergeCell ref="D92:E92"/>
    <mergeCell ref="D88:E88"/>
    <mergeCell ref="D89:E89"/>
    <mergeCell ref="D90:E90"/>
    <mergeCell ref="D79:E79"/>
    <mergeCell ref="D80:E80"/>
    <mergeCell ref="D81:E81"/>
    <mergeCell ref="D76:E76"/>
    <mergeCell ref="D77:E77"/>
    <mergeCell ref="D78:E78"/>
    <mergeCell ref="D73:E73"/>
    <mergeCell ref="D74:E74"/>
    <mergeCell ref="D75:E75"/>
    <mergeCell ref="D70:E70"/>
    <mergeCell ref="D71:E71"/>
    <mergeCell ref="D72:E72"/>
    <mergeCell ref="D67:E67"/>
    <mergeCell ref="D68:E68"/>
    <mergeCell ref="D69:E69"/>
    <mergeCell ref="D64:E64"/>
    <mergeCell ref="D65:E65"/>
    <mergeCell ref="D66:E66"/>
    <mergeCell ref="D61:E61"/>
    <mergeCell ref="D62:E62"/>
    <mergeCell ref="D63:E63"/>
    <mergeCell ref="D53:E53"/>
    <mergeCell ref="D54:E54"/>
    <mergeCell ref="D60:E60"/>
    <mergeCell ref="D55:E55"/>
    <mergeCell ref="D56:E56"/>
    <mergeCell ref="D57:E57"/>
    <mergeCell ref="D58:E58"/>
    <mergeCell ref="D50:E50"/>
    <mergeCell ref="D51:E51"/>
    <mergeCell ref="D52:E52"/>
    <mergeCell ref="D47:E47"/>
    <mergeCell ref="D48:E48"/>
    <mergeCell ref="D49:E49"/>
    <mergeCell ref="D44:E44"/>
    <mergeCell ref="D45:E45"/>
    <mergeCell ref="D46:E46"/>
    <mergeCell ref="D41:E41"/>
    <mergeCell ref="D42:E42"/>
    <mergeCell ref="D43:E43"/>
    <mergeCell ref="D39:E39"/>
    <mergeCell ref="D40:E40"/>
    <mergeCell ref="D35:E35"/>
    <mergeCell ref="D36:E36"/>
    <mergeCell ref="D37:E37"/>
    <mergeCell ref="D22:E22"/>
    <mergeCell ref="D23:E23"/>
    <mergeCell ref="D28:E28"/>
    <mergeCell ref="D29:E29"/>
    <mergeCell ref="D38:E38"/>
    <mergeCell ref="C7:F7"/>
    <mergeCell ref="D10:E10"/>
    <mergeCell ref="D11:E11"/>
    <mergeCell ref="D12:E12"/>
    <mergeCell ref="D19:E19"/>
    <mergeCell ref="D17:E17"/>
    <mergeCell ref="D18:E18"/>
    <mergeCell ref="C99:D99"/>
    <mergeCell ref="D16:E16"/>
    <mergeCell ref="D13:E13"/>
    <mergeCell ref="D14:E14"/>
    <mergeCell ref="D15:E15"/>
    <mergeCell ref="D33:E33"/>
    <mergeCell ref="D34:E34"/>
    <mergeCell ref="D24:E24"/>
    <mergeCell ref="D25:E25"/>
    <mergeCell ref="D30:E30"/>
    <mergeCell ref="D31:E31"/>
    <mergeCell ref="D26:E26"/>
    <mergeCell ref="D27:E27"/>
    <mergeCell ref="D20:E20"/>
    <mergeCell ref="D21:E21"/>
    <mergeCell ref="D32:E32"/>
  </mergeCells>
  <pageMargins left="0.23622047244094491" right="0.23622047244094491" top="0.74803149606299213" bottom="0.74803149606299213" header="0.31496062992125984" footer="0.31496062992125984"/>
  <pageSetup paperSize="9" scale="85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10</vt:lpstr>
      <vt:lpstr>'10'!Print_Area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Ionela Toma</dc:creator>
  <cp:lastModifiedBy>Lavinia Buga</cp:lastModifiedBy>
  <cp:lastPrinted>2021-01-11T09:04:20Z</cp:lastPrinted>
  <dcterms:created xsi:type="dcterms:W3CDTF">2019-07-31T12:30:04Z</dcterms:created>
  <dcterms:modified xsi:type="dcterms:W3CDTF">2021-01-11T09:56:16Z</dcterms:modified>
</cp:coreProperties>
</file>