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5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7.xml" ContentType="application/vnd.openxmlformats-officedocument.spreadsheetml.revisionLog+xml"/>
  <Override PartName="/xl/revisions/revisionLog43.xml" ContentType="application/vnd.openxmlformats-officedocument.spreadsheetml.revisionLog+xml"/>
  <Override PartName="/xl/revisions/revisionLog110.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31.xml" ContentType="application/vnd.openxmlformats-officedocument.spreadsheetml.revisionLog+xml"/>
  <Override PartName="/xl/revisions/revisionLog5.xml" ContentType="application/vnd.openxmlformats-officedocument.spreadsheetml.revisionLog+xml"/>
  <Override PartName="/xl/revisions/revisionLog26.xml" ContentType="application/vnd.openxmlformats-officedocument.spreadsheetml.revisionLog+xml"/>
  <Override PartName="/xl/revisions/revisionLog33.xml" ContentType="application/vnd.openxmlformats-officedocument.spreadsheetml.revisionLog+xml"/>
  <Override PartName="/xl/revisions/revisionLog79.xml" ContentType="application/vnd.openxmlformats-officedocument.spreadsheetml.revisionLog+xml"/>
  <Override PartName="/xl/revisions/revisionLog58.xml" ContentType="application/vnd.openxmlformats-officedocument.spreadsheetml.revisionLog+xml"/>
  <Override PartName="/xl/revisions/revisionLog100.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146.xml" ContentType="application/vnd.openxmlformats-officedocument.spreadsheetml.revisionLog+xml"/>
  <Override PartName="/xl/revisions/revisionLog16.xml" ContentType="application/vnd.openxmlformats-officedocument.spreadsheetml.revisionLog+xml"/>
  <Override PartName="/xl/revisions/revisionLog251.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34.xml" ContentType="application/vnd.openxmlformats-officedocument.spreadsheetml.revisionLog+xml"/>
  <Override PartName="/xl/revisions/revisionLog90.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85.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9.xml" ContentType="application/vnd.openxmlformats-officedocument.spreadsheetml.revisionLog+xml"/>
  <Override PartName="/xl/revisions/revisionLog27.xml" ContentType="application/vnd.openxmlformats-officedocument.spreadsheetml.revisionLog+xml"/>
  <Override PartName="/xl/revisions/revisionLog59.xml" ContentType="application/vnd.openxmlformats-officedocument.spreadsheetml.revisionLog+xml"/>
  <Override PartName="/xl/revisions/revisionLog252.xml" ContentType="application/vnd.openxmlformats-officedocument.spreadsheetml.revisionLog+xml"/>
  <Override PartName="/xl/revisions/revisionLog80.xml" ContentType="application/vnd.openxmlformats-officedocument.spreadsheetml.revisionLog+xml"/>
  <Override PartName="/xl/revisions/revisionLog101.xml" ContentType="application/vnd.openxmlformats-officedocument.spreadsheetml.revisionLog+xml"/>
  <Override PartName="/xl/revisions/revisionLog54.xml" ContentType="application/vnd.openxmlformats-officedocument.spreadsheetml.revisionLog+xml"/>
  <Override PartName="/xl/revisions/revisionLog122.xml" ContentType="application/vnd.openxmlformats-officedocument.spreadsheetml.revisionLog+xml"/>
  <Override PartName="/xl/revisions/revisionLog143.xml" ContentType="application/vnd.openxmlformats-officedocument.spreadsheetml.revisionLog+xml"/>
  <Override PartName="/xl/revisions/revisionLog147.xml" ContentType="application/vnd.openxmlformats-officedocument.spreadsheetml.revisionLog+xml"/>
  <Override PartName="/xl/revisions/revisionLog117.xml" ContentType="application/vnd.openxmlformats-officedocument.spreadsheetml.revisionLog+xml"/>
  <Override PartName="/xl/revisions/revisionLog138.xml" ContentType="application/vnd.openxmlformats-officedocument.spreadsheetml.revisionLog+xml"/>
  <Override PartName="/xl/revisions/revisionLog75.xml" ContentType="application/vnd.openxmlformats-officedocument.spreadsheetml.revisionLog+xml"/>
  <Override PartName="/xl/revisions/revisionLog96.xml" ContentType="application/vnd.openxmlformats-officedocument.spreadsheetml.revisionLog+xml"/>
  <Override PartName="/xl/revisions/revisionLog1.xml" ContentType="application/vnd.openxmlformats-officedocument.spreadsheetml.revisionLog+xml"/>
  <Override PartName="/xl/revisions/revisionLog22.xml" ContentType="application/vnd.openxmlformats-officedocument.spreadsheetml.revisionLog+xml"/>
  <Override PartName="/xl/revisions/revisionLog17.xml" ContentType="application/vnd.openxmlformats-officedocument.spreadsheetml.revisionLog+xml"/>
  <Override PartName="/xl/revisions/revisionLog70.xml" ContentType="application/vnd.openxmlformats-officedocument.spreadsheetml.revisionLog+xml"/>
  <Override PartName="/xl/revisions/revisionLog44.xml" ContentType="application/vnd.openxmlformats-officedocument.spreadsheetml.revisionLog+xml"/>
  <Override PartName="/xl/revisions/revisionLog35.xml" ContentType="application/vnd.openxmlformats-officedocument.spreadsheetml.revisionLog+xml"/>
  <Override PartName="/xl/revisions/revisionLog49.xml" ContentType="application/vnd.openxmlformats-officedocument.spreadsheetml.revisionLog+xml"/>
  <Override PartName="/xl/revisions/revisionLog91.xml" ContentType="application/vnd.openxmlformats-officedocument.spreadsheetml.revisionLog+xml"/>
  <Override PartName="/xl/revisions/revisionLog40.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86.xml" ContentType="application/vnd.openxmlformats-officedocument.spreadsheetml.revisionLog+xml"/>
  <Override PartName="/xl/revisions/revisionLog107.xml" ContentType="application/vnd.openxmlformats-officedocument.spreadsheetml.revisionLog+xml"/>
  <Override PartName="/xl/revisions/revisionLog128.xml" ContentType="application/vnd.openxmlformats-officedocument.spreadsheetml.revisionLog+xml"/>
  <Override PartName="/xl/revisions/revisionLog65.xml" ContentType="application/vnd.openxmlformats-officedocument.spreadsheetml.revisionLog+xml"/>
  <Override PartName="/xl/revisions/revisionLog12.xml" ContentType="application/vnd.openxmlformats-officedocument.spreadsheetml.revisionLog+xml"/>
  <Override PartName="/xl/revisions/revisionLog7.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0.xml" ContentType="application/vnd.openxmlformats-officedocument.spreadsheetml.revisionLog+xml"/>
  <Override PartName="/xl/revisions/revisionLog253.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18.xml" ContentType="application/vnd.openxmlformats-officedocument.spreadsheetml.revisionLog+xml"/>
  <Override PartName="/xl/revisions/revisionLog76.xml" ContentType="application/vnd.openxmlformats-officedocument.spreadsheetml.revisionLog+xml"/>
  <Override PartName="/xl/revisions/revisionLog139.xml" ContentType="application/vnd.openxmlformats-officedocument.spreadsheetml.revisionLog+xml"/>
  <Override PartName="/xl/revisions/revisionLog55.xml" ContentType="application/vnd.openxmlformats-officedocument.spreadsheetml.revisionLog+xml"/>
  <Override PartName="/xl/revisions/revisionLog97.xml" ContentType="application/vnd.openxmlformats-officedocument.spreadsheetml.revisionLog+xml"/>
  <Override PartName="/xl/revisions/revisionLog2.xml" ContentType="application/vnd.openxmlformats-officedocument.spreadsheetml.revisionLog+xml"/>
  <Override PartName="/xl/revisions/revisionLog134.xml" ContentType="application/vnd.openxmlformats-officedocument.spreadsheetml.revisionLog+xml"/>
  <Override PartName="/xl/revisions/revisionLog14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41.xml" ContentType="application/vnd.openxmlformats-officedocument.spreadsheetml.revisionLog+xml"/>
  <Override PartName="/xl/revisions/revisionLog50.xml" ContentType="application/vnd.openxmlformats-officedocument.spreadsheetml.revisionLog+xml"/>
  <Override PartName="/xl/revisions/revisionLog36.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113.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08.xml" ContentType="application/vnd.openxmlformats-officedocument.spreadsheetml.revisionLog+xml"/>
  <Override PartName="/xl/revisions/revisionLog45.xml" ContentType="application/vnd.openxmlformats-officedocument.spreadsheetml.revisionLog+xml"/>
  <Override PartName="/xl/revisions/revisionLog124.xml" ContentType="application/vnd.openxmlformats-officedocument.spreadsheetml.revisionLog+xml"/>
  <Override PartName="/xl/revisions/revisionLog129.xml" ContentType="application/vnd.openxmlformats-officedocument.spreadsheetml.revisionLog+xml"/>
  <Override PartName="/xl/revisions/revisionLog8.xml" ContentType="application/vnd.openxmlformats-officedocument.spreadsheetml.revisionLog+xml"/>
  <Override PartName="/xl/revisions/revisionLog152.xml" ContentType="application/vnd.openxmlformats-officedocument.spreadsheetml.revisionLog+xml"/>
  <Override PartName="/xl/revisions/revisionLog31.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82.xml" ContentType="application/vnd.openxmlformats-officedocument.spreadsheetml.revisionLog+xml"/>
  <Override PartName="/xl/revisions/revisionLog61.xml" ContentType="application/vnd.openxmlformats-officedocument.spreadsheetml.revisionLog+xml"/>
  <Override PartName="/xl/revisions/revisionLog254.xml" ContentType="application/vnd.openxmlformats-officedocument.spreadsheetml.revisionLog+xml"/>
  <Override PartName="/xl/revisions/revisionLog103.xml" ContentType="application/vnd.openxmlformats-officedocument.spreadsheetml.revisionLog+xml"/>
  <Override PartName="/xl/revisions/revisionLog98.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19.xml" ContentType="application/vnd.openxmlformats-officedocument.spreadsheetml.revisionLog+xml"/>
  <Override PartName="/xl/revisions/revisionLog135.xml" ContentType="application/vnd.openxmlformats-officedocument.spreadsheetml.revisionLog+xml"/>
  <Override PartName="/xl/revisions/revisionLog149.xml" ContentType="application/vnd.openxmlformats-officedocument.spreadsheetml.revisionLog+xml"/>
  <Override PartName="/xl/revisions/revisionLog114.xml" ContentType="application/vnd.openxmlformats-officedocument.spreadsheetml.revisionLog+xml"/>
  <Override PartName="/xl/revisions/revisionLog140.xml" ContentType="application/vnd.openxmlformats-officedocument.spreadsheetml.revisionLog+xml"/>
  <Override PartName="/xl/revisions/revisionLog19.xml" ContentType="application/vnd.openxmlformats-officedocument.spreadsheetml.revisionLog+xml"/>
  <Override PartName="/xl/revisions/revisionLog42.xml" ContentType="application/vnd.openxmlformats-officedocument.spreadsheetml.revisionLog+xml"/>
  <Override PartName="/xl/revisions/revisionLog144.xml" ContentType="application/vnd.openxmlformats-officedocument.spreadsheetml.revisionLog+xml"/>
  <Override PartName="/xl/revisions/revisionLog14.xml" ContentType="application/vnd.openxmlformats-officedocument.spreadsheetml.revisionLog+xml"/>
  <Override PartName="/xl/revisions/revisionLog72.xml" ContentType="application/vnd.openxmlformats-officedocument.spreadsheetml.revisionLog+xml"/>
  <Override PartName="/xl/revisions/revisionLog88.xml" ContentType="application/vnd.openxmlformats-officedocument.spreadsheetml.revisionLog+xml"/>
  <Override PartName="/xl/revisions/revisionLog93.xml" ContentType="application/vnd.openxmlformats-officedocument.spreadsheetml.revisionLog+xml"/>
  <Override PartName="/xl/revisions/revisionLog37.xml" ContentType="application/vnd.openxmlformats-officedocument.spreadsheetml.revisionLog+xml"/>
  <Override PartName="/xl/revisions/revisionLog51.xml" ContentType="application/vnd.openxmlformats-officedocument.spreadsheetml.revisionLog+xml"/>
  <Override PartName="/xl/revisions/revisionLog67.xml" ContentType="application/vnd.openxmlformats-officedocument.spreadsheetml.revisionLog+xml"/>
  <Override PartName="/xl/revisions/revisionLog46.xml" ContentType="application/vnd.openxmlformats-officedocument.spreadsheetml.revisionLog+xml"/>
  <Override PartName="/xl/revisions/revisionLog130.xml" ContentType="application/vnd.openxmlformats-officedocument.spreadsheetml.revisionLog+xml"/>
  <Override PartName="/xl/revisions/revisionLog109.xml" ContentType="application/vnd.openxmlformats-officedocument.spreadsheetml.revisionLog+xml"/>
  <Override PartName="/xl/revisions/revisionLog125.xml" ContentType="application/vnd.openxmlformats-officedocument.spreadsheetml.revisionLog+xml"/>
  <Override PartName="/xl/revisions/revisionLog104.xml" ContentType="application/vnd.openxmlformats-officedocument.spreadsheetml.revisionLog+xml"/>
  <Override PartName="/xl/revisions/revisionLog9.xml" ContentType="application/vnd.openxmlformats-officedocument.spreadsheetml.revisionLog+xml"/>
  <Override PartName="/xl/revisions/revisionLog32.xml" ContentType="application/vnd.openxmlformats-officedocument.spreadsheetml.revisionLog+xml"/>
  <Override PartName="/xl/revisions/revisionLog4.xml" ContentType="application/vnd.openxmlformats-officedocument.spreadsheetml.revisionLog+xml"/>
  <Override PartName="/xl/revisions/revisionLog25.xml" ContentType="application/vnd.openxmlformats-officedocument.spreadsheetml.revisionLog+xml"/>
  <Override PartName="/xl/revisions/revisionLog153.xml" ContentType="application/vnd.openxmlformats-officedocument.spreadsheetml.revisionLog+xml"/>
  <Override PartName="/xl/revisions/revisionLog255.xml" ContentType="application/vnd.openxmlformats-officedocument.spreadsheetml.revisionLog+xml"/>
  <Override PartName="/xl/revisions/revisionLog62.xml" ContentType="application/vnd.openxmlformats-officedocument.spreadsheetml.revisionLog+xml"/>
  <Override PartName="/xl/revisions/revisionLog57.xml" ContentType="application/vnd.openxmlformats-officedocument.spreadsheetml.revisionLog+xml"/>
  <Override PartName="/xl/revisions/revisionLog83.xml" ContentType="application/vnd.openxmlformats-officedocument.spreadsheetml.revisionLog+xml"/>
  <Override PartName="/xl/revisions/revisionLog120.xml" ContentType="application/vnd.openxmlformats-officedocument.spreadsheetml.revisionLog+xml"/>
  <Override PartName="/xl/revisions/revisionLog94.xml" ContentType="application/vnd.openxmlformats-officedocument.spreadsheetml.revisionLog+xml"/>
  <Override PartName="/xl/revisions/revisionLog141.xml" ContentType="application/vnd.openxmlformats-officedocument.spreadsheetml.revisionLog+xml"/>
  <Override PartName="/xl/revisions/revisionLog150.xml" ContentType="application/vnd.openxmlformats-officedocument.spreadsheetml.revisionLog+xml"/>
  <Override PartName="/xl/revisions/revisionLog78.xml" ContentType="application/vnd.openxmlformats-officedocument.spreadsheetml.revisionLog+xml"/>
  <Override PartName="/xl/revisions/revisionLog99.xml" ContentType="application/vnd.openxmlformats-officedocument.spreadsheetml.revisionLog+xml"/>
  <Override PartName="/xl/revisions/revisionLog115.xml" ContentType="application/vnd.openxmlformats-officedocument.spreadsheetml.revisionLog+xml"/>
  <Override PartName="/xl/revisions/revisionLog136.xml" ContentType="application/vnd.openxmlformats-officedocument.spreadsheetml.revisionLog+xml"/>
  <Override PartName="/xl/revisions/revisionLog145.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73.xml" ContentType="application/vnd.openxmlformats-officedocument.spreadsheetml.revisionLog+xml"/>
  <Override PartName="/xl/revisions/revisionLog52.xml" ContentType="application/vnd.openxmlformats-officedocument.spreadsheetml.revisionLog+xml"/>
  <Override PartName="/xl/revisions/revisionLog38.xml" ContentType="application/vnd.openxmlformats-officedocument.spreadsheetml.revisionLog+xml"/>
  <Override PartName="/xl/revisions/revisionLog84.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0.xml" ContentType="application/vnd.openxmlformats-officedocument.spreadsheetml.revisionLog+xml"/>
  <Override PartName="/xl/revisions/revisionLog63.xml" ContentType="application/vnd.openxmlformats-officedocument.spreadsheetml.revisionLog+xml"/>
  <Override PartName="/xl/revisions/revisionLog256.xml" ContentType="application/vnd.openxmlformats-officedocument.spreadsheetml.revisionLog+xml"/>
  <Override PartName="/xl/revisions/revisionLog74.xml" ContentType="application/vnd.openxmlformats-officedocument.spreadsheetml.revisionLog+xml"/>
  <Override PartName="/xl/revisions/revisionLog137.xml" ContentType="application/vnd.openxmlformats-officedocument.spreadsheetml.revisionLog+xml"/>
  <Override PartName="/xl/revisions/revisionLog151.xml" ContentType="application/vnd.openxmlformats-officedocument.spreadsheetml.revisionLog+xml"/>
  <Override PartName="/xl/revisions/revisionLog95.xml" ContentType="application/vnd.openxmlformats-officedocument.spreadsheetml.revisionLog+xml"/>
  <Override PartName="/xl/revisions/revisionLog116.xml" ContentType="application/vnd.openxmlformats-officedocument.spreadsheetml.revisionLog+xml"/>
  <Override PartName="/xl/revisions/revisionLog21.xml" ContentType="application/vnd.openxmlformats-officedocument.spreadsheetml.revisionLog+xml"/>
  <Override PartName="/xl/revisions/revisionLog53.xml" ContentType="application/vnd.openxmlformats-officedocument.spreadsheetml.revisionLog+xml"/>
  <Override PartName="/xl/revisions/revisionLog39.xml" ContentType="application/vnd.openxmlformats-officedocument.spreadsheetml.revisionLog+xml"/>
  <Override PartName="/xl/revisions/revisionLog6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ircea.pavel\Desktop\"/>
    </mc:Choice>
  </mc:AlternateContent>
  <xr:revisionPtr revIDLastSave="0" documentId="13_ncr:81_{B9A3C2E7-A738-4C11-9605-371D8ACD9183}" xr6:coauthVersionLast="37" xr6:coauthVersionMax="37" xr10:uidLastSave="{00000000-0000-0000-0000-000000000000}"/>
  <workbookProtection workbookPassword="CA39" lockStructure="1"/>
  <bookViews>
    <workbookView xWindow="0" yWindow="0" windowWidth="28800" windowHeight="12225" tabRatio="154" xr2:uid="{00000000-000D-0000-FFFF-FFFF00000000}"/>
  </bookViews>
  <sheets>
    <sheet name="Sheet1" sheetId="1" r:id="rId1"/>
  </sheets>
  <definedNames>
    <definedName name="_xlnm._FilterDatabase" localSheetId="0" hidden="1">Sheet1!$A$1:$AK$281</definedName>
    <definedName name="_Hlk511228962">Sheet1!#REF!</definedName>
    <definedName name="_Hlk511229340">Sheet1!#REF!</definedName>
    <definedName name="_Hlk516490095" localSheetId="0">Sheet1!$I$259</definedName>
    <definedName name="_xlnm.Print_Area" localSheetId="0">Sheet1!$A$1:$AK$281</definedName>
    <definedName name="_xlnm.Print_Titles" localSheetId="0">Sheet1!$1:$3</definedName>
    <definedName name="Z_0585DD1B_89D4_4278_953B_FA6D57DCCE82_.wvu.FilterData" localSheetId="0" hidden="1">Sheet1!$A$6:$AK$281</definedName>
    <definedName name="Z_0781B6C2_B440_4971_9809_BD16245A70FD_.wvu.FilterData" localSheetId="0" hidden="1">Sheet1!$A$1:$AK$281</definedName>
    <definedName name="Z_0781B6C2_B440_4971_9809_BD16245A70FD_.wvu.PrintArea" localSheetId="0" hidden="1">Sheet1!$A$1:$AK$281</definedName>
    <definedName name="Z_0A043D96_6DF8_4E40_9D1E_818A39BAFD81_.wvu.FilterData" localSheetId="0" hidden="1">Sheet1!$A$6:$AK$281</definedName>
    <definedName name="Z_0D4E932E_8E85_4001_9304_AAB4DBAD8A65_.wvu.FilterData" localSheetId="0" hidden="1">Sheet1!$A$6:$AK$275</definedName>
    <definedName name="Z_122B486E_8EE5_41FD_B958_74B116FA5D23_.wvu.FilterData" localSheetId="0" hidden="1">Sheet1!$A$1:$AK$275</definedName>
    <definedName name="Z_1278E668_633E_4AB5_BA11_904BA4B2301D_.wvu.FilterData" localSheetId="0" hidden="1">Sheet1!$A$1:$AK$275</definedName>
    <definedName name="Z_15F03B40_FCDD_463A_AE42_63F6121ACBED_.wvu.FilterData" localSheetId="0" hidden="1">Sheet1!$C$1:$C$281</definedName>
    <definedName name="Z_17F4A6A1_469E_46FB_A3A0_041FC3712E3B_.wvu.FilterData" localSheetId="0" hidden="1">Sheet1!$A$6:$AK$281</definedName>
    <definedName name="Z_22D79F88_81A2_49FE_923A_13405540BBB2_.wvu.FilterData" localSheetId="0" hidden="1">Sheet1!$A$6:$AK$275</definedName>
    <definedName name="Z_2355B1FA_E7E3_44CD_A529_24812589AA28_.wvu.FilterData" localSheetId="0" hidden="1">Sheet1!$A$6:$AK$281</definedName>
    <definedName name="Z_250231BB_5F02_4B46_B1CA_B904A9B40BA2_.wvu.FilterData" localSheetId="0" hidden="1">Sheet1!$A$3:$AK$281</definedName>
    <definedName name="Z_25084D9D_9C92_4823_A653_D1AEC60737AD_.wvu.FilterData" localSheetId="0" hidden="1">Sheet1!$A$6:$AK$275</definedName>
    <definedName name="Z_2547C3D7_22F7_4CAF_8E48_C8F3425DB942_.wvu.FilterData" localSheetId="0" hidden="1">Sheet1!$A$6:$AK$281</definedName>
    <definedName name="Z_297CB86E_F816_4839_BE0B_A075145D0E50_.wvu.FilterData" localSheetId="0" hidden="1">Sheet1!$A$1:$AK$275</definedName>
    <definedName name="Z_2A26C971_CCE6_49C7_89EC_0B2699E5DD98_.wvu.FilterData" localSheetId="0" hidden="1">Sheet1!$A$6:$AK$281</definedName>
    <definedName name="Z_305BEEB9_C99E_4E52_A4AB_56EA1595A366_.wvu.FilterData" localSheetId="0" hidden="1">Sheet1!$A$6:$AK$281</definedName>
    <definedName name="Z_324E461A_DC75_4814_87BA_41F170D0ED0B_.wvu.FilterData" localSheetId="0" hidden="1">Sheet1!$A$6:$AK$281</definedName>
    <definedName name="Z_34BB42D3_88F0_437E_91ED_3E3C369B9525_.wvu.FilterData" localSheetId="0" hidden="1">Sheet1!$A$6:$AK$281</definedName>
    <definedName name="Z_36624B2D_80F9_4F79_AC4A_B3547C36F23F_.wvu.FilterData" localSheetId="0" hidden="1">Sheet1!$A$1:$AK$281</definedName>
    <definedName name="Z_36624B2D_80F9_4F79_AC4A_B3547C36F23F_.wvu.PrintArea" localSheetId="0" hidden="1">Sheet1!$A$1:$AK$281</definedName>
    <definedName name="Z_38C68E87_361F_434A_8BE4_BA2AF4CB3868_.wvu.FilterData" localSheetId="0" hidden="1">Sheet1!$A$6:$AK$281</definedName>
    <definedName name="Z_3AFE79CE_CE75_447D_8C73_1AE63A224CBA_.wvu.FilterData" localSheetId="0" hidden="1">Sheet1!$A$6:$AK$281</definedName>
    <definedName name="Z_3AFE79CE_CE75_447D_8C73_1AE63A224CBA_.wvu.PrintArea" localSheetId="0" hidden="1">Sheet1!$A$1:$AK$281</definedName>
    <definedName name="Z_3E7AD119_0031_4735_857B_FBC0C47AB231_.wvu.FilterData" localSheetId="0" hidden="1">Sheet1!$A$6:$AK$281</definedName>
    <definedName name="Z_3F70E84F_60E2_4042_91AA_EFB3B23DDDDF_.wvu.FilterData" localSheetId="0" hidden="1">Sheet1!$A$1:$AK$275</definedName>
    <definedName name="Z_4179C3D9_D1C3_46CD_B643_627525757C5E_.wvu.FilterData" localSheetId="0" hidden="1">Sheet1!$A$1:$AK$184</definedName>
    <definedName name="Z_41AA4E5D_9625_4478_B720_2BD6AE34E699_.wvu.FilterData" localSheetId="0" hidden="1">Sheet1!$A$6:$AK$281</definedName>
    <definedName name="Z_471339A8_E0FA_4CA1_8194_04936068CF02_.wvu.FilterData" localSheetId="0" hidden="1">Sheet1!$A$1:$AK$281</definedName>
    <definedName name="Z_497C7126_2491_461C_AFC3_03C2E163F15C_.wvu.FilterData" localSheetId="0" hidden="1">Sheet1!$A$6:$AK$275</definedName>
    <definedName name="Z_4AAB8139_F2B6_43E5_8C9F_E607BD4F44E4_.wvu.FilterData" localSheetId="0" hidden="1">Sheet1!$A$1:$AK$275</definedName>
    <definedName name="Z_4C2A0B30_0070_415E_A110_A9BCC2779710_.wvu.FilterData" localSheetId="0" hidden="1">Sheet1!$C$1:$C$281</definedName>
    <definedName name="Z_4FDB167B_D56E_45D4_B120_847D0871AA6B_.wvu.FilterData" localSheetId="0" hidden="1">Sheet1!$A$6:$AK$281</definedName>
    <definedName name="Z_53ED3D47_B2C0_43A1_9A1E_F030D529F74C_.wvu.FilterData" localSheetId="0" hidden="1">Sheet1!$A$6:$AK$281</definedName>
    <definedName name="Z_53ED3D47_B2C0_43A1_9A1E_F030D529F74C_.wvu.PrintArea" localSheetId="0" hidden="1">Sheet1!$A$1:$AK$281</definedName>
    <definedName name="Z_5789AB6A_B04B_4240_920E_89274E9F5C82_.wvu.FilterData" localSheetId="0" hidden="1">Sheet1!$A$6:$AK$188</definedName>
    <definedName name="Z_59EBF1CB_AF85_469A_B1D0_E57CB0203158_.wvu.FilterData" localSheetId="0" hidden="1">Sheet1!$C$1:$C$281</definedName>
    <definedName name="Z_5AAA4DFE_88B1_4674_95ED_5FCD7A50BC22_.wvu.FilterData" localSheetId="0" hidden="1">Sheet1!$A$1:$AK$275</definedName>
    <definedName name="Z_5AAA4DFE_88B1_4674_95ED_5FCD7A50BC22_.wvu.PrintArea" localSheetId="0" hidden="1">Sheet1!$A$1:$AK$281</definedName>
    <definedName name="Z_5E661ABE_E06E_455E_A661_DDD1907219D0_.wvu.FilterData" localSheetId="0" hidden="1">Sheet1!$A$1:$AK$275</definedName>
    <definedName name="Z_6408B19F_539D_4190_A77D_CCE77E163803_.wvu.FilterData" localSheetId="0" hidden="1">Sheet1!$A$1:$AK$275</definedName>
    <definedName name="Z_65B035E3_87FA_46C5_996E_864F2C8D0EBC_.wvu.Cols" localSheetId="0" hidden="1">Sheet1!$H:$N</definedName>
    <definedName name="Z_65B035E3_87FA_46C5_996E_864F2C8D0EBC_.wvu.FilterData" localSheetId="0" hidden="1">Sheet1!$A$6:$AK$281</definedName>
    <definedName name="Z_65B035E3_87FA_46C5_996E_864F2C8D0EBC_.wvu.PrintArea" localSheetId="0" hidden="1">Sheet1!$A$1:$AK$281</definedName>
    <definedName name="Z_65C35D6D_934F_4431_BA92_90255FC17BA4_.wvu.FilterData" localSheetId="0" hidden="1">Sheet1!$A$1:$AK$275</definedName>
    <definedName name="Z_65C35D6D_934F_4431_BA92_90255FC17BA4_.wvu.PrintArea" localSheetId="0" hidden="1">Sheet1!$A$1:$AK$281</definedName>
    <definedName name="Z_6B2EC822_DCDB_4711_A946_1038FC40FACE_.wvu.FilterData" localSheetId="0" hidden="1">Sheet1!$A$1:$AK$275</definedName>
    <definedName name="Z_6C96816B_17C2_4EA9_846E_8E6B5AD26B6D_.wvu.FilterData" localSheetId="0" hidden="1">Sheet1!#REF!</definedName>
    <definedName name="Z_6CE52079_5576_45A5_9A9F_9CA970D849EF_.wvu.FilterData" localSheetId="0" hidden="1">Sheet1!$A$6:$AK$281</definedName>
    <definedName name="Z_747340EB_2B31_46D2_ACDE_4FA91E2B50F6_.wvu.FilterData" localSheetId="0" hidden="1">Sheet1!$A$1:$AK$275</definedName>
    <definedName name="Z_747340EB_2B31_46D2_ACDE_4FA91E2B50F6_.wvu.PrintArea" localSheetId="0" hidden="1">Sheet1!$A$1:$AK$281</definedName>
    <definedName name="Z_7A12EF56_0E17_493A_8E1E_6DFC6553C116_.wvu.FilterData" localSheetId="0" hidden="1">Sheet1!$A$6:$AK$275</definedName>
    <definedName name="Z_7C1B4D6D_D666_48DD_AB17_E00791B6F0B6_.wvu.FilterData" localSheetId="0" hidden="1">Sheet1!$A$6:$AK$281</definedName>
    <definedName name="Z_7C1B4D6D_D666_48DD_AB17_E00791B6F0B6_.wvu.PrintArea" localSheetId="0" hidden="1">Sheet1!$A$1:$AK$281</definedName>
    <definedName name="Z_7C389A6C_C379_45EF_8779_FEC15F27C7E7_.wvu.FilterData" localSheetId="0" hidden="1">Sheet1!$C$1:$C$281</definedName>
    <definedName name="Z_7D2F4374_D571_49E4_B659_129D2AFDC43C_.wvu.FilterData" localSheetId="0" hidden="1">Sheet1!$A$6:$AK$281</definedName>
    <definedName name="Z_831F7439_6937_483F_B601_184FEF5CECFD_.wvu.FilterData" localSheetId="0" hidden="1">Sheet1!$A$6:$AK$281</definedName>
    <definedName name="Z_84FB199A_D56E_4FDD_AC4A_70CE86CD87BC_.wvu.FilterData" localSheetId="0" hidden="1">Sheet1!$A$6:$AK$281</definedName>
    <definedName name="Z_84FB199A_D56E_4FDD_AC4A_70CE86CD87BC_.wvu.PrintArea" localSheetId="0" hidden="1">Sheet1!$A$1:$AK$281</definedName>
    <definedName name="Z_89F20599_320E_4C2A_9159_8E9F2F24F61C_.wvu.FilterData" localSheetId="0" hidden="1">Sheet1!$A$6:$AK$281</definedName>
    <definedName name="Z_8B9DA727_D797_4F6E_854A_098D13D55FA0_.wvu.FilterData" localSheetId="0" hidden="1">Sheet1!$A$1:$AK$281</definedName>
    <definedName name="Z_8B9DA727_D797_4F6E_854A_098D13D55FA0_.wvu.PrintArea" localSheetId="0" hidden="1">Sheet1!$A$1:$AK$281</definedName>
    <definedName name="Z_8B9DA727_D797_4F6E_854A_098D13D55FA0_.wvu.PrintTitles" localSheetId="0" hidden="1">Sheet1!$1:$3</definedName>
    <definedName name="Z_901F9774_8BE7_424D_87C2_1026F3FA2E93_.wvu.FilterData" localSheetId="0" hidden="1">Sheet1!$C$1:$C$281</definedName>
    <definedName name="Z_901F9774_8BE7_424D_87C2_1026F3FA2E93_.wvu.PrintArea" localSheetId="0" hidden="1">Sheet1!$A$1:$AK$281</definedName>
    <definedName name="Z_902D3CAF_0577_4A3F_A86A_C01FD8CA4695_.wvu.FilterData" localSheetId="0" hidden="1">Sheet1!$A$6:$AK$281</definedName>
    <definedName name="Z_905D93EA_5662_45AB_8995_A9908B3E5D52_.wvu.FilterData" localSheetId="0" hidden="1">Sheet1!$K$1:$K$281</definedName>
    <definedName name="Z_905D93EA_5662_45AB_8995_A9908B3E5D52_.wvu.PrintArea" localSheetId="0" hidden="1">Sheet1!$A$1:$AK$281</definedName>
    <definedName name="Z_91199DA1_59E7_4345_8CB7_A1085C901326_.wvu.FilterData" localSheetId="0" hidden="1">Sheet1!$A$6:$AK$281</definedName>
    <definedName name="Z_91251A9B_6CF6_49E6_857D_BA6C728D7C53_.wvu.FilterData" localSheetId="0" hidden="1">Sheet1!$A$1:$AK$275</definedName>
    <definedName name="Z_923E7374_9C36_4380_9E0A_313EA2F408F0_.wvu.FilterData" localSheetId="0" hidden="1">Sheet1!$A$6:$AK$281</definedName>
    <definedName name="Z_97F6C5A1_2596_4037_A854_1D6AE8A1071E_.wvu.FilterData" localSheetId="0" hidden="1">Sheet1!$A$6:$AK$281</definedName>
    <definedName name="Z_9980B309_0131_4577_BF29_212714399FDF_.wvu.FilterData" localSheetId="0" hidden="1">Sheet1!$A$1:$AK$275</definedName>
    <definedName name="Z_9980B309_0131_4577_BF29_212714399FDF_.wvu.PrintArea" localSheetId="0" hidden="1">Sheet1!$A$1:$AK$281</definedName>
    <definedName name="Z_9DE067B2_E801_456D_B5D0_CD5646CA5948_.wvu.FilterData" localSheetId="0" hidden="1">Sheet1!$A$1:$AK$275</definedName>
    <definedName name="Z_9EA5E3FA_46F1_4729_828C_4A08518018C1_.wvu.FilterData" localSheetId="0" hidden="1">Sheet1!$A$1:$AK$275</definedName>
    <definedName name="Z_9EA5E3FA_46F1_4729_828C_4A08518018C1_.wvu.PrintArea" localSheetId="0" hidden="1">Sheet1!$A$1:$AK$281</definedName>
    <definedName name="Z_9F268523_731B_48FE_86AA_1A6382332A83_.wvu.FilterData" localSheetId="0" hidden="1">Sheet1!$A$6:$AK$281</definedName>
    <definedName name="Z_A093D1FA_1747_4946_A02E_7D721604BB07_.wvu.FilterData" localSheetId="0" hidden="1">Sheet1!$B$1:$B$281</definedName>
    <definedName name="Z_A3134A53_5204_4FFF_BA84_3528D3179C0C_.wvu.FilterData" localSheetId="0" hidden="1">Sheet1!$A$3:$AK$184</definedName>
    <definedName name="Z_A5B1481C_EF26_486A_984F_85CDDC2FD94F_.wvu.FilterData" localSheetId="0" hidden="1">Sheet1!$A$1:$AK$275</definedName>
    <definedName name="Z_A5B1481C_EF26_486A_984F_85CDDC2FD94F_.wvu.PrintArea" localSheetId="0" hidden="1">Sheet1!$A$1:$AK$281</definedName>
    <definedName name="Z_A87F3E0E_3A8E_4B82_8170_33752259B7DB_.wvu.FilterData" localSheetId="0" hidden="1">Sheet1!$A$6:$AK$281</definedName>
    <definedName name="Z_A87F3E0E_3A8E_4B82_8170_33752259B7DB_.wvu.PrintArea" localSheetId="0" hidden="1">Sheet1!$A$1:$AK$281</definedName>
    <definedName name="Z_AE58BCBC_9F06_4E6C_A28B_2F5626DD7C1B_.wvu.FilterData" localSheetId="0" hidden="1">Sheet1!$A$6:$AK$281</definedName>
    <definedName name="Z_AE8F3F1B_FDCB_45A5_9CC8_53B4E3A0445E_.wvu.FilterData" localSheetId="0" hidden="1">Sheet1!$A$1:$AK$275</definedName>
    <definedName name="Z_AECBC9F6_D9DE_4043_9C2F_160F7ECDAD3D_.wvu.FilterData" localSheetId="0" hidden="1">Sheet1!$A$6:$AK$281</definedName>
    <definedName name="Z_B31B819C_CFEB_4B80_9AED_AC603C39BE78_.wvu.FilterData" localSheetId="0" hidden="1">Sheet1!$A$6:$AK$281</definedName>
    <definedName name="Z_B407928D_3938_4D05_B2B2_40B4F21D0436_.wvu.FilterData" localSheetId="0" hidden="1">Sheet1!$A$6:$AK$6</definedName>
    <definedName name="Z_B6D3F4CE_A200_41B0_AE86_F03FAC7DD7D6_.wvu.FilterData" localSheetId="0" hidden="1">Sheet1!$A$1:$AK$281</definedName>
    <definedName name="Z_B6D3F4CE_A200_41B0_AE86_F03FAC7DD7D6_.wvu.PrintArea" localSheetId="0" hidden="1">Sheet1!$A$1:$AK$281</definedName>
    <definedName name="Z_BDA3804A_96FA_4D9F_AFED_695788A754E9_.wvu.FilterData" localSheetId="0" hidden="1">Sheet1!$A$6:$AK$188</definedName>
    <definedName name="Z_C3502361_AD2C_4705_878B_D12169ED60B1_.wvu.FilterData" localSheetId="0" hidden="1">Sheet1!$A$6:$AK$281</definedName>
    <definedName name="Z_C3502361_AD2C_4705_878B_D12169ED60B1_.wvu.PrintArea" localSheetId="0" hidden="1">Sheet1!$A$1:$AK$281</definedName>
    <definedName name="Z_C408A2F1_296F_4EAD_B15B_336D73846FDD_.wvu.FilterData" localSheetId="0" hidden="1">Sheet1!$A$1:$AK$281</definedName>
    <definedName name="Z_C408A2F1_296F_4EAD_B15B_336D73846FDD_.wvu.PrintArea" localSheetId="0" hidden="1">Sheet1!$A$1:$AK$281</definedName>
    <definedName name="Z_C4E44235_F714_4BCE_B2B0_F4813D3BDF91_.wvu.FilterData" localSheetId="0" hidden="1">Sheet1!$A$6:$AK$281</definedName>
    <definedName name="Z_C71F80D5_B6C1_4ED9_B18D_D719D69F5A47_.wvu.FilterData" localSheetId="0" hidden="1">Sheet1!$A$6:$AK$281</definedName>
    <definedName name="Z_C90ECED7_D145_417E_BB55_4FC7FD4BF46C_.wvu.FilterData" localSheetId="0" hidden="1">Sheet1!$A$1:$AK$275</definedName>
    <definedName name="Z_CC51448C_22F6_4583_82CD_2835AD1A82D7_.wvu.FilterData" localSheetId="0" hidden="1">Sheet1!$A$1:$AK$184</definedName>
    <definedName name="Z_D56F5ED6_74F2_4AA3_9A98_EE5750FE63AF_.wvu.FilterData" localSheetId="0" hidden="1">Sheet1!$A$6:$AK$281</definedName>
    <definedName name="Z_D802EE0F_98B9_4410_B31B_4ACC0EC9C9BC_.wvu.FilterData" localSheetId="0" hidden="1">Sheet1!$A$6:$AK$281</definedName>
    <definedName name="Z_DB41C7D7_14F0_4834_A7BD_0F1115A89C8E_.wvu.FilterData" localSheetId="0" hidden="1">Sheet1!$A$6:$AK$281</definedName>
    <definedName name="Z_DB43929D_F4B7_43FF_975F_960476D189E8_.wvu.FilterData" localSheetId="0" hidden="1">Sheet1!$A$6:$AK$281</definedName>
    <definedName name="Z_DB51BB9F_5710_40B0_80E7_39B059BFD11D_.wvu.FilterData" localSheetId="0" hidden="1">Sheet1!$A$1:$AK$281</definedName>
    <definedName name="Z_DB51BB9F_5710_40B0_80E7_39B059BFD11D_.wvu.PrintArea" localSheetId="0" hidden="1">Sheet1!$A$1:$AK$281</definedName>
    <definedName name="Z_DD93CA86_AFD6_4C47_828D_70472BFCD288_.wvu.FilterData" localSheetId="0" hidden="1">Sheet1!$A$6:$AK$281</definedName>
    <definedName name="Z_DE09B69C_7EEF_4060_8E06_F7DEC4B96D7E_.wvu.FilterData" localSheetId="0" hidden="1">Sheet1!$A$6:$AK$281</definedName>
    <definedName name="Z_E64C6006_DE37_44CA_8083_01C511E323D9_.wvu.FilterData" localSheetId="0" hidden="1">Sheet1!$A$3:$AK$184</definedName>
    <definedName name="Z_EA64E7D7_BA48_4965_B650_778AE412FE0C_.wvu.FilterData" localSheetId="0" hidden="1">Sheet1!$A$1:$AK$281</definedName>
    <definedName name="Z_EA64E7D7_BA48_4965_B650_778AE412FE0C_.wvu.PrintArea" localSheetId="0" hidden="1">Sheet1!$A$1:$AK$281</definedName>
    <definedName name="Z_EB0F2E6A_FA33_479E_9A47_8E3494FBB4DE_.wvu.FilterData" localSheetId="0" hidden="1">Sheet1!$A$6:$AK$281</definedName>
    <definedName name="Z_EB0F2E6A_FA33_479E_9A47_8E3494FBB4DE_.wvu.PrintArea" localSheetId="0" hidden="1">Sheet1!$A$1:$AK$281</definedName>
    <definedName name="Z_EEA37434_2D22_478B_B49F_C3E8CD4AC2E1_.wvu.FilterData" localSheetId="0" hidden="1">Sheet1!$A$6:$AK$281</definedName>
    <definedName name="Z_EEA37434_2D22_478B_B49F_C3E8CD4AC2E1_.wvu.PrintArea" localSheetId="0" hidden="1">Sheet1!$A$1:$AK$281</definedName>
    <definedName name="Z_EF10298D_3F59_43F1_9A86_8C1CCA3B5D93_.wvu.FilterData" localSheetId="0" hidden="1">Sheet1!$A$6:$AK$281</definedName>
    <definedName name="Z_EF10298D_3F59_43F1_9A86_8C1CCA3B5D93_.wvu.PrintArea" localSheetId="0" hidden="1">Sheet1!$A$1:$AK$281</definedName>
    <definedName name="Z_EFE45138_A2B3_46EB_8A69_D9745D73FBF5_.wvu.FilterData" localSheetId="0" hidden="1">Sheet1!$A$6:$AK$281</definedName>
    <definedName name="Z_F52D90D4_508D_43B6_8295_6D179E5F0FEB_.wvu.FilterData" localSheetId="0" hidden="1">Sheet1!$A$6:$AK$281</definedName>
    <definedName name="Z_FE50EAC0_52A5_4C33_B973_65E93D03D3EA_.wvu.FilterData" localSheetId="0" hidden="1">Sheet1!$A$1:$AK$281</definedName>
    <definedName name="Z_FE50EAC0_52A5_4C33_B973_65E93D03D3EA_.wvu.PrintArea" localSheetId="0" hidden="1">Sheet1!$A$1:$AK$281</definedName>
    <definedName name="Z_FFC44E67_8559_4D31_893D_BF5BA4229E04_.wvu.FilterData" localSheetId="0" hidden="1">Sheet1!$A$1:$AK$275</definedName>
  </definedNames>
  <calcPr calcId="162913"/>
  <customWorkbookViews>
    <customWorkbookView name="mircea.pavel - Personal View" guid="{8B9DA727-D797-4F6E-854A-098D13D55FA0}" mergeInterval="0" personalView="1" maximized="1" xWindow="-8" yWindow="-8" windowWidth="1936" windowHeight="1056" tabRatio="154" activeSheetId="1"/>
    <customWorkbookView name="elisabeta.trifan - Personal View" guid="{36624B2D-80F9-4F79-AC4A-B3547C36F23F}" mergeInterval="0" personalView="1" maximized="1" xWindow="-8" yWindow="-8" windowWidth="1936" windowHeight="1056" tabRatio="154" activeSheetId="1"/>
    <customWorkbookView name="luminita.jipa - Personal View" guid="{A87F3E0E-3A8E-4B82-8170-33752259B7DB}" mergeInterval="0" personalView="1" maximized="1" xWindow="-8" yWindow="-8" windowWidth="1936" windowHeight="1056" tabRatio="154" activeSheetId="1"/>
    <customWorkbookView name="maria.petre - Personal View" guid="{7C1B4D6D-D666-48DD-AB17-E00791B6F0B6}" mergeInterval="0" personalView="1" maximized="1" xWindow="-8" yWindow="-8" windowWidth="1936" windowHeight="1056" tabRatio="154" activeSheetId="1"/>
    <customWorkbookView name="daniela.voicu - Personal View" guid="{EA64E7D7-BA48-4965-B650-778AE412FE0C}" mergeInterval="0" personalView="1" maximized="1" xWindow="-8" yWindow="-8" windowWidth="1936" windowHeight="1056" tabRatio="154" activeSheetId="1"/>
    <customWorkbookView name="ovidiu.dumitrache - Personal View" guid="{FE50EAC0-52A5-4C33-B973-65E93D03D3EA}" mergeInterval="0" personalView="1" maximized="1" xWindow="1912"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orin.deca - Personal View" guid="{EEA37434-2D22-478B-B49F-C3E8CD4AC2E1}" mergeInterval="0" personalView="1" maximized="1" xWindow="-8" yWindow="-8" windowWidth="1936" windowHeight="1056" tabRatio="154" activeSheetId="1"/>
    <customWorkbookView name="ana.ionescu - Personal View" guid="{9980B309-0131-4577-BF29-212714399FDF}" mergeInterval="0" personalView="1" maximized="1" xWindow="-8" yWindow="-8" windowWidth="1936" windowHeight="1056" tabRatio="154" activeSheetId="1"/>
    <customWorkbookView name="vlad.pereteanu - Personal View" guid="{5AAA4DFE-88B1-4674-95ED-5FCD7A50BC22}"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corina.pelmus - Personal View" guid="{EB0F2E6A-FA33-479E-9A47-8E3494FBB4DE}" mergeInterval="0" personalView="1" maximized="1" xWindow="-8" yWindow="-8" windowWidth="1936" windowHeight="1056" tabRatio="154" activeSheetId="1"/>
    <customWorkbookView name="gabriela.clabescu - Personal View" guid="{747340EB-2B31-46D2-ACDE-4FA91E2B50F6}" mergeInterval="0" personalView="1" maximized="1" xWindow="-8" yWindow="-8" windowWidth="1936" windowHeight="1056" tabRatio="154" activeSheetId="1"/>
    <customWorkbookView name="mariana.moraru - Personal View" guid="{65C35D6D-934F-4431-BA92-90255FC17BA4}" mergeInterval="0" personalView="1" maximized="1" xWindow="-8" yWindow="-8" windowWidth="1936" windowHeight="1096" tabRatio="154" activeSheetId="1"/>
    <customWorkbookView name="diana.joita - Personal View" guid="{905D93EA-5662-45AB-8995-A9908B3E5D52}" mergeInterval="0" personalView="1" maximized="1" xWindow="-8" yWindow="-8" windowWidth="1936" windowHeight="1056" tabRatio="154" activeSheetId="1"/>
    <customWorkbookView name="cristian.airinei - Personal View" guid="{A5B1481C-EF26-486A-984F-85CDDC2FD94F}" mergeInterval="0" personalView="1" maximized="1" xWindow="1912" yWindow="-8" windowWidth="1616" windowHeight="916" tabRatio="154" activeSheetId="1"/>
    <customWorkbookView name="mihaela.vasilescu - Personal View" guid="{84FB199A-D56E-4FDD-AC4A-70CE86CD87BC}" mergeInterval="0" personalView="1" maximized="1" xWindow="-8" yWindow="-8" windowWidth="1936" windowHeight="1056" tabRatio="154" activeSheetId="1"/>
    <customWorkbookView name="otilia.chirita - Personal View" guid="{0781B6C2-B440-4971-9809-BD16245A70FD}" mergeInterval="0" personalView="1" maximized="1" xWindow="-9" yWindow="-9" windowWidth="1938" windowHeight="1048" tabRatio="154" activeSheetId="1" showComments="commIndAndComment"/>
    <customWorkbookView name="mihaela.nicolae - Personal View" guid="{EF10298D-3F59-43F1-9A86-8C1CCA3B5D93}" mergeInterval="0" personalView="1" maximized="1" xWindow="1912" yWindow="-8" windowWidth="1936" windowHeight="1056" tabRatio="154" activeSheetId="1"/>
    <customWorkbookView name="raluca.georgescu - Personal View" guid="{901F9774-8BE7-424D-87C2-1026F3FA2E93}"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georgiana.dobre - Personal View" guid="{C408A2F1-296F-4EAD-B15B-336D73846FDD}" mergeInterval="0" personalView="1" maximized="1" xWindow="1912" yWindow="-8" windowWidth="1936" windowHeight="1056" tabRatio="154" activeSheetId="1"/>
    <customWorkbookView name="steluta.bulaceanu - Personal View" guid="{B6D3F4CE-A200-41B0-AE86-F03FAC7DD7D6}" mergeInterval="0" personalView="1" maximized="1" xWindow="-8" yWindow="-8" windowWidth="1936" windowHeight="1056" tabRatio="154" activeSheetId="1"/>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86" i="1" l="1"/>
  <c r="Y88" i="1" l="1"/>
  <c r="S88" i="1"/>
  <c r="AJ123" i="1" l="1"/>
  <c r="Y40" i="1" l="1"/>
  <c r="V40" i="1"/>
  <c r="S40" i="1"/>
  <c r="AE40" i="1" l="1"/>
  <c r="AB280" i="1" l="1"/>
  <c r="Y280" i="1"/>
  <c r="S82" i="1" l="1"/>
  <c r="V82" i="1"/>
  <c r="AB82" i="1" l="1"/>
  <c r="Y82" i="1"/>
  <c r="AE82" i="1" l="1"/>
  <c r="AG82" i="1" s="1"/>
  <c r="M40" i="1" l="1"/>
  <c r="AG40" i="1"/>
  <c r="Y43" i="1"/>
  <c r="V43" i="1"/>
  <c r="S43" i="1"/>
  <c r="S42" i="1"/>
  <c r="AB277" i="1"/>
  <c r="Y277" i="1"/>
  <c r="S277" i="1"/>
  <c r="AB60" i="1" l="1"/>
  <c r="AE60" i="1" s="1"/>
  <c r="AB95" i="1"/>
  <c r="Y95" i="1"/>
  <c r="V95" i="1"/>
  <c r="S95" i="1"/>
  <c r="AB94" i="1"/>
  <c r="Y94" i="1"/>
  <c r="V94" i="1"/>
  <c r="S94" i="1"/>
  <c r="AE95" i="1" l="1"/>
  <c r="AE94" i="1"/>
  <c r="M60" i="1"/>
  <c r="AG60" i="1"/>
  <c r="AG94" i="1" l="1"/>
  <c r="AG95" i="1"/>
  <c r="M94" i="1"/>
  <c r="M95" i="1"/>
  <c r="AJ113" i="1"/>
  <c r="Y274" i="1" l="1"/>
  <c r="AB281" i="1"/>
  <c r="AB279" i="1"/>
  <c r="AB278" i="1"/>
  <c r="AB276" i="1"/>
  <c r="Y281" i="1"/>
  <c r="Y279" i="1"/>
  <c r="Y278" i="1"/>
  <c r="Y276" i="1"/>
  <c r="V281" i="1"/>
  <c r="V280" i="1"/>
  <c r="V279" i="1"/>
  <c r="V278" i="1"/>
  <c r="V277" i="1"/>
  <c r="V276" i="1"/>
  <c r="S281" i="1"/>
  <c r="S280" i="1"/>
  <c r="S279" i="1"/>
  <c r="S278" i="1"/>
  <c r="S276" i="1"/>
  <c r="AB275" i="1"/>
  <c r="Y275" i="1"/>
  <c r="V275" i="1"/>
  <c r="S275" i="1"/>
  <c r="AB274" i="1"/>
  <c r="V274" i="1"/>
  <c r="S274" i="1"/>
  <c r="V105" i="1"/>
  <c r="AJ193" i="1"/>
  <c r="AJ184" i="1"/>
  <c r="AJ170" i="1"/>
  <c r="AJ225" i="1"/>
  <c r="AJ59" i="1"/>
  <c r="AK46" i="1"/>
  <c r="AJ46" i="1"/>
  <c r="AK157" i="1"/>
  <c r="AJ157" i="1"/>
  <c r="AJ27" i="1"/>
  <c r="AK16" i="1"/>
  <c r="AJ16" i="1"/>
  <c r="AE278" i="1" l="1"/>
  <c r="AG278" i="1" s="1"/>
  <c r="AE281" i="1"/>
  <c r="AG281" i="1" s="1"/>
  <c r="AE274" i="1"/>
  <c r="M274" i="1" s="1"/>
  <c r="AE275" i="1"/>
  <c r="M275" i="1" s="1"/>
  <c r="AE277" i="1"/>
  <c r="AE280" i="1"/>
  <c r="AG280" i="1" s="1"/>
  <c r="AE276" i="1"/>
  <c r="AG276" i="1" s="1"/>
  <c r="AE279" i="1"/>
  <c r="AG279" i="1" s="1"/>
  <c r="AJ71" i="1"/>
  <c r="AK71" i="1"/>
  <c r="AJ151" i="1"/>
  <c r="AK149" i="1"/>
  <c r="AJ141" i="1"/>
  <c r="AJ140" i="1"/>
  <c r="AJ139" i="1"/>
  <c r="AJ154" i="1"/>
  <c r="AJ153" i="1"/>
  <c r="AJ130" i="1"/>
  <c r="AJ126" i="1"/>
  <c r="AJ125" i="1"/>
  <c r="AJ119" i="1"/>
  <c r="AJ115" i="1"/>
  <c r="AK113" i="1"/>
  <c r="M280" i="1" l="1"/>
  <c r="AG277" i="1"/>
  <c r="M277" i="1"/>
  <c r="M276" i="1"/>
  <c r="M279" i="1"/>
  <c r="M278" i="1"/>
  <c r="AG274" i="1"/>
  <c r="AG275" i="1"/>
  <c r="AB271" i="1"/>
  <c r="Y271" i="1"/>
  <c r="V271" i="1"/>
  <c r="S271" i="1"/>
  <c r="V272" i="1" l="1"/>
  <c r="S266" i="1" l="1"/>
  <c r="AB67" i="1" l="1"/>
  <c r="Y67" i="1"/>
  <c r="V67" i="1"/>
  <c r="S67" i="1"/>
  <c r="AE67" i="1" l="1"/>
  <c r="S263" i="1"/>
  <c r="AG67" i="1" l="1"/>
  <c r="M67" i="1"/>
  <c r="AB36" i="1"/>
  <c r="Y36" i="1"/>
  <c r="V36" i="1"/>
  <c r="S36" i="1"/>
  <c r="AE36" i="1" l="1"/>
  <c r="AJ161" i="1"/>
  <c r="AK160" i="1"/>
  <c r="AJ160" i="1"/>
  <c r="AK162" i="1"/>
  <c r="AJ162" i="1"/>
  <c r="AJ145" i="1"/>
  <c r="AK84" i="1"/>
  <c r="AJ84" i="1"/>
  <c r="AJ138" i="1"/>
  <c r="AJ137" i="1"/>
  <c r="AJ136" i="1"/>
  <c r="AJ133" i="1"/>
  <c r="AJ152" i="1"/>
  <c r="AJ148" i="1"/>
  <c r="AJ146" i="1"/>
  <c r="AJ128" i="1"/>
  <c r="AJ122" i="1"/>
  <c r="AJ121" i="1"/>
  <c r="AJ120" i="1"/>
  <c r="AJ108" i="1"/>
  <c r="AG36" i="1" l="1"/>
  <c r="M36" i="1"/>
  <c r="S83" i="1"/>
  <c r="Y58" i="1" l="1"/>
  <c r="AB253" i="1" l="1"/>
  <c r="Y253" i="1"/>
  <c r="V253" i="1"/>
  <c r="S253" i="1"/>
  <c r="AE253" i="1" l="1"/>
  <c r="AG253" i="1" s="1"/>
  <c r="Y89" i="1"/>
  <c r="M253" i="1" l="1"/>
  <c r="AB55" i="1"/>
  <c r="Y55" i="1"/>
  <c r="V55" i="1"/>
  <c r="S55" i="1"/>
  <c r="AE55" i="1" l="1"/>
  <c r="AG55" i="1" l="1"/>
  <c r="Y92" i="1"/>
  <c r="AB105" i="1"/>
  <c r="Y105" i="1"/>
  <c r="S105" i="1"/>
  <c r="AD247" i="1" l="1"/>
  <c r="AC247" i="1"/>
  <c r="X247" i="1"/>
  <c r="W247" i="1"/>
  <c r="U247" i="1"/>
  <c r="T247" i="1"/>
  <c r="Y20" i="1" l="1"/>
  <c r="V20" i="1"/>
  <c r="S20" i="1"/>
  <c r="AE20" i="1" l="1"/>
  <c r="AB74" i="1"/>
  <c r="Y74" i="1"/>
  <c r="V74" i="1"/>
  <c r="S74" i="1"/>
  <c r="AG20" i="1" l="1"/>
  <c r="AE74" i="1"/>
  <c r="AG74" i="1" l="1"/>
  <c r="M74" i="1"/>
  <c r="M55" i="1"/>
  <c r="M41" i="1"/>
  <c r="AB70" i="1" l="1"/>
  <c r="T70" i="1"/>
  <c r="Y39" i="1" l="1"/>
  <c r="S39" i="1"/>
  <c r="AB54" i="1"/>
  <c r="Y54" i="1"/>
  <c r="V54" i="1"/>
  <c r="S54" i="1"/>
  <c r="AE54" i="1" l="1"/>
  <c r="S75" i="1"/>
  <c r="M54" i="1" l="1"/>
  <c r="AG54" i="1"/>
  <c r="Y78" i="1" l="1"/>
  <c r="AJ57" i="1" l="1"/>
  <c r="AJ143" i="1"/>
  <c r="AJ127" i="1"/>
  <c r="AJ116" i="1" l="1"/>
  <c r="AB246" i="1" l="1"/>
  <c r="AB247" i="1"/>
  <c r="AB248" i="1"/>
  <c r="AB249" i="1"/>
  <c r="AB250" i="1"/>
  <c r="AB251" i="1"/>
  <c r="AB252" i="1"/>
  <c r="AB254" i="1"/>
  <c r="AB255" i="1"/>
  <c r="AB256" i="1"/>
  <c r="AB257" i="1"/>
  <c r="AB83" i="1"/>
  <c r="AB258" i="1"/>
  <c r="AB259" i="1"/>
  <c r="AB260" i="1"/>
  <c r="AB261" i="1"/>
  <c r="AB262" i="1"/>
  <c r="AB263" i="1"/>
  <c r="AB264" i="1"/>
  <c r="AB265" i="1"/>
  <c r="AB266" i="1"/>
  <c r="AB267" i="1"/>
  <c r="AB268" i="1"/>
  <c r="AB269" i="1"/>
  <c r="AB270" i="1"/>
  <c r="AB272" i="1"/>
  <c r="Y246" i="1"/>
  <c r="Y247" i="1"/>
  <c r="Y248" i="1"/>
  <c r="Y249" i="1"/>
  <c r="Y250" i="1"/>
  <c r="Y251" i="1"/>
  <c r="Y252" i="1"/>
  <c r="Y254" i="1"/>
  <c r="Y255" i="1"/>
  <c r="Y256" i="1"/>
  <c r="Y257" i="1"/>
  <c r="Y83" i="1"/>
  <c r="Y258" i="1"/>
  <c r="Y259" i="1"/>
  <c r="Y260" i="1"/>
  <c r="Y261" i="1"/>
  <c r="Y262" i="1"/>
  <c r="Y263" i="1"/>
  <c r="Y264" i="1"/>
  <c r="Y265" i="1"/>
  <c r="Y266" i="1"/>
  <c r="Y267" i="1"/>
  <c r="Y268" i="1"/>
  <c r="Y269" i="1"/>
  <c r="Y270" i="1"/>
  <c r="Y272" i="1"/>
  <c r="V246" i="1"/>
  <c r="V247" i="1"/>
  <c r="V248" i="1"/>
  <c r="V249" i="1"/>
  <c r="V250" i="1"/>
  <c r="V251" i="1"/>
  <c r="V252" i="1"/>
  <c r="V254" i="1"/>
  <c r="V255" i="1"/>
  <c r="V256" i="1"/>
  <c r="V257" i="1"/>
  <c r="V83" i="1"/>
  <c r="V258" i="1"/>
  <c r="V259" i="1"/>
  <c r="V260" i="1"/>
  <c r="V261" i="1"/>
  <c r="V262" i="1"/>
  <c r="V263" i="1"/>
  <c r="V264" i="1"/>
  <c r="V265" i="1"/>
  <c r="V266" i="1"/>
  <c r="V267" i="1"/>
  <c r="V268" i="1"/>
  <c r="V269" i="1"/>
  <c r="V270" i="1"/>
  <c r="S246" i="1"/>
  <c r="S247" i="1"/>
  <c r="S248" i="1"/>
  <c r="S249" i="1"/>
  <c r="S250" i="1"/>
  <c r="S251" i="1"/>
  <c r="S252" i="1"/>
  <c r="S254" i="1"/>
  <c r="S255" i="1"/>
  <c r="S256" i="1"/>
  <c r="S257" i="1"/>
  <c r="S258" i="1"/>
  <c r="S259" i="1"/>
  <c r="S260" i="1"/>
  <c r="S261" i="1"/>
  <c r="S262" i="1"/>
  <c r="S264" i="1"/>
  <c r="S265" i="1"/>
  <c r="S267" i="1"/>
  <c r="S268" i="1"/>
  <c r="S269" i="1"/>
  <c r="S270" i="1"/>
  <c r="S272" i="1"/>
  <c r="AE272" i="1" l="1"/>
  <c r="AG272" i="1" s="1"/>
  <c r="AE268" i="1"/>
  <c r="M268" i="1" s="1"/>
  <c r="AE264" i="1"/>
  <c r="M264" i="1" s="1"/>
  <c r="AE260" i="1"/>
  <c r="AG260" i="1" s="1"/>
  <c r="AE257" i="1"/>
  <c r="AG257" i="1" s="1"/>
  <c r="AE250" i="1"/>
  <c r="M250" i="1" s="1"/>
  <c r="AE246" i="1"/>
  <c r="AG246" i="1" s="1"/>
  <c r="AE269" i="1"/>
  <c r="AG269" i="1" s="1"/>
  <c r="AE265" i="1"/>
  <c r="AG265" i="1" s="1"/>
  <c r="AE261" i="1"/>
  <c r="AG261" i="1" s="1"/>
  <c r="AE83" i="1"/>
  <c r="AE254" i="1"/>
  <c r="AG254" i="1" s="1"/>
  <c r="AE247" i="1"/>
  <c r="AG247" i="1" s="1"/>
  <c r="AE270" i="1"/>
  <c r="AG270" i="1" s="1"/>
  <c r="AE266" i="1"/>
  <c r="AG266" i="1" s="1"/>
  <c r="AE262" i="1"/>
  <c r="AG262" i="1" s="1"/>
  <c r="AE258" i="1"/>
  <c r="AG258" i="1" s="1"/>
  <c r="AE255" i="1"/>
  <c r="AG255" i="1" s="1"/>
  <c r="AE251" i="1"/>
  <c r="AG251" i="1" s="1"/>
  <c r="AE248" i="1"/>
  <c r="AG248" i="1" s="1"/>
  <c r="AE271" i="1"/>
  <c r="M271" i="1" s="1"/>
  <c r="AE267" i="1"/>
  <c r="AG267" i="1" s="1"/>
  <c r="AE263" i="1"/>
  <c r="AG263" i="1" s="1"/>
  <c r="AE259" i="1"/>
  <c r="AG259" i="1" s="1"/>
  <c r="AE256" i="1"/>
  <c r="AG256" i="1" s="1"/>
  <c r="AE252" i="1"/>
  <c r="AG252" i="1" s="1"/>
  <c r="AE249" i="1"/>
  <c r="AG249" i="1" s="1"/>
  <c r="Z73" i="1"/>
  <c r="W73" i="1"/>
  <c r="T73" i="1"/>
  <c r="AG83" i="1" l="1"/>
  <c r="M267" i="1"/>
  <c r="AG268" i="1"/>
  <c r="M272" i="1"/>
  <c r="M252" i="1"/>
  <c r="M257" i="1"/>
  <c r="M251" i="1"/>
  <c r="M83" i="1"/>
  <c r="M254" i="1"/>
  <c r="M269" i="1"/>
  <c r="M266" i="1"/>
  <c r="M246" i="1"/>
  <c r="M260" i="1"/>
  <c r="M255" i="1"/>
  <c r="M270" i="1"/>
  <c r="AG250" i="1"/>
  <c r="AG264" i="1"/>
  <c r="M248" i="1"/>
  <c r="M263" i="1"/>
  <c r="M259" i="1"/>
  <c r="M256" i="1"/>
  <c r="M261" i="1"/>
  <c r="M262" i="1"/>
  <c r="M265" i="1"/>
  <c r="AG271" i="1"/>
  <c r="M258" i="1"/>
  <c r="M247" i="1"/>
  <c r="M249" i="1"/>
  <c r="Y49" i="1"/>
  <c r="AB237" i="1" l="1"/>
  <c r="Y237" i="1"/>
  <c r="V237" i="1"/>
  <c r="S237" i="1"/>
  <c r="AE237" i="1" l="1"/>
  <c r="AG237" i="1" s="1"/>
  <c r="S235" i="1"/>
  <c r="M237" i="1" l="1"/>
  <c r="AB104" i="1" l="1"/>
  <c r="AE104" i="1" s="1"/>
  <c r="AB25" i="1"/>
  <c r="Y25" i="1"/>
  <c r="V25" i="1"/>
  <c r="S25" i="1"/>
  <c r="M104" i="1" l="1"/>
  <c r="AG104" i="1"/>
  <c r="AE25" i="1"/>
  <c r="M25" i="1" s="1"/>
  <c r="V33" i="1"/>
  <c r="AG25" i="1" l="1"/>
  <c r="AB35" i="1"/>
  <c r="AB37" i="1"/>
  <c r="Y35" i="1"/>
  <c r="Y37" i="1"/>
  <c r="V35" i="1"/>
  <c r="V37" i="1"/>
  <c r="S35" i="1"/>
  <c r="S37" i="1"/>
  <c r="AE37" i="1" l="1"/>
  <c r="AG37" i="1" s="1"/>
  <c r="AE35" i="1"/>
  <c r="V71" i="1"/>
  <c r="M37" i="1" l="1"/>
  <c r="AG35" i="1"/>
  <c r="M35" i="1"/>
  <c r="AE19" i="1"/>
  <c r="M19" i="1" l="1"/>
  <c r="S223" i="1"/>
  <c r="AB76" i="1" l="1"/>
  <c r="Y76" i="1"/>
  <c r="V76" i="1"/>
  <c r="S76" i="1"/>
  <c r="AE76" i="1" l="1"/>
  <c r="AG76" i="1" l="1"/>
  <c r="M76" i="1"/>
  <c r="AB228" i="1"/>
  <c r="AB229" i="1"/>
  <c r="AB230" i="1"/>
  <c r="AB231" i="1"/>
  <c r="AB232" i="1"/>
  <c r="AB233" i="1"/>
  <c r="AB234" i="1"/>
  <c r="AB235" i="1"/>
  <c r="AB236" i="1"/>
  <c r="Y228" i="1"/>
  <c r="Y229" i="1"/>
  <c r="Y230" i="1"/>
  <c r="Y231" i="1"/>
  <c r="Y232" i="1"/>
  <c r="Y233" i="1"/>
  <c r="Y234" i="1"/>
  <c r="Y235" i="1"/>
  <c r="Y236" i="1"/>
  <c r="V228" i="1"/>
  <c r="V229" i="1"/>
  <c r="V230" i="1"/>
  <c r="V231" i="1"/>
  <c r="V232" i="1"/>
  <c r="V233" i="1"/>
  <c r="V234" i="1"/>
  <c r="V235" i="1"/>
  <c r="V236" i="1"/>
  <c r="S228" i="1"/>
  <c r="S229" i="1"/>
  <c r="S230" i="1"/>
  <c r="S231" i="1"/>
  <c r="S232" i="1"/>
  <c r="S233" i="1"/>
  <c r="S234" i="1"/>
  <c r="S236" i="1"/>
  <c r="AB224" i="1"/>
  <c r="AB225" i="1"/>
  <c r="AB226" i="1"/>
  <c r="AB227" i="1"/>
  <c r="AB238" i="1"/>
  <c r="AB239" i="1"/>
  <c r="AB240" i="1"/>
  <c r="AB241" i="1"/>
  <c r="AB242" i="1"/>
  <c r="AB243" i="1"/>
  <c r="AB244" i="1"/>
  <c r="AB245" i="1"/>
  <c r="AB273" i="1"/>
  <c r="Y224" i="1"/>
  <c r="Y225" i="1"/>
  <c r="Y226" i="1"/>
  <c r="Y227" i="1"/>
  <c r="Y238" i="1"/>
  <c r="Y239" i="1"/>
  <c r="Y240" i="1"/>
  <c r="Y241" i="1"/>
  <c r="Y242" i="1"/>
  <c r="Y243" i="1"/>
  <c r="V224" i="1"/>
  <c r="V225" i="1"/>
  <c r="V226" i="1"/>
  <c r="V227" i="1"/>
  <c r="V238" i="1"/>
  <c r="V239" i="1"/>
  <c r="V240" i="1"/>
  <c r="V241" i="1"/>
  <c r="V242" i="1"/>
  <c r="V243" i="1"/>
  <c r="V244" i="1"/>
  <c r="S224" i="1"/>
  <c r="S226" i="1"/>
  <c r="S227" i="1"/>
  <c r="S238" i="1"/>
  <c r="S239" i="1"/>
  <c r="S240" i="1"/>
  <c r="S241" i="1"/>
  <c r="S242" i="1"/>
  <c r="S243" i="1"/>
  <c r="Y244" i="1"/>
  <c r="S244" i="1"/>
  <c r="AE231" i="1" l="1"/>
  <c r="M231" i="1" s="1"/>
  <c r="AE235" i="1"/>
  <c r="AG235" i="1" s="1"/>
  <c r="AE243" i="1"/>
  <c r="AG243" i="1" s="1"/>
  <c r="AE239" i="1"/>
  <c r="AG239" i="1" s="1"/>
  <c r="AE225" i="1"/>
  <c r="AG225" i="1" s="1"/>
  <c r="AE238" i="1"/>
  <c r="AG238" i="1" s="1"/>
  <c r="AE240" i="1"/>
  <c r="AG240" i="1" s="1"/>
  <c r="AE226" i="1"/>
  <c r="AG226" i="1" s="1"/>
  <c r="AE233" i="1"/>
  <c r="AG233" i="1" s="1"/>
  <c r="AE229" i="1"/>
  <c r="AG229" i="1" s="1"/>
  <c r="AE234" i="1"/>
  <c r="AG234" i="1" s="1"/>
  <c r="AE230" i="1"/>
  <c r="M230" i="1" s="1"/>
  <c r="AE224" i="1"/>
  <c r="AG224" i="1" s="1"/>
  <c r="AE244" i="1"/>
  <c r="M244" i="1" s="1"/>
  <c r="AE241" i="1"/>
  <c r="M241" i="1" s="1"/>
  <c r="AE227" i="1"/>
  <c r="AG227" i="1" s="1"/>
  <c r="AE242" i="1"/>
  <c r="AG242" i="1" s="1"/>
  <c r="AE236" i="1"/>
  <c r="AG236" i="1" s="1"/>
  <c r="AE232" i="1"/>
  <c r="AG232" i="1" s="1"/>
  <c r="AE228" i="1"/>
  <c r="AG228" i="1" s="1"/>
  <c r="M240" i="1" l="1"/>
  <c r="M234" i="1"/>
  <c r="M229" i="1"/>
  <c r="M228" i="1"/>
  <c r="M233" i="1"/>
  <c r="M227" i="1"/>
  <c r="M239" i="1"/>
  <c r="M238" i="1"/>
  <c r="M232" i="1"/>
  <c r="AG230" i="1"/>
  <c r="AG231" i="1"/>
  <c r="M242" i="1"/>
  <c r="M224" i="1"/>
  <c r="M235" i="1"/>
  <c r="M226" i="1"/>
  <c r="M225" i="1"/>
  <c r="AG241" i="1"/>
  <c r="M236" i="1"/>
  <c r="AG244" i="1"/>
  <c r="M243" i="1"/>
  <c r="AB11" i="1" l="1"/>
  <c r="AB12" i="1"/>
  <c r="Y11" i="1"/>
  <c r="Y12" i="1"/>
  <c r="V11" i="1"/>
  <c r="V12" i="1"/>
  <c r="S11" i="1"/>
  <c r="S12" i="1"/>
  <c r="Y194" i="1"/>
  <c r="AE11" i="1" l="1"/>
  <c r="AE12" i="1"/>
  <c r="S10" i="1"/>
  <c r="AG12" i="1" l="1"/>
  <c r="AG11" i="1"/>
  <c r="M12" i="1"/>
  <c r="M11" i="1"/>
  <c r="AB217" i="1"/>
  <c r="AB218" i="1"/>
  <c r="AB219" i="1"/>
  <c r="AB220" i="1"/>
  <c r="AB221" i="1"/>
  <c r="AB222" i="1"/>
  <c r="AB223" i="1"/>
  <c r="Y217" i="1"/>
  <c r="Y218" i="1"/>
  <c r="Y219" i="1"/>
  <c r="Y220" i="1"/>
  <c r="Y221" i="1"/>
  <c r="Y222" i="1"/>
  <c r="Y223" i="1"/>
  <c r="V217" i="1"/>
  <c r="V218" i="1"/>
  <c r="V219" i="1"/>
  <c r="V220" i="1"/>
  <c r="V221" i="1"/>
  <c r="V222" i="1"/>
  <c r="V223" i="1"/>
  <c r="S217" i="1"/>
  <c r="S218" i="1"/>
  <c r="S219" i="1"/>
  <c r="S220" i="1"/>
  <c r="S221" i="1"/>
  <c r="S222" i="1"/>
  <c r="AE221" i="1" l="1"/>
  <c r="AG221" i="1" s="1"/>
  <c r="AE223" i="1"/>
  <c r="AG223" i="1" s="1"/>
  <c r="AE222" i="1"/>
  <c r="AG222" i="1" s="1"/>
  <c r="AE220" i="1"/>
  <c r="AG220" i="1" s="1"/>
  <c r="AE218" i="1"/>
  <c r="AG218" i="1" s="1"/>
  <c r="AE217" i="1"/>
  <c r="AG217" i="1" s="1"/>
  <c r="AE219" i="1"/>
  <c r="AG219" i="1" s="1"/>
  <c r="S97" i="1"/>
  <c r="M219" i="1" l="1"/>
  <c r="M218" i="1"/>
  <c r="M223" i="1"/>
  <c r="M222" i="1"/>
  <c r="M221" i="1"/>
  <c r="M217" i="1"/>
  <c r="M220" i="1"/>
  <c r="S214" i="1"/>
  <c r="S113" i="1" l="1"/>
  <c r="S210" i="1" l="1"/>
  <c r="AB97" i="1" l="1"/>
  <c r="Y97" i="1"/>
  <c r="V97" i="1"/>
  <c r="AE97" i="1" l="1"/>
  <c r="AG97" i="1" s="1"/>
  <c r="M97" i="1" l="1"/>
  <c r="AB80" i="1"/>
  <c r="Y80" i="1"/>
  <c r="V80" i="1"/>
  <c r="S80" i="1"/>
  <c r="AE80" i="1" l="1"/>
  <c r="AB206" i="1"/>
  <c r="AB205" i="1"/>
  <c r="Y205" i="1"/>
  <c r="AG80" i="1" l="1"/>
  <c r="M80" i="1"/>
  <c r="AB99" i="1"/>
  <c r="Y99" i="1"/>
  <c r="V99" i="1"/>
  <c r="S99" i="1"/>
  <c r="AB204" i="1"/>
  <c r="V204" i="1"/>
  <c r="S204" i="1"/>
  <c r="AB207" i="1"/>
  <c r="AB208" i="1"/>
  <c r="AB209" i="1"/>
  <c r="AB210" i="1"/>
  <c r="AB211" i="1"/>
  <c r="AB212" i="1"/>
  <c r="AB213" i="1"/>
  <c r="AB214" i="1"/>
  <c r="AB215" i="1"/>
  <c r="AB216" i="1"/>
  <c r="Y206" i="1"/>
  <c r="Y207" i="1"/>
  <c r="Y208" i="1"/>
  <c r="Y209" i="1"/>
  <c r="Y210" i="1"/>
  <c r="Y211" i="1"/>
  <c r="Y212" i="1"/>
  <c r="Y213" i="1"/>
  <c r="Y214" i="1"/>
  <c r="Y215" i="1"/>
  <c r="Y216" i="1"/>
  <c r="Y245" i="1"/>
  <c r="Y273" i="1"/>
  <c r="V205" i="1"/>
  <c r="V206" i="1"/>
  <c r="V207" i="1"/>
  <c r="V208" i="1"/>
  <c r="V209" i="1"/>
  <c r="V210" i="1"/>
  <c r="V211" i="1"/>
  <c r="V212" i="1"/>
  <c r="V213" i="1"/>
  <c r="V214" i="1"/>
  <c r="V215" i="1"/>
  <c r="V216" i="1"/>
  <c r="V245" i="1"/>
  <c r="V273" i="1"/>
  <c r="S205" i="1"/>
  <c r="S206" i="1"/>
  <c r="S207" i="1"/>
  <c r="S208" i="1"/>
  <c r="S209" i="1"/>
  <c r="S211" i="1"/>
  <c r="S212" i="1"/>
  <c r="S213" i="1"/>
  <c r="S215" i="1"/>
  <c r="S216" i="1"/>
  <c r="S245" i="1"/>
  <c r="S273" i="1"/>
  <c r="AE212" i="1" l="1"/>
  <c r="AE210" i="1"/>
  <c r="AE214" i="1"/>
  <c r="AG214" i="1" s="1"/>
  <c r="AE216" i="1"/>
  <c r="AG216" i="1" s="1"/>
  <c r="AE208" i="1"/>
  <c r="AG208" i="1" s="1"/>
  <c r="AE206" i="1"/>
  <c r="AG206" i="1" s="1"/>
  <c r="AE215" i="1"/>
  <c r="AG215" i="1" s="1"/>
  <c r="AE211" i="1"/>
  <c r="AE207" i="1"/>
  <c r="AG207" i="1" s="1"/>
  <c r="AE273" i="1"/>
  <c r="AG273" i="1" s="1"/>
  <c r="AE99" i="1"/>
  <c r="AE204" i="1"/>
  <c r="AG204" i="1" s="1"/>
  <c r="AE245" i="1"/>
  <c r="AG245" i="1" s="1"/>
  <c r="AE213" i="1"/>
  <c r="AG213" i="1" s="1"/>
  <c r="AE209" i="1"/>
  <c r="AG209" i="1" s="1"/>
  <c r="AE205" i="1"/>
  <c r="Y203" i="1"/>
  <c r="AB203" i="1"/>
  <c r="V203" i="1"/>
  <c r="S203" i="1"/>
  <c r="M245" i="1" l="1"/>
  <c r="M209" i="1"/>
  <c r="M273" i="1"/>
  <c r="AG99" i="1"/>
  <c r="AG212" i="1"/>
  <c r="AG211" i="1"/>
  <c r="M211" i="1"/>
  <c r="AG210" i="1"/>
  <c r="M210" i="1"/>
  <c r="M214" i="1"/>
  <c r="M208" i="1"/>
  <c r="M216" i="1"/>
  <c r="M99" i="1"/>
  <c r="M206" i="1"/>
  <c r="M215" i="1"/>
  <c r="M213" i="1"/>
  <c r="M212" i="1"/>
  <c r="M207" i="1"/>
  <c r="AG205" i="1"/>
  <c r="M205" i="1"/>
  <c r="M204" i="1"/>
  <c r="AE203" i="1"/>
  <c r="AG203" i="1" s="1"/>
  <c r="AB202" i="1"/>
  <c r="Y202" i="1"/>
  <c r="V202" i="1"/>
  <c r="S202" i="1"/>
  <c r="M203" i="1" l="1"/>
  <c r="AE202" i="1"/>
  <c r="AG202" i="1" s="1"/>
  <c r="AB187" i="1"/>
  <c r="M202" i="1" l="1"/>
  <c r="AB87" i="1"/>
  <c r="Y87" i="1"/>
  <c r="V87" i="1"/>
  <c r="AE194" i="1" l="1"/>
  <c r="S191" i="1" l="1"/>
  <c r="S192" i="1"/>
  <c r="S193" i="1"/>
  <c r="S195" i="1"/>
  <c r="S196" i="1"/>
  <c r="S197" i="1"/>
  <c r="S198" i="1"/>
  <c r="S199" i="1"/>
  <c r="AB186" i="1" l="1"/>
  <c r="AB188" i="1"/>
  <c r="AB189" i="1"/>
  <c r="AB190" i="1"/>
  <c r="AB191" i="1"/>
  <c r="AB192" i="1"/>
  <c r="AB193" i="1"/>
  <c r="AB195" i="1"/>
  <c r="AB196" i="1"/>
  <c r="AB197" i="1"/>
  <c r="AB198" i="1"/>
  <c r="AB199" i="1"/>
  <c r="AB200" i="1"/>
  <c r="AB201" i="1"/>
  <c r="Y188" i="1"/>
  <c r="Y189" i="1"/>
  <c r="Y190" i="1"/>
  <c r="Y191" i="1"/>
  <c r="Y192" i="1"/>
  <c r="Y193" i="1"/>
  <c r="Y195" i="1"/>
  <c r="Y196" i="1"/>
  <c r="Y197" i="1"/>
  <c r="Y198" i="1"/>
  <c r="Y199" i="1"/>
  <c r="Y200" i="1"/>
  <c r="Y201" i="1"/>
  <c r="V190" i="1"/>
  <c r="V191" i="1"/>
  <c r="V192" i="1"/>
  <c r="V193" i="1"/>
  <c r="V195" i="1"/>
  <c r="V196" i="1"/>
  <c r="V197" i="1"/>
  <c r="V198" i="1"/>
  <c r="V199" i="1"/>
  <c r="V200" i="1"/>
  <c r="V201" i="1"/>
  <c r="S190" i="1"/>
  <c r="S200" i="1"/>
  <c r="AE193" i="1" l="1"/>
  <c r="AE197" i="1"/>
  <c r="AG197" i="1" s="1"/>
  <c r="AE196" i="1"/>
  <c r="AE199" i="1"/>
  <c r="M199" i="1" s="1"/>
  <c r="AE195" i="1"/>
  <c r="AE200" i="1"/>
  <c r="AG200" i="1" s="1"/>
  <c r="AE192" i="1"/>
  <c r="AE198" i="1"/>
  <c r="AG198" i="1" s="1"/>
  <c r="AE191" i="1"/>
  <c r="AE190" i="1"/>
  <c r="S22" i="1"/>
  <c r="Y22" i="1"/>
  <c r="V22" i="1"/>
  <c r="M191" i="1" l="1"/>
  <c r="M195" i="1"/>
  <c r="M193" i="1"/>
  <c r="AG190" i="1"/>
  <c r="AG196" i="1"/>
  <c r="AG194" i="1"/>
  <c r="M194" i="1"/>
  <c r="M197" i="1"/>
  <c r="AG192" i="1"/>
  <c r="AG193" i="1"/>
  <c r="M192" i="1"/>
  <c r="AG199" i="1"/>
  <c r="AG195" i="1"/>
  <c r="M196" i="1"/>
  <c r="M200" i="1"/>
  <c r="M198" i="1"/>
  <c r="AG191" i="1"/>
  <c r="M190" i="1"/>
  <c r="AE22" i="1"/>
  <c r="S185" i="1"/>
  <c r="AB185" i="1"/>
  <c r="AG22" i="1" l="1"/>
  <c r="M22" i="1"/>
  <c r="Y184" i="1"/>
  <c r="Y183" i="1"/>
  <c r="V184" i="1"/>
  <c r="V183" i="1"/>
  <c r="S184" i="1"/>
  <c r="S183" i="1"/>
  <c r="AB72" i="1" l="1"/>
  <c r="Y72" i="1"/>
  <c r="V72" i="1"/>
  <c r="S72" i="1"/>
  <c r="AE72" i="1" l="1"/>
  <c r="AB183" i="1"/>
  <c r="AE183" i="1" s="1"/>
  <c r="AB184" i="1"/>
  <c r="AE184" i="1" s="1"/>
  <c r="Y185" i="1"/>
  <c r="Y186" i="1"/>
  <c r="Y187" i="1"/>
  <c r="V185" i="1"/>
  <c r="V186" i="1"/>
  <c r="V187" i="1"/>
  <c r="V188" i="1"/>
  <c r="V189" i="1"/>
  <c r="S186" i="1"/>
  <c r="S187" i="1"/>
  <c r="S188" i="1"/>
  <c r="S189" i="1"/>
  <c r="S201" i="1"/>
  <c r="AE201" i="1" s="1"/>
  <c r="AG201" i="1" s="1"/>
  <c r="AG184" i="1" l="1"/>
  <c r="AG72" i="1"/>
  <c r="AE187" i="1"/>
  <c r="AE188" i="1"/>
  <c r="AE186" i="1"/>
  <c r="AE189" i="1"/>
  <c r="AE185" i="1"/>
  <c r="M72" i="1"/>
  <c r="AG183" i="1"/>
  <c r="M183" i="1"/>
  <c r="AB181" i="1"/>
  <c r="Y181" i="1"/>
  <c r="V181" i="1"/>
  <c r="S181" i="1"/>
  <c r="M187" i="1" l="1"/>
  <c r="M189" i="1"/>
  <c r="M186" i="1"/>
  <c r="AG188" i="1"/>
  <c r="M188" i="1"/>
  <c r="M201" i="1"/>
  <c r="AG186" i="1"/>
  <c r="M185" i="1"/>
  <c r="AG185" i="1"/>
  <c r="AG187" i="1"/>
  <c r="AG189" i="1"/>
  <c r="AE181" i="1"/>
  <c r="S180" i="1"/>
  <c r="M181" i="1" l="1"/>
  <c r="AG181" i="1"/>
  <c r="AB179" i="1" l="1"/>
  <c r="Y179" i="1"/>
  <c r="V179" i="1"/>
  <c r="S179" i="1"/>
  <c r="AE179" i="1" l="1"/>
  <c r="M179" i="1" l="1"/>
  <c r="AG179" i="1"/>
  <c r="V133" i="1"/>
  <c r="V107" i="1" l="1"/>
  <c r="V108" i="1"/>
  <c r="V109" i="1"/>
  <c r="V110" i="1"/>
  <c r="V111" i="1"/>
  <c r="V112" i="1"/>
  <c r="V114" i="1"/>
  <c r="V115" i="1"/>
  <c r="V116" i="1"/>
  <c r="V117" i="1"/>
  <c r="V118" i="1"/>
  <c r="V119" i="1"/>
  <c r="V120" i="1"/>
  <c r="V121" i="1"/>
  <c r="V122" i="1"/>
  <c r="V123" i="1"/>
  <c r="V124" i="1"/>
  <c r="V125" i="1"/>
  <c r="V126" i="1"/>
  <c r="V127" i="1"/>
  <c r="V128" i="1"/>
  <c r="V129" i="1"/>
  <c r="V130" i="1"/>
  <c r="V131" i="1"/>
  <c r="V132"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80" i="1"/>
  <c r="V182" i="1"/>
  <c r="Y102" i="1" l="1"/>
  <c r="Y103" i="1"/>
  <c r="Y101" i="1"/>
  <c r="S102" i="1"/>
  <c r="S103" i="1"/>
  <c r="S101" i="1"/>
  <c r="Y100" i="1"/>
  <c r="Y98" i="1"/>
  <c r="Y96" i="1"/>
  <c r="S100" i="1"/>
  <c r="S98" i="1"/>
  <c r="S96" i="1"/>
  <c r="S87" i="1"/>
  <c r="S92" i="1"/>
  <c r="S91" i="1"/>
  <c r="S89" i="1"/>
  <c r="S85" i="1"/>
  <c r="V85" i="1"/>
  <c r="Y85" i="1"/>
  <c r="AB81" i="1"/>
  <c r="Y81" i="1"/>
  <c r="S81" i="1"/>
  <c r="S78" i="1"/>
  <c r="Y75" i="1"/>
  <c r="S71" i="1"/>
  <c r="Y70" i="1"/>
  <c r="V70" i="1"/>
  <c r="S68" i="1"/>
  <c r="AB63" i="1"/>
  <c r="AB64" i="1"/>
  <c r="AB65" i="1"/>
  <c r="Y63" i="1"/>
  <c r="Y64" i="1"/>
  <c r="V64" i="1"/>
  <c r="S63" i="1"/>
  <c r="S64" i="1"/>
  <c r="AB47" i="1"/>
  <c r="Y47" i="1"/>
  <c r="S58" i="1"/>
  <c r="AB53" i="1"/>
  <c r="AB56" i="1"/>
  <c r="Y53" i="1"/>
  <c r="Y56" i="1"/>
  <c r="V53" i="1"/>
  <c r="V56" i="1"/>
  <c r="S53" i="1"/>
  <c r="S56" i="1"/>
  <c r="AB51" i="1"/>
  <c r="Y51" i="1"/>
  <c r="V51" i="1"/>
  <c r="S51" i="1"/>
  <c r="Y48" i="1"/>
  <c r="S49" i="1"/>
  <c r="S48" i="1"/>
  <c r="S47" i="1"/>
  <c r="S46" i="1"/>
  <c r="Y45" i="1"/>
  <c r="S45" i="1"/>
  <c r="V44" i="1"/>
  <c r="Y44" i="1"/>
  <c r="AB44" i="1"/>
  <c r="Y34" i="1"/>
  <c r="S34" i="1"/>
  <c r="Y31" i="1"/>
  <c r="Y32" i="1"/>
  <c r="V31" i="1"/>
  <c r="V32" i="1"/>
  <c r="S31" i="1"/>
  <c r="S32" i="1"/>
  <c r="Y30" i="1"/>
  <c r="S30" i="1"/>
  <c r="AE87" i="1" l="1"/>
  <c r="AE64" i="1"/>
  <c r="AE51" i="1"/>
  <c r="AE65" i="1"/>
  <c r="AE56" i="1"/>
  <c r="AE53" i="1"/>
  <c r="AB30" i="1"/>
  <c r="AB31" i="1"/>
  <c r="AE31" i="1" s="1"/>
  <c r="AB32" i="1"/>
  <c r="AE32" i="1" s="1"/>
  <c r="AB33" i="1"/>
  <c r="AB34" i="1"/>
  <c r="AB38" i="1"/>
  <c r="AB39" i="1"/>
  <c r="AB42" i="1"/>
  <c r="AB43" i="1"/>
  <c r="AB45" i="1"/>
  <c r="AB46" i="1"/>
  <c r="AB48" i="1"/>
  <c r="AB49" i="1"/>
  <c r="AB50" i="1"/>
  <c r="AB52" i="1"/>
  <c r="AB57" i="1"/>
  <c r="AB58" i="1"/>
  <c r="AB59" i="1"/>
  <c r="AB62" i="1"/>
  <c r="AB66" i="1"/>
  <c r="AB68" i="1"/>
  <c r="AB69" i="1"/>
  <c r="AE69" i="1" s="1"/>
  <c r="AE70" i="1"/>
  <c r="AB71" i="1"/>
  <c r="AB73" i="1"/>
  <c r="AE73" i="1" s="1"/>
  <c r="AB75" i="1"/>
  <c r="AB77" i="1"/>
  <c r="AB78" i="1"/>
  <c r="AB79" i="1"/>
  <c r="AB84" i="1"/>
  <c r="AB85" i="1"/>
  <c r="AB86" i="1"/>
  <c r="AB88" i="1"/>
  <c r="AB89" i="1"/>
  <c r="AB90" i="1"/>
  <c r="AE90" i="1" s="1"/>
  <c r="AB91" i="1"/>
  <c r="AB92" i="1"/>
  <c r="AB93" i="1"/>
  <c r="AB96" i="1"/>
  <c r="AB98" i="1"/>
  <c r="AB100" i="1"/>
  <c r="AB101" i="1"/>
  <c r="AB102" i="1"/>
  <c r="AB103" i="1"/>
  <c r="AB106" i="1"/>
  <c r="AB107" i="1"/>
  <c r="AB108" i="1"/>
  <c r="AB109" i="1"/>
  <c r="AB110" i="1"/>
  <c r="AB111" i="1"/>
  <c r="AB112" i="1"/>
  <c r="AB113" i="1"/>
  <c r="AB114" i="1"/>
  <c r="AB29" i="1"/>
  <c r="AG29" i="1"/>
  <c r="V30" i="1"/>
  <c r="V34" i="1"/>
  <c r="V39" i="1"/>
  <c r="V45" i="1"/>
  <c r="V46" i="1"/>
  <c r="V47" i="1"/>
  <c r="AE47" i="1" s="1"/>
  <c r="V48" i="1"/>
  <c r="V49" i="1"/>
  <c r="V50" i="1"/>
  <c r="V52" i="1"/>
  <c r="V57" i="1"/>
  <c r="V58" i="1"/>
  <c r="V59" i="1"/>
  <c r="V62" i="1"/>
  <c r="V63" i="1"/>
  <c r="AE63" i="1" s="1"/>
  <c r="V66" i="1"/>
  <c r="V68" i="1"/>
  <c r="V75" i="1"/>
  <c r="V77" i="1"/>
  <c r="V78" i="1"/>
  <c r="V79" i="1"/>
  <c r="V81" i="1"/>
  <c r="V84" i="1"/>
  <c r="V86" i="1"/>
  <c r="V88" i="1"/>
  <c r="V89" i="1"/>
  <c r="V91" i="1"/>
  <c r="V92" i="1"/>
  <c r="V93" i="1"/>
  <c r="V96" i="1"/>
  <c r="V98" i="1"/>
  <c r="V100" i="1"/>
  <c r="V101" i="1"/>
  <c r="V102" i="1"/>
  <c r="V103" i="1"/>
  <c r="V29" i="1"/>
  <c r="S29" i="1"/>
  <c r="Y26" i="1"/>
  <c r="V26" i="1"/>
  <c r="S26" i="1"/>
  <c r="Y28" i="1"/>
  <c r="AB28" i="1"/>
  <c r="V28" i="1"/>
  <c r="S28" i="1"/>
  <c r="AB23" i="1"/>
  <c r="AE23" i="1" s="1"/>
  <c r="AB21" i="1"/>
  <c r="Y21" i="1"/>
  <c r="V21" i="1"/>
  <c r="S21" i="1"/>
  <c r="AE21" i="1" s="1"/>
  <c r="AB17" i="1"/>
  <c r="AB18" i="1"/>
  <c r="AB19" i="1"/>
  <c r="AB16" i="1"/>
  <c r="Y17" i="1"/>
  <c r="V17" i="1"/>
  <c r="V18" i="1"/>
  <c r="AE18" i="1" s="1"/>
  <c r="S17" i="1"/>
  <c r="AG19" i="1"/>
  <c r="AB14" i="1"/>
  <c r="AB15" i="1"/>
  <c r="AB13" i="1"/>
  <c r="Y14" i="1"/>
  <c r="Y15" i="1"/>
  <c r="V14" i="1"/>
  <c r="V15" i="1"/>
  <c r="S14" i="1"/>
  <c r="S15" i="1"/>
  <c r="S9" i="1"/>
  <c r="V9" i="1"/>
  <c r="V10" i="1"/>
  <c r="Y9" i="1"/>
  <c r="Y10" i="1"/>
  <c r="AB8" i="1"/>
  <c r="AB9" i="1"/>
  <c r="AB10" i="1"/>
  <c r="AB7" i="1"/>
  <c r="S109"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80" i="1"/>
  <c r="AB182"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80" i="1"/>
  <c r="Y182" i="1"/>
  <c r="Y108" i="1"/>
  <c r="Y109" i="1"/>
  <c r="Y110" i="1"/>
  <c r="Y111" i="1"/>
  <c r="Y112" i="1"/>
  <c r="Y113" i="1"/>
  <c r="Y114" i="1"/>
  <c r="Y115" i="1"/>
  <c r="Y116" i="1"/>
  <c r="Y117" i="1"/>
  <c r="Y118" i="1"/>
  <c r="Y119" i="1"/>
  <c r="Y120" i="1"/>
  <c r="Y121" i="1"/>
  <c r="Y122" i="1"/>
  <c r="Y123" i="1"/>
  <c r="Y107" i="1"/>
  <c r="Y106" i="1"/>
  <c r="V106" i="1"/>
  <c r="S108" i="1"/>
  <c r="S110" i="1"/>
  <c r="S111" i="1"/>
  <c r="S112"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82" i="1"/>
  <c r="S107" i="1"/>
  <c r="S106" i="1"/>
  <c r="Y79" i="1"/>
  <c r="S79" i="1"/>
  <c r="Y86" i="1"/>
  <c r="S86" i="1"/>
  <c r="Y93" i="1"/>
  <c r="S93" i="1"/>
  <c r="AB27" i="1"/>
  <c r="Y27" i="1"/>
  <c r="V27" i="1"/>
  <c r="S27" i="1"/>
  <c r="Y84" i="1"/>
  <c r="S84" i="1"/>
  <c r="Y77" i="1"/>
  <c r="S77" i="1"/>
  <c r="Y71" i="1"/>
  <c r="Y66" i="1"/>
  <c r="S66" i="1"/>
  <c r="Y68" i="1"/>
  <c r="Y59" i="1"/>
  <c r="S59" i="1"/>
  <c r="Y62" i="1"/>
  <c r="S62" i="1"/>
  <c r="Y52" i="1"/>
  <c r="S52" i="1"/>
  <c r="Y57" i="1"/>
  <c r="S57" i="1"/>
  <c r="Y50" i="1"/>
  <c r="S50" i="1"/>
  <c r="S44" i="1"/>
  <c r="Y33" i="1"/>
  <c r="S33" i="1"/>
  <c r="Y24" i="1"/>
  <c r="V24" i="1"/>
  <c r="S24" i="1"/>
  <c r="Y16" i="1"/>
  <c r="V16" i="1"/>
  <c r="S16" i="1"/>
  <c r="Y13" i="1"/>
  <c r="V13" i="1"/>
  <c r="S13" i="1"/>
  <c r="Y8" i="1"/>
  <c r="V8" i="1"/>
  <c r="S8" i="1"/>
  <c r="Y7" i="1"/>
  <c r="V7" i="1"/>
  <c r="S7" i="1"/>
  <c r="AG32" i="1" l="1"/>
  <c r="AG56" i="1"/>
  <c r="M65" i="1"/>
  <c r="M51" i="1"/>
  <c r="M23" i="1"/>
  <c r="M90" i="1"/>
  <c r="M31" i="1"/>
  <c r="M18" i="1"/>
  <c r="M47" i="1"/>
  <c r="M70" i="1"/>
  <c r="AG21" i="1"/>
  <c r="AG69" i="1"/>
  <c r="M69" i="1"/>
  <c r="M56" i="1"/>
  <c r="M32" i="1"/>
  <c r="M29" i="1"/>
  <c r="AG51" i="1"/>
  <c r="AG23" i="1"/>
  <c r="AG31" i="1"/>
  <c r="AG70" i="1"/>
  <c r="AE75" i="1"/>
  <c r="AG63" i="1"/>
  <c r="AG53" i="1"/>
  <c r="AG64" i="1"/>
  <c r="AG47" i="1"/>
  <c r="M64" i="1"/>
  <c r="AG18" i="1"/>
  <c r="AG65" i="1"/>
  <c r="M53" i="1"/>
  <c r="AG87" i="1"/>
  <c r="AE180" i="1"/>
  <c r="AE24" i="1"/>
  <c r="AE16" i="1"/>
  <c r="AE49" i="1"/>
  <c r="AE17" i="1"/>
  <c r="AE107" i="1"/>
  <c r="AE8" i="1"/>
  <c r="AE176" i="1"/>
  <c r="AE172" i="1"/>
  <c r="AE168" i="1"/>
  <c r="AE164" i="1"/>
  <c r="AE160" i="1"/>
  <c r="AE156" i="1"/>
  <c r="AE152" i="1"/>
  <c r="AE148" i="1"/>
  <c r="AE144" i="1"/>
  <c r="AE140" i="1"/>
  <c r="AE136" i="1"/>
  <c r="AE132" i="1"/>
  <c r="AE128" i="1"/>
  <c r="AE124" i="1"/>
  <c r="AE120" i="1"/>
  <c r="AE116" i="1"/>
  <c r="AE112" i="1"/>
  <c r="AE102" i="1"/>
  <c r="AE100" i="1"/>
  <c r="AE78" i="1"/>
  <c r="AE7" i="1"/>
  <c r="AE175" i="1"/>
  <c r="AE171" i="1"/>
  <c r="AE167" i="1"/>
  <c r="AE163" i="1"/>
  <c r="AE159" i="1"/>
  <c r="AE155" i="1"/>
  <c r="AE151" i="1"/>
  <c r="AE147" i="1"/>
  <c r="AE143" i="1"/>
  <c r="AE139" i="1"/>
  <c r="AE135" i="1"/>
  <c r="AE131" i="1"/>
  <c r="AE127" i="1"/>
  <c r="AE123" i="1"/>
  <c r="AE119" i="1"/>
  <c r="AE115" i="1"/>
  <c r="AE111" i="1"/>
  <c r="AE121" i="1"/>
  <c r="AE117" i="1"/>
  <c r="AE71" i="1"/>
  <c r="AE46" i="1"/>
  <c r="AE39" i="1"/>
  <c r="AE30" i="1"/>
  <c r="AE98" i="1"/>
  <c r="AE91" i="1"/>
  <c r="AE89" i="1"/>
  <c r="AE88" i="1"/>
  <c r="M88" i="1" s="1"/>
  <c r="AE101" i="1"/>
  <c r="AE96" i="1"/>
  <c r="AE92" i="1"/>
  <c r="M92" i="1" s="1"/>
  <c r="AE34" i="1"/>
  <c r="AE43" i="1"/>
  <c r="AE52" i="1"/>
  <c r="AE48" i="1"/>
  <c r="AE50" i="1"/>
  <c r="AE45" i="1"/>
  <c r="AE58" i="1"/>
  <c r="AE44" i="1"/>
  <c r="AE113" i="1"/>
  <c r="AE38" i="1"/>
  <c r="AE33" i="1"/>
  <c r="AE142" i="1"/>
  <c r="AE138" i="1"/>
  <c r="AE130" i="1"/>
  <c r="AE126" i="1"/>
  <c r="AE42" i="1"/>
  <c r="AE105" i="1"/>
  <c r="AE84" i="1"/>
  <c r="AE77" i="1"/>
  <c r="AE93" i="1"/>
  <c r="AE79" i="1"/>
  <c r="AE108" i="1"/>
  <c r="AE9" i="1"/>
  <c r="AE14" i="1"/>
  <c r="AG14" i="1" s="1"/>
  <c r="AE177" i="1"/>
  <c r="AE173" i="1"/>
  <c r="AE169" i="1"/>
  <c r="AE165" i="1"/>
  <c r="AE161" i="1"/>
  <c r="AE157" i="1"/>
  <c r="AE153" i="1"/>
  <c r="AE149" i="1"/>
  <c r="AE145" i="1"/>
  <c r="AE141" i="1"/>
  <c r="AE137" i="1"/>
  <c r="AE133" i="1"/>
  <c r="AE129" i="1"/>
  <c r="AE125" i="1"/>
  <c r="AE59" i="1"/>
  <c r="AE66" i="1"/>
  <c r="AE109" i="1"/>
  <c r="AE62" i="1"/>
  <c r="AE182" i="1"/>
  <c r="AE178" i="1"/>
  <c r="AE174" i="1"/>
  <c r="AE170" i="1"/>
  <c r="AE166" i="1"/>
  <c r="AE162" i="1"/>
  <c r="AE158" i="1"/>
  <c r="AE154" i="1"/>
  <c r="AE150" i="1"/>
  <c r="AE146" i="1"/>
  <c r="AE134" i="1"/>
  <c r="AE122" i="1"/>
  <c r="AE118" i="1"/>
  <c r="AE114" i="1"/>
  <c r="AE110" i="1"/>
  <c r="AE106" i="1"/>
  <c r="AE103" i="1"/>
  <c r="AE86" i="1"/>
  <c r="AE85" i="1"/>
  <c r="AE81" i="1"/>
  <c r="AE68" i="1"/>
  <c r="AE57" i="1"/>
  <c r="AE28" i="1"/>
  <c r="AG28" i="1" s="1"/>
  <c r="AE26" i="1"/>
  <c r="AE15" i="1"/>
  <c r="AE10" i="1"/>
  <c r="AE13" i="1"/>
  <c r="AE27" i="1"/>
  <c r="M26" i="1" l="1"/>
  <c r="AG15" i="1"/>
  <c r="M89" i="1"/>
  <c r="M102" i="1"/>
  <c r="M73" i="1"/>
  <c r="M30" i="1"/>
  <c r="M49" i="1"/>
  <c r="M75" i="1"/>
  <c r="M39" i="1"/>
  <c r="M85" i="1"/>
  <c r="M38" i="1"/>
  <c r="M45" i="1"/>
  <c r="M48" i="1"/>
  <c r="M96" i="1"/>
  <c r="M46" i="1"/>
  <c r="M10" i="1"/>
  <c r="M103" i="1"/>
  <c r="M101" i="1"/>
  <c r="M78" i="1"/>
  <c r="M21" i="1"/>
  <c r="AG105" i="1"/>
  <c r="M105" i="1"/>
  <c r="AG43" i="1"/>
  <c r="M43" i="1"/>
  <c r="AG100" i="1"/>
  <c r="M100" i="1"/>
  <c r="M28" i="1"/>
  <c r="AG58" i="1"/>
  <c r="M58" i="1"/>
  <c r="AG98" i="1"/>
  <c r="M98" i="1"/>
  <c r="M14" i="1"/>
  <c r="AG81" i="1"/>
  <c r="M81" i="1"/>
  <c r="AG42" i="1"/>
  <c r="M20" i="1"/>
  <c r="M15" i="1"/>
  <c r="AG39" i="1"/>
  <c r="AG78" i="1"/>
  <c r="AG73" i="1"/>
  <c r="AG49" i="1"/>
  <c r="AG96" i="1"/>
  <c r="AG91" i="1"/>
  <c r="M91" i="1"/>
  <c r="AG85" i="1"/>
  <c r="AG10" i="1"/>
  <c r="AG110" i="1"/>
  <c r="M134" i="1"/>
  <c r="AG154" i="1"/>
  <c r="AG170" i="1"/>
  <c r="AG109" i="1"/>
  <c r="AG137" i="1"/>
  <c r="AG153" i="1"/>
  <c r="AG169" i="1"/>
  <c r="AG130" i="1"/>
  <c r="AG101" i="1"/>
  <c r="AG121" i="1"/>
  <c r="AG123" i="1"/>
  <c r="M139" i="1"/>
  <c r="AG155" i="1"/>
  <c r="AG171" i="1"/>
  <c r="AG102" i="1"/>
  <c r="AG112" i="1"/>
  <c r="AG128" i="1"/>
  <c r="AG144" i="1"/>
  <c r="AG160" i="1"/>
  <c r="AG176" i="1"/>
  <c r="M27" i="1"/>
  <c r="AG114" i="1"/>
  <c r="AG158" i="1"/>
  <c r="AG174" i="1"/>
  <c r="AG125" i="1"/>
  <c r="M141" i="1"/>
  <c r="AG157" i="1"/>
  <c r="AG173" i="1"/>
  <c r="AG138" i="1"/>
  <c r="AG33" i="1"/>
  <c r="AG111" i="1"/>
  <c r="AG127" i="1"/>
  <c r="AG143" i="1"/>
  <c r="AG159" i="1"/>
  <c r="AG175" i="1"/>
  <c r="AG116" i="1"/>
  <c r="AG132" i="1"/>
  <c r="AG148" i="1"/>
  <c r="AG164" i="1"/>
  <c r="AG8" i="1"/>
  <c r="AG17" i="1"/>
  <c r="AG180" i="1"/>
  <c r="AG103" i="1"/>
  <c r="AG118" i="1"/>
  <c r="AG146" i="1"/>
  <c r="M162" i="1"/>
  <c r="AG129" i="1"/>
  <c r="M145" i="1"/>
  <c r="AG161" i="1"/>
  <c r="AG177" i="1"/>
  <c r="AG9" i="1"/>
  <c r="AG108" i="1"/>
  <c r="AG142" i="1"/>
  <c r="AG71" i="1"/>
  <c r="AG115" i="1"/>
  <c r="AG131" i="1"/>
  <c r="AG147" i="1"/>
  <c r="AG163" i="1"/>
  <c r="AG120" i="1"/>
  <c r="AG136" i="1"/>
  <c r="AG152" i="1"/>
  <c r="AG168" i="1"/>
  <c r="AG107" i="1"/>
  <c r="AG122" i="1"/>
  <c r="M150" i="1"/>
  <c r="AG166" i="1"/>
  <c r="AG182" i="1"/>
  <c r="AG133" i="1"/>
  <c r="AG149" i="1"/>
  <c r="AG165" i="1"/>
  <c r="AG126" i="1"/>
  <c r="AG113" i="1"/>
  <c r="AG46" i="1"/>
  <c r="AG117" i="1"/>
  <c r="AG119" i="1"/>
  <c r="AG135" i="1"/>
  <c r="AG151" i="1"/>
  <c r="AG167" i="1"/>
  <c r="AG124" i="1"/>
  <c r="AG140" i="1"/>
  <c r="AG156" i="1"/>
  <c r="AG172" i="1"/>
  <c r="AG106" i="1"/>
  <c r="M17" i="1"/>
  <c r="M9" i="1"/>
  <c r="M87" i="1"/>
  <c r="M184" i="1"/>
  <c r="AG34" i="1"/>
  <c r="M34" i="1"/>
  <c r="M132" i="1"/>
  <c r="M161" i="1"/>
  <c r="M127" i="1"/>
  <c r="M116" i="1"/>
  <c r="M111" i="1"/>
  <c r="M177" i="1"/>
  <c r="M166" i="1"/>
  <c r="M148" i="1"/>
  <c r="M133" i="1"/>
  <c r="M118" i="1"/>
  <c r="M164" i="1"/>
  <c r="M117" i="1"/>
  <c r="AG178" i="1"/>
  <c r="M121" i="1"/>
  <c r="M137" i="1"/>
  <c r="M149" i="1"/>
  <c r="M165" i="1"/>
  <c r="M122" i="1"/>
  <c r="M138" i="1"/>
  <c r="M154" i="1"/>
  <c r="M170" i="1"/>
  <c r="M182" i="1"/>
  <c r="M120" i="1"/>
  <c r="M136" i="1"/>
  <c r="M152" i="1"/>
  <c r="M168" i="1"/>
  <c r="M115" i="1"/>
  <c r="M131" i="1"/>
  <c r="M143" i="1"/>
  <c r="M155" i="1"/>
  <c r="M171" i="1"/>
  <c r="M106" i="1"/>
  <c r="M108" i="1"/>
  <c r="M125" i="1"/>
  <c r="M153" i="1"/>
  <c r="M169" i="1"/>
  <c r="M110" i="1"/>
  <c r="M126" i="1"/>
  <c r="M142" i="1"/>
  <c r="M158" i="1"/>
  <c r="M174" i="1"/>
  <c r="M107" i="1"/>
  <c r="M124" i="1"/>
  <c r="M140" i="1"/>
  <c r="M156" i="1"/>
  <c r="M172" i="1"/>
  <c r="M119" i="1"/>
  <c r="M135" i="1"/>
  <c r="M147" i="1"/>
  <c r="M159" i="1"/>
  <c r="M175" i="1"/>
  <c r="M109" i="1"/>
  <c r="M167" i="1"/>
  <c r="M113" i="1"/>
  <c r="M129" i="1"/>
  <c r="M157" i="1"/>
  <c r="M173" i="1"/>
  <c r="M114" i="1"/>
  <c r="M130" i="1"/>
  <c r="M146" i="1"/>
  <c r="M178" i="1"/>
  <c r="M112" i="1"/>
  <c r="M128" i="1"/>
  <c r="M144" i="1"/>
  <c r="M160" i="1"/>
  <c r="M176" i="1"/>
  <c r="M123" i="1"/>
  <c r="M151" i="1"/>
  <c r="M163" i="1"/>
  <c r="M180" i="1"/>
  <c r="AG52" i="1"/>
  <c r="AG50" i="1"/>
  <c r="AG30" i="1"/>
  <c r="AG139" i="1"/>
  <c r="AG75" i="1"/>
  <c r="AG77" i="1"/>
  <c r="AG89" i="1"/>
  <c r="AG68" i="1"/>
  <c r="AG62" i="1"/>
  <c r="AG66" i="1"/>
  <c r="AG79" i="1"/>
  <c r="AG92" i="1"/>
  <c r="AG90" i="1"/>
  <c r="AG59" i="1"/>
  <c r="AG93" i="1"/>
  <c r="AG84" i="1"/>
  <c r="AG88" i="1"/>
  <c r="M68" i="1"/>
  <c r="AG48" i="1"/>
  <c r="AG45" i="1"/>
  <c r="AG57" i="1"/>
  <c r="AG44" i="1"/>
  <c r="AG38" i="1"/>
  <c r="AG26" i="1"/>
  <c r="AG145" i="1"/>
  <c r="AG13" i="1"/>
  <c r="AG141" i="1"/>
  <c r="M62" i="1"/>
  <c r="M86" i="1"/>
  <c r="AG162" i="1"/>
  <c r="AG150" i="1"/>
  <c r="AG134" i="1"/>
  <c r="M16" i="1"/>
  <c r="AG24" i="1"/>
  <c r="M7" i="1"/>
  <c r="AG27" i="1"/>
  <c r="M33" i="1"/>
  <c r="M71" i="1"/>
  <c r="M63" i="1"/>
  <c r="AG16" i="1"/>
  <c r="M52" i="1"/>
  <c r="M93" i="1"/>
  <c r="M77" i="1"/>
  <c r="M66" i="1"/>
  <c r="M24" i="1"/>
  <c r="M84" i="1"/>
  <c r="M59" i="1"/>
  <c r="M50" i="1"/>
  <c r="M57" i="1"/>
  <c r="AG7" i="1"/>
  <c r="M44" i="1"/>
  <c r="M8" i="1"/>
  <c r="M13" i="1"/>
  <c r="M79" i="1"/>
  <c r="AB61" i="1" l="1"/>
  <c r="AE61" i="1" l="1"/>
  <c r="AE282" i="1" s="1"/>
  <c r="AG282" i="1" l="1"/>
  <c r="AG61" i="1"/>
</calcChain>
</file>

<file path=xl/sharedStrings.xml><?xml version="1.0" encoding="utf-8"?>
<sst xmlns="http://schemas.openxmlformats.org/spreadsheetml/2006/main" count="8467" uniqueCount="1204">
  <si>
    <t>Nr. crt.</t>
  </si>
  <si>
    <t>Titlu proiect</t>
  </si>
  <si>
    <t xml:space="preserve">Regiune </t>
  </si>
  <si>
    <t>Localitate</t>
  </si>
  <si>
    <t>Tip beneficiar</t>
  </si>
  <si>
    <t>Total valoare proiect</t>
  </si>
  <si>
    <t>Act aditional NR.</t>
  </si>
  <si>
    <t>Cheltuieli neeligibile</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</si>
  <si>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</si>
  <si>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</si>
  <si>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</si>
  <si>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</si>
  <si>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</si>
  <si>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</si>
  <si>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</si>
  <si>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</si>
  <si>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</si>
  <si>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</si>
  <si>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</si>
  <si>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</si>
  <si>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</si>
  <si>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</si>
  <si>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</si>
  <si>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</si>
  <si>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</si>
  <si>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</si>
  <si>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</si>
  <si>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</si>
  <si>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</si>
  <si>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</si>
  <si>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</si>
  <si>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</si>
  <si>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</si>
  <si>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</si>
  <si>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</si>
  <si>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Autoritatea Națională Pentru Protecția Drepturilor Copilului și Adopție</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</si>
  <si>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</si>
  <si>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</si>
  <si>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</si>
  <si>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 xml:space="preserve">Ministerul Educației Naționale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</si>
  <si>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</si>
  <si>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</si>
  <si>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Ministerul Muncii și Justitiei Sociale</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</si>
  <si>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</si>
  <si>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</si>
  <si>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Ministerul pentru Mediul de Afaceri, Comerț și Antreprenoriat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</si>
  <si>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</si>
  <si>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</si>
  <si>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Ministerul Educației Naționale - Centrul Național de Dezvoltare a Învățământului Profesional și Tehnic</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</si>
  <si>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</si>
  <si>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</si>
  <si>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Ministerul Economiei</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</si>
  <si>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</si>
  <si>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</si>
  <si>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Ministerul Finanțelor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</si>
  <si>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</si>
  <si>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</si>
  <si>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</si>
  <si>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</si>
  <si>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Dezvoltarea capacității de administrare a datoriei publice guvernamentale prin utilizarea instrumentelor financiare derivate</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</si>
  <si>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</si>
  <si>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</si>
  <si>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</si>
  <si>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</si>
  <si>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</si>
  <si>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</si>
  <si>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</si>
  <si>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Ministerul Transporturilor</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</si>
  <si>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</si>
  <si>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</si>
  <si>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Ministerul Educaţiei Nationale</t>
  </si>
  <si>
    <t>Monitorizarea și evaluarea strategiilor condiționalități ex-ante în educație și îmbunătățirea procesului decizional prin monitorizarea performanței instituționale la nivel central și local</t>
  </si>
  <si>
    <t>Ministerul Comunicațiilor și Societatii Informaționale</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</si>
  <si>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</si>
  <si>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</si>
  <si>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Ministerul Mediului</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</si>
  <si>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</si>
  <si>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</si>
  <si>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</si>
  <si>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</si>
  <si>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</si>
  <si>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</si>
  <si>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</si>
  <si>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</si>
  <si>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</si>
  <si>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</si>
  <si>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</si>
  <si>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</si>
  <si>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</si>
  <si>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</si>
  <si>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</si>
  <si>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</si>
  <si>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</si>
  <si>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</si>
  <si>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 xml:space="preserve">Ministerul Cercetării şi Inovării  </t>
  </si>
  <si>
    <t>Dezvoltarea capacității administrative a ANCSI de implementare a unor acțiuni stabilite în Strategia Națională de Cercetare, Dezvoltare tehnologică și Inovare 2014-2020</t>
  </si>
  <si>
    <t xml:space="preserve">Scopul proiectului: adaptarea structurilor, optimizarea proceselor și pregătirea resurselor umane din Autoritatea națională de Cercetare Științifică și Inovare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ANCSI, respectiv ale MECS, prin realizarea unei Platforme Informatice Integrate pentru Cercetare-Dezvoltare și Inovare (PII-CDI). Aceasta efectuează activități de culegere, agregare, prelucrare şi distribuire a informaţiilor. Utilizarea PII-CDI contribuie la aplicarea sistemului de politici bazate pe dovezi în autoritățile și instituțiile publice centrale.
B) Indeplinirea conditionalităților ex-ante pentru Obiectivul Tematic 1 (OT1) al FESI, prevăzute în cadrul Programului Operațional Competitivitate 2014-2020 prin realizarea mecanismului de orientare strategică, bazat pe descoperirerea antreprenorială și creșterea gradului de integrare a sistemului de CDI în economia națională ca răspuns la nevoia de a  îmbunătăți procesul de monitorizare și evaluare a SNCDI. Implementarea acestui mecanism de orientare strategică va crește capacitatea administrativă a Autorității de a efectua planificări strategice și bugetarea pe programe.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</si>
  <si>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</si>
  <si>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</si>
  <si>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</si>
  <si>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</si>
  <si>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</si>
  <si>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Inspectoratul General pentru Situații de Urgență (IGSU)</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</si>
  <si>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</si>
  <si>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</si>
  <si>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</si>
  <si>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</si>
  <si>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</si>
  <si>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</si>
  <si>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</si>
  <si>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</si>
  <si>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</si>
  <si>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</si>
  <si>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</si>
  <si>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</si>
  <si>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</si>
  <si>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</si>
  <si>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</si>
  <si>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</si>
  <si>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</si>
  <si>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</si>
  <si>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</si>
  <si>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</si>
  <si>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</si>
  <si>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Ministerul Educației Naționale</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</si>
  <si>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</si>
  <si>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</si>
  <si>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</si>
  <si>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</si>
  <si>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Agentia Națională de Administrare Fiscală</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</si>
  <si>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</si>
  <si>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</si>
  <si>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</si>
  <si>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</si>
  <si>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</si>
  <si>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</si>
  <si>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</si>
  <si>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</si>
  <si>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</si>
  <si>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</si>
  <si>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</si>
  <si>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</si>
  <si>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</si>
  <si>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</si>
  <si>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</si>
  <si>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</si>
  <si>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</si>
  <si>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</si>
  <si>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</si>
  <si>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</si>
  <si>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</si>
  <si>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</si>
  <si>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</si>
  <si>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</si>
  <si>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</si>
  <si>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</si>
  <si>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</si>
  <si>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</si>
  <si>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</si>
  <si>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Cod SIPOCA</t>
  </si>
  <si>
    <t>OFP</t>
  </si>
  <si>
    <t>AP3/  /3.1</t>
  </si>
  <si>
    <t>AP3/  /3.2</t>
  </si>
  <si>
    <t>MP</t>
  </si>
  <si>
    <t>Cod apel</t>
  </si>
  <si>
    <t>AP1/11i /1.1</t>
  </si>
  <si>
    <t>AP1/11i /1.4</t>
  </si>
  <si>
    <t>AP 2/11i  /2.2</t>
  </si>
  <si>
    <t>DV</t>
  </si>
  <si>
    <t xml:space="preserve">AP1/11i /1.3 </t>
  </si>
  <si>
    <t>VB</t>
  </si>
  <si>
    <t>CA</t>
  </si>
  <si>
    <t>GD</t>
  </si>
  <si>
    <t>RG</t>
  </si>
  <si>
    <t>RB</t>
  </si>
  <si>
    <t>AI</t>
  </si>
  <si>
    <t>OD</t>
  </si>
  <si>
    <t>MN</t>
  </si>
  <si>
    <t>MM</t>
  </si>
  <si>
    <t xml:space="preserve">AP1/11i /1.2 </t>
  </si>
  <si>
    <t>**</t>
  </si>
  <si>
    <t>***</t>
  </si>
  <si>
    <t>IP2/2015</t>
  </si>
  <si>
    <t>IP5/2016</t>
  </si>
  <si>
    <t>regiune mai dezvoltată</t>
  </si>
  <si>
    <t>regiune mai puțin dezvoltată</t>
  </si>
  <si>
    <t>AA4/ 21.11.2017</t>
  </si>
  <si>
    <t>n.a</t>
  </si>
  <si>
    <t>AA2 / 28.06.2017</t>
  </si>
  <si>
    <t>AA5/ 27.11.2017</t>
  </si>
  <si>
    <t>AA3/ 12.10.2017</t>
  </si>
  <si>
    <t>AA6/ 21.11.2017</t>
  </si>
  <si>
    <t>AA2 / 17.10.2017</t>
  </si>
  <si>
    <t>AA2 /14.09.2017</t>
  </si>
  <si>
    <t>AA1 /26.04.2017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</si>
  <si>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</si>
  <si>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</si>
  <si>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</si>
  <si>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</si>
  <si>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</si>
  <si>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</si>
  <si>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</si>
  <si>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</si>
  <si>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1.Asociația pentru Democrației</t>
  </si>
  <si>
    <t>1. Ministerul Muncii și Justiției Sociale
2. Agenția Națională a Funcționarilor Publici</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</si>
  <si>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</si>
  <si>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</si>
  <si>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</si>
  <si>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</si>
  <si>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</si>
  <si>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</si>
  <si>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</si>
  <si>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</si>
  <si>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</si>
  <si>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AA1/22.01.18</t>
  </si>
  <si>
    <t>AA7/25.01.2018</t>
  </si>
  <si>
    <t>Omdrapfe nr. 222/23.01.18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</si>
  <si>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</si>
  <si>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</si>
  <si>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</si>
  <si>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</si>
  <si>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Primăria Municipiului Tecuci</t>
  </si>
  <si>
    <t>Primăria Municipiului Turda</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</si>
  <si>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</si>
  <si>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</si>
  <si>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</si>
  <si>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</si>
  <si>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</si>
  <si>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</si>
  <si>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</si>
  <si>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</si>
  <si>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</si>
  <si>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29.03.2019</t>
  </si>
  <si>
    <t>26.09.2018</t>
  </si>
  <si>
    <t>29.05.2019</t>
  </si>
  <si>
    <t>Crt. No.</t>
  </si>
  <si>
    <t>Priority Axis/Investment priority</t>
  </si>
  <si>
    <t>Call no.</t>
  </si>
  <si>
    <t>Project title</t>
  </si>
  <si>
    <t>SIPOCA Code</t>
  </si>
  <si>
    <t>Benficiary Name</t>
  </si>
  <si>
    <t>Partner Name</t>
  </si>
  <si>
    <t>Project summary</t>
  </si>
  <si>
    <t>Start date</t>
  </si>
  <si>
    <t>End date</t>
  </si>
  <si>
    <t>Region</t>
  </si>
  <si>
    <t>County</t>
  </si>
  <si>
    <t>Locality</t>
  </si>
  <si>
    <t>Union co-financing rate</t>
  </si>
  <si>
    <t>Beneficiary type</t>
  </si>
  <si>
    <t>Area of intervention</t>
  </si>
  <si>
    <t>Eligible value of the project (LEI)</t>
  </si>
  <si>
    <t>EU Funds</t>
  </si>
  <si>
    <t>More developed regions</t>
  </si>
  <si>
    <t>Less developed regions</t>
  </si>
  <si>
    <t>National Budget</t>
  </si>
  <si>
    <t>Beneficiary private contribution</t>
  </si>
  <si>
    <t>private contribution</t>
  </si>
  <si>
    <t>Eligible value of the project</t>
  </si>
  <si>
    <t>Non eligible expenditure</t>
  </si>
  <si>
    <t>Total value of the project</t>
  </si>
  <si>
    <t>Project status</t>
  </si>
  <si>
    <t>Aditional Act  no.</t>
  </si>
  <si>
    <t>National contribution</t>
  </si>
  <si>
    <t>AA3/ 18.01.2018</t>
  </si>
  <si>
    <t>APT_SMC – Administrație Publică eficienTă prin Sistem de Management al Calității</t>
  </si>
  <si>
    <t>Judeţul Dâmbovița</t>
  </si>
  <si>
    <t xml:space="preserve">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</si>
  <si>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</si>
  <si>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</si>
  <si>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</si>
  <si>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</si>
  <si>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</si>
  <si>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</si>
  <si>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</si>
  <si>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</si>
  <si>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</si>
  <si>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</si>
  <si>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</si>
  <si>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</si>
  <si>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</si>
  <si>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</si>
  <si>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Primăria Municipiului 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</si>
  <si>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</si>
  <si>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</si>
  <si>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</si>
  <si>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</si>
  <si>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</si>
  <si>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</si>
  <si>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</si>
  <si>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</si>
  <si>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</si>
  <si>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</si>
  <si>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</si>
  <si>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</si>
  <si>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</si>
  <si>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</si>
  <si>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</si>
  <si>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</si>
  <si>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Municipiului
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</si>
  <si>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</si>
  <si>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</si>
  <si>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</si>
  <si>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</si>
  <si>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</si>
  <si>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</si>
  <si>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</si>
  <si>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</si>
  <si>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</si>
  <si>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</si>
  <si>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</si>
  <si>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</si>
  <si>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</si>
  <si>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</si>
  <si>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</si>
  <si>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Judetul Gorj</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</si>
  <si>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</si>
  <si>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</si>
  <si>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</si>
  <si>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</si>
  <si>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</si>
  <si>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</si>
  <si>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Primăria Municipiului Huși</t>
  </si>
  <si>
    <t>Primăria Municipiului Vaslui</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</si>
  <si>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</si>
  <si>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</si>
  <si>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</si>
  <si>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</si>
  <si>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</si>
  <si>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</si>
  <si>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</si>
  <si>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</si>
  <si>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</si>
  <si>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</si>
  <si>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MUNICIPIUL TG - JIU</t>
  </si>
  <si>
    <t>JUDEȚUL GORJ</t>
  </si>
  <si>
    <t>CALITATE = EFICIENTA = PERFORMANTA</t>
  </si>
  <si>
    <t>Asigurarea managementului performantei si calitatii in Municipiul Ploiesti</t>
  </si>
  <si>
    <t>Municipiul PLOIEȘTI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</si>
  <si>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</si>
  <si>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</si>
  <si>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</si>
  <si>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</si>
  <si>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 xml:space="preserve">Omdrapfe nr.  2261/27.02.2018 </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</si>
  <si>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</si>
  <si>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</si>
  <si>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</si>
  <si>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Cluj Napoca</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</si>
  <si>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</si>
  <si>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Sect. 4 București</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</si>
  <si>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</si>
  <si>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</si>
  <si>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</si>
  <si>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Jud. Brasov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</si>
  <si>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</si>
  <si>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</si>
  <si>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</si>
  <si>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</si>
  <si>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</si>
  <si>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</si>
  <si>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</si>
  <si>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</si>
  <si>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</si>
  <si>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</si>
  <si>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</si>
  <si>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</si>
  <si>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</si>
  <si>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AA4/12.03.2018</t>
  </si>
  <si>
    <t xml:space="preserve">Ministerul Dezvoltării Regionale și Administrației Publice </t>
  </si>
  <si>
    <t xml:space="preserve">Ministerul Dezvoltării Regionale și Administrației Publice  - Direcția Integritate, Bună Guvernare și Politici Publice </t>
  </si>
  <si>
    <t>CP4 more /2017</t>
  </si>
  <si>
    <t>CP4 less /2017</t>
  </si>
  <si>
    <t>Management performant la nivelul Primăriei Mangalia</t>
  </si>
  <si>
    <t>Municipiul Mangalia</t>
  </si>
  <si>
    <t>Constanța</t>
  </si>
  <si>
    <t>Mangalia</t>
  </si>
  <si>
    <t>CETATE.Caransebeş, Eficient şi Tânăr prin Administrare Transparentă şi Economică</t>
  </si>
  <si>
    <t>Municipiul  Cransebeș</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</si>
  <si>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</si>
  <si>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</si>
  <si>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</si>
  <si>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</si>
  <si>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</si>
  <si>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</si>
  <si>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</si>
  <si>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</si>
  <si>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</si>
  <si>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</si>
  <si>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</si>
  <si>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</si>
  <si>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</si>
  <si>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</si>
  <si>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r>
      <t>“Calitate, eficiență și performanță a managementului la nivelul UAT Municipiul Zalău (CEP UAT Zalău)</t>
    </r>
    <r>
      <rPr>
        <i/>
        <sz val="11"/>
        <color theme="1"/>
        <rFont val="Trebuchet MS"/>
        <family val="2"/>
      </rPr>
      <t>”</t>
    </r>
  </si>
  <si>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</si>
  <si>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</si>
  <si>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</si>
  <si>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</si>
  <si>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</si>
  <si>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Muncipiul Alba Iulia</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</si>
  <si>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</si>
  <si>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</si>
  <si>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</si>
  <si>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</si>
  <si>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r>
      <t>FEDERA</t>
    </r>
    <r>
      <rPr>
        <b/>
        <sz val="11"/>
        <color theme="1"/>
        <rFont val="Calibri"/>
        <family val="1"/>
        <charset val="1"/>
      </rPr>
      <t>Ţ</t>
    </r>
    <r>
      <rPr>
        <b/>
        <sz val="11"/>
        <color theme="1"/>
        <rFont val="Calibri"/>
        <family val="2"/>
        <charset val="1"/>
      </rPr>
      <t>IA NA</t>
    </r>
    <r>
      <rPr>
        <b/>
        <sz val="11"/>
        <color theme="1"/>
        <rFont val="Calibri"/>
        <family val="1"/>
        <charset val="1"/>
      </rPr>
      <t>Ţ</t>
    </r>
    <r>
      <rPr>
        <b/>
        <sz val="11"/>
        <color theme="1"/>
        <rFont val="Calibri"/>
        <family val="2"/>
        <charset val="1"/>
      </rPr>
      <t xml:space="preserve">IONALĂ A SINDICATELOR MUNCII </t>
    </r>
    <r>
      <rPr>
        <b/>
        <sz val="11"/>
        <color theme="1"/>
        <rFont val="Calibri"/>
        <family val="1"/>
        <charset val="1"/>
      </rPr>
      <t>Ș</t>
    </r>
    <r>
      <rPr>
        <b/>
        <sz val="11"/>
        <color theme="1"/>
        <rFont val="Calibri"/>
        <family val="2"/>
        <charset val="1"/>
      </rPr>
      <t>I PROTEC</t>
    </r>
    <r>
      <rPr>
        <b/>
        <sz val="11"/>
        <color theme="1"/>
        <rFont val="Calibri"/>
        <family val="1"/>
        <charset val="1"/>
      </rPr>
      <t>Ţ</t>
    </r>
    <r>
      <rPr>
        <b/>
        <sz val="11"/>
        <color theme="1"/>
        <rFont val="Calibri"/>
        <family val="2"/>
        <charset val="1"/>
      </rPr>
      <t>IEI SOCIALE</t>
    </r>
  </si>
  <si>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</si>
  <si>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</si>
  <si>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</si>
  <si>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</si>
  <si>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</si>
  <si>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</si>
  <si>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</si>
  <si>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</si>
  <si>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</si>
  <si>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</si>
  <si>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</si>
  <si>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</si>
  <si>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</si>
  <si>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</si>
  <si>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</si>
  <si>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</si>
  <si>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</si>
  <si>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</si>
  <si>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</si>
  <si>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</si>
  <si>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</si>
  <si>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</si>
  <si>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AA1/03.04.2018</t>
  </si>
  <si>
    <t>Primăria municipiului Cluj-Napoca</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</si>
  <si>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</si>
  <si>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</si>
  <si>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</si>
  <si>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</si>
  <si>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</si>
  <si>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</si>
  <si>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</si>
  <si>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</si>
  <si>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</si>
  <si>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</si>
  <si>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2. Dezvoltarea si promovarea a unui mecanism de monitorizare si a 2 politici publice alternative în domeniul educației.</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</si>
  <si>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</si>
  <si>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</si>
  <si>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</si>
  <si>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</si>
  <si>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</si>
  <si>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r>
      <t xml:space="preserve">MINISITERUL DEZVOLTĂRII REGIONALE, ADMINISTRAȚIEI PUBLICE ȘI FONDURILOR EUROPENE
</t>
    </r>
    <r>
      <rPr>
        <sz val="11"/>
        <color theme="1"/>
        <rFont val="Calibri"/>
        <family val="2"/>
        <charset val="238"/>
        <scheme val="minor"/>
      </rPr>
      <t>Direcția Generală Administrație Publică, Direcția pentru Strategii și Reforme în Administrația Publică</t>
    </r>
  </si>
  <si>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</si>
  <si>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</si>
  <si>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</si>
  <si>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</si>
  <si>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BRAĂILA</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</si>
  <si>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</si>
  <si>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</si>
  <si>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</si>
  <si>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</si>
  <si>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</si>
  <si>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</si>
  <si>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 xml:space="preserve">  </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</si>
  <si>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</si>
  <si>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</si>
  <si>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</si>
  <si>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</si>
  <si>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</si>
  <si>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</si>
  <si>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</si>
  <si>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</si>
  <si>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</si>
  <si>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</si>
  <si>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</si>
  <si>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</si>
  <si>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</si>
  <si>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</si>
  <si>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</si>
  <si>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</si>
  <si>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</si>
  <si>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</si>
  <si>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</si>
  <si>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</si>
  <si>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</si>
  <si>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</si>
  <si>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MySMIS Code</t>
  </si>
  <si>
    <t>AA6 /21.02.2018</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</si>
  <si>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</si>
  <si>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</si>
  <si>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</si>
  <si>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</si>
  <si>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</si>
  <si>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</si>
  <si>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</si>
  <si>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</si>
  <si>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</si>
  <si>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</si>
  <si>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</si>
  <si>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</si>
  <si>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</si>
  <si>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</si>
  <si>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AA2/03.05.2018</t>
  </si>
  <si>
    <t>Implementarea unui sistem de management performant pentru imbunatatirea proceselor interne și cresterea calitatii serviciilor Primariei Sectorului 6 Bucureşti</t>
  </si>
  <si>
    <t>Sect. 6 București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</si>
  <si>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</si>
  <si>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r>
      <t xml:space="preserve">MINISITERUL DEZVOLTĂRII REGIONALE, ADMINISTRAȚIEI PUBLICE ȘI FONDURILOR EUROPENE
</t>
    </r>
    <r>
      <rPr>
        <sz val="12"/>
        <rFont val="Calibri"/>
        <family val="2"/>
        <charset val="238"/>
        <scheme val="minor"/>
      </rPr>
      <t>Direcția generală dezvoltare regională și infrastructură</t>
    </r>
  </si>
  <si>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</si>
  <si>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</si>
  <si>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</si>
  <si>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</si>
  <si>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Omdrap 4668/27.04.2018</t>
  </si>
  <si>
    <t>Sistem integrat de management pentru o societate informațională performantă (SIMSIP)</t>
  </si>
  <si>
    <t>Ministerul Comunicațiilor și Societații Informaționale</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</si>
  <si>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</si>
  <si>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</si>
  <si>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</si>
  <si>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</si>
  <si>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</si>
  <si>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</si>
  <si>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Primăria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</si>
  <si>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</si>
  <si>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</si>
  <si>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</si>
  <si>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</si>
  <si>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</si>
  <si>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</si>
  <si>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</si>
  <si>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</si>
  <si>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</si>
  <si>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</si>
  <si>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</si>
  <si>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</si>
  <si>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</si>
  <si>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</si>
  <si>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</si>
  <si>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</si>
  <si>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</si>
  <si>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</si>
  <si>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</si>
  <si>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</si>
  <si>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</si>
  <si>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</si>
  <si>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</si>
  <si>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</si>
  <si>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</si>
  <si>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</si>
  <si>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</si>
  <si>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</si>
  <si>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</si>
  <si>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</si>
  <si>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</si>
  <si>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</si>
  <si>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</si>
  <si>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</si>
  <si>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Ministerul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</si>
  <si>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</si>
  <si>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</si>
  <si>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</si>
  <si>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</si>
  <si>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</si>
  <si>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</si>
  <si>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</si>
  <si>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</si>
  <si>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</si>
  <si>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</si>
  <si>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</si>
  <si>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Obiectivul general: Implementarea / consolidarea si sustinerea unui management performant la nivelul Primariei Municipiului Sebes si al institutiilor subordonate, realizate prin aplicarea CAF ca instrument de îmbunatatire a performantelor Sistemului de Management al Calitatii al Primariei Sebes, pentru crearea unei administratii publice moderne, capabila sa faciliteze dezvoltarea socio-economica prin intermediul
unor servicii publice competitive.                                                                                                                                                                                                                                    OS 1 – Implementarea de sisteme unitare de management al calitatii aplicabile administratiei publice, prin utilizarea instrumentului
CAF, inclusiv formarea/ instruirea specifica a personalului Primariei Municipiului Sebes pentru implementarea instrumentului CAF
2. OS 2 – Consolidarea SMC prin actiuni de îmbunatatire rezultate în urma evaluarii pe baza criteriilor modelului CAF
3. OS 3 – Dezvoltarea abilitatilor personalului din cadrul Primariei Municipiului Sdebes si al institutiilor subordonate Primariei Sebes
prin:
• asigurarea formarii profesionale a 10 persoane din cadrul primariei Municpiului Sebes pentru efectuarea autoevaluarii
SMC utilizând modelul CAF;
• asigurarea formarii profesionale a 46 persoane din grupul tinta, pentru implementarea Sistemului de Mangement al
Calitatii, integrarea SMC cu SCIM si monitorizarea acestuia cu ajutorul instrumentului CAF.
• dezvoltarea unui Ghid de buna practica privind integrarea SMC cu SCIM în cadrul UAT si evaluarea performantelor SMC
pe baza Modelului CAF
4. OS 4 – Asigurarea unui instrument suport pentru SMC prin proiectarea si implementarea unui sistem informatic.
5. OS 5 – Promovarea standardelor si instrumentelor managementului calitatii prin oOrganizarea si derularea unei conferinte de
informare/ constientizare privind principiile si instrumentele managementului calitatii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</si>
  <si>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</si>
  <si>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</si>
  <si>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</si>
  <si>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</si>
  <si>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</si>
  <si>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</si>
  <si>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</si>
  <si>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</si>
  <si>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</si>
  <si>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</si>
  <si>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</si>
  <si>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</si>
  <si>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</si>
  <si>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</si>
  <si>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</si>
  <si>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 xml:space="preserve">Obiectiv general:
Dezvoltarea capacitatii societatii civile, ca împreuna cu UAT, sa contribuie la sustinerea si dezvoltarea economiei sociale prin sprijinirea
initiativelor antreprenoriale care vizeaza infiintarea de structuri de economie sociala in Romania (SES).
OS3. Formularea propunerilor de Politici Publice.
OS1. Crearea unui parteneriat public-privat la nivel national, format din 160 de reprezentati ai UAT si organizatii civice din
Romania, pentru formularea si promovarea de propuneri alternative la politicile publice initiate de Guvern.
OS2. Formarea membrilor GT , pentru cresterea capacitatii de a identifica probleme in comunitate si a formula politici publice
alternative.
</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</si>
  <si>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</si>
  <si>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</si>
  <si>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</si>
  <si>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</si>
  <si>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</si>
  <si>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</si>
  <si>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</si>
  <si>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</si>
  <si>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</si>
  <si>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</si>
  <si>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</si>
  <si>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</si>
  <si>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Bucuresști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</si>
  <si>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</si>
  <si>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</si>
  <si>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</si>
  <si>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</si>
  <si>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</si>
  <si>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</si>
  <si>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</si>
  <si>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</si>
  <si>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</si>
  <si>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</si>
  <si>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</si>
  <si>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</si>
  <si>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</si>
  <si>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</si>
  <si>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</si>
  <si>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</si>
  <si>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</si>
  <si>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</si>
  <si>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</si>
  <si>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</si>
  <si>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</si>
  <si>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</si>
  <si>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</si>
  <si>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</si>
  <si>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</si>
  <si>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</si>
  <si>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</si>
  <si>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charset val="238"/>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</si>
  <si>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t>Politici publice pentru dezvoltare durabilă</t>
  </si>
  <si>
    <t>Asociația ,,Centrul pentru Politici Publice Durabile Ecopolis”</t>
  </si>
  <si>
    <r>
      <rPr>
        <b/>
        <sz val="12"/>
        <rFont val="Calibri"/>
        <family val="2"/>
        <scheme val="minor"/>
      </rPr>
      <t xml:space="preserve">Obiectiv general  </t>
    </r>
    <r>
      <rPr>
        <sz val="12"/>
        <rFont val="Calibri"/>
        <family val="2"/>
        <charset val="238"/>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</si>
  <si>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</si>
  <si>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</si>
  <si>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</si>
  <si>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</si>
  <si>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</si>
  <si>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</si>
  <si>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</si>
  <si>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</si>
  <si>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</si>
  <si>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</si>
  <si>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</si>
  <si>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</si>
  <si>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</si>
  <si>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</si>
  <si>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</si>
  <si>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</si>
  <si>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</si>
  <si>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</si>
  <si>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</si>
  <si>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</si>
  <si>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</si>
  <si>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</si>
  <si>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</si>
  <si>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</si>
  <si>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</si>
  <si>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</si>
  <si>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</si>
  <si>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</si>
  <si>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SD</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</si>
  <si>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</si>
  <si>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</si>
  <si>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18.10.2019</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</si>
  <si>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</si>
  <si>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</si>
  <si>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</si>
  <si>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</si>
  <si>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</si>
  <si>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</si>
  <si>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</si>
  <si>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</si>
  <si>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</si>
  <si>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</si>
  <si>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</si>
  <si>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</si>
  <si>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</si>
  <si>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</si>
  <si>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</si>
  <si>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</si>
  <si>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</si>
  <si>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</si>
  <si>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</si>
  <si>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</si>
  <si>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</si>
  <si>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</si>
  <si>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</si>
  <si>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</si>
  <si>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</si>
  <si>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</si>
  <si>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</si>
  <si>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</si>
  <si>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</si>
  <si>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</si>
  <si>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</si>
  <si>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</si>
  <si>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</si>
  <si>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</si>
  <si>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</si>
  <si>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</si>
  <si>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</si>
  <si>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</si>
  <si>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</si>
  <si>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</si>
  <si>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t>Munuicipiul Craiova</t>
  </si>
  <si>
    <r>
      <t>SIMCA -</t>
    </r>
    <r>
      <rPr>
        <sz val="10"/>
        <color theme="1"/>
        <rFont val="Calibri"/>
        <family val="2"/>
        <scheme val="minor"/>
      </rPr>
      <t xml:space="preserve"> </t>
    </r>
    <r>
      <rPr>
        <sz val="11"/>
        <color theme="1"/>
        <rFont val="Calibri"/>
        <family val="2"/>
        <scheme val="minor"/>
      </rPr>
      <t>Standarde și Instrumente în Implementarea Managementului Calității Administrative la nivelul Primăriei Municipiului Craiova</t>
    </r>
  </si>
  <si>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</si>
  <si>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ET</t>
  </si>
  <si>
    <t>Dezvoltarea unui management performant în cadrul primăriei municipiului Lugoj prin optimizarea proceselor orientate către beneficiari și pregătirea resurselor umane</t>
  </si>
  <si>
    <t>Municipiului Lugoj</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</si>
  <si>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</si>
  <si>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</si>
  <si>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</si>
  <si>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Cresterea capacitaþii administrative a Municipiului Constanþa prin introducerea si menþinerea
sistemului de management al calitaþii ISO 9001</t>
  </si>
  <si>
    <t>Municipiul Constanta</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</si>
  <si>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</si>
  <si>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</si>
  <si>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</si>
  <si>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</si>
  <si>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27.10.2019</t>
  </si>
  <si>
    <t>Targu Jiu</t>
  </si>
  <si>
    <t>Integritatea - condiþie esenþiala pentru o
administratie eficienta</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</si>
  <si>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</si>
  <si>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</si>
  <si>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</si>
  <si>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</si>
  <si>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</si>
  <si>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</si>
  <si>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</si>
  <si>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</si>
  <si>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</si>
  <si>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</si>
  <si>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</si>
  <si>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</si>
  <si>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</si>
  <si>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</si>
  <si>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</si>
  <si>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</si>
  <si>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</si>
  <si>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</si>
  <si>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</si>
  <si>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</si>
  <si>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</si>
  <si>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</si>
  <si>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</si>
  <si>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</si>
  <si>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DJ</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</si>
  <si>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</si>
  <si>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</si>
  <si>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</si>
  <si>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</si>
  <si>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</si>
  <si>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</si>
  <si>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</si>
  <si>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</si>
  <si>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</si>
  <si>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</si>
  <si>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r>
      <rPr>
        <b/>
        <sz val="12"/>
        <rFont val="Calibri"/>
        <family val="2"/>
      </rPr>
      <t>Obiectivul general</t>
    </r>
    <r>
      <rPr>
        <sz val="12"/>
        <rFont val="Calibri"/>
        <family val="2"/>
        <charset val="238"/>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rPr>
      <t>Obiectivele specifice ale proiectului</t>
    </r>
    <r>
      <rPr>
        <sz val="12"/>
        <rFont val="Calibri"/>
        <family val="2"/>
        <charset val="238"/>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</si>
  <si>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</si>
  <si>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</si>
  <si>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GC</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</si>
  <si>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</si>
  <si>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</si>
  <si>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</si>
  <si>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</si>
  <si>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</si>
  <si>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</si>
  <si>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AP 2/11i/2.2</t>
  </si>
  <si>
    <t>AA7 /23.05.2018</t>
  </si>
  <si>
    <t>MaraQuality</t>
  </si>
  <si>
    <t>Județul Maramureș</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</si>
  <si>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</si>
  <si>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</si>
  <si>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</si>
  <si>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</si>
  <si>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</si>
  <si>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</si>
  <si>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MINISTERUL MEDIULUI</t>
  </si>
  <si>
    <t>Aplicarea sistemului de politici bazate pe
dovezi în Ministerul Mediului pentru
sistematizarea si simplificarea legislaþiei din
domeniul deseurilor si realizarea unor
proceduri simplificate pentru reducerea
poverii administrative pentru mediul de
afaceri în domeniul schimbarilor climatice</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</si>
  <si>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</si>
  <si>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</si>
  <si>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</si>
  <si>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</si>
  <si>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</si>
  <si>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</si>
  <si>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</si>
  <si>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</si>
  <si>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</si>
  <si>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</si>
  <si>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</si>
  <si>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</si>
  <si>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</si>
  <si>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</si>
  <si>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</si>
  <si>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</si>
  <si>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</si>
  <si>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</si>
  <si>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09.11.2019</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</si>
  <si>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</si>
  <si>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</si>
  <si>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</si>
  <si>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</si>
  <si>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</si>
  <si>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</si>
  <si>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</si>
  <si>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AA1/10.07.2018</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</si>
  <si>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</si>
  <si>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</si>
  <si>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</si>
  <si>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</si>
  <si>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</si>
  <si>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</si>
  <si>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</si>
  <si>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</si>
  <si>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</si>
  <si>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</si>
  <si>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</si>
  <si>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</si>
  <si>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</si>
  <si>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</si>
  <si>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</si>
  <si>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</si>
  <si>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</si>
  <si>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</si>
  <si>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</si>
  <si>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</si>
  <si>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</si>
  <si>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</si>
  <si>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AA4/ 10.07.2018</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</si>
  <si>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</si>
  <si>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</si>
  <si>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</si>
  <si>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</si>
  <si>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</si>
  <si>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</si>
  <si>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</si>
  <si>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</si>
  <si>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</si>
  <si>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</si>
  <si>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</si>
  <si>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</si>
  <si>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</si>
  <si>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</si>
  <si>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</si>
  <si>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</si>
  <si>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</si>
  <si>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MINISTERUL CULTURII SI IDENTITATII NATIONALE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</si>
  <si>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</si>
  <si>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</si>
  <si>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Servicii de consiliere juridică pentru victime ale unor abuzuri sau nereguli din administrație și justiție</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</si>
  <si>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</si>
  <si>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</si>
  <si>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</si>
  <si>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</si>
  <si>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</si>
  <si>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</si>
  <si>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</si>
  <si>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</si>
  <si>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</si>
  <si>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</si>
  <si>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</si>
  <si>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</si>
  <si>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</si>
  <si>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</si>
  <si>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</si>
  <si>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</si>
  <si>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</si>
  <si>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</si>
  <si>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</si>
  <si>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</si>
  <si>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AA4/ 12.06.2018
AA5/19.07.2018 PRELUNGIRE 6 LUNI</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</si>
  <si>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</si>
  <si>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</si>
  <si>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</si>
  <si>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</si>
  <si>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</si>
  <si>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</si>
  <si>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</si>
  <si>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</si>
  <si>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</si>
  <si>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</si>
  <si>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</si>
  <si>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</si>
  <si>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</si>
  <si>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</si>
  <si>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r>
      <rPr>
        <b/>
        <sz val="12"/>
        <rFont val="Calibri"/>
        <family val="2"/>
        <scheme val="minor"/>
      </rPr>
      <t>Obiectivul general</t>
    </r>
    <r>
      <rPr>
        <sz val="12"/>
        <rFont val="Calibri"/>
        <family val="2"/>
        <charset val="238"/>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charset val="238"/>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</si>
  <si>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</si>
  <si>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</si>
  <si>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</si>
  <si>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</si>
  <si>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</si>
  <si>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</si>
  <si>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</si>
  <si>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</si>
  <si>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</si>
  <si>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</si>
  <si>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</si>
  <si>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</si>
  <si>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Municipiul Fetesti</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</si>
  <si>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</si>
  <si>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</si>
  <si>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</si>
  <si>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</si>
  <si>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</si>
  <si>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</si>
  <si>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</si>
  <si>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Ministerul Apelor și Pădurilor</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</si>
  <si>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</si>
  <si>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</si>
  <si>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</si>
  <si>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 xml:space="preserve">1. Ministerul Afacerilor Interne
</t>
  </si>
  <si>
    <t>AA4/27.07.2018</t>
  </si>
  <si>
    <t>DSS</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</si>
  <si>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</si>
  <si>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</si>
  <si>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</si>
  <si>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</si>
  <si>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</si>
  <si>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</si>
  <si>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31.09.2019</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</si>
  <si>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</si>
  <si>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</si>
  <si>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</si>
  <si>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</si>
  <si>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Bucurețti</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</si>
  <si>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</si>
  <si>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</si>
  <si>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</si>
  <si>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</si>
  <si>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</si>
  <si>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</si>
  <si>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</si>
  <si>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</si>
  <si>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</si>
  <si>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</si>
  <si>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</si>
  <si>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</si>
  <si>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</si>
  <si>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</si>
  <si>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</si>
  <si>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</si>
  <si>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în implementare</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</si>
  <si>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</si>
  <si>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</si>
  <si>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</si>
  <si>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</si>
  <si>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</si>
  <si>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</si>
  <si>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</si>
  <si>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</si>
  <si>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</si>
  <si>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</si>
  <si>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</si>
  <si>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</si>
  <si>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</si>
  <si>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</si>
  <si>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</si>
  <si>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</si>
  <si>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</si>
  <si>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</si>
  <si>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</si>
  <si>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</si>
  <si>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AA5 /06.08.18</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</si>
  <si>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</si>
  <si>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</si>
  <si>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</si>
  <si>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</si>
  <si>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</si>
  <si>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</si>
  <si>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</si>
  <si>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</si>
  <si>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</si>
  <si>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</si>
  <si>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</si>
  <si>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</si>
  <si>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</si>
  <si>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</si>
  <si>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 xml:space="preserve">Proiectul are ca obiectiv general:Crearea şi dezvoltarea unui cadru unitar pentru realizarea unui management performant la nivelul Primariei Mangalia, prin introducerea de sisteme și standarde comune ce optimizează procesele orientate catre beneficiari in concordanta cu SCAP.
OS 1 - Performanta organizationala crescuta prin implementarea Instrumentului de auto-evaluare a modului de funcţionare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
</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</si>
  <si>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</si>
  <si>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</si>
  <si>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</si>
  <si>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</si>
  <si>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</si>
  <si>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</si>
  <si>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</si>
  <si>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</si>
  <si>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</si>
  <si>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</si>
  <si>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</si>
  <si>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</si>
  <si>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</si>
  <si>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</si>
  <si>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</si>
  <si>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</si>
  <si>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</si>
  <si>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</si>
  <si>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</si>
  <si>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</si>
  <si>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</si>
  <si>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</si>
  <si>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</si>
  <si>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</si>
  <si>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</si>
  <si>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</si>
  <si>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</si>
  <si>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</si>
  <si>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</si>
  <si>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</si>
  <si>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</si>
  <si>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</si>
  <si>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</si>
  <si>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</si>
  <si>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</si>
  <si>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</si>
  <si>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</si>
  <si>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</si>
  <si>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</si>
  <si>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</si>
  <si>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</si>
  <si>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</si>
  <si>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</si>
  <si>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</si>
  <si>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</si>
  <si>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</si>
  <si>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</si>
  <si>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</si>
  <si>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</si>
  <si>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</si>
  <si>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</si>
  <si>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</si>
  <si>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</si>
  <si>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</si>
  <si>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</si>
  <si>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</si>
  <si>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</si>
  <si>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</si>
  <si>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</si>
  <si>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</si>
  <si>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</si>
  <si>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AP 2/11i/2.1</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</si>
  <si>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</si>
  <si>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</si>
  <si>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</si>
  <si>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</si>
  <si>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</si>
  <si>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</si>
  <si>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</si>
  <si>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</si>
  <si>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</si>
  <si>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</si>
  <si>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</si>
  <si>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Municipiul ROMAN</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</si>
  <si>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</si>
  <si>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</si>
  <si>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</si>
  <si>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</si>
  <si>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</si>
  <si>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</si>
  <si>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Asociația Mesteșukar Mobil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</si>
  <si>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</si>
  <si>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</si>
  <si>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</si>
  <si>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</si>
  <si>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</si>
  <si>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</si>
  <si>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</si>
  <si>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</si>
  <si>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</si>
  <si>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</si>
  <si>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</si>
  <si>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</si>
  <si>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</si>
  <si>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</si>
  <si>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</si>
  <si>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 xml:space="preserve">1. Scoala Nationala de Grefieri;                                         2. Inspectia Judiciara                        3. Parchetul de pe langa Inalta Curte de Casatie si Justitie/adjunct procuror general                                                 4. Institutul National al Magistraturii                                                         5. Ministerul Justitiei                                                                                                                  </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</si>
  <si>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</si>
  <si>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</si>
  <si>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</si>
  <si>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</si>
  <si>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</si>
  <si>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</si>
  <si>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</si>
  <si>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</si>
  <si>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</si>
  <si>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</si>
  <si>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</si>
  <si>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</si>
  <si>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</si>
  <si>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</si>
  <si>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</si>
  <si>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</si>
  <si>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</si>
  <si>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Sectorul 2 al Municipiului București</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</si>
  <si>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</si>
  <si>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</si>
  <si>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</si>
  <si>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</si>
  <si>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</si>
  <si>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</si>
  <si>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</si>
  <si>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</si>
  <si>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</si>
  <si>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Imbunatatirea calitatii serviciilor furnizate de primaria Municipiului Toplita prin introducerea si mentinerea sistemului de management al calitatii ISO9001:2015</t>
  </si>
  <si>
    <t>Toplița</t>
  </si>
  <si>
    <t>reziliat</t>
  </si>
  <si>
    <t>Consolidarea integritatii în institutiiile_x000D_
publice si în mediul de afaceri</t>
  </si>
  <si>
    <t>MINISTERUL FINANTELOR PUBLICE</t>
  </si>
  <si>
    <t>MINISTERUL ECONOMIEI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</si>
  <si>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</si>
  <si>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</si>
  <si>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</si>
  <si>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</si>
  <si>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</si>
  <si>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Act aditional nr. 1/13.09.2018</t>
  </si>
  <si>
    <t>AP 2/11i /2.1</t>
  </si>
  <si>
    <t>AP 2/11i /2.3</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</si>
  <si>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</si>
  <si>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</si>
  <si>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</si>
  <si>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</si>
  <si>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</si>
  <si>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</si>
  <si>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</si>
  <si>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</si>
  <si>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</si>
  <si>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</si>
  <si>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</si>
  <si>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</si>
  <si>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MINISTERUL TURISMULUI</t>
  </si>
  <si>
    <t>SECRETARIATUL GENERAL AL
Parteneri GUVERNULUI</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</si>
  <si>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</si>
  <si>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EDU Digital - Propunere alternativa de politica publica pentru simplificarea cadrului legislativ în
educaþie</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</si>
  <si>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</si>
  <si>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</si>
  <si>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</si>
  <si>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ASOCIAÞIA CREST</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</si>
  <si>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</si>
  <si>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</si>
  <si>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AA1/20.09.2018</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</si>
  <si>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</si>
  <si>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</si>
  <si>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</si>
  <si>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</si>
  <si>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</si>
  <si>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</si>
  <si>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</si>
  <si>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</si>
  <si>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finalizat</t>
  </si>
  <si>
    <t>MV</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</si>
  <si>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</si>
  <si>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</si>
  <si>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</si>
  <si>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</si>
  <si>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Omdrap nr. 5844/03.10.2018</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</si>
  <si>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</si>
  <si>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</si>
  <si>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r>
      <rPr>
        <sz val="12"/>
        <rFont val="Calibri"/>
        <family val="2"/>
        <scheme val="minor"/>
      </rP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charset val="238"/>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charset val="238"/>
        <scheme val="minor"/>
      </rPr>
      <t xml:space="preserve">
</t>
    </r>
  </si>
  <si>
    <t>SSD</t>
  </si>
  <si>
    <t>AP 2/11i /2.2</t>
  </si>
  <si>
    <t>AP2/11i /2.3</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</si>
  <si>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</si>
  <si>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</si>
  <si>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</si>
  <si>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</si>
  <si>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</si>
  <si>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</si>
  <si>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</si>
  <si>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</si>
  <si>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</si>
  <si>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</si>
  <si>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</si>
  <si>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</si>
  <si>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AA1 / 09.06.2017                                       AA2/12.10.2018</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</si>
  <si>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</si>
  <si>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</si>
  <si>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</si>
  <si>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16.10.2018</t>
  </si>
  <si>
    <t>15.07.2019</t>
  </si>
  <si>
    <t>Municipiul Buzau</t>
  </si>
  <si>
    <t>Buzau</t>
  </si>
  <si>
    <t>METROPOLITAN – Politica publica alternativa la politicile publice iniþiate de Guvern în domeniul
transportului public local si metropolitan de calatori din România</t>
  </si>
  <si>
    <t>Federația Zonelor Metropolitan și Agromerărilor Urbane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</si>
  <si>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</si>
  <si>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</si>
  <si>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</si>
  <si>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</si>
  <si>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</si>
  <si>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</si>
  <si>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</si>
  <si>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23.10.2018</t>
  </si>
  <si>
    <t>22.02.2020</t>
  </si>
  <si>
    <t>Municipiul Piatra Neamț</t>
  </si>
  <si>
    <t>PRO: Performanta si calitate in managementul organizational al Consiliului Judetean Calarasi</t>
  </si>
  <si>
    <t>04.10.2018</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</si>
  <si>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</si>
  <si>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03.02.2020</t>
  </si>
  <si>
    <t>Municipiul Calarasi</t>
  </si>
  <si>
    <t>AA2/18.10.2018</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</si>
  <si>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</si>
  <si>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</si>
  <si>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</si>
  <si>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</si>
  <si>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</si>
  <si>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</si>
  <si>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31.02.2020</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</si>
  <si>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</si>
  <si>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</si>
  <si>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Obiectivul general al proiectului consta in dezvoltarea capacitatii administrative a municipiului Toplita, prin reproiectarea proceselor operationale pentru alinierea sistemului existent la cerintele sistemului de management al calitatii in conformitate cu prevederile standardului SR EN ISO 9001:2015, fapt ce va determina cresterea calitatii actului administrativ pe termen lung.
Obiectivele specifice ale proiectului
1. Obiectivele specifice ale proiectului sunt:
OS1-Revizuirea si optimizarea fluxurilor interne de lucru in vederea reproiectarii corespunzatoare a sistemului de management al calitatii la nivelul Primariei Municipiului Toplita
OS2-Realizarea tranzitiei sistemului de management al calitatii existent in conformitate cu prevederile standardului SR EN ISO
9001:2015, coroborata cu implementarea unui program informatic de management al documentelor, care va permite
imbunatatirea semnificativa a calitatii si eficientei serviciilor publice furnizate de catre Municipiul Toplita
OS3-Promovarea modernizarii in administratia publica locala din municipiul Toplita, prin specializarea personalului din cadrul
primariei pe teme specifice managementului calitatii (170 persoane), ceea ce va determina motivarea si mobilizarea acestora in directia inovatiei si in oferirea de servicii publice de calitate.</t>
  </si>
  <si>
    <t>AA1/01.11.2018</t>
  </si>
  <si>
    <t>Judetul Salaj</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</si>
  <si>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</si>
  <si>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</si>
  <si>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</si>
  <si>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</si>
  <si>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INFOREURO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</si>
</sst>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e_i_-;\-* #,##0.00\ _l_e_i_-;_-* &quot;-&quot;??\ _l_e_i_-;_-@_-"/>
    <numFmt numFmtId="165" formatCode="0.000000000"/>
    <numFmt numFmtId="166" formatCode="#,##0.00_ ;\-#,##0.00\ "/>
    <numFmt numFmtId="172" formatCode="#,##0.0000\ [$lei-418]"/>
    <numFmt numFmtId="174" formatCode="#,##0.00\ [$mil. Euro]"/>
  </numFmts>
  <fonts count="5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b/>
      <sz val="12"/>
      <name val="Calibri"/>
      <family val="2"/>
      <charset val="238"/>
      <scheme val="minor"/>
    </font>
    <font>
      <sz val="11"/>
      <color theme="0"/>
      <name val="Calibri"/>
      <family val="2"/>
      <charset val="238"/>
      <scheme val="minor"/>
    </font>
    <font>
      <sz val="11"/>
      <color theme="1"/>
      <name val="Calibri"/>
      <family val="2"/>
      <charset val="238"/>
      <scheme val="minor"/>
    </font>
    <font>
      <sz val="12"/>
      <name val="Calibri"/>
      <family val="2"/>
      <charset val="238"/>
      <scheme val="minor"/>
    </font>
    <font>
      <sz val="12"/>
      <color theme="1"/>
      <name val="Calibri"/>
      <family val="2"/>
      <charset val="238"/>
      <scheme val="minor"/>
    </font>
    <font>
      <sz val="12"/>
      <name val="Calibri"/>
      <family val="2"/>
      <scheme val="minor"/>
    </font>
    <font>
      <sz val="12"/>
      <color theme="1"/>
      <name val="Trebuchet MS"/>
      <family val="2"/>
      <charset val="238"/>
    </font>
    <font>
      <sz val="12"/>
      <color theme="1"/>
      <name val="Calibri"/>
      <family val="2"/>
      <scheme val="minor"/>
    </font>
    <font>
      <sz val="12"/>
      <color theme="1"/>
      <name val="Trebuchet MS"/>
      <family val="2"/>
    </font>
    <font>
      <b/>
      <sz val="12"/>
      <name val="Calibri"/>
      <family val="2"/>
      <scheme val="minor"/>
    </font>
    <font>
      <b/>
      <sz val="11"/>
      <color theme="1"/>
      <name val="Calibri"/>
      <family val="2"/>
      <scheme val="minor"/>
    </font>
    <font>
      <sz val="10"/>
      <name val="Calibri"/>
      <family val="2"/>
    </font>
    <font>
      <sz val="10"/>
      <color theme="1"/>
      <name val="Calibri"/>
      <family val="2"/>
      <scheme val="minor"/>
    </font>
    <font>
      <b/>
      <sz val="10"/>
      <color theme="1"/>
      <name val="Trebuchet MS"/>
      <family val="2"/>
    </font>
    <font>
      <sz val="11"/>
      <color theme="1"/>
      <name val="Trebuchet MS"/>
      <family val="2"/>
    </font>
    <font>
      <sz val="11"/>
      <color theme="1"/>
      <name val="Calibri"/>
      <family val="2"/>
      <charset val="1"/>
      <scheme val="minor"/>
    </font>
    <font>
      <sz val="10"/>
      <color theme="1"/>
      <name val="Calibri"/>
      <family val="2"/>
      <charset val="1"/>
      <scheme val="minor"/>
    </font>
    <font>
      <b/>
      <sz val="11"/>
      <color theme="1"/>
      <name val="Calibri"/>
      <family val="2"/>
      <charset val="1"/>
      <scheme val="minor"/>
    </font>
    <font>
      <i/>
      <sz val="11"/>
      <color theme="1"/>
      <name val="Trebuchet MS"/>
      <family val="2"/>
    </font>
    <font>
      <sz val="12"/>
      <name val="Calibri"/>
      <family val="2"/>
      <charset val="1"/>
      <scheme val="minor"/>
    </font>
    <font>
      <b/>
      <sz val="11"/>
      <color theme="1"/>
      <name val="Calibri"/>
      <family val="1"/>
      <charset val="1"/>
    </font>
    <font>
      <b/>
      <sz val="11"/>
      <color theme="1"/>
      <name val="Calibri"/>
      <family val="2"/>
      <charset val="1"/>
    </font>
    <font>
      <sz val="12"/>
      <name val="Trebuchet MS"/>
      <family val="2"/>
    </font>
    <font>
      <b/>
      <sz val="10"/>
      <color theme="1"/>
      <name val="Arial"/>
      <family val="2"/>
    </font>
    <font>
      <sz val="12"/>
      <name val="Trebuchet MS"/>
      <family val="2"/>
    </font>
    <font>
      <sz val="12"/>
      <name val="Calibri"/>
      <family val="2"/>
      <scheme val="minor"/>
    </font>
    <font>
      <sz val="12"/>
      <color theme="1"/>
      <name val="Calibri"/>
      <family val="2"/>
      <scheme val="minor"/>
    </font>
    <font>
      <sz val="11"/>
      <name val="Calibri"/>
      <family val="2"/>
    </font>
    <font>
      <sz val="12"/>
      <color theme="1"/>
      <name val="Calibri"/>
      <family val="2"/>
      <charset val="1"/>
      <scheme val="minor"/>
    </font>
    <font>
      <sz val="11"/>
      <color indexed="8"/>
      <name val="Calibri"/>
      <family val="2"/>
      <scheme val="minor"/>
    </font>
    <font>
      <sz val="11"/>
      <name val="Calibri"/>
      <family val="2"/>
      <charset val="1"/>
      <scheme val="minor"/>
    </font>
    <font>
      <sz val="10"/>
      <name val="MS Sans Serif"/>
      <family val="2"/>
    </font>
    <font>
      <b/>
      <sz val="12"/>
      <name val="Calibri"/>
      <family val="2"/>
    </font>
    <font>
      <sz val="12"/>
      <name val="Calibri"/>
      <family val="2"/>
      <charset val="238"/>
    </font>
    <font>
      <sz val="12"/>
      <color rgb="FF000000"/>
      <name val="Calibri"/>
      <family val="2"/>
      <scheme val="minor"/>
    </font>
    <font>
      <sz val="11"/>
      <name val="Calibri"/>
      <family val="2"/>
      <charset val="238"/>
      <scheme val="minor"/>
    </font>
    <font>
      <sz val="10"/>
      <name val="Calibri"/>
      <family val="2"/>
      <charset val="1"/>
      <scheme val="minor"/>
    </font>
    <font>
      <b/>
      <sz val="11"/>
      <color theme="1"/>
      <name val="Trebuchet MS"/>
      <family val="2"/>
    </font>
    <font>
      <sz val="10"/>
      <color theme="1"/>
      <name val="Trebuchet MS"/>
      <family val="2"/>
    </font>
    <font>
      <b/>
      <sz val="10"/>
      <color rgb="FF4476A7"/>
      <name val="Verdana"/>
      <family val="2"/>
    </font>
    <font>
      <b/>
      <sz val="10"/>
      <color theme="1"/>
      <name val="Verdana"/>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style="thin">
        <color indexed="64"/>
      </bottom>
      <diagonal/>
    </border>
  </borders>
  <cellStyleXfs count="16">
    <xf numFmtId="0" fontId="0" fillId="0" borderId="0"/>
    <xf numFmtId="164" fontId="15" fillId="0" borderId="0" applyFont="0" applyFill="0" applyBorder="0" applyAlignment="0" applyProtection="0"/>
    <xf numFmtId="164" fontId="15" fillId="0" borderId="0" applyFont="0" applyFill="0" applyBorder="0" applyAlignment="0" applyProtection="0"/>
    <xf numFmtId="0" fontId="42" fillId="0" borderId="0"/>
    <xf numFmtId="0"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4" fillId="0" borderId="0"/>
    <xf numFmtId="0" fontId="15" fillId="0" borderId="0"/>
    <xf numFmtId="0" fontId="15" fillId="0" borderId="0"/>
    <xf numFmtId="0" fontId="25" fillId="0" borderId="0"/>
    <xf numFmtId="0" fontId="8" fillId="0" borderId="0"/>
    <xf numFmtId="0" fontId="8" fillId="0" borderId="0"/>
  </cellStyleXfs>
  <cellXfs count="269">
    <xf numFmtId="0" fontId="0" fillId="0" borderId="0" xfId="0"/>
    <xf numFmtId="0" fontId="0" fillId="0" borderId="0" xfId="0" applyFont="1" applyFill="1"/>
    <xf numFmtId="0" fontId="16"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justify" vertical="center" wrapText="1"/>
    </xf>
    <xf numFmtId="165" fontId="16" fillId="0" borderId="3"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14" fontId="18" fillId="0" borderId="3" xfId="0" applyNumberFormat="1" applyFont="1" applyFill="1" applyBorder="1" applyAlignment="1">
      <alignment horizontal="center" vertical="center" wrapText="1"/>
    </xf>
    <xf numFmtId="0" fontId="0" fillId="0" borderId="0" xfId="0" applyFont="1" applyFill="1" applyAlignment="1"/>
    <xf numFmtId="0" fontId="0" fillId="0" borderId="0" xfId="0" applyFont="1" applyFill="1" applyAlignment="1">
      <alignment horizontal="center"/>
    </xf>
    <xf numFmtId="0" fontId="16" fillId="0" borderId="3" xfId="0" applyNumberFormat="1" applyFont="1" applyFill="1" applyBorder="1" applyAlignment="1">
      <alignment horizontal="justify" vertical="top" wrapText="1"/>
    </xf>
    <xf numFmtId="166" fontId="16" fillId="0" borderId="3" xfId="1"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14" fontId="18" fillId="0" borderId="3" xfId="0" applyNumberFormat="1" applyFont="1" applyFill="1" applyBorder="1" applyAlignment="1">
      <alignment horizontal="left" vertical="center" wrapText="1"/>
    </xf>
    <xf numFmtId="165" fontId="18" fillId="0" borderId="3" xfId="0" applyNumberFormat="1" applyFont="1" applyFill="1" applyBorder="1" applyAlignment="1">
      <alignment horizontal="left" vertical="center" wrapText="1"/>
    </xf>
    <xf numFmtId="0" fontId="18" fillId="0" borderId="3" xfId="0" applyNumberFormat="1" applyFont="1" applyFill="1" applyBorder="1" applyAlignment="1">
      <alignment horizontal="justify" vertical="top" wrapText="1"/>
    </xf>
    <xf numFmtId="165" fontId="18"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left" vertical="top" wrapText="1"/>
    </xf>
    <xf numFmtId="0" fontId="17" fillId="0" borderId="3" xfId="0" applyFont="1" applyFill="1" applyBorder="1" applyAlignment="1">
      <alignment horizontal="center" vertical="center" wrapText="1"/>
    </xf>
    <xf numFmtId="0" fontId="29" fillId="0" borderId="3" xfId="0" applyNumberFormat="1" applyFont="1" applyFill="1" applyBorder="1" applyAlignment="1">
      <alignment vertical="center"/>
    </xf>
    <xf numFmtId="0" fontId="32" fillId="0" borderId="3" xfId="0" applyNumberFormat="1" applyFont="1" applyFill="1" applyBorder="1" applyAlignment="1">
      <alignment horizontal="left" vertical="center" wrapText="1"/>
    </xf>
    <xf numFmtId="0" fontId="29" fillId="0" borderId="3" xfId="0" applyNumberFormat="1" applyFont="1" applyFill="1" applyBorder="1" applyAlignment="1">
      <alignment vertical="center" wrapText="1"/>
    </xf>
    <xf numFmtId="0" fontId="36" fillId="0" borderId="13" xfId="0" applyFont="1" applyFill="1" applyBorder="1" applyAlignment="1">
      <alignment horizontal="center" vertical="center" wrapText="1"/>
    </xf>
    <xf numFmtId="0" fontId="20" fillId="0" borderId="3" xfId="0" applyFont="1" applyFill="1" applyBorder="1" applyAlignment="1">
      <alignment horizontal="center" vertical="center" wrapText="1"/>
    </xf>
    <xf numFmtId="166" fontId="16" fillId="0" borderId="3" xfId="1" applyNumberFormat="1" applyFont="1" applyFill="1" applyBorder="1" applyAlignment="1">
      <alignment horizontal="right" vertical="center" wrapText="1"/>
    </xf>
    <xf numFmtId="4" fontId="18" fillId="0" borderId="3" xfId="1" applyNumberFormat="1" applyFont="1" applyFill="1" applyBorder="1" applyAlignment="1">
      <alignment horizontal="right" vertical="center" wrapText="1"/>
    </xf>
    <xf numFmtId="166" fontId="18" fillId="0" borderId="3" xfId="1" applyNumberFormat="1" applyFont="1" applyFill="1" applyBorder="1" applyAlignment="1">
      <alignment horizontal="right" vertical="center" wrapText="1"/>
    </xf>
    <xf numFmtId="3" fontId="18" fillId="0" borderId="3" xfId="0" applyNumberFormat="1" applyFont="1" applyFill="1" applyBorder="1" applyAlignment="1">
      <alignment horizontal="right" vertical="center" wrapText="1"/>
    </xf>
    <xf numFmtId="4" fontId="16" fillId="0" borderId="3" xfId="0" applyNumberFormat="1" applyFont="1" applyFill="1" applyBorder="1" applyAlignment="1">
      <alignment horizontal="right" vertical="center" wrapText="1"/>
    </xf>
    <xf numFmtId="3" fontId="16" fillId="0" borderId="3" xfId="0" applyNumberFormat="1" applyFont="1" applyFill="1" applyBorder="1" applyAlignment="1">
      <alignment horizontal="right" vertical="center" wrapText="1"/>
    </xf>
    <xf numFmtId="4" fontId="16" fillId="0" borderId="5" xfId="0" applyNumberFormat="1" applyFont="1" applyFill="1" applyBorder="1" applyAlignment="1">
      <alignment horizontal="right" vertical="center" wrapText="1"/>
    </xf>
    <xf numFmtId="3" fontId="13" fillId="0" borderId="3" xfId="0" applyNumberFormat="1" applyFont="1" applyFill="1" applyBorder="1" applyAlignment="1">
      <alignment horizontal="right" vertical="center" wrapText="1"/>
    </xf>
    <xf numFmtId="3" fontId="13" fillId="0" borderId="5" xfId="0" applyNumberFormat="1" applyFont="1" applyFill="1" applyBorder="1" applyAlignment="1">
      <alignment horizontal="right" vertical="center" wrapText="1"/>
    </xf>
    <xf numFmtId="0" fontId="13" fillId="0" borderId="3" xfId="0" applyNumberFormat="1" applyFont="1" applyFill="1" applyBorder="1" applyAlignment="1">
      <alignment horizontal="right" vertical="center" wrapText="1"/>
    </xf>
    <xf numFmtId="4" fontId="16" fillId="0" borderId="7" xfId="0" applyNumberFormat="1" applyFont="1" applyFill="1" applyBorder="1" applyAlignment="1">
      <alignment horizontal="right" vertical="center" wrapText="1"/>
    </xf>
    <xf numFmtId="166" fontId="18" fillId="0" borderId="6" xfId="1" applyNumberFormat="1" applyFont="1" applyFill="1" applyBorder="1" applyAlignment="1">
      <alignment horizontal="right" vertical="center" wrapText="1"/>
    </xf>
    <xf numFmtId="4" fontId="18" fillId="0" borderId="6" xfId="1" applyNumberFormat="1" applyFont="1" applyFill="1" applyBorder="1" applyAlignment="1">
      <alignment horizontal="right" vertical="center" wrapText="1"/>
    </xf>
    <xf numFmtId="14" fontId="20" fillId="0" borderId="3" xfId="0" applyNumberFormat="1" applyFont="1" applyFill="1" applyBorder="1" applyAlignment="1">
      <alignment horizontal="right" vertical="center" wrapText="1"/>
    </xf>
    <xf numFmtId="4" fontId="13" fillId="0" borderId="3" xfId="0" applyNumberFormat="1" applyFont="1" applyFill="1" applyBorder="1" applyAlignment="1">
      <alignment horizontal="right" vertical="center" wrapText="1"/>
    </xf>
    <xf numFmtId="4" fontId="18" fillId="0" borderId="3" xfId="0" applyNumberFormat="1" applyFont="1" applyFill="1" applyBorder="1" applyAlignment="1">
      <alignment horizontal="right" vertical="center" wrapText="1"/>
    </xf>
    <xf numFmtId="166" fontId="16" fillId="0" borderId="8" xfId="1" applyNumberFormat="1" applyFont="1" applyFill="1" applyBorder="1" applyAlignment="1">
      <alignment horizontal="right" vertical="center" wrapText="1"/>
    </xf>
    <xf numFmtId="14" fontId="19" fillId="0" borderId="3" xfId="0" applyNumberFormat="1" applyFont="1" applyFill="1" applyBorder="1" applyAlignment="1">
      <alignment horizontal="right" vertical="center"/>
    </xf>
    <xf numFmtId="49" fontId="19" fillId="0" borderId="3" xfId="0" applyNumberFormat="1" applyFont="1" applyFill="1" applyBorder="1" applyAlignment="1">
      <alignment horizontal="right" vertical="center" wrapText="1"/>
    </xf>
    <xf numFmtId="14" fontId="21" fillId="0" borderId="3" xfId="0" applyNumberFormat="1" applyFont="1" applyFill="1" applyBorder="1" applyAlignment="1">
      <alignment horizontal="right" vertical="center" wrapText="1"/>
    </xf>
    <xf numFmtId="4" fontId="16" fillId="0" borderId="10" xfId="0" applyNumberFormat="1" applyFont="1" applyFill="1" applyBorder="1" applyAlignment="1">
      <alignment horizontal="right" vertical="center" wrapText="1"/>
    </xf>
    <xf numFmtId="0" fontId="19" fillId="0" borderId="3" xfId="0" applyNumberFormat="1" applyFont="1" applyFill="1" applyBorder="1" applyAlignment="1">
      <alignment horizontal="right" vertical="center" wrapText="1"/>
    </xf>
    <xf numFmtId="4" fontId="16" fillId="0" borderId="6" xfId="0" applyNumberFormat="1" applyFont="1" applyFill="1" applyBorder="1" applyAlignment="1">
      <alignment horizontal="right" vertical="center" wrapText="1"/>
    </xf>
    <xf numFmtId="4" fontId="16" fillId="0" borderId="9" xfId="0" applyNumberFormat="1" applyFont="1" applyFill="1" applyBorder="1" applyAlignment="1">
      <alignment horizontal="right" vertical="center" wrapText="1"/>
    </xf>
    <xf numFmtId="14" fontId="37" fillId="0" borderId="3" xfId="0" applyNumberFormat="1" applyFont="1" applyFill="1" applyBorder="1" applyAlignment="1">
      <alignment horizontal="right" vertical="center" wrapText="1"/>
    </xf>
    <xf numFmtId="4" fontId="38" fillId="0" borderId="3" xfId="1" applyNumberFormat="1" applyFont="1" applyFill="1" applyBorder="1" applyAlignment="1">
      <alignment horizontal="right" vertical="center" wrapText="1"/>
    </xf>
    <xf numFmtId="0" fontId="0" fillId="0" borderId="3" xfId="0" applyFont="1" applyFill="1" applyBorder="1" applyAlignment="1">
      <alignment horizontal="center" vertical="center" wrapText="1"/>
    </xf>
    <xf numFmtId="0" fontId="28" fillId="0" borderId="3" xfId="0" applyFont="1" applyFill="1" applyBorder="1" applyAlignment="1">
      <alignment vertical="top" wrapText="1"/>
    </xf>
    <xf numFmtId="0" fontId="41" fillId="0" borderId="3" xfId="0" applyNumberFormat="1" applyFont="1" applyFill="1" applyBorder="1" applyAlignment="1">
      <alignment vertical="center"/>
    </xf>
    <xf numFmtId="14" fontId="19" fillId="0" borderId="3" xfId="0" applyNumberFormat="1" applyFont="1" applyFill="1" applyBorder="1" applyAlignment="1">
      <alignment horizontal="center" vertical="center" wrapText="1"/>
    </xf>
    <xf numFmtId="0" fontId="41" fillId="0" borderId="3" xfId="0" applyNumberFormat="1" applyFont="1" applyFill="1" applyBorder="1" applyAlignment="1">
      <alignment vertical="center" wrapText="1"/>
    </xf>
    <xf numFmtId="0" fontId="29" fillId="0" borderId="11" xfId="0" applyNumberFormat="1" applyFont="1" applyFill="1" applyBorder="1" applyAlignment="1">
      <alignment vertical="center" wrapText="1"/>
    </xf>
    <xf numFmtId="14" fontId="13" fillId="0" borderId="3" xfId="0" applyNumberFormat="1" applyFont="1" applyFill="1" applyBorder="1" applyAlignment="1">
      <alignment horizontal="center" vertical="center" wrapText="1"/>
    </xf>
    <xf numFmtId="0" fontId="16" fillId="0" borderId="3" xfId="4" applyNumberFormat="1" applyFont="1" applyFill="1" applyBorder="1" applyAlignment="1">
      <alignment horizontal="center" vertical="center" wrapText="1"/>
    </xf>
    <xf numFmtId="14" fontId="16" fillId="0" borderId="3" xfId="4" applyNumberFormat="1" applyFont="1" applyFill="1" applyBorder="1" applyAlignment="1">
      <alignment horizontal="center" vertical="center" wrapText="1"/>
    </xf>
    <xf numFmtId="165" fontId="16" fillId="0" borderId="3" xfId="4" applyNumberFormat="1" applyFont="1" applyFill="1" applyBorder="1" applyAlignment="1">
      <alignment horizontal="center" vertical="center" wrapText="1"/>
    </xf>
    <xf numFmtId="0" fontId="18" fillId="0" borderId="3" xfId="4" applyNumberFormat="1" applyFont="1" applyFill="1" applyBorder="1" applyAlignment="1">
      <alignment horizontal="justify" vertical="top" wrapText="1"/>
    </xf>
    <xf numFmtId="0" fontId="32" fillId="0" borderId="3" xfId="4" applyNumberFormat="1" applyFont="1" applyFill="1" applyBorder="1" applyAlignment="1">
      <alignment horizontal="left" vertical="center" wrapText="1"/>
    </xf>
    <xf numFmtId="0" fontId="29" fillId="0" borderId="11" xfId="4" applyNumberFormat="1" applyFont="1" applyFill="1" applyBorder="1" applyAlignment="1">
      <alignment vertical="center" wrapText="1"/>
    </xf>
    <xf numFmtId="166" fontId="20" fillId="0" borderId="3" xfId="0" applyNumberFormat="1" applyFont="1" applyFill="1" applyBorder="1" applyAlignment="1">
      <alignment horizontal="center" vertical="center" wrapText="1"/>
    </xf>
    <xf numFmtId="0" fontId="28" fillId="0" borderId="11" xfId="0" applyNumberFormat="1" applyFont="1" applyFill="1" applyBorder="1" applyAlignment="1">
      <alignment vertical="center" wrapText="1"/>
    </xf>
    <xf numFmtId="0" fontId="43" fillId="0" borderId="3" xfId="0" applyNumberFormat="1" applyFont="1" applyFill="1" applyBorder="1" applyAlignment="1">
      <alignment horizontal="left" vertical="center" wrapText="1"/>
    </xf>
    <xf numFmtId="14" fontId="18" fillId="0" borderId="3" xfId="0" applyNumberFormat="1" applyFont="1" applyFill="1" applyBorder="1" applyAlignment="1">
      <alignment horizontal="right" vertical="center" wrapText="1"/>
    </xf>
    <xf numFmtId="0" fontId="0" fillId="0" borderId="12" xfId="0" applyFont="1" applyFill="1" applyBorder="1" applyAlignment="1">
      <alignment vertical="center"/>
    </xf>
    <xf numFmtId="0" fontId="16" fillId="0" borderId="11" xfId="0" applyNumberFormat="1" applyFont="1" applyFill="1" applyBorder="1" applyAlignment="1">
      <alignment horizontal="center" vertical="center" wrapText="1"/>
    </xf>
    <xf numFmtId="0" fontId="18" fillId="0" borderId="11" xfId="0" applyNumberFormat="1" applyFont="1" applyFill="1" applyBorder="1" applyAlignment="1">
      <alignment horizontal="left" vertical="center" wrapText="1"/>
    </xf>
    <xf numFmtId="0" fontId="41" fillId="0" borderId="11" xfId="0" applyNumberFormat="1" applyFont="1" applyFill="1" applyBorder="1" applyAlignment="1">
      <alignment vertical="center" wrapText="1"/>
    </xf>
    <xf numFmtId="0" fontId="20" fillId="0" borderId="11" xfId="0" applyNumberFormat="1" applyFont="1" applyFill="1" applyBorder="1" applyAlignment="1">
      <alignment vertical="center" wrapText="1"/>
    </xf>
    <xf numFmtId="0" fontId="32" fillId="0" borderId="11" xfId="0" applyNumberFormat="1" applyFont="1" applyFill="1" applyBorder="1" applyAlignment="1">
      <alignment vertical="center" wrapText="1"/>
    </xf>
    <xf numFmtId="14" fontId="19" fillId="0" borderId="3" xfId="0" applyNumberFormat="1" applyFont="1" applyFill="1" applyBorder="1" applyAlignment="1">
      <alignment horizontal="right" vertical="center" wrapText="1"/>
    </xf>
    <xf numFmtId="0" fontId="16" fillId="0" borderId="3" xfId="0" applyFont="1" applyFill="1" applyBorder="1" applyAlignment="1">
      <alignment horizontal="justify" wrapText="1"/>
    </xf>
    <xf numFmtId="0" fontId="18" fillId="0" borderId="3" xfId="0" applyNumberFormat="1" applyFont="1" applyFill="1" applyBorder="1" applyAlignment="1">
      <alignment horizontal="right" vertical="center" wrapText="1"/>
    </xf>
    <xf numFmtId="0" fontId="18" fillId="0" borderId="3" xfId="0" applyNumberFormat="1" applyFont="1" applyFill="1" applyBorder="1" applyAlignment="1">
      <alignment horizontal="left" vertical="top" wrapText="1"/>
    </xf>
    <xf numFmtId="4" fontId="18" fillId="0" borderId="1" xfId="0" applyNumberFormat="1" applyFont="1" applyFill="1" applyBorder="1" applyAlignment="1">
      <alignment vertical="center" wrapText="1"/>
    </xf>
    <xf numFmtId="4" fontId="18" fillId="0" borderId="5" xfId="0" applyNumberFormat="1" applyFont="1" applyFill="1" applyBorder="1" applyAlignment="1">
      <alignment horizontal="right" vertical="center" wrapText="1"/>
    </xf>
    <xf numFmtId="0" fontId="49" fillId="0" borderId="3" xfId="0" applyNumberFormat="1" applyFont="1" applyFill="1" applyBorder="1" applyAlignment="1">
      <alignment vertical="center" wrapText="1"/>
    </xf>
    <xf numFmtId="0" fontId="32" fillId="0" borderId="3" xfId="0" applyNumberFormat="1" applyFont="1" applyFill="1" applyBorder="1" applyAlignment="1">
      <alignment vertical="top" wrapText="1"/>
    </xf>
    <xf numFmtId="1" fontId="16" fillId="0" borderId="3"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6" fillId="0" borderId="11" xfId="0" applyNumberFormat="1" applyFont="1" applyFill="1" applyBorder="1" applyAlignment="1">
      <alignment horizontal="left" vertical="center" wrapText="1"/>
    </xf>
    <xf numFmtId="0" fontId="29" fillId="0" borderId="11" xfId="0"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0" fontId="18" fillId="0" borderId="3"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0" fillId="0" borderId="3" xfId="0" applyNumberFormat="1" applyFont="1" applyFill="1" applyBorder="1" applyAlignment="1">
      <alignment horizontal="left" vertical="center" wrapText="1"/>
    </xf>
    <xf numFmtId="0" fontId="16" fillId="0" borderId="3" xfId="0" applyFont="1" applyFill="1" applyBorder="1" applyAlignment="1">
      <alignment horizontal="center" vertical="center" wrapText="1"/>
    </xf>
    <xf numFmtId="14" fontId="35" fillId="0" borderId="3" xfId="0" applyNumberFormat="1" applyFont="1" applyFill="1" applyBorder="1" applyAlignment="1">
      <alignment horizontal="right" vertical="center" wrapText="1"/>
    </xf>
    <xf numFmtId="14" fontId="0" fillId="0" borderId="3" xfId="0" applyNumberFormat="1" applyFont="1" applyFill="1" applyBorder="1" applyAlignment="1">
      <alignment horizontal="center" vertical="center" wrapText="1"/>
    </xf>
    <xf numFmtId="165" fontId="0" fillId="0" borderId="3" xfId="0" applyNumberFormat="1" applyFont="1" applyFill="1" applyBorder="1" applyAlignment="1">
      <alignment horizontal="center" vertical="center" wrapText="1"/>
    </xf>
    <xf numFmtId="166" fontId="0" fillId="0" borderId="3" xfId="1" applyNumberFormat="1" applyFont="1" applyFill="1" applyBorder="1" applyAlignment="1">
      <alignment horizontal="right" vertical="center" wrapText="1"/>
    </xf>
    <xf numFmtId="4" fontId="0" fillId="0" borderId="3" xfId="1" applyNumberFormat="1" applyFont="1" applyFill="1" applyBorder="1" applyAlignment="1">
      <alignment horizontal="right" vertical="center" wrapText="1"/>
    </xf>
    <xf numFmtId="3" fontId="0" fillId="0" borderId="3" xfId="0" applyNumberFormat="1" applyFont="1" applyFill="1" applyBorder="1" applyAlignment="1">
      <alignment horizontal="right" vertical="center" wrapText="1"/>
    </xf>
    <xf numFmtId="14" fontId="0" fillId="0" borderId="3" xfId="0" applyNumberFormat="1" applyFont="1" applyFill="1" applyBorder="1" applyAlignment="1">
      <alignment horizontal="right" vertical="center" wrapText="1"/>
    </xf>
    <xf numFmtId="0" fontId="22" fillId="0" borderId="3" xfId="0" applyNumberFormat="1" applyFont="1" applyFill="1" applyBorder="1" applyAlignment="1">
      <alignment horizontal="left" vertical="center" wrapText="1"/>
    </xf>
    <xf numFmtId="0" fontId="16" fillId="0" borderId="3" xfId="0" applyFont="1" applyFill="1" applyBorder="1" applyAlignment="1">
      <alignment horizontal="justify" vertical="top" wrapText="1"/>
    </xf>
    <xf numFmtId="166" fontId="16" fillId="0" borderId="3" xfId="0" applyNumberFormat="1" applyFont="1" applyFill="1" applyBorder="1" applyAlignment="1">
      <alignment horizontal="right" vertical="center" wrapText="1"/>
    </xf>
    <xf numFmtId="0" fontId="51" fillId="0" borderId="11" xfId="0" applyNumberFormat="1" applyFont="1" applyFill="1" applyBorder="1" applyAlignment="1">
      <alignment horizontal="center" vertical="center" wrapText="1"/>
    </xf>
    <xf numFmtId="0" fontId="18" fillId="0" borderId="5" xfId="0" applyNumberFormat="1" applyFont="1" applyFill="1" applyBorder="1" applyAlignment="1">
      <alignment horizontal="left" vertical="center" wrapText="1"/>
    </xf>
    <xf numFmtId="4" fontId="18" fillId="0" borderId="3" xfId="0" applyNumberFormat="1" applyFont="1" applyFill="1" applyBorder="1" applyAlignment="1">
      <alignment horizontal="center" vertical="center" wrapText="1"/>
    </xf>
    <xf numFmtId="4" fontId="13" fillId="0" borderId="5" xfId="0" applyNumberFormat="1" applyFon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0" fillId="0" borderId="3" xfId="0" applyNumberFormat="1" applyFont="1" applyFill="1" applyBorder="1" applyAlignment="1">
      <alignment horizontal="right" vertical="center" wrapText="1"/>
    </xf>
    <xf numFmtId="0" fontId="23"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left" vertical="center" wrapText="1"/>
    </xf>
    <xf numFmtId="0" fontId="13" fillId="0" borderId="3" xfId="0" applyNumberFormat="1" applyFont="1" applyFill="1" applyBorder="1" applyAlignment="1">
      <alignment vertical="center" wrapText="1"/>
    </xf>
    <xf numFmtId="0" fontId="13" fillId="0" borderId="3" xfId="0" applyNumberFormat="1" applyFont="1" applyFill="1" applyBorder="1" applyAlignment="1">
      <alignment horizontal="center" vertical="center" wrapText="1"/>
    </xf>
    <xf numFmtId="4" fontId="13" fillId="3" borderId="3" xfId="0" applyNumberFormat="1" applyFont="1" applyFill="1" applyBorder="1" applyAlignment="1">
      <alignment vertical="center" wrapText="1"/>
    </xf>
    <xf numFmtId="4" fontId="13" fillId="0" borderId="1" xfId="0" applyNumberFormat="1" applyFont="1" applyFill="1" applyBorder="1" applyAlignment="1">
      <alignment vertical="center" wrapText="1"/>
    </xf>
    <xf numFmtId="4" fontId="13" fillId="0" borderId="3" xfId="0" applyNumberFormat="1" applyFont="1" applyFill="1" applyBorder="1" applyAlignment="1">
      <alignment vertical="center" wrapText="1"/>
    </xf>
    <xf numFmtId="3" fontId="13" fillId="0" borderId="3" xfId="0" applyNumberFormat="1" applyFont="1" applyFill="1" applyBorder="1" applyAlignment="1">
      <alignment vertical="center" wrapText="1"/>
    </xf>
    <xf numFmtId="4" fontId="13" fillId="2" borderId="3" xfId="0" applyNumberFormat="1" applyFont="1" applyFill="1" applyBorder="1" applyAlignment="1">
      <alignment vertical="center" wrapText="1"/>
    </xf>
    <xf numFmtId="4" fontId="13" fillId="2" borderId="3" xfId="0" applyNumberFormat="1" applyFont="1" applyFill="1" applyBorder="1" applyAlignment="1">
      <alignment vertical="center" wrapText="1"/>
    </xf>
    <xf numFmtId="4" fontId="13" fillId="3" borderId="3" xfId="0" applyNumberFormat="1" applyFont="1" applyFill="1" applyBorder="1" applyAlignment="1">
      <alignment vertical="center" wrapText="1"/>
    </xf>
    <xf numFmtId="0" fontId="13" fillId="2" borderId="3"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17" fillId="0" borderId="3" xfId="0" applyFont="1" applyFill="1" applyBorder="1" applyAlignment="1">
      <alignment vertical="center" wrapText="1"/>
    </xf>
    <xf numFmtId="4" fontId="20" fillId="0" borderId="0" xfId="0" applyNumberFormat="1" applyFont="1" applyFill="1" applyAlignment="1">
      <alignment horizontal="right" vertical="center" wrapText="1"/>
    </xf>
    <xf numFmtId="0" fontId="32" fillId="0" borderId="3" xfId="0" applyFont="1" applyFill="1" applyBorder="1" applyAlignment="1">
      <alignment horizontal="left" vertical="center" wrapText="1"/>
    </xf>
    <xf numFmtId="0" fontId="32" fillId="0" borderId="3" xfId="0" applyFont="1" applyFill="1" applyBorder="1" applyAlignment="1">
      <alignment horizontal="justify" vertical="top" wrapText="1"/>
    </xf>
    <xf numFmtId="0" fontId="18" fillId="0" borderId="11" xfId="0" applyNumberFormat="1" applyFont="1" applyFill="1" applyBorder="1" applyAlignment="1">
      <alignment horizontal="center" vertical="center" wrapText="1"/>
    </xf>
    <xf numFmtId="0" fontId="16" fillId="0" borderId="3" xfId="0" applyNumberFormat="1" applyFont="1" applyFill="1" applyBorder="1" applyAlignment="1">
      <alignment horizontal="right" vertical="center" wrapText="1"/>
    </xf>
    <xf numFmtId="0" fontId="17" fillId="0" borderId="0" xfId="0" applyFont="1" applyFill="1" applyAlignment="1">
      <alignment wrapText="1"/>
    </xf>
    <xf numFmtId="0" fontId="5" fillId="0" borderId="0" xfId="0" applyFont="1" applyFill="1"/>
    <xf numFmtId="4" fontId="47" fillId="0" borderId="0" xfId="0" applyNumberFormat="1" applyFont="1" applyFill="1" applyAlignment="1">
      <alignment horizontal="center" vertical="center" wrapText="1"/>
    </xf>
    <xf numFmtId="166" fontId="16" fillId="0" borderId="0" xfId="0" applyNumberFormat="1" applyFont="1" applyFill="1"/>
    <xf numFmtId="0" fontId="20" fillId="0" borderId="3" xfId="0" applyFont="1" applyFill="1" applyBorder="1" applyAlignment="1">
      <alignment horizontal="left" vertical="center" wrapText="1"/>
    </xf>
    <xf numFmtId="4" fontId="20" fillId="0" borderId="3" xfId="0" applyNumberFormat="1" applyFont="1" applyFill="1" applyBorder="1" applyAlignment="1">
      <alignment horizontal="right" vertical="center" wrapText="1"/>
    </xf>
    <xf numFmtId="0" fontId="20" fillId="0" borderId="0" xfId="0" applyFont="1" applyFill="1" applyAlignment="1">
      <alignment horizontal="left" vertical="center" wrapText="1"/>
    </xf>
    <xf numFmtId="0" fontId="20" fillId="0" borderId="0" xfId="0" applyFont="1" applyFill="1" applyAlignment="1">
      <alignment horizontal="left" vertical="center"/>
    </xf>
    <xf numFmtId="0" fontId="29" fillId="0" borderId="3" xfId="0" applyNumberFormat="1" applyFont="1" applyFill="1" applyBorder="1" applyAlignment="1">
      <alignment horizontal="center" vertical="center" wrapText="1"/>
    </xf>
    <xf numFmtId="4" fontId="17" fillId="0" borderId="3" xfId="1" applyNumberFormat="1" applyFont="1" applyFill="1" applyBorder="1" applyAlignment="1">
      <alignment horizontal="right" vertical="center" wrapText="1"/>
    </xf>
    <xf numFmtId="0" fontId="20" fillId="0" borderId="3" xfId="0" applyFont="1" applyFill="1" applyBorder="1" applyAlignment="1">
      <alignment vertical="center" wrapText="1"/>
    </xf>
    <xf numFmtId="0" fontId="2" fillId="0" borderId="0" xfId="0" applyFont="1" applyFill="1"/>
    <xf numFmtId="0" fontId="29" fillId="0" borderId="0" xfId="0" applyFont="1" applyFill="1" applyAlignment="1">
      <alignment vertical="center" wrapText="1"/>
    </xf>
    <xf numFmtId="0" fontId="16" fillId="0" borderId="3" xfId="0" applyNumberFormat="1" applyFont="1" applyFill="1" applyBorder="1" applyAlignment="1">
      <alignment vertical="center" wrapText="1"/>
    </xf>
    <xf numFmtId="0" fontId="0" fillId="0" borderId="3" xfId="0" applyFill="1" applyBorder="1" applyAlignment="1">
      <alignment horizontal="center" vertical="center" wrapText="1"/>
    </xf>
    <xf numFmtId="0" fontId="38" fillId="0" borderId="3" xfId="0" applyNumberFormat="1" applyFont="1" applyFill="1" applyBorder="1" applyAlignment="1">
      <alignment horizontal="right" vertical="center" wrapText="1"/>
    </xf>
    <xf numFmtId="4" fontId="39" fillId="0" borderId="0" xfId="0" applyNumberFormat="1" applyFont="1" applyFill="1" applyAlignment="1">
      <alignment vertical="center" wrapText="1"/>
    </xf>
    <xf numFmtId="4" fontId="38" fillId="0" borderId="3" xfId="0" applyNumberFormat="1" applyFont="1" applyFill="1" applyBorder="1" applyAlignment="1">
      <alignment horizontal="right" vertical="center" wrapText="1"/>
    </xf>
    <xf numFmtId="0" fontId="22" fillId="0" borderId="11" xfId="0" applyNumberFormat="1" applyFont="1" applyFill="1" applyBorder="1" applyAlignment="1">
      <alignment horizontal="center" vertical="center" wrapText="1"/>
    </xf>
    <xf numFmtId="0" fontId="0" fillId="0" borderId="3" xfId="0" applyFill="1" applyBorder="1" applyAlignment="1">
      <alignment horizontal="left" vertical="center" wrapText="1"/>
    </xf>
    <xf numFmtId="14" fontId="0" fillId="0" borderId="3" xfId="0" applyNumberFormat="1" applyFill="1" applyBorder="1" applyAlignment="1">
      <alignment horizontal="center" vertical="center"/>
    </xf>
    <xf numFmtId="14" fontId="0" fillId="0" borderId="3" xfId="0" applyNumberFormat="1" applyFill="1" applyBorder="1" applyAlignment="1">
      <alignment vertical="center"/>
    </xf>
    <xf numFmtId="0" fontId="0" fillId="0" borderId="3" xfId="0" applyFill="1" applyBorder="1" applyAlignment="1">
      <alignment horizontal="center" vertical="center"/>
    </xf>
    <xf numFmtId="0" fontId="29" fillId="0" borderId="3" xfId="0" applyFont="1" applyFill="1" applyBorder="1" applyAlignment="1">
      <alignment vertical="center" wrapText="1"/>
    </xf>
    <xf numFmtId="164" fontId="18" fillId="0" borderId="3" xfId="0" applyNumberFormat="1" applyFont="1" applyFill="1" applyBorder="1" applyAlignment="1">
      <alignment horizontal="center" vertical="center" wrapText="1"/>
    </xf>
    <xf numFmtId="4" fontId="16" fillId="0" borderId="3" xfId="0" applyNumberFormat="1" applyFont="1" applyFill="1" applyBorder="1"/>
    <xf numFmtId="4" fontId="16" fillId="0" borderId="3" xfId="0" applyNumberFormat="1" applyFont="1" applyFill="1" applyBorder="1" applyAlignment="1">
      <alignment horizontal="center" vertical="center"/>
    </xf>
    <xf numFmtId="0" fontId="30" fillId="0" borderId="0" xfId="0" applyFont="1" applyFill="1" applyAlignment="1">
      <alignment horizontal="center" vertical="center" wrapText="1"/>
    </xf>
    <xf numFmtId="0" fontId="35" fillId="0" borderId="3" xfId="0" applyFont="1" applyFill="1" applyBorder="1" applyAlignment="1">
      <alignment horizontal="left" vertical="center" wrapText="1"/>
    </xf>
    <xf numFmtId="4" fontId="18" fillId="0" borderId="11" xfId="1" applyNumberFormat="1" applyFont="1" applyFill="1" applyBorder="1" applyAlignment="1">
      <alignment horizontal="right" vertical="center" wrapText="1"/>
    </xf>
    <xf numFmtId="0" fontId="20" fillId="0" borderId="0" xfId="0" applyFont="1" applyFill="1"/>
    <xf numFmtId="0" fontId="9" fillId="0" borderId="3" xfId="0" applyFont="1" applyFill="1" applyBorder="1" applyAlignment="1">
      <alignment vertical="center" wrapText="1"/>
    </xf>
    <xf numFmtId="0" fontId="18" fillId="0" borderId="15"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xf numFmtId="0" fontId="5" fillId="0" borderId="3" xfId="0" applyFont="1" applyFill="1" applyBorder="1" applyAlignment="1">
      <alignment vertical="center" wrapText="1"/>
    </xf>
    <xf numFmtId="4" fontId="17" fillId="0" borderId="3" xfId="0" applyNumberFormat="1" applyFont="1" applyFill="1" applyBorder="1" applyAlignment="1">
      <alignment horizontal="right" vertical="center" wrapText="1"/>
    </xf>
    <xf numFmtId="0" fontId="3" fillId="0" borderId="0" xfId="0" applyFont="1" applyFill="1"/>
    <xf numFmtId="0" fontId="0" fillId="0" borderId="11" xfId="0" applyNumberFormat="1" applyFont="1" applyFill="1" applyBorder="1" applyAlignment="1">
      <alignment horizontal="center" vertical="center" wrapText="1"/>
    </xf>
    <xf numFmtId="0" fontId="0" fillId="0" borderId="3" xfId="0" applyNumberFormat="1" applyFont="1" applyFill="1" applyBorder="1" applyAlignment="1">
      <alignment horizontal="right" vertical="center" wrapText="1"/>
    </xf>
    <xf numFmtId="0" fontId="17" fillId="0" borderId="3" xfId="0" applyNumberFormat="1" applyFont="1" applyFill="1" applyBorder="1" applyAlignment="1"/>
    <xf numFmtId="0" fontId="17" fillId="0" borderId="0" xfId="0" applyNumberFormat="1" applyFont="1" applyFill="1" applyAlignment="1"/>
    <xf numFmtId="0" fontId="16" fillId="0" borderId="0" xfId="0" applyFont="1" applyFill="1"/>
    <xf numFmtId="166" fontId="16" fillId="0" borderId="6" xfId="1" applyNumberFormat="1" applyFont="1" applyFill="1" applyBorder="1" applyAlignment="1">
      <alignment horizontal="right" vertical="center" wrapText="1"/>
    </xf>
    <xf numFmtId="0" fontId="10" fillId="0" borderId="0" xfId="0" applyFont="1" applyFill="1" applyAlignment="1">
      <alignment horizontal="left" vertical="center" wrapText="1"/>
    </xf>
    <xf numFmtId="0" fontId="0" fillId="0" borderId="3" xfId="0" applyFont="1" applyFill="1" applyBorder="1" applyAlignment="1">
      <alignment horizontal="center" vertical="center"/>
    </xf>
    <xf numFmtId="166" fontId="16" fillId="0" borderId="11" xfId="1" applyNumberFormat="1" applyFont="1" applyFill="1" applyBorder="1" applyAlignment="1">
      <alignment horizontal="right" vertical="center" wrapText="1"/>
    </xf>
    <xf numFmtId="0" fontId="0" fillId="0" borderId="0" xfId="0" applyFont="1" applyFill="1" applyAlignment="1">
      <alignment horizontal="center" vertical="center"/>
    </xf>
    <xf numFmtId="0" fontId="27" fillId="0" borderId="3" xfId="0" applyFont="1" applyFill="1" applyBorder="1" applyAlignment="1">
      <alignment vertical="center" wrapText="1"/>
    </xf>
    <xf numFmtId="0" fontId="27" fillId="0" borderId="0" xfId="0" applyFont="1" applyFill="1" applyAlignment="1">
      <alignment horizontal="center" vertical="center" wrapText="1"/>
    </xf>
    <xf numFmtId="166" fontId="16" fillId="0" borderId="5" xfId="1" applyNumberFormat="1" applyFont="1" applyFill="1" applyBorder="1" applyAlignment="1">
      <alignment horizontal="right" vertical="center" wrapText="1"/>
    </xf>
    <xf numFmtId="166" fontId="18" fillId="0" borderId="3" xfId="0" applyNumberFormat="1" applyFont="1" applyFill="1" applyBorder="1" applyAlignment="1">
      <alignment horizontal="right" vertical="center" wrapText="1"/>
    </xf>
    <xf numFmtId="0" fontId="0" fillId="0" borderId="0" xfId="0" applyFont="1" applyFill="1" applyAlignment="1">
      <alignment wrapText="1"/>
    </xf>
    <xf numFmtId="0" fontId="0" fillId="0" borderId="3" xfId="0" applyFont="1" applyFill="1" applyBorder="1" applyAlignment="1">
      <alignment vertical="center" wrapText="1"/>
    </xf>
    <xf numFmtId="4" fontId="21" fillId="0" borderId="0" xfId="0" applyNumberFormat="1" applyFont="1" applyFill="1" applyAlignment="1">
      <alignment horizontal="right" vertical="center" wrapText="1"/>
    </xf>
    <xf numFmtId="4" fontId="21" fillId="0" borderId="3" xfId="0" applyNumberFormat="1" applyFont="1" applyFill="1" applyBorder="1" applyAlignment="1">
      <alignment horizontal="right" vertical="center" wrapText="1"/>
    </xf>
    <xf numFmtId="0" fontId="0" fillId="0" borderId="0" xfId="0" applyFont="1" applyFill="1" applyAlignment="1">
      <alignment vertical="center" wrapText="1"/>
    </xf>
    <xf numFmtId="0" fontId="21" fillId="0" borderId="0" xfId="0" applyFont="1" applyFill="1" applyAlignment="1">
      <alignment horizontal="right" vertical="center" wrapText="1"/>
    </xf>
    <xf numFmtId="0" fontId="11" fillId="0" borderId="0" xfId="0" applyFont="1" applyFill="1" applyAlignment="1">
      <alignment vertical="center" wrapText="1"/>
    </xf>
    <xf numFmtId="0" fontId="18" fillId="0" borderId="3" xfId="0" applyFont="1" applyFill="1" applyBorder="1" applyAlignment="1">
      <alignment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0" xfId="0" applyFont="1" applyFill="1" applyAlignment="1">
      <alignment horizontal="left" vertical="center"/>
    </xf>
    <xf numFmtId="0" fontId="6" fillId="0" borderId="0" xfId="0" applyFont="1" applyFill="1"/>
    <xf numFmtId="0" fontId="50" fillId="0" borderId="0" xfId="0" applyFont="1" applyFill="1" applyAlignment="1">
      <alignment horizontal="center" vertical="center"/>
    </xf>
    <xf numFmtId="166" fontId="16" fillId="0" borderId="3" xfId="0" applyNumberFormat="1" applyFont="1" applyFill="1" applyBorder="1" applyAlignment="1">
      <alignment vertical="center"/>
    </xf>
    <xf numFmtId="0" fontId="35" fillId="0" borderId="3" xfId="0" applyFont="1" applyFill="1" applyBorder="1" applyAlignment="1">
      <alignment horizontal="center" vertical="center" wrapText="1"/>
    </xf>
    <xf numFmtId="4" fontId="17" fillId="0" borderId="3" xfId="0" applyNumberFormat="1" applyFont="1" applyFill="1" applyBorder="1" applyAlignment="1">
      <alignment vertical="center" wrapText="1"/>
    </xf>
    <xf numFmtId="0" fontId="0" fillId="0" borderId="0" xfId="0" applyFont="1" applyFill="1" applyAlignment="1">
      <alignment horizontal="center" vertical="center" wrapText="1"/>
    </xf>
    <xf numFmtId="4" fontId="27" fillId="0" borderId="0" xfId="0" applyNumberFormat="1" applyFont="1" applyFill="1" applyAlignment="1">
      <alignment horizontal="right" vertical="center" wrapText="1"/>
    </xf>
    <xf numFmtId="4" fontId="27" fillId="0" borderId="3" xfId="0" applyNumberFormat="1" applyFont="1" applyFill="1" applyBorder="1" applyAlignment="1">
      <alignment horizontal="right" vertical="center" wrapText="1"/>
    </xf>
    <xf numFmtId="166" fontId="16" fillId="0" borderId="4" xfId="0" applyNumberFormat="1" applyFont="1" applyFill="1" applyBorder="1" applyAlignment="1">
      <alignment horizontal="right" vertical="center" wrapText="1"/>
    </xf>
    <xf numFmtId="0" fontId="16" fillId="0" borderId="3" xfId="0" applyFont="1" applyFill="1" applyBorder="1" applyAlignment="1">
      <alignment horizontal="left" vertical="center" wrapText="1"/>
    </xf>
    <xf numFmtId="0" fontId="0" fillId="0" borderId="0" xfId="0" applyFill="1"/>
    <xf numFmtId="166" fontId="0" fillId="0" borderId="0" xfId="0" applyNumberFormat="1" applyFill="1"/>
    <xf numFmtId="166" fontId="0" fillId="0" borderId="3" xfId="0" applyNumberFormat="1" applyFill="1" applyBorder="1" applyAlignment="1">
      <alignment horizontal="right" vertical="center" wrapText="1"/>
    </xf>
    <xf numFmtId="0" fontId="17" fillId="0" borderId="3" xfId="0" applyFont="1" applyFill="1" applyBorder="1" applyAlignment="1">
      <alignment vertical="center"/>
    </xf>
    <xf numFmtId="0" fontId="14" fillId="0" borderId="0" xfId="0" applyFont="1" applyFill="1"/>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7" fillId="0" borderId="0" xfId="0" applyFont="1" applyFill="1" applyBorder="1" applyAlignment="1">
      <alignment horizontal="justify" vertical="center"/>
    </xf>
    <xf numFmtId="0" fontId="32" fillId="0" borderId="3" xfId="0" applyFont="1" applyFill="1" applyBorder="1" applyAlignment="1">
      <alignment horizontal="center" vertical="center" wrapText="1"/>
    </xf>
    <xf numFmtId="0" fontId="0" fillId="0" borderId="3" xfId="0" applyFont="1" applyFill="1" applyBorder="1" applyAlignment="1">
      <alignment horizontal="right"/>
    </xf>
    <xf numFmtId="0" fontId="0" fillId="0" borderId="0" xfId="0" applyFont="1" applyFill="1" applyBorder="1" applyAlignment="1">
      <alignment horizontal="center" vertical="center" wrapText="1"/>
    </xf>
    <xf numFmtId="0" fontId="17" fillId="0" borderId="0" xfId="0" applyFont="1" applyFill="1" applyAlignment="1">
      <alignment horizontal="center" vertical="center"/>
    </xf>
    <xf numFmtId="0" fontId="17" fillId="0" borderId="0" xfId="0" applyFont="1" applyFill="1" applyAlignment="1">
      <alignment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4" xfId="0" applyFont="1" applyFill="1" applyBorder="1" applyAlignment="1">
      <alignment vertical="center" wrapText="1"/>
    </xf>
    <xf numFmtId="4" fontId="40" fillId="0" borderId="3" xfId="0" applyNumberFormat="1" applyFont="1" applyFill="1" applyBorder="1" applyAlignment="1">
      <alignment horizontal="right" vertical="center"/>
    </xf>
    <xf numFmtId="4" fontId="40" fillId="0" borderId="3" xfId="0" applyNumberFormat="1" applyFont="1" applyFill="1" applyBorder="1" applyAlignment="1">
      <alignment horizontal="center" vertical="center"/>
    </xf>
    <xf numFmtId="4" fontId="40" fillId="0" borderId="0" xfId="0" applyNumberFormat="1" applyFont="1" applyFill="1" applyBorder="1" applyAlignment="1">
      <alignment horizontal="right" vertical="center"/>
    </xf>
    <xf numFmtId="0" fontId="0" fillId="0" borderId="3" xfId="0" applyFont="1" applyFill="1" applyBorder="1"/>
    <xf numFmtId="0" fontId="0" fillId="0" borderId="3" xfId="0" applyFont="1" applyFill="1" applyBorder="1" applyAlignment="1">
      <alignment wrapText="1"/>
    </xf>
    <xf numFmtId="14" fontId="0" fillId="0" borderId="3" xfId="0" applyNumberFormat="1" applyFont="1" applyFill="1" applyBorder="1" applyAlignment="1">
      <alignment horizontal="center"/>
    </xf>
    <xf numFmtId="0" fontId="41" fillId="0" borderId="3" xfId="0" applyFont="1" applyFill="1" applyBorder="1" applyAlignment="1">
      <alignment vertical="center" wrapText="1"/>
    </xf>
    <xf numFmtId="0" fontId="16" fillId="0" borderId="11" xfId="4" applyNumberFormat="1" applyFont="1" applyFill="1" applyBorder="1" applyAlignment="1">
      <alignment horizontal="center" vertical="center" wrapText="1"/>
    </xf>
    <xf numFmtId="0" fontId="22" fillId="0" borderId="11" xfId="4" applyNumberFormat="1" applyFont="1" applyFill="1" applyBorder="1" applyAlignment="1">
      <alignment horizontal="center" vertical="center" wrapText="1"/>
    </xf>
    <xf numFmtId="0" fontId="18" fillId="0" borderId="3" xfId="4" applyNumberFormat="1" applyFont="1" applyFill="1" applyBorder="1" applyAlignment="1">
      <alignment horizontal="center" vertical="center" wrapText="1"/>
    </xf>
    <xf numFmtId="0" fontId="17" fillId="0" borderId="3" xfId="4" applyFont="1" applyFill="1" applyBorder="1" applyAlignment="1">
      <alignment vertical="center" wrapText="1"/>
    </xf>
    <xf numFmtId="0" fontId="20" fillId="0" borderId="3" xfId="4" applyFont="1" applyFill="1" applyBorder="1" applyAlignment="1">
      <alignment horizontal="center" vertical="center" wrapText="1"/>
    </xf>
    <xf numFmtId="0" fontId="12" fillId="0" borderId="0" xfId="0" applyFont="1" applyFill="1" applyAlignment="1">
      <alignment wrapText="1"/>
    </xf>
    <xf numFmtId="0" fontId="48" fillId="0" borderId="3" xfId="0" applyFont="1" applyFill="1" applyBorder="1" applyAlignment="1">
      <alignment horizontal="left" wrapText="1"/>
    </xf>
    <xf numFmtId="0" fontId="16" fillId="0" borderId="3" xfId="0" applyFont="1" applyFill="1" applyBorder="1" applyAlignment="1">
      <alignment horizontal="justify" vertical="center" wrapText="1"/>
    </xf>
    <xf numFmtId="0" fontId="16" fillId="0" borderId="11" xfId="0" applyFont="1" applyFill="1" applyBorder="1" applyAlignment="1">
      <alignment horizontal="center" vertical="center" wrapText="1"/>
    </xf>
    <xf numFmtId="0" fontId="17" fillId="0" borderId="11" xfId="0" applyFont="1" applyFill="1" applyBorder="1" applyAlignment="1">
      <alignment vertical="center" wrapText="1"/>
    </xf>
    <xf numFmtId="0" fontId="18" fillId="0" borderId="3" xfId="0" applyFont="1" applyFill="1" applyBorder="1" applyAlignment="1">
      <alignment horizontal="justify" wrapText="1"/>
    </xf>
    <xf numFmtId="0" fontId="5" fillId="0" borderId="0" xfId="0" applyFont="1" applyFill="1" applyAlignment="1">
      <alignment horizontal="left" vertical="center" wrapText="1"/>
    </xf>
    <xf numFmtId="0" fontId="27" fillId="0" borderId="3" xfId="0" applyFont="1" applyFill="1" applyBorder="1" applyAlignment="1">
      <alignment horizontal="left" vertical="center" wrapText="1"/>
    </xf>
    <xf numFmtId="0" fontId="4" fillId="0" borderId="3" xfId="0" applyFont="1" applyFill="1" applyBorder="1" applyAlignment="1">
      <alignment wrapText="1"/>
    </xf>
    <xf numFmtId="0" fontId="27" fillId="0" borderId="0" xfId="0" applyFont="1" applyFill="1" applyAlignment="1">
      <alignment wrapText="1"/>
    </xf>
    <xf numFmtId="0" fontId="50" fillId="0" borderId="0" xfId="0" applyFont="1" applyFill="1" applyAlignment="1">
      <alignment vertical="center" wrapText="1"/>
    </xf>
    <xf numFmtId="0" fontId="23" fillId="0" borderId="3" xfId="0" applyFont="1" applyFill="1" applyBorder="1" applyAlignment="1">
      <alignment horizontal="center" vertical="center"/>
    </xf>
    <xf numFmtId="0" fontId="0" fillId="0" borderId="3" xfId="0" applyFont="1" applyFill="1" applyBorder="1" applyAlignment="1">
      <alignment horizontal="left" vertical="top" wrapText="1"/>
    </xf>
    <xf numFmtId="14" fontId="0" fillId="0" borderId="3" xfId="0" applyNumberFormat="1" applyFont="1" applyFill="1" applyBorder="1" applyAlignment="1">
      <alignment horizontal="center" vertical="center"/>
    </xf>
    <xf numFmtId="0" fontId="23" fillId="0" borderId="0" xfId="0" applyFont="1" applyFill="1"/>
    <xf numFmtId="0" fontId="0" fillId="0" borderId="0" xfId="0" applyFont="1" applyFill="1" applyAlignment="1">
      <alignment horizontal="left"/>
    </xf>
    <xf numFmtId="0" fontId="13" fillId="3" borderId="3" xfId="0" applyNumberFormat="1" applyFont="1" applyFill="1" applyBorder="1" applyAlignment="1">
      <alignment horizontal="center" vertical="center" wrapText="1"/>
    </xf>
    <xf numFmtId="0" fontId="22"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left" vertical="center" wrapText="1"/>
    </xf>
    <xf numFmtId="0" fontId="13" fillId="3" borderId="3" xfId="0" applyNumberFormat="1" applyFont="1" applyFill="1" applyBorder="1" applyAlignment="1">
      <alignment vertical="center" wrapText="1"/>
    </xf>
    <xf numFmtId="4" fontId="13" fillId="3" borderId="3"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wrapText="1"/>
    </xf>
    <xf numFmtId="3" fontId="13" fillId="3" borderId="3" xfId="0" applyNumberFormat="1" applyFont="1" applyFill="1" applyBorder="1" applyAlignment="1">
      <alignment vertical="center" wrapText="1"/>
    </xf>
    <xf numFmtId="4" fontId="13" fillId="2" borderId="3"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horizontal="center" vertical="center" wrapText="1"/>
    </xf>
    <xf numFmtId="0" fontId="26" fillId="2" borderId="3" xfId="0" applyFont="1" applyFill="1" applyBorder="1" applyAlignment="1">
      <alignment vertical="center" wrapText="1"/>
    </xf>
    <xf numFmtId="3" fontId="13" fillId="2" borderId="3" xfId="0" applyNumberFormat="1" applyFont="1" applyFill="1" applyBorder="1" applyAlignment="1">
      <alignment vertical="center" wrapText="1"/>
    </xf>
    <xf numFmtId="0" fontId="32" fillId="0" borderId="5" xfId="0" applyNumberFormat="1" applyFont="1" applyFill="1" applyBorder="1" applyAlignment="1">
      <alignment horizontal="left" vertical="center" wrapText="1"/>
    </xf>
    <xf numFmtId="0" fontId="50" fillId="0" borderId="3" xfId="0" applyFont="1" applyFill="1" applyBorder="1" applyAlignment="1">
      <alignment vertical="center" wrapText="1"/>
    </xf>
    <xf numFmtId="0" fontId="50" fillId="0" borderId="3" xfId="0" applyFont="1" applyFill="1" applyBorder="1" applyAlignment="1">
      <alignment vertical="center"/>
    </xf>
    <xf numFmtId="166" fontId="0" fillId="0" borderId="0" xfId="0" applyNumberFormat="1" applyFont="1" applyFill="1" applyAlignment="1"/>
    <xf numFmtId="166" fontId="16" fillId="0" borderId="4" xfId="1" applyNumberFormat="1" applyFont="1" applyFill="1" applyBorder="1" applyAlignment="1">
      <alignment horizontal="right" vertical="center" wrapText="1"/>
    </xf>
    <xf numFmtId="172" fontId="52" fillId="0" borderId="0" xfId="0" applyNumberFormat="1" applyFont="1"/>
    <xf numFmtId="174" fontId="53" fillId="0" borderId="0" xfId="0" applyNumberFormat="1" applyFont="1" applyFill="1" applyAlignment="1"/>
  </cellXfs>
  <cellStyles count="16">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303" Type="http://schemas.openxmlformats.org/officeDocument/2006/relationships/revisionLog" Target="revisionLog47.xml"/><Relationship Id="rId299" Type="http://schemas.openxmlformats.org/officeDocument/2006/relationships/revisionLog" Target="revisionLog43.xml"/><Relationship Id="rId366" Type="http://schemas.openxmlformats.org/officeDocument/2006/relationships/revisionLog" Target="revisionLog110.xml"/><Relationship Id="rId324" Type="http://schemas.openxmlformats.org/officeDocument/2006/relationships/revisionLog" Target="revisionLog68.xml"/><Relationship Id="rId345" Type="http://schemas.openxmlformats.org/officeDocument/2006/relationships/revisionLog" Target="revisionLog89.xml"/><Relationship Id="rId387" Type="http://schemas.openxmlformats.org/officeDocument/2006/relationships/revisionLog" Target="revisionLog131.xml"/><Relationship Id="rId412" Type="http://schemas.openxmlformats.org/officeDocument/2006/relationships/revisionLog" Target="revisionLog5.xml"/><Relationship Id="rId433" Type="http://schemas.openxmlformats.org/officeDocument/2006/relationships/revisionLog" Target="revisionLog26.xml"/><Relationship Id="rId335" Type="http://schemas.openxmlformats.org/officeDocument/2006/relationships/revisionLog" Target="revisionLog79.xml"/><Relationship Id="rId314" Type="http://schemas.openxmlformats.org/officeDocument/2006/relationships/revisionLog" Target="revisionLog58.xml"/><Relationship Id="rId356" Type="http://schemas.openxmlformats.org/officeDocument/2006/relationships/revisionLog" Target="revisionLog100.xml"/><Relationship Id="rId377" Type="http://schemas.openxmlformats.org/officeDocument/2006/relationships/revisionLog" Target="revisionLog121.xml"/><Relationship Id="rId398" Type="http://schemas.openxmlformats.org/officeDocument/2006/relationships/revisionLog" Target="revisionLog142.xml"/><Relationship Id="rId402" Type="http://schemas.openxmlformats.org/officeDocument/2006/relationships/revisionLog" Target="revisionLog146.xml"/><Relationship Id="rId423" Type="http://schemas.openxmlformats.org/officeDocument/2006/relationships/revisionLog" Target="revisionLog16.xml"/><Relationship Id="rId304" Type="http://schemas.openxmlformats.org/officeDocument/2006/relationships/revisionLog" Target="revisionLog48.xml"/><Relationship Id="rId325" Type="http://schemas.openxmlformats.org/officeDocument/2006/relationships/revisionLog" Target="revisionLog69.xml"/><Relationship Id="rId290" Type="http://schemas.openxmlformats.org/officeDocument/2006/relationships/revisionLog" Target="revisionLog34.xml"/><Relationship Id="rId346" Type="http://schemas.openxmlformats.org/officeDocument/2006/relationships/revisionLog" Target="revisionLog90.xml"/><Relationship Id="rId367" Type="http://schemas.openxmlformats.org/officeDocument/2006/relationships/revisionLog" Target="revisionLog111.xml"/><Relationship Id="rId388" Type="http://schemas.openxmlformats.org/officeDocument/2006/relationships/revisionLog" Target="revisionLog132.xml"/><Relationship Id="rId320" Type="http://schemas.openxmlformats.org/officeDocument/2006/relationships/revisionLog" Target="revisionLog64.xml"/><Relationship Id="rId341" Type="http://schemas.openxmlformats.org/officeDocument/2006/relationships/revisionLog" Target="revisionLog85.xml"/><Relationship Id="rId362" Type="http://schemas.openxmlformats.org/officeDocument/2006/relationships/revisionLog" Target="revisionLog106.xml"/><Relationship Id="rId383" Type="http://schemas.openxmlformats.org/officeDocument/2006/relationships/revisionLog" Target="revisionLog127.xml"/><Relationship Id="rId413" Type="http://schemas.openxmlformats.org/officeDocument/2006/relationships/revisionLog" Target="revisionLog6.xml"/><Relationship Id="rId418" Type="http://schemas.openxmlformats.org/officeDocument/2006/relationships/revisionLog" Target="revisionLog11.xml"/><Relationship Id="rId434" Type="http://schemas.openxmlformats.org/officeDocument/2006/relationships/revisionLog" Target="revisionLog27.xml"/><Relationship Id="rId315" Type="http://schemas.openxmlformats.org/officeDocument/2006/relationships/revisionLog" Target="revisionLog59.xml"/><Relationship Id="rId310" Type="http://schemas.openxmlformats.org/officeDocument/2006/relationships/revisionLog" Target="revisionLog54.xml"/><Relationship Id="rId336" Type="http://schemas.openxmlformats.org/officeDocument/2006/relationships/revisionLog" Target="revisionLog80.xml"/><Relationship Id="rId357" Type="http://schemas.openxmlformats.org/officeDocument/2006/relationships/revisionLog" Target="revisionLog101.xml"/><Relationship Id="rId378" Type="http://schemas.openxmlformats.org/officeDocument/2006/relationships/revisionLog" Target="revisionLog122.xml"/><Relationship Id="rId399" Type="http://schemas.openxmlformats.org/officeDocument/2006/relationships/revisionLog" Target="revisionLog143.xml"/><Relationship Id="rId403" Type="http://schemas.openxmlformats.org/officeDocument/2006/relationships/revisionLog" Target="revisionLog147.xml"/><Relationship Id="rId373" Type="http://schemas.openxmlformats.org/officeDocument/2006/relationships/revisionLog" Target="revisionLog117.xml"/><Relationship Id="rId394" Type="http://schemas.openxmlformats.org/officeDocument/2006/relationships/revisionLog" Target="revisionLog138.xml"/><Relationship Id="rId331" Type="http://schemas.openxmlformats.org/officeDocument/2006/relationships/revisionLog" Target="revisionLog75.xml"/><Relationship Id="rId352" Type="http://schemas.openxmlformats.org/officeDocument/2006/relationships/revisionLog" Target="revisionLog96.xml"/><Relationship Id="rId408" Type="http://schemas.openxmlformats.org/officeDocument/2006/relationships/revisionLog" Target="revisionLog1.xml"/><Relationship Id="rId429" Type="http://schemas.openxmlformats.org/officeDocument/2006/relationships/revisionLog" Target="revisionLog22.xml"/><Relationship Id="rId424" Type="http://schemas.openxmlformats.org/officeDocument/2006/relationships/revisionLog" Target="revisionLog17.xml"/><Relationship Id="rId326" Type="http://schemas.openxmlformats.org/officeDocument/2006/relationships/revisionLog" Target="revisionLog70.xml"/><Relationship Id="rId300" Type="http://schemas.openxmlformats.org/officeDocument/2006/relationships/revisionLog" Target="revisionLog44.xml"/><Relationship Id="rId291" Type="http://schemas.openxmlformats.org/officeDocument/2006/relationships/revisionLog" Target="revisionLog35.xml"/><Relationship Id="rId305" Type="http://schemas.openxmlformats.org/officeDocument/2006/relationships/revisionLog" Target="revisionLog49.xml"/><Relationship Id="rId347" Type="http://schemas.openxmlformats.org/officeDocument/2006/relationships/revisionLog" Target="revisionLog91.xml"/><Relationship Id="rId296" Type="http://schemas.openxmlformats.org/officeDocument/2006/relationships/revisionLog" Target="revisionLog40.xml"/><Relationship Id="rId368" Type="http://schemas.openxmlformats.org/officeDocument/2006/relationships/revisionLog" Target="revisionLog112.xml"/><Relationship Id="rId389" Type="http://schemas.openxmlformats.org/officeDocument/2006/relationships/revisionLog" Target="revisionLog133.xml"/><Relationship Id="rId342" Type="http://schemas.openxmlformats.org/officeDocument/2006/relationships/revisionLog" Target="revisionLog86.xml"/><Relationship Id="rId363" Type="http://schemas.openxmlformats.org/officeDocument/2006/relationships/revisionLog" Target="revisionLog107.xml"/><Relationship Id="rId384" Type="http://schemas.openxmlformats.org/officeDocument/2006/relationships/revisionLog" Target="revisionLog128.xml"/><Relationship Id="rId321" Type="http://schemas.openxmlformats.org/officeDocument/2006/relationships/revisionLog" Target="revisionLog65.xml"/><Relationship Id="rId419" Type="http://schemas.openxmlformats.org/officeDocument/2006/relationships/revisionLog" Target="revisionLog12.xml"/><Relationship Id="rId414" Type="http://schemas.openxmlformats.org/officeDocument/2006/relationships/revisionLog" Target="revisionLog7.xml"/><Relationship Id="rId430" Type="http://schemas.openxmlformats.org/officeDocument/2006/relationships/revisionLog" Target="revisionLog23.xml"/><Relationship Id="rId435" Type="http://schemas.openxmlformats.org/officeDocument/2006/relationships/revisionLog" Target="revisionLog28.xml"/><Relationship Id="rId316" Type="http://schemas.openxmlformats.org/officeDocument/2006/relationships/revisionLog" Target="revisionLog60.xml"/><Relationship Id="rId337" Type="http://schemas.openxmlformats.org/officeDocument/2006/relationships/revisionLog" Target="revisionLog81.xml"/><Relationship Id="rId358" Type="http://schemas.openxmlformats.org/officeDocument/2006/relationships/revisionLog" Target="revisionLog102.xml"/><Relationship Id="rId379" Type="http://schemas.openxmlformats.org/officeDocument/2006/relationships/revisionLog" Target="revisionLog123.xml"/><Relationship Id="rId374" Type="http://schemas.openxmlformats.org/officeDocument/2006/relationships/revisionLog" Target="revisionLog118.xml"/><Relationship Id="rId332" Type="http://schemas.openxmlformats.org/officeDocument/2006/relationships/revisionLog" Target="revisionLog76.xml"/><Relationship Id="rId395" Type="http://schemas.openxmlformats.org/officeDocument/2006/relationships/revisionLog" Target="revisionLog139.xml"/><Relationship Id="rId311" Type="http://schemas.openxmlformats.org/officeDocument/2006/relationships/revisionLog" Target="revisionLog55.xml"/><Relationship Id="rId353" Type="http://schemas.openxmlformats.org/officeDocument/2006/relationships/revisionLog" Target="revisionLog97.xml"/><Relationship Id="rId409" Type="http://schemas.openxmlformats.org/officeDocument/2006/relationships/revisionLog" Target="revisionLog2.xml"/><Relationship Id="rId390" Type="http://schemas.openxmlformats.org/officeDocument/2006/relationships/revisionLog" Target="revisionLog134.xml"/><Relationship Id="rId404" Type="http://schemas.openxmlformats.org/officeDocument/2006/relationships/revisionLog" Target="revisionLog148.xml"/><Relationship Id="rId420" Type="http://schemas.openxmlformats.org/officeDocument/2006/relationships/revisionLog" Target="revisionLog13.xml"/><Relationship Id="rId425" Type="http://schemas.openxmlformats.org/officeDocument/2006/relationships/revisionLog" Target="revisionLog18.xml"/><Relationship Id="rId297" Type="http://schemas.openxmlformats.org/officeDocument/2006/relationships/revisionLog" Target="revisionLog41.xml"/><Relationship Id="rId306" Type="http://schemas.openxmlformats.org/officeDocument/2006/relationships/revisionLog" Target="revisionLog50.xml"/><Relationship Id="rId292" Type="http://schemas.openxmlformats.org/officeDocument/2006/relationships/revisionLog" Target="revisionLog36.xml"/><Relationship Id="rId327" Type="http://schemas.openxmlformats.org/officeDocument/2006/relationships/revisionLog" Target="revisionLog71.xml"/><Relationship Id="rId348" Type="http://schemas.openxmlformats.org/officeDocument/2006/relationships/revisionLog" Target="revisionLog92.xml"/><Relationship Id="rId369" Type="http://schemas.openxmlformats.org/officeDocument/2006/relationships/revisionLog" Target="revisionLog113.xml"/><Relationship Id="rId322" Type="http://schemas.openxmlformats.org/officeDocument/2006/relationships/revisionLog" Target="revisionLog66.xml"/><Relationship Id="rId343" Type="http://schemas.openxmlformats.org/officeDocument/2006/relationships/revisionLog" Target="revisionLog87.xml"/><Relationship Id="rId364" Type="http://schemas.openxmlformats.org/officeDocument/2006/relationships/revisionLog" Target="revisionLog108.xml"/><Relationship Id="rId301" Type="http://schemas.openxmlformats.org/officeDocument/2006/relationships/revisionLog" Target="revisionLog45.xml"/><Relationship Id="rId380" Type="http://schemas.openxmlformats.org/officeDocument/2006/relationships/revisionLog" Target="revisionLog124.xml"/><Relationship Id="rId385" Type="http://schemas.openxmlformats.org/officeDocument/2006/relationships/revisionLog" Target="revisionLog129.xml"/><Relationship Id="rId415" Type="http://schemas.openxmlformats.org/officeDocument/2006/relationships/revisionLog" Target="revisionLog8.xml"/><Relationship Id="rId436" Type="http://schemas.openxmlformats.org/officeDocument/2006/relationships/revisionLog" Target="revisionLog152.xml"/><Relationship Id="rId431" Type="http://schemas.openxmlformats.org/officeDocument/2006/relationships/revisionLog" Target="revisionLog24.xml"/><Relationship Id="rId410" Type="http://schemas.openxmlformats.org/officeDocument/2006/relationships/revisionLog" Target="revisionLog3.xml"/><Relationship Id="rId338" Type="http://schemas.openxmlformats.org/officeDocument/2006/relationships/revisionLog" Target="revisionLog82.xml"/><Relationship Id="rId317" Type="http://schemas.openxmlformats.org/officeDocument/2006/relationships/revisionLog" Target="revisionLog61.xml"/><Relationship Id="rId333" Type="http://schemas.openxmlformats.org/officeDocument/2006/relationships/revisionLog" Target="revisionLog77.xml"/><Relationship Id="rId359" Type="http://schemas.openxmlformats.org/officeDocument/2006/relationships/revisionLog" Target="revisionLog103.xml"/><Relationship Id="rId354" Type="http://schemas.openxmlformats.org/officeDocument/2006/relationships/revisionLog" Target="revisionLog98.xml"/><Relationship Id="rId312" Type="http://schemas.openxmlformats.org/officeDocument/2006/relationships/revisionLog" Target="revisionLog56.xml"/><Relationship Id="rId375" Type="http://schemas.openxmlformats.org/officeDocument/2006/relationships/revisionLog" Target="revisionLog119.xml"/><Relationship Id="rId391" Type="http://schemas.openxmlformats.org/officeDocument/2006/relationships/revisionLog" Target="revisionLog135.xml"/><Relationship Id="rId405" Type="http://schemas.openxmlformats.org/officeDocument/2006/relationships/revisionLog" Target="revisionLog149.xml"/><Relationship Id="rId370" Type="http://schemas.openxmlformats.org/officeDocument/2006/relationships/revisionLog" Target="revisionLog114.xml"/><Relationship Id="rId396" Type="http://schemas.openxmlformats.org/officeDocument/2006/relationships/revisionLog" Target="revisionLog140.xml"/><Relationship Id="rId426" Type="http://schemas.openxmlformats.org/officeDocument/2006/relationships/revisionLog" Target="revisionLog19.xml"/><Relationship Id="rId298" Type="http://schemas.openxmlformats.org/officeDocument/2006/relationships/revisionLog" Target="revisionLog42.xml"/><Relationship Id="rId400" Type="http://schemas.openxmlformats.org/officeDocument/2006/relationships/revisionLog" Target="revisionLog144.xml"/><Relationship Id="rId421" Type="http://schemas.openxmlformats.org/officeDocument/2006/relationships/revisionLog" Target="revisionLog14.xml"/><Relationship Id="rId328" Type="http://schemas.openxmlformats.org/officeDocument/2006/relationships/revisionLog" Target="revisionLog72.xml"/><Relationship Id="rId344" Type="http://schemas.openxmlformats.org/officeDocument/2006/relationships/revisionLog" Target="revisionLog88.xml"/><Relationship Id="rId349" Type="http://schemas.openxmlformats.org/officeDocument/2006/relationships/revisionLog" Target="revisionLog93.xml"/><Relationship Id="rId293" Type="http://schemas.openxmlformats.org/officeDocument/2006/relationships/revisionLog" Target="revisionLog37.xml"/><Relationship Id="rId307" Type="http://schemas.openxmlformats.org/officeDocument/2006/relationships/revisionLog" Target="revisionLog51.xml"/><Relationship Id="rId323" Type="http://schemas.openxmlformats.org/officeDocument/2006/relationships/revisionLog" Target="revisionLog67.xml"/><Relationship Id="rId302" Type="http://schemas.openxmlformats.org/officeDocument/2006/relationships/revisionLog" Target="revisionLog46.xml"/><Relationship Id="rId386" Type="http://schemas.openxmlformats.org/officeDocument/2006/relationships/revisionLog" Target="revisionLog130.xml"/><Relationship Id="rId365" Type="http://schemas.openxmlformats.org/officeDocument/2006/relationships/revisionLog" Target="revisionLog109.xml"/><Relationship Id="rId381" Type="http://schemas.openxmlformats.org/officeDocument/2006/relationships/revisionLog" Target="revisionLog125.xml"/><Relationship Id="rId360" Type="http://schemas.openxmlformats.org/officeDocument/2006/relationships/revisionLog" Target="revisionLog104.xml"/><Relationship Id="rId416" Type="http://schemas.openxmlformats.org/officeDocument/2006/relationships/revisionLog" Target="revisionLog9.xml"/><Relationship Id="rId437" Type="http://schemas.openxmlformats.org/officeDocument/2006/relationships/revisionLog" Target="revisionLog153.xml"/><Relationship Id="rId411" Type="http://schemas.openxmlformats.org/officeDocument/2006/relationships/revisionLog" Target="revisionLog4.xml"/><Relationship Id="rId432" Type="http://schemas.openxmlformats.org/officeDocument/2006/relationships/revisionLog" Target="revisionLog25.xml"/><Relationship Id="rId339" Type="http://schemas.openxmlformats.org/officeDocument/2006/relationships/revisionLog" Target="revisionLog83.xml"/><Relationship Id="rId318" Type="http://schemas.openxmlformats.org/officeDocument/2006/relationships/revisionLog" Target="revisionLog62.xml"/><Relationship Id="rId313" Type="http://schemas.openxmlformats.org/officeDocument/2006/relationships/revisionLog" Target="revisionLog57.xml"/><Relationship Id="rId376" Type="http://schemas.openxmlformats.org/officeDocument/2006/relationships/revisionLog" Target="revisionLog120.xml"/><Relationship Id="rId350" Type="http://schemas.openxmlformats.org/officeDocument/2006/relationships/revisionLog" Target="revisionLog94.xml"/><Relationship Id="rId397" Type="http://schemas.openxmlformats.org/officeDocument/2006/relationships/revisionLog" Target="revisionLog141.xml"/><Relationship Id="rId406" Type="http://schemas.openxmlformats.org/officeDocument/2006/relationships/revisionLog" Target="revisionLog150.xml"/><Relationship Id="rId334" Type="http://schemas.openxmlformats.org/officeDocument/2006/relationships/revisionLog" Target="revisionLog78.xml"/><Relationship Id="rId355" Type="http://schemas.openxmlformats.org/officeDocument/2006/relationships/revisionLog" Target="revisionLog99.xml"/><Relationship Id="rId371" Type="http://schemas.openxmlformats.org/officeDocument/2006/relationships/revisionLog" Target="revisionLog115.xml"/><Relationship Id="rId392" Type="http://schemas.openxmlformats.org/officeDocument/2006/relationships/revisionLog" Target="revisionLog136.xml"/><Relationship Id="rId401" Type="http://schemas.openxmlformats.org/officeDocument/2006/relationships/revisionLog" Target="revisionLog145.xml"/><Relationship Id="rId422" Type="http://schemas.openxmlformats.org/officeDocument/2006/relationships/revisionLog" Target="revisionLog15.xml"/><Relationship Id="rId427" Type="http://schemas.openxmlformats.org/officeDocument/2006/relationships/revisionLog" Target="revisionLog20.xml"/><Relationship Id="rId329" Type="http://schemas.openxmlformats.org/officeDocument/2006/relationships/revisionLog" Target="revisionLog73.xml"/><Relationship Id="rId308" Type="http://schemas.openxmlformats.org/officeDocument/2006/relationships/revisionLog" Target="revisionLog52.xml"/><Relationship Id="rId294" Type="http://schemas.openxmlformats.org/officeDocument/2006/relationships/revisionLog" Target="revisionLog38.xml"/><Relationship Id="rId340" Type="http://schemas.openxmlformats.org/officeDocument/2006/relationships/revisionLog" Target="revisionLog84.xml"/><Relationship Id="rId361" Type="http://schemas.openxmlformats.org/officeDocument/2006/relationships/revisionLog" Target="revisionLog105.xml"/><Relationship Id="rId382" Type="http://schemas.openxmlformats.org/officeDocument/2006/relationships/revisionLog" Target="revisionLog126.xml"/><Relationship Id="rId417" Type="http://schemas.openxmlformats.org/officeDocument/2006/relationships/revisionLog" Target="revisionLog10.xml"/><Relationship Id="rId438" Type="http://schemas.openxmlformats.org/officeDocument/2006/relationships/revisionLog" Target="revisionLog154.xml"/><Relationship Id="rId319" Type="http://schemas.openxmlformats.org/officeDocument/2006/relationships/revisionLog" Target="revisionLog63.xml"/><Relationship Id="rId330" Type="http://schemas.openxmlformats.org/officeDocument/2006/relationships/revisionLog" Target="revisionLog74.xml"/><Relationship Id="rId393" Type="http://schemas.openxmlformats.org/officeDocument/2006/relationships/revisionLog" Target="revisionLog137.xml"/><Relationship Id="rId407" Type="http://schemas.openxmlformats.org/officeDocument/2006/relationships/revisionLog" Target="revisionLog151.xml"/><Relationship Id="rId351" Type="http://schemas.openxmlformats.org/officeDocument/2006/relationships/revisionLog" Target="revisionLog95.xml"/><Relationship Id="rId372" Type="http://schemas.openxmlformats.org/officeDocument/2006/relationships/revisionLog" Target="revisionLog116.xml"/><Relationship Id="rId428" Type="http://schemas.openxmlformats.org/officeDocument/2006/relationships/revisionLog" Target="revisionLog21.xml"/><Relationship Id="rId309" Type="http://schemas.openxmlformats.org/officeDocument/2006/relationships/revisionLog" Target="revisionLog53.xml"/><Relationship Id="rId295" Type="http://schemas.openxmlformats.org/officeDocument/2006/relationships/revisionLog" Target="revisionLog3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58960E9-FF6B-49AA-8F45-C6CDD823BBDA}" diskRevisions="1" revisionId="3353" version="6">
  <header guid="{51637AA9-19DF-48D4-84FD-ACF3FE825049}" dateTime="2018-10-19T09:46:00" maxSheetId="2" userName="elisabeta.trifan" r:id="rId290" minRId="2003" maxRId="2004">
    <sheetIdMap count="1">
      <sheetId val="1"/>
    </sheetIdMap>
  </header>
  <header guid="{6E52B7A9-ADA2-4691-9A1E-395C28755DEE}" dateTime="2018-10-19T09:47:33" maxSheetId="2" userName="elisabeta.trifan" r:id="rId291">
    <sheetIdMap count="1">
      <sheetId val="1"/>
    </sheetIdMap>
  </header>
  <header guid="{94854B78-A68F-46FB-80B0-8225EFA4D6E3}" dateTime="2018-10-19T10:42:15" maxSheetId="2" userName="daniela.voicu" r:id="rId292" minRId="2009" maxRId="2016">
    <sheetIdMap count="1">
      <sheetId val="1"/>
    </sheetIdMap>
  </header>
  <header guid="{7E87A0E3-D7DC-4CD2-B8E0-3425624008D9}" dateTime="2018-10-19T10:44:27" maxSheetId="2" userName="daniela.voicu" r:id="rId293" minRId="2019">
    <sheetIdMap count="1">
      <sheetId val="1"/>
    </sheetIdMap>
  </header>
  <header guid="{EE5089DF-4AFC-40FF-8196-16212720AA9D}" dateTime="2018-10-19T10:46:33" maxSheetId="2" userName="daniela.voicu" r:id="rId294" minRId="2020" maxRId="2021">
    <sheetIdMap count="1">
      <sheetId val="1"/>
    </sheetIdMap>
  </header>
  <header guid="{7B93B16F-4111-4B33-B9B4-A8153C9DC23A}" dateTime="2018-10-19T10:49:24" maxSheetId="2" userName="daniela.voicu" r:id="rId295" minRId="2022" maxRId="2023">
    <sheetIdMap count="1">
      <sheetId val="1"/>
    </sheetIdMap>
  </header>
  <header guid="{600A881C-9587-49BC-A276-87EB9735E91D}" dateTime="2018-10-19T10:50:48" maxSheetId="2" userName="daniela.voicu" r:id="rId296">
    <sheetIdMap count="1">
      <sheetId val="1"/>
    </sheetIdMap>
  </header>
  <header guid="{44A9F9D3-656B-4BEB-A226-56D65A6044F1}" dateTime="2018-10-19T10:55:45" maxSheetId="2" userName="daniela.voicu" r:id="rId297" minRId="2026" maxRId="2032">
    <sheetIdMap count="1">
      <sheetId val="1"/>
    </sheetIdMap>
  </header>
  <header guid="{C20A5F57-9CA9-4927-841F-97B52D777B24}" dateTime="2018-10-19T11:06:32" maxSheetId="2" userName="daniela.voicu" r:id="rId298" minRId="2035" maxRId="2047">
    <sheetIdMap count="1">
      <sheetId val="1"/>
    </sheetIdMap>
  </header>
  <header guid="{A431772A-A30F-4CEA-9169-6AF5FBAAB92A}" dateTime="2018-10-19T11:06:59" maxSheetId="2" userName="daniela.voicu" r:id="rId299" minRId="2050" maxRId="2051">
    <sheetIdMap count="1">
      <sheetId val="1"/>
    </sheetIdMap>
  </header>
  <header guid="{00248EF6-7C77-42CC-8AE0-E73F5132CFCA}" dateTime="2018-10-19T11:07:22" maxSheetId="2" userName="daniela.voicu" r:id="rId300">
    <sheetIdMap count="1">
      <sheetId val="1"/>
    </sheetIdMap>
  </header>
  <header guid="{74971BFD-B80D-46A9-8270-21FE12DB288D}" dateTime="2018-10-19T13:22:05" maxSheetId="2" userName="elisabeta.trifan" r:id="rId301" minRId="2054" maxRId="2086">
    <sheetIdMap count="1">
      <sheetId val="1"/>
    </sheetIdMap>
  </header>
  <header guid="{31BBEEDC-5890-4E6C-A1A7-668908237FEB}" dateTime="2018-10-19T13:22:22" maxSheetId="2" userName="elisabeta.trifan" r:id="rId302">
    <sheetIdMap count="1">
      <sheetId val="1"/>
    </sheetIdMap>
  </header>
  <header guid="{69F8C8F8-C55C-42FB-A4AD-DC3C48796EE8}" dateTime="2018-10-19T13:23:55" maxSheetId="2" userName="elisabeta.trifan" r:id="rId303" minRId="2089" maxRId="2115">
    <sheetIdMap count="1">
      <sheetId val="1"/>
    </sheetIdMap>
  </header>
  <header guid="{DA39F72A-8987-40E9-89F1-9CC49DAB171B}" dateTime="2018-10-19T13:24:10" maxSheetId="2" userName="elisabeta.trifan" r:id="rId304" minRId="2116">
    <sheetIdMap count="1">
      <sheetId val="1"/>
    </sheetIdMap>
  </header>
  <header guid="{143BE296-510C-4CA3-9ECF-907471FDBF05}" dateTime="2018-10-19T13:24:25" maxSheetId="2" userName="elisabeta.trifan" r:id="rId305">
    <sheetIdMap count="1">
      <sheetId val="1"/>
    </sheetIdMap>
  </header>
  <header guid="{E4D72B9A-77C6-4B66-BF60-5B92A80D06A3}" dateTime="2018-10-19T13:24:37" maxSheetId="2" userName="elisabeta.trifan" r:id="rId306">
    <sheetIdMap count="1">
      <sheetId val="1"/>
    </sheetIdMap>
  </header>
  <header guid="{96416AD7-8CF0-4B9C-9597-5875EF996DD0}" dateTime="2018-10-19T13:24:45" maxSheetId="2" userName="elisabeta.trifan" r:id="rId307">
    <sheetIdMap count="1">
      <sheetId val="1"/>
    </sheetIdMap>
  </header>
  <header guid="{86306CCD-FC6B-4BB3-B848-F39F805791F0}" dateTime="2018-10-19T13:27:04" maxSheetId="2" userName="elisabeta.trifan" r:id="rId308" minRId="2117" maxRId="2118">
    <sheetIdMap count="1">
      <sheetId val="1"/>
    </sheetIdMap>
  </header>
  <header guid="{108AF0B1-79C2-4110-B3CE-1A4AA7727EA8}" dateTime="2018-10-19T13:27:46" maxSheetId="2" userName="elisabeta.trifan" r:id="rId309" minRId="2121">
    <sheetIdMap count="1">
      <sheetId val="1"/>
    </sheetIdMap>
  </header>
  <header guid="{8E2A5257-6046-4C74-A3A3-277D6F96452F}" dateTime="2018-10-19T13:49:23" maxSheetId="2" userName="elisabeta.trifan" r:id="rId310">
    <sheetIdMap count="1">
      <sheetId val="1"/>
    </sheetIdMap>
  </header>
  <header guid="{FB8C263B-07A5-47EB-A596-471474D7E863}" dateTime="2018-10-19T13:50:00" maxSheetId="2" userName="elisabeta.trifan" r:id="rId311">
    <sheetIdMap count="1">
      <sheetId val="1"/>
    </sheetIdMap>
  </header>
  <header guid="{435AA632-4668-48CF-A792-7B211DCCF47E}" dateTime="2018-10-19T13:50:07" maxSheetId="2" userName="elisabeta.trifan" r:id="rId312">
    <sheetIdMap count="1">
      <sheetId val="1"/>
    </sheetIdMap>
  </header>
  <header guid="{795E421C-91EE-4101-8F8B-128C8FCCECEC}" dateTime="2018-10-19T13:51:21" maxSheetId="2" userName="elisabeta.trifan" r:id="rId313" minRId="2127" maxRId="2129">
    <sheetIdMap count="1">
      <sheetId val="1"/>
    </sheetIdMap>
  </header>
  <header guid="{44DC7605-0B85-47C6-876A-3D3A277F330C}" dateTime="2018-10-19T13:51:28" maxSheetId="2" userName="elisabeta.trifan" r:id="rId314" minRId="2130" maxRId="2133">
    <sheetIdMap count="1">
      <sheetId val="1"/>
    </sheetIdMap>
  </header>
  <header guid="{ED1C4A47-6CB9-4A58-86DF-52E414A5B459}" dateTime="2018-10-19T13:51:53" maxSheetId="2" userName="elisabeta.trifan" r:id="rId315" minRId="2134">
    <sheetIdMap count="1">
      <sheetId val="1"/>
    </sheetIdMap>
  </header>
  <header guid="{CF289C4C-C2D4-4793-A768-3838DEEF3528}" dateTime="2018-10-19T13:52:00" maxSheetId="2" userName="elisabeta.trifan" r:id="rId316" minRId="2135" maxRId="2137">
    <sheetIdMap count="1">
      <sheetId val="1"/>
    </sheetIdMap>
  </header>
  <header guid="{C1511A57-C5AB-4573-8607-319A5EAC7C24}" dateTime="2018-10-19T13:52:15" maxSheetId="2" userName="elisabeta.trifan" r:id="rId317">
    <sheetIdMap count="1">
      <sheetId val="1"/>
    </sheetIdMap>
  </header>
  <header guid="{EAA27BEE-032B-48AF-9AAE-B2955FD98908}" dateTime="2018-10-19T13:52:28" maxSheetId="2" userName="elisabeta.trifan" r:id="rId318">
    <sheetIdMap count="1">
      <sheetId val="1"/>
    </sheetIdMap>
  </header>
  <header guid="{4A3A7805-A8E5-46BC-8F60-BE00BE73205A}" dateTime="2018-10-19T13:52:41" maxSheetId="2" userName="elisabeta.trifan" r:id="rId319">
    <sheetIdMap count="1">
      <sheetId val="1"/>
    </sheetIdMap>
  </header>
  <header guid="{36AA31EB-0320-462E-BDAA-F260AA0294BF}" dateTime="2018-10-19T13:53:01" maxSheetId="2" userName="elisabeta.trifan" r:id="rId320" minRId="2138" maxRId="2141">
    <sheetIdMap count="1">
      <sheetId val="1"/>
    </sheetIdMap>
  </header>
  <header guid="{0901EE48-CA2A-4950-93EB-294368FFDF8F}" dateTime="2018-10-19T13:53:25" maxSheetId="2" userName="elisabeta.trifan" r:id="rId321" minRId="2142" maxRId="2149">
    <sheetIdMap count="1">
      <sheetId val="1"/>
    </sheetIdMap>
  </header>
  <header guid="{D04A9C96-1DB0-4D3F-8069-222554ACBE1B}" dateTime="2018-10-19T13:53:40" maxSheetId="2" userName="elisabeta.trifan" r:id="rId322">
    <sheetIdMap count="1">
      <sheetId val="1"/>
    </sheetIdMap>
  </header>
  <header guid="{5C8AFB5E-15AB-4346-80B1-B5FDB046F6E6}" dateTime="2018-10-19T13:53:57" maxSheetId="2" userName="elisabeta.trifan" r:id="rId323">
    <sheetIdMap count="1">
      <sheetId val="1"/>
    </sheetIdMap>
  </header>
  <header guid="{5F54E94E-4B5F-4091-A413-50EB3AFC2949}" dateTime="2018-10-19T13:54:20" maxSheetId="2" userName="elisabeta.trifan" r:id="rId324" minRId="2150" maxRId="2151">
    <sheetIdMap count="1">
      <sheetId val="1"/>
    </sheetIdMap>
  </header>
  <header guid="{AD820162-6308-4EC6-9339-9527A66DFC01}" dateTime="2018-10-19T13:54:52" maxSheetId="2" userName="elisabeta.trifan" r:id="rId325" minRId="2152" maxRId="2155">
    <sheetIdMap count="1">
      <sheetId val="1"/>
    </sheetIdMap>
  </header>
  <header guid="{95E630A9-BC48-4E2A-B3F7-2FAA986868CD}" dateTime="2018-10-19T13:55:06" maxSheetId="2" userName="elisabeta.trifan" r:id="rId326" minRId="2156" maxRId="2158">
    <sheetIdMap count="1">
      <sheetId val="1"/>
    </sheetIdMap>
  </header>
  <header guid="{070F4675-F2F2-40D1-AA73-455998776F08}" dateTime="2018-10-19T13:55:22" maxSheetId="2" userName="elisabeta.trifan" r:id="rId327" minRId="2159" maxRId="2163">
    <sheetIdMap count="1">
      <sheetId val="1"/>
    </sheetIdMap>
  </header>
  <header guid="{CC6A4B4D-393C-4AB3-BC13-22EAE0B5C7A4}" dateTime="2018-10-19T13:56:40" maxSheetId="2" userName="elisabeta.trifan" r:id="rId328" minRId="2164">
    <sheetIdMap count="1">
      <sheetId val="1"/>
    </sheetIdMap>
  </header>
  <header guid="{447FE800-9F4F-46E8-A472-26B5680DB596}" dateTime="2018-10-19T13:58:17" maxSheetId="2" userName="elisabeta.trifan" r:id="rId329">
    <sheetIdMap count="1">
      <sheetId val="1"/>
    </sheetIdMap>
  </header>
  <header guid="{5090FAC6-66C9-4F7C-B724-3FD5E0D4599A}" dateTime="2018-10-19T13:58:29" maxSheetId="2" userName="elisabeta.trifan" r:id="rId330">
    <sheetIdMap count="1">
      <sheetId val="1"/>
    </sheetIdMap>
  </header>
  <header guid="{39F5AA93-DF9C-49F4-96D8-466A1EB73D3F}" dateTime="2018-10-22T09:28:03" maxSheetId="2" userName="ovidiu.dumitrache" r:id="rId331" minRId="2165" maxRId="2187">
    <sheetIdMap count="1">
      <sheetId val="1"/>
    </sheetIdMap>
  </header>
  <header guid="{BCD8C695-E0AA-4110-9F0A-8FADA6746551}" dateTime="2018-10-22T10:03:14" maxSheetId="2" userName="mihaela.nicolae" r:id="rId332" minRId="2190" maxRId="2195">
    <sheetIdMap count="1">
      <sheetId val="1"/>
    </sheetIdMap>
  </header>
  <header guid="{AE982403-1F7B-4076-9FF5-733F58043385}" dateTime="2018-10-22T10:04:53" maxSheetId="2" userName="mihaela.nicolae" r:id="rId333" minRId="2198" maxRId="2200">
    <sheetIdMap count="1">
      <sheetId val="1"/>
    </sheetIdMap>
  </header>
  <header guid="{4E356D56-BBDA-46E5-9ACF-49DF72C044DF}" dateTime="2018-10-22T10:05:20" maxSheetId="2" userName="mihaela.nicolae" r:id="rId334">
    <sheetIdMap count="1">
      <sheetId val="1"/>
    </sheetIdMap>
  </header>
  <header guid="{69B7A8E6-CE0B-4348-81D4-E9C06F9B9DCE}" dateTime="2018-10-26T09:22:26" maxSheetId="2" userName="maria.petre" r:id="rId335">
    <sheetIdMap count="1">
      <sheetId val="1"/>
    </sheetIdMap>
  </header>
  <header guid="{82328E0B-7285-4656-8AAF-8B4013410B60}" dateTime="2018-10-26T10:20:07" maxSheetId="2" userName="maria.petre" r:id="rId336" minRId="2205" maxRId="2231">
    <sheetIdMap count="1">
      <sheetId val="1"/>
    </sheetIdMap>
  </header>
  <header guid="{6493DAD7-5CC2-48EC-9F9D-DA9360D20350}" dateTime="2018-10-26T10:23:11" maxSheetId="2" userName="maria.petre" r:id="rId337" minRId="2234" maxRId="2294">
    <sheetIdMap count="1">
      <sheetId val="1"/>
    </sheetIdMap>
  </header>
  <header guid="{47C77FDC-A25F-4E7B-A6B4-D902D28E7698}" dateTime="2018-10-26T10:37:05" maxSheetId="2" userName="daniela.voicu" r:id="rId338" minRId="2295" maxRId="2297">
    <sheetIdMap count="1">
      <sheetId val="1"/>
    </sheetIdMap>
  </header>
  <header guid="{8DA7EC91-0FA3-4BFA-83B6-2405F249D428}" dateTime="2018-10-26T10:40:54" maxSheetId="2" userName="daniela.voicu" r:id="rId339" minRId="2300">
    <sheetIdMap count="1">
      <sheetId val="1"/>
    </sheetIdMap>
  </header>
  <header guid="{CDF70555-C15E-4712-9323-B908233F137F}" dateTime="2018-10-26T10:50:30" maxSheetId="2" userName="daniela.voicu" r:id="rId340" minRId="2303" maxRId="2313">
    <sheetIdMap count="1">
      <sheetId val="1"/>
    </sheetIdMap>
  </header>
  <header guid="{AD4AB7DF-286C-4509-875C-188D56F3682F}" dateTime="2018-10-26T10:58:20" maxSheetId="2" userName="daniela.voicu" r:id="rId341" minRId="2316" maxRId="2323">
    <sheetIdMap count="1">
      <sheetId val="1"/>
    </sheetIdMap>
  </header>
  <header guid="{71713648-4CB3-44EC-B1AA-1BBA4BA8E8AF}" dateTime="2018-10-26T11:07:19" maxSheetId="2" userName="daniela.voicu" r:id="rId342" minRId="2324" maxRId="2329">
    <sheetIdMap count="1">
      <sheetId val="1"/>
    </sheetIdMap>
  </header>
  <header guid="{5D8830E7-4F25-4747-BDEB-96EB6C331B27}" dateTime="2018-10-26T11:11:39" maxSheetId="2" userName="daniela.voicu" r:id="rId343" minRId="2332" maxRId="2340">
    <sheetIdMap count="1">
      <sheetId val="1"/>
    </sheetIdMap>
  </header>
  <header guid="{4F7B36B3-20CB-4ABB-A7CF-AD5B88FC8CDC}" dateTime="2018-10-26T11:13:27" maxSheetId="2" userName="daniela.voicu" r:id="rId344">
    <sheetIdMap count="1">
      <sheetId val="1"/>
    </sheetIdMap>
  </header>
  <header guid="{36099395-3809-4E26-856B-4C15ACBFDB4F}" dateTime="2018-10-26T11:17:22" maxSheetId="2" userName="maria.petre" r:id="rId345" minRId="2343" maxRId="2347">
    <sheetIdMap count="1">
      <sheetId val="1"/>
    </sheetIdMap>
  </header>
  <header guid="{3866382B-218B-419C-A21F-4B9DD4E13B82}" dateTime="2018-10-26T11:18:08" maxSheetId="2" userName="maria.petre" r:id="rId346" minRId="2350">
    <sheetIdMap count="1">
      <sheetId val="1"/>
    </sheetIdMap>
  </header>
  <header guid="{15732181-3C8E-4B40-9C68-6E47283F9683}" dateTime="2018-10-26T11:37:58" maxSheetId="2" userName="maria.petre" r:id="rId347" minRId="2351">
    <sheetIdMap count="1">
      <sheetId val="1"/>
    </sheetIdMap>
  </header>
  <header guid="{3426A21C-BE22-4B43-B55F-A46F3A34A989}" dateTime="2018-10-26T11:53:18" maxSheetId="2" userName="maria.petre" r:id="rId348" minRId="2354" maxRId="2356">
    <sheetIdMap count="1">
      <sheetId val="1"/>
    </sheetIdMap>
  </header>
  <header guid="{030A6D6F-D6D3-4E85-891B-9F43DEF5C0CC}" dateTime="2018-10-26T11:53:57" maxSheetId="2" userName="maria.petre" r:id="rId349">
    <sheetIdMap count="1">
      <sheetId val="1"/>
    </sheetIdMap>
  </header>
  <header guid="{3E5EA7AA-C588-4161-8157-23795CA245BF}" dateTime="2018-10-26T11:56:56" maxSheetId="2" userName="maria.petre" r:id="rId350">
    <sheetIdMap count="1">
      <sheetId val="1"/>
    </sheetIdMap>
  </header>
  <header guid="{60A715D9-ADCE-4CD9-A077-071229CCB455}" dateTime="2018-10-29T14:27:07" maxSheetId="2" userName="georgiana.dobre" r:id="rId351" minRId="2361" maxRId="2366">
    <sheetIdMap count="1">
      <sheetId val="1"/>
    </sheetIdMap>
  </header>
  <header guid="{E14157F6-CF3B-4A8A-92C8-CC88486AF1F4}" dateTime="2018-10-30T16:40:46" maxSheetId="2" userName="luminita.jipa" r:id="rId352">
    <sheetIdMap count="1">
      <sheetId val="1"/>
    </sheetIdMap>
  </header>
  <header guid="{D16DEAC7-C68C-4AD3-AF31-03A363BBC640}" dateTime="2018-10-31T12:36:21" maxSheetId="2" userName="elisabeta.trifan" r:id="rId353" minRId="2371" maxRId="2415">
    <sheetIdMap count="1">
      <sheetId val="1"/>
    </sheetIdMap>
  </header>
  <header guid="{6D6D52EB-EA97-46BA-A1F5-1BBD737F6A43}" dateTime="2018-10-31T12:40:03" maxSheetId="2" userName="elisabeta.trifan" r:id="rId354" minRId="2419" maxRId="2420">
    <sheetIdMap count="1">
      <sheetId val="1"/>
    </sheetIdMap>
  </header>
  <header guid="{F7D6DF67-1571-42A4-A7EC-77548C47E18E}" dateTime="2018-10-31T12:40:09" maxSheetId="2" userName="elisabeta.trifan" r:id="rId355" minRId="2423">
    <sheetIdMap count="1">
      <sheetId val="1"/>
    </sheetIdMap>
  </header>
  <header guid="{6E9B4A75-CDE2-4B4C-A72A-CFEC3CEA32B7}" dateTime="2018-10-31T12:40:17" maxSheetId="2" userName="elisabeta.trifan" r:id="rId356">
    <sheetIdMap count="1">
      <sheetId val="1"/>
    </sheetIdMap>
  </header>
  <header guid="{4FABAA73-9398-4262-9CAC-0EA2995BF12A}" dateTime="2018-10-31T12:40:44" maxSheetId="2" userName="elisabeta.trifan" r:id="rId357" minRId="2424" maxRId="2425">
    <sheetIdMap count="1">
      <sheetId val="1"/>
    </sheetIdMap>
  </header>
  <header guid="{8021568B-F34B-44B8-9ED2-D0FED1C3468A}" dateTime="2018-10-31T12:41:39" maxSheetId="2" userName="elisabeta.trifan" r:id="rId358" minRId="2426" maxRId="2447">
    <sheetIdMap count="1">
      <sheetId val="1"/>
    </sheetIdMap>
  </header>
  <header guid="{05007D2D-0F8C-4BD2-A952-2EB3847E30C9}" dateTime="2018-10-31T12:42:56" maxSheetId="2" userName="elisabeta.trifan" r:id="rId359" minRId="2448" maxRId="2454">
    <sheetIdMap count="1">
      <sheetId val="1"/>
    </sheetIdMap>
  </header>
  <header guid="{F2071762-D791-45AC-B5B8-F4D4EA6B8F3F}" dateTime="2018-10-31T12:43:03" maxSheetId="2" userName="elisabeta.trifan" r:id="rId360" minRId="2455">
    <sheetIdMap count="1">
      <sheetId val="1"/>
    </sheetIdMap>
  </header>
  <header guid="{C2C88E3A-BE3C-4462-B02B-AA42C15709DD}" dateTime="2018-10-31T12:44:03" maxSheetId="2" userName="elisabeta.trifan" r:id="rId361">
    <sheetIdMap count="1">
      <sheetId val="1"/>
    </sheetIdMap>
  </header>
  <header guid="{6E925761-EF32-4312-8F56-EA7D47CC9C8A}" dateTime="2018-10-31T15:27:14" maxSheetId="2" userName="elisabeta.trifan" r:id="rId362" minRId="2458">
    <sheetIdMap count="1">
      <sheetId val="1"/>
    </sheetIdMap>
  </header>
  <header guid="{C7411B6E-E42C-4752-A3AB-80C1B7710BE6}" dateTime="2018-10-31T15:27:32" maxSheetId="2" userName="elisabeta.trifan" r:id="rId363" minRId="2461" maxRId="2463">
    <sheetIdMap count="1">
      <sheetId val="1"/>
    </sheetIdMap>
  </header>
  <header guid="{B50E3E87-15AF-49C1-91EC-369168E190B4}" dateTime="2018-10-31T15:27:40" maxSheetId="2" userName="elisabeta.trifan" r:id="rId364" minRId="2464" maxRId="2465">
    <sheetIdMap count="1">
      <sheetId val="1"/>
    </sheetIdMap>
  </header>
  <header guid="{FFFA8453-FC51-4048-890B-80962A45FC9F}" dateTime="2018-10-31T15:28:48" maxSheetId="2" userName="elisabeta.trifan" r:id="rId365" minRId="2466">
    <sheetIdMap count="1">
      <sheetId val="1"/>
    </sheetIdMap>
  </header>
  <header guid="{52E27746-BCD5-4CDD-B282-C37E882017A8}" dateTime="2018-10-31T15:30:11" maxSheetId="2" userName="elisabeta.trifan" r:id="rId366" minRId="2467" maxRId="2468">
    <sheetIdMap count="1">
      <sheetId val="1"/>
    </sheetIdMap>
  </header>
  <header guid="{4F46E66F-3448-4E4B-9473-397770787758}" dateTime="2018-10-31T15:31:08" maxSheetId="2" userName="elisabeta.trifan" r:id="rId367" minRId="2469">
    <sheetIdMap count="1">
      <sheetId val="1"/>
    </sheetIdMap>
  </header>
  <header guid="{00E1FB8C-B8F4-4808-B687-139C8292C7CE}" dateTime="2018-10-31T15:31:43" maxSheetId="2" userName="elisabeta.trifan" r:id="rId368" minRId="2470">
    <sheetIdMap count="1">
      <sheetId val="1"/>
    </sheetIdMap>
  </header>
  <header guid="{A0E76114-DDB4-4B9C-846F-D8DB18A2A3A8}" dateTime="2018-10-31T15:31:56" maxSheetId="2" userName="elisabeta.trifan" r:id="rId369" minRId="2471">
    <sheetIdMap count="1">
      <sheetId val="1"/>
    </sheetIdMap>
  </header>
  <header guid="{A9844D9B-DB97-449D-BA1C-FB632C2D0760}" dateTime="2018-10-31T15:33:07" maxSheetId="2" userName="elisabeta.trifan" r:id="rId370" minRId="2472">
    <sheetIdMap count="1">
      <sheetId val="1"/>
    </sheetIdMap>
  </header>
  <header guid="{850EE1FF-99E4-4CF7-B5B9-9494ADD8D78E}" dateTime="2018-10-31T15:33:25" maxSheetId="2" userName="elisabeta.trifan" r:id="rId371" minRId="2473">
    <sheetIdMap count="1">
      <sheetId val="1"/>
    </sheetIdMap>
  </header>
  <header guid="{5A40C7BB-11B2-4C0B-A26B-67536BB74B1F}" dateTime="2018-10-31T15:34:00" maxSheetId="2" userName="elisabeta.trifan" r:id="rId372" minRId="2474" maxRId="2476">
    <sheetIdMap count="1">
      <sheetId val="1"/>
    </sheetIdMap>
  </header>
  <header guid="{6B0D1F7F-C089-4C7B-B858-0FDBE0B2D1DB}" dateTime="2018-10-31T15:34:13" maxSheetId="2" userName="elisabeta.trifan" r:id="rId373" minRId="2477" maxRId="2478">
    <sheetIdMap count="1">
      <sheetId val="1"/>
    </sheetIdMap>
  </header>
  <header guid="{1A5C37DF-059E-4E03-BC31-35331103F285}" dateTime="2018-10-31T15:38:59" maxSheetId="2" userName="elisabeta.trifan" r:id="rId374" minRId="2479" maxRId="2487">
    <sheetIdMap count="1">
      <sheetId val="1"/>
    </sheetIdMap>
  </header>
  <header guid="{B4FEB773-9D01-4C58-AFD9-899B9638B27F}" dateTime="2018-10-31T15:39:17" maxSheetId="2" userName="elisabeta.trifan" r:id="rId375" minRId="2490" maxRId="2491">
    <sheetIdMap count="1">
      <sheetId val="1"/>
    </sheetIdMap>
  </header>
  <header guid="{830B75CD-5B03-45A8-8539-9D6C4E047E57}" dateTime="2018-10-31T15:47:50" maxSheetId="2" userName="luminita.jipa" r:id="rId376">
    <sheetIdMap count="1">
      <sheetId val="1"/>
    </sheetIdMap>
  </header>
  <header guid="{BA250726-756B-4F92-891F-3B5886524D48}" dateTime="2018-10-31T16:02:11" maxSheetId="2" userName="raluca.georgescu" r:id="rId377" minRId="2494" maxRId="2511">
    <sheetIdMap count="1">
      <sheetId val="1"/>
    </sheetIdMap>
  </header>
  <header guid="{E4DEBAF4-0A81-4105-8484-37789D916E6A}" dateTime="2018-10-31T16:10:33" maxSheetId="2" userName="raluca.georgescu" r:id="rId378" minRId="2514" maxRId="2520">
    <sheetIdMap count="1">
      <sheetId val="1"/>
    </sheetIdMap>
  </header>
  <header guid="{3149ADB3-850D-41C6-A6BC-70C2DC0CC937}" dateTime="2018-10-31T16:53:47" maxSheetId="2" userName="raluca.georgescu" r:id="rId379">
    <sheetIdMap count="1">
      <sheetId val="1"/>
    </sheetIdMap>
  </header>
  <header guid="{A52E27C9-640C-4CD1-AC48-B4F2759747A4}" dateTime="2018-11-02T09:00:14" maxSheetId="2" userName="elisabeta.trifan" r:id="rId380">
    <sheetIdMap count="1">
      <sheetId val="1"/>
    </sheetIdMap>
  </header>
  <header guid="{9FFB8666-0888-4303-B9EC-51DB4B94F4D5}" dateTime="2018-11-05T10:24:23" maxSheetId="2" userName="elisabeta.trifan" r:id="rId381">
    <sheetIdMap count="1">
      <sheetId val="1"/>
    </sheetIdMap>
  </header>
  <header guid="{376A2E17-5D59-4931-B79E-DBDB7C0948D1}" dateTime="2018-11-05T10:24:35" maxSheetId="2" userName="elisabeta.trifan" r:id="rId382">
    <sheetIdMap count="1">
      <sheetId val="1"/>
    </sheetIdMap>
  </header>
  <header guid="{B739554E-54DA-4BCA-8DBB-3E24581579E1}" dateTime="2018-11-05T10:24:53" maxSheetId="2" userName="elisabeta.trifan" r:id="rId383">
    <sheetIdMap count="1">
      <sheetId val="1"/>
    </sheetIdMap>
  </header>
  <header guid="{7AC6F296-3AF5-419B-8638-CA327B92A9FA}" dateTime="2018-11-05T10:25:16" maxSheetId="2" userName="elisabeta.trifan" r:id="rId384" minRId="2527">
    <sheetIdMap count="1">
      <sheetId val="1"/>
    </sheetIdMap>
  </header>
  <header guid="{D2056E16-2EAC-4CB8-970B-F4739D5BBACF}" dateTime="2018-11-05T10:25:38" maxSheetId="2" userName="elisabeta.trifan" r:id="rId385" minRId="2530">
    <sheetIdMap count="1">
      <sheetId val="1"/>
    </sheetIdMap>
  </header>
  <header guid="{2BD1F218-11CA-4DAF-9D44-D6D33E1E4860}" dateTime="2018-11-05T10:25:51" maxSheetId="2" userName="elisabeta.trifan" r:id="rId386">
    <sheetIdMap count="1">
      <sheetId val="1"/>
    </sheetIdMap>
  </header>
  <header guid="{2428F9C4-D8E4-4BF7-B780-C384EFC1E1B6}" dateTime="2018-11-05T10:27:42" maxSheetId="2" userName="elisabeta.trifan" r:id="rId387">
    <sheetIdMap count="1">
      <sheetId val="1"/>
    </sheetIdMap>
  </header>
  <header guid="{23662B17-A250-49DC-B6DF-CF09D03B7194}" dateTime="2018-11-05T10:28:07" maxSheetId="2" userName="elisabeta.trifan" r:id="rId388">
    <sheetIdMap count="1">
      <sheetId val="1"/>
    </sheetIdMap>
  </header>
  <header guid="{74E1B4CC-B684-4188-8B0B-B56AA3443872}" dateTime="2018-11-05T10:29:12" maxSheetId="2" userName="elisabeta.trifan" r:id="rId389">
    <sheetIdMap count="1">
      <sheetId val="1"/>
    </sheetIdMap>
  </header>
  <header guid="{4CF1B8EF-0C3B-45D1-976C-482DBFBD4D4E}" dateTime="2018-11-05T10:29:36" maxSheetId="2" userName="elisabeta.trifan" r:id="rId390" minRId="2533">
    <sheetIdMap count="1">
      <sheetId val="1"/>
    </sheetIdMap>
  </header>
  <header guid="{1AAD0A1E-2FB3-41FA-8B0A-0246821BDBBD}" dateTime="2018-11-05T10:29:51" maxSheetId="2" userName="elisabeta.trifan" r:id="rId391">
    <sheetIdMap count="1">
      <sheetId val="1"/>
    </sheetIdMap>
  </header>
  <header guid="{7687D656-FAE4-4E7D-8112-749BA208A1D5}" dateTime="2018-11-05T10:30:13" maxSheetId="2" userName="elisabeta.trifan" r:id="rId392">
    <sheetIdMap count="1">
      <sheetId val="1"/>
    </sheetIdMap>
  </header>
  <header guid="{01640760-DC39-4496-BF89-A8CEDD5B684F}" dateTime="2018-11-05T10:30:25" maxSheetId="2" userName="elisabeta.trifan" r:id="rId393">
    <sheetIdMap count="1">
      <sheetId val="1"/>
    </sheetIdMap>
  </header>
  <header guid="{BA42452A-D905-490D-B834-14492C4ED15B}" dateTime="2018-11-05T10:30:36" maxSheetId="2" userName="elisabeta.trifan" r:id="rId394">
    <sheetIdMap count="1">
      <sheetId val="1"/>
    </sheetIdMap>
  </header>
  <header guid="{BC5ABA3A-F69A-4449-8D23-F57301447F6F}" dateTime="2018-11-05T10:30:48" maxSheetId="2" userName="elisabeta.trifan" r:id="rId395">
    <sheetIdMap count="1">
      <sheetId val="1"/>
    </sheetIdMap>
  </header>
  <header guid="{640CBFA4-0740-4448-8321-F594E06508CF}" dateTime="2018-11-05T10:30:56" maxSheetId="2" userName="elisabeta.trifan" r:id="rId396">
    <sheetIdMap count="1">
      <sheetId val="1"/>
    </sheetIdMap>
  </header>
  <header guid="{804DB326-6773-46F3-8CC4-46174FD96849}" dateTime="2018-11-05T10:31:08" maxSheetId="2" userName="elisabeta.trifan" r:id="rId397">
    <sheetIdMap count="1">
      <sheetId val="1"/>
    </sheetIdMap>
  </header>
  <header guid="{D82D7D4E-D253-41D6-9A67-C508949DB396}" dateTime="2018-11-05T10:31:44" maxSheetId="2" userName="elisabeta.trifan" r:id="rId398" minRId="2534">
    <sheetIdMap count="1">
      <sheetId val="1"/>
    </sheetIdMap>
  </header>
  <header guid="{9F1D3F4D-8F27-4E53-8CB1-5FFB58A5290A}" dateTime="2018-11-05T10:31:59" maxSheetId="2" userName="elisabeta.trifan" r:id="rId399">
    <sheetIdMap count="1">
      <sheetId val="1"/>
    </sheetIdMap>
  </header>
  <header guid="{016517DB-4FD1-4481-9D99-9E37E516E781}" dateTime="2018-11-05T10:32:21" maxSheetId="2" userName="elisabeta.trifan" r:id="rId400">
    <sheetIdMap count="1">
      <sheetId val="1"/>
    </sheetIdMap>
  </header>
  <header guid="{8BD74701-7B4A-49DF-8DC3-FB4EE747CDF2}" dateTime="2018-11-05T10:32:48" maxSheetId="2" userName="elisabeta.trifan" r:id="rId401">
    <sheetIdMap count="1">
      <sheetId val="1"/>
    </sheetIdMap>
  </header>
  <header guid="{75519044-BF2B-47AB-BE39-1F245A0A51D9}" dateTime="2018-11-05T10:33:14" maxSheetId="2" userName="elisabeta.trifan" r:id="rId402">
    <sheetIdMap count="1">
      <sheetId val="1"/>
    </sheetIdMap>
  </header>
  <header guid="{E8EEE8C9-6209-44E2-BBB9-FB70E9F68DB8}" dateTime="2018-11-05T10:33:22" maxSheetId="2" userName="elisabeta.trifan" r:id="rId403">
    <sheetIdMap count="1">
      <sheetId val="1"/>
    </sheetIdMap>
  </header>
  <header guid="{7C9E6CD3-F3E3-499C-8B34-2CF3CD6390DD}" dateTime="2018-11-05T10:33:32" maxSheetId="2" userName="elisabeta.trifan" r:id="rId404">
    <sheetIdMap count="1">
      <sheetId val="1"/>
    </sheetIdMap>
  </header>
  <header guid="{F6D648B9-A69C-409E-B0CD-FE9EBF18D164}" dateTime="2018-11-05T10:33:45" maxSheetId="2" userName="elisabeta.trifan" r:id="rId405">
    <sheetIdMap count="1">
      <sheetId val="1"/>
    </sheetIdMap>
  </header>
  <header guid="{16370425-134C-474C-8ABB-01EF168784BF}" dateTime="2018-11-05T10:34:22" maxSheetId="2" userName="elisabeta.trifan" r:id="rId406">
    <sheetIdMap count="1">
      <sheetId val="1"/>
    </sheetIdMap>
  </header>
  <header guid="{C55124E2-2BC1-48A7-BC00-AD1465030E39}" dateTime="2018-11-05T10:35:54" maxSheetId="2" userName="elisabeta.trifan" r:id="rId407">
    <sheetIdMap count="1">
      <sheetId val="1"/>
    </sheetIdMap>
  </header>
  <header guid="{71FB7834-C82E-49F2-A141-F4A205FC6633}" dateTime="2018-11-05T10:53:37" maxSheetId="2" userName="elisabeta.trifan" r:id="rId408" minRId="2535" maxRId="2550">
    <sheetIdMap count="1">
      <sheetId val="1"/>
    </sheetIdMap>
  </header>
  <header guid="{F4BD85CD-3DD1-4935-A894-09850A6AD00C}" dateTime="2018-11-05T16:15:08" maxSheetId="2" userName="georgiana.dobre" r:id="rId409" minRId="2554">
    <sheetIdMap count="1">
      <sheetId val="1"/>
    </sheetIdMap>
  </header>
  <header guid="{643603F3-113D-4859-88BA-58F7A97121B9}" dateTime="2018-11-06T09:58:22" maxSheetId="2" userName="elisabeta.trifan" r:id="rId410" minRId="2557" maxRId="2564">
    <sheetIdMap count="1">
      <sheetId val="1"/>
    </sheetIdMap>
  </header>
  <header guid="{8DDAB3D7-7E0A-4B26-916E-377332A0C536}" dateTime="2018-11-06T10:43:03" maxSheetId="2" userName="elisabeta.trifan" r:id="rId411">
    <sheetIdMap count="1">
      <sheetId val="1"/>
    </sheetIdMap>
  </header>
  <header guid="{06654B4A-8518-4BC8-AECA-DCC272463780}" dateTime="2018-11-06T10:43:44" maxSheetId="2" userName="elisabeta.trifan" r:id="rId412" minRId="2571">
    <sheetIdMap count="1">
      <sheetId val="1"/>
    </sheetIdMap>
  </header>
  <header guid="{93465C84-29E2-492A-9389-C37FA2521DA8}" dateTime="2018-11-07T10:26:04" maxSheetId="2" userName="luminita.jipa" r:id="rId413" minRId="2575" maxRId="2656">
    <sheetIdMap count="1">
      <sheetId val="1"/>
    </sheetIdMap>
  </header>
  <header guid="{6C8540DC-2728-4769-B9A0-861FE6F22EE1}" dateTime="2018-11-07T13:34:00" maxSheetId="2" userName="luminita.jipa" r:id="rId414" minRId="2659" maxRId="2704">
    <sheetIdMap count="1">
      <sheetId val="1"/>
    </sheetIdMap>
  </header>
  <header guid="{59B770AC-107E-428A-85B0-F87ACD2F830B}" dateTime="2018-11-07T13:36:20" maxSheetId="2" userName="luminita.jipa" r:id="rId415" minRId="2705" maxRId="2706">
    <sheetIdMap count="1">
      <sheetId val="1"/>
    </sheetIdMap>
  </header>
  <header guid="{0799336D-B62C-4A12-A7AE-492450048189}" dateTime="2018-11-07T13:38:32" maxSheetId="2" userName="luminita.jipa" r:id="rId416" minRId="2707">
    <sheetIdMap count="1">
      <sheetId val="1"/>
    </sheetIdMap>
  </header>
  <header guid="{D2D37584-D406-47F7-ADAE-237C4932CC8E}" dateTime="2018-11-07T15:38:18" maxSheetId="2" userName="luminita.jipa" r:id="rId417" minRId="2708" maxRId="2712">
    <sheetIdMap count="1">
      <sheetId val="1"/>
    </sheetIdMap>
  </header>
  <header guid="{EF60282E-069D-4848-9905-10735672A378}" dateTime="2018-11-07T15:43:44" maxSheetId="2" userName="luminita.jipa" r:id="rId418" minRId="2713" maxRId="2714">
    <sheetIdMap count="1">
      <sheetId val="1"/>
    </sheetIdMap>
  </header>
  <header guid="{3833D5DA-FCCF-40F4-8311-B41CC4DF234B}" dateTime="2018-11-07T16:00:18" maxSheetId="2" userName="luminita.jipa" r:id="rId419" minRId="2715" maxRId="2721">
    <sheetIdMap count="1">
      <sheetId val="1"/>
    </sheetIdMap>
  </header>
  <header guid="{B5F2A90E-5A5D-4D02-B659-605680C4C47A}" dateTime="2018-11-07T16:05:29" maxSheetId="2" userName="luminita.jipa" r:id="rId420" minRId="2722" maxRId="2723">
    <sheetIdMap count="1">
      <sheetId val="1"/>
    </sheetIdMap>
  </header>
  <header guid="{BC71B1D4-5F03-4C22-8BC6-893ED8B6485C}" dateTime="2018-11-07T16:09:39" maxSheetId="2" userName="luminita.jipa" r:id="rId421" minRId="2724" maxRId="2725">
    <sheetIdMap count="1">
      <sheetId val="1"/>
    </sheetIdMap>
  </header>
  <header guid="{73181C90-3CBE-4F46-98AB-D38EC6522B0E}" dateTime="2018-11-07T16:50:13" maxSheetId="2" userName="luminita.jipa" r:id="rId422" minRId="2726" maxRId="2737">
    <sheetIdMap count="1">
      <sheetId val="1"/>
    </sheetIdMap>
  </header>
  <header guid="{27AB34C8-ECC7-4F78-A5D2-36CC53AEFA60}" dateTime="2018-11-07T17:00:03" maxSheetId="2" userName="luminita.jipa" r:id="rId423" minRId="2738" maxRId="2750">
    <sheetIdMap count="1">
      <sheetId val="1"/>
    </sheetIdMap>
  </header>
  <header guid="{6A2DD89A-897A-4532-A20A-4C55887201B3}" dateTime="2018-11-07T17:01:57" maxSheetId="2" userName="luminita.jipa" r:id="rId424" minRId="2751">
    <sheetIdMap count="1">
      <sheetId val="1"/>
    </sheetIdMap>
  </header>
  <header guid="{4E5E624F-F0E2-456D-94C6-5422DD5F52E8}" dateTime="2018-11-07T17:04:05" maxSheetId="2" userName="luminita.jipa" r:id="rId425" minRId="2752" maxRId="2761">
    <sheetIdMap count="1">
      <sheetId val="1"/>
    </sheetIdMap>
  </header>
  <header guid="{EBFD0884-15C7-43DD-A546-7AA6F2BAC8DF}" dateTime="2018-11-07T17:05:34" maxSheetId="2" userName="luminita.jipa" r:id="rId426" minRId="2762">
    <sheetIdMap count="1">
      <sheetId val="1"/>
    </sheetIdMap>
  </header>
  <header guid="{A7370095-7BCB-4A8E-AAD2-9EEAC2127B6D}" dateTime="2018-11-07T17:06:34" maxSheetId="2" userName="luminita.jipa" r:id="rId427" minRId="2763">
    <sheetIdMap count="1">
      <sheetId val="1"/>
    </sheetIdMap>
  </header>
  <header guid="{04AE6B76-7625-4EA2-94EC-D850932D29B2}" dateTime="2018-11-08T16:07:24" maxSheetId="2" userName="georgiana.dobre" r:id="rId428" minRId="2764" maxRId="2770">
    <sheetIdMap count="1">
      <sheetId val="1"/>
    </sheetIdMap>
  </header>
  <header guid="{2F2F83A9-281C-4DE5-B16B-34C1BCD1A8A1}" dateTime="2018-11-08T16:20:07" maxSheetId="2" userName="roxana.barbu" r:id="rId429" minRId="2773" maxRId="2776">
    <sheetIdMap count="1">
      <sheetId val="1"/>
    </sheetIdMap>
  </header>
  <header guid="{957EE71F-F421-452C-8ED0-5DD6DD948214}" dateTime="2018-11-08T16:26:05" maxSheetId="2" userName="georgiana.dobre" r:id="rId430" minRId="2779" maxRId="2793">
    <sheetIdMap count="1">
      <sheetId val="1"/>
    </sheetIdMap>
  </header>
  <header guid="{C33E8B90-A271-43F5-B423-2ADC9D11B4B1}" dateTime="2018-11-08T16:37:36" maxSheetId="2" userName="georgiana.dobre" r:id="rId431" minRId="2796" maxRId="2803">
    <sheetIdMap count="1">
      <sheetId val="1"/>
    </sheetIdMap>
  </header>
  <header guid="{76CD9B3F-EA14-498F-B755-5C209E1F4324}" dateTime="2018-11-08T16:39:03" maxSheetId="2" userName="georgiana.dobre" r:id="rId432">
    <sheetIdMap count="1">
      <sheetId val="1"/>
    </sheetIdMap>
  </header>
  <header guid="{FA563B0F-D533-4855-AB4D-24DB29C94A6F}" dateTime="2018-11-09T13:19:06" maxSheetId="2" userName="elisabeta.trifan" r:id="rId433">
    <sheetIdMap count="1">
      <sheetId val="1"/>
    </sheetIdMap>
  </header>
  <header guid="{DDEB49AC-98A5-4CE6-87A8-6B076864CE63}" dateTime="2018-11-15T16:43:47" maxSheetId="2" userName="steluta.bulaceanu" r:id="rId434">
    <sheetIdMap count="1">
      <sheetId val="1"/>
    </sheetIdMap>
  </header>
  <header guid="{C5254D5C-CE5C-4BFC-A975-A7CA99F4717B}" dateTime="2018-11-15T17:56:20" maxSheetId="2" userName="mircea.pavel" r:id="rId435" minRId="2810" maxRId="2887">
    <sheetIdMap count="1">
      <sheetId val="1"/>
    </sheetIdMap>
  </header>
  <header guid="{6B40D045-6333-4B4E-93E4-86E8BE0EEB30}" dateTime="2018-11-15T18:07:43" maxSheetId="2" userName="mircea.pavel" r:id="rId436" minRId="2890" maxRId="3072">
    <sheetIdMap count="1">
      <sheetId val="1"/>
    </sheetIdMap>
  </header>
  <header guid="{042CB250-D02C-41FA-8934-D4B5083A23A1}" dateTime="2018-11-15T18:13:09" maxSheetId="2" userName="mircea.pavel" r:id="rId437">
    <sheetIdMap count="1">
      <sheetId val="1"/>
    </sheetIdMap>
  </header>
  <header guid="{358960E9-FF6B-49AA-8F45-C6CDD823BBDA}" dateTime="2018-11-15T18:22:03" maxSheetId="2" userName="mircea.pavel" r:id="rId438" minRId="3078" maxRId="335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5" sId="1">
    <oc r="AE441">
      <f>SUMIFS(AE$8:AE$428,$F$8:$F$428,$F441)</f>
    </oc>
    <nc r="AE441">
      <f>SUMIFS(AE$8:AE$428,$F$8:$F$428,$F441)</f>
    </nc>
  </rcc>
  <rcc rId="2536" sId="1" numFmtId="34">
    <oc r="S457">
      <v>316043684.2299999</v>
    </oc>
    <nc r="S457"/>
  </rcc>
  <rcc rId="2537" sId="1" numFmtId="34">
    <oc r="T457">
      <v>254861696.00999999</v>
    </oc>
    <nc r="T457"/>
  </rcc>
  <rcc rId="2538" sId="1" numFmtId="34">
    <oc r="U457">
      <v>61181988.219999984</v>
    </oc>
    <nc r="U457"/>
  </rcc>
  <rcc rId="2539" sId="1" numFmtId="34">
    <oc r="V457">
      <v>1966327.81</v>
    </oc>
    <nc r="V457"/>
  </rcc>
  <rcc rId="2540" sId="1" numFmtId="34">
    <oc r="W457">
      <v>1453132.81</v>
    </oc>
    <nc r="W457"/>
  </rcc>
  <rcc rId="2541" sId="1" numFmtId="34">
    <oc r="X457">
      <v>513195</v>
    </oc>
    <nc r="X457"/>
  </rcc>
  <rcc rId="2542" sId="1" numFmtId="34">
    <oc r="Y457">
      <v>58304762.429999992</v>
    </oc>
    <nc r="Y457"/>
  </rcc>
  <rcc rId="2543" sId="1" numFmtId="34">
    <oc r="Z457">
      <v>43522460.330000006</v>
    </oc>
    <nc r="Z457"/>
  </rcc>
  <rcc rId="2544" sId="1" numFmtId="34">
    <oc r="AA457">
      <v>14782302.1</v>
    </oc>
    <nc r="AA457"/>
  </rcc>
  <rcc rId="2545" sId="1" numFmtId="34">
    <oc r="AB457">
      <v>0</v>
    </oc>
    <nc r="AB457"/>
  </rcc>
  <rcc rId="2546" sId="1" numFmtId="34">
    <oc r="AC457">
      <v>0</v>
    </oc>
    <nc r="AC457"/>
  </rcc>
  <rcc rId="2547" sId="1" numFmtId="34">
    <oc r="AD457">
      <v>0</v>
    </oc>
    <nc r="AD457"/>
  </rcc>
  <rcc rId="2548" sId="1" numFmtId="34">
    <oc r="AE457">
      <v>376314774.47000003</v>
    </oc>
    <nc r="AE457"/>
  </rcc>
  <rcc rId="2549" sId="1" numFmtId="34">
    <oc r="AF457">
      <v>418220.49000000005</v>
    </oc>
    <nc r="AF457"/>
  </rcc>
  <rcc rId="2550" sId="1" numFmtId="34">
    <oc r="AG457">
      <v>376732994.96000004</v>
    </oc>
    <nc r="AG457"/>
  </rcc>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Cols" hidden="1" oldHidden="1">
    <formula>Sheet1!$G:$R</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4" sId="1">
    <oc r="AI314" t="inlineStr">
      <is>
        <t>n.a</t>
      </is>
    </oc>
    <nc r="AI314" t="inlineStr">
      <is>
        <t>AA1/01.11.2018</t>
      </is>
    </nc>
  </rcc>
  <rcv guid="{C408A2F1-296F-4EAD-B15B-336D73846FDD}" action="delete"/>
  <rdn rId="0" localSheetId="1" customView="1" name="Z_C408A2F1_296F_4EAD_B15B_336D73846FDD_.wvu.PrintArea" hidden="1" oldHidden="1">
    <formula>Sheet1!$A$1:$AL$450</formula>
    <oldFormula>Sheet1!$A$1:$AL$450</oldFormula>
  </rdn>
  <rdn rId="0" localSheetId="1" customView="1" name="Z_C408A2F1_296F_4EAD_B15B_336D73846FDD_.wvu.FilterData" hidden="1" oldHidden="1">
    <formula>Sheet1!$A$1:$AL$427</formula>
    <oldFormula>Sheet1!$A$1:$AL$427</oldFormula>
  </rdn>
  <rcv guid="{C408A2F1-296F-4EAD-B15B-336D73846FD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72">
    <dxf>
      <numFmt numFmtId="35" formatCode="_-* #,##0.00\ _l_e_i_-;\-* #,##0.00\ _l_e_i_-;_-* &quot;-&quot;??\ _l_e_i_-;_-@_-"/>
    </dxf>
  </rfmt>
  <rcc rId="2557" sId="1" numFmtId="4">
    <oc r="T72" t="inlineStr">
      <is>
        <t>337.089,82</t>
      </is>
    </oc>
    <nc r="T72">
      <v>337089.82</v>
    </nc>
  </rcc>
  <rcc rId="2558" sId="1" numFmtId="34">
    <oc r="S72" t="inlineStr">
      <is>
        <t>337.089,82</t>
      </is>
    </oc>
    <nc r="S72">
      <f>T72+U72</f>
    </nc>
  </rcc>
  <rcc rId="2559" sId="1" odxf="1" s="1" dxf="1">
    <oc r="V72" t="inlineStr">
      <is>
        <t>51.554,91</t>
      </is>
    </oc>
    <nc r="V72">
      <f>W72+X72</f>
    </nc>
    <odxf>
      <font>
        <b val="0"/>
        <i val="0"/>
        <strike val="0"/>
        <condense val="0"/>
        <extend val="0"/>
        <outline val="0"/>
        <shadow val="0"/>
        <u val="none"/>
        <vertAlign val="baseline"/>
        <sz val="12"/>
        <color auto="1"/>
        <name val="Calibri"/>
        <family val="2"/>
        <charset val="238"/>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odxf>
    <ndxf>
      <font>
        <sz val="12"/>
        <color auto="1"/>
        <name val="Calibri"/>
        <family val="2"/>
        <charset val="238"/>
        <scheme val="minor"/>
      </font>
      <numFmt numFmtId="4" formatCode="#,##0.00"/>
      <fill>
        <patternFill patternType="none">
          <bgColor indexed="65"/>
        </patternFill>
      </fill>
      <alignment horizontal="right"/>
      <border outline="0">
        <left style="thin">
          <color indexed="64"/>
        </left>
      </border>
    </ndxf>
  </rcc>
  <rcc rId="2560" sId="1" numFmtId="4">
    <oc r="W72" t="inlineStr">
      <is>
        <t>51.554,91</t>
      </is>
    </oc>
    <nc r="W72">
      <v>51554.91</v>
    </nc>
  </rcc>
  <rcc rId="2561" sId="1">
    <oc r="Z72" t="inlineStr">
      <is>
        <t>7.931,52</t>
      </is>
    </oc>
    <nc r="Z72">
      <v>7931.52</v>
    </nc>
  </rcc>
  <rcc rId="2562" sId="1" odxf="1" dxf="1">
    <oc r="Y72" t="inlineStr">
      <is>
        <t>7.931,52</t>
      </is>
    </oc>
    <nc r="Y72">
      <f>Z72+AA72</f>
    </nc>
    <ndxf>
      <numFmt numFmtId="4" formatCode="#,##0.00"/>
    </ndxf>
  </rcc>
  <rcc rId="2563" sId="1">
    <oc r="AE72">
      <f>S72+V72+Y72+AB72</f>
    </oc>
    <nc r="AE72">
      <f>S72+V72+Y72+AB72</f>
    </nc>
  </rcc>
  <rcc rId="2564" sId="1">
    <nc r="AF72">
      <v>0</v>
    </nc>
  </rcc>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Cols" hidden="1" oldHidden="1">
    <formula>Sheet1!$G:$R</formula>
    <oldFormula>Sheet1!$G:$R</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Cols" hidden="1" oldHidden="1">
    <formula>Sheet1!$G:$R</formula>
    <oldFormula>Sheet1!$G:$R</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1" sId="1">
    <oc r="H380" t="inlineStr">
      <is>
        <t>Municipiul Zalau</t>
      </is>
    </oc>
    <nc r="H380" t="inlineStr">
      <is>
        <t>Judetul Salaj</t>
      </is>
    </nc>
  </rcc>
  <rdn rId="0" localSheetId="1" customView="1" name="Z_36624B2D_80F9_4F79_AC4A_B3547C36F23F_.wvu.Cols" hidden="1" oldHidden="1">
    <oldFormula>Sheet1!$G:$R</oldFormula>
  </rdn>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5" sId="1" numFmtId="4">
    <oc r="AJ294">
      <f>170328.19+20137.37+61325.52</f>
    </oc>
    <nc r="AJ294">
      <v>282491.37</v>
    </nc>
  </rcc>
  <rcc rId="2576" sId="1" numFmtId="4">
    <oc r="AK294">
      <f>14811.12+3840.29+11695.08</f>
    </oc>
    <nc r="AK294">
      <v>36201.18</v>
    </nc>
  </rcc>
  <rcc rId="2577" sId="1" numFmtId="4">
    <oc r="AK298">
      <f>14008.52+9828.48+17825.86</f>
    </oc>
    <nc r="AK298">
      <v>53450.47</v>
    </nc>
  </rcc>
  <rcc rId="2578" sId="1" numFmtId="4">
    <oc r="AJ298">
      <f>62185+73456.48+64535.63+93473.53</f>
    </oc>
    <nc r="AJ298">
      <v>284863.03000000003</v>
    </nc>
  </rcc>
  <rcc rId="2579" sId="1" numFmtId="4">
    <oc r="AJ302">
      <f>87860.9+109872.53+22166.16</f>
    </oc>
    <nc r="AJ302">
      <v>280568.69</v>
    </nc>
  </rcc>
  <rcc rId="2580" sId="1" numFmtId="4">
    <oc r="AK302">
      <f>20953.24+4227.2</f>
    </oc>
    <nc r="AK302">
      <v>36750.339999999997</v>
    </nc>
  </rcc>
  <rcc rId="2581" sId="1" numFmtId="4">
    <oc r="AJ303">
      <f>124262.81+97917.76</f>
    </oc>
    <nc r="AJ303">
      <v>311274.3</v>
    </nc>
  </rcc>
  <rcc rId="2582" sId="1" numFmtId="4">
    <oc r="AK303">
      <f>4671.28+18673.4</f>
    </oc>
    <nc r="AK303">
      <v>40335.29</v>
    </nc>
  </rcc>
  <rcc rId="2583" sId="1" numFmtId="4">
    <oc r="AJ304">
      <f>86307.94+41697.9+5241.81-7869.52</f>
    </oc>
    <nc r="AJ304">
      <v>184670.36</v>
    </nc>
  </rcc>
  <rcc rId="2584" sId="1" numFmtId="4">
    <oc r="AK304">
      <f>8400.63+766.57+8293.94</f>
    </oc>
    <nc r="AK304">
      <v>18758.18</v>
    </nc>
  </rcc>
  <rcc rId="2585" sId="1" numFmtId="4">
    <oc r="AJ305">
      <f>99955-11338.6</f>
    </oc>
    <nc r="AJ305">
      <v>148819.34</v>
    </nc>
  </rcc>
  <rcc rId="2586" sId="1" numFmtId="4">
    <oc r="AK305">
      <v>11338.6</v>
    </oc>
    <nc r="AK305">
      <v>28380.59</v>
    </nc>
  </rcc>
  <rcc rId="2587" sId="1" numFmtId="4">
    <oc r="AJ307">
      <f>98250+108016.44+42674.72</f>
    </oc>
    <nc r="AJ307">
      <v>320855.76</v>
    </nc>
  </rcc>
  <rcc rId="2588" sId="1" numFmtId="4">
    <oc r="AK307">
      <f>20559.27+8138.28</f>
    </oc>
    <nc r="AK307">
      <v>42412.03</v>
    </nc>
  </rcc>
  <rcc rId="2589" sId="1" numFmtId="4">
    <oc r="AJ308">
      <f>97741.37-14304.72+166710.98</f>
    </oc>
    <nc r="AJ308">
      <v>312590.46999999997</v>
    </nc>
  </rcc>
  <rcc rId="2590" sId="1" numFmtId="4">
    <oc r="AK308">
      <f>14304.72+14759.91</f>
    </oc>
    <nc r="AK308">
      <v>40972.78</v>
    </nc>
  </rcc>
  <rcc rId="2591" sId="1" numFmtId="4">
    <oc r="AJ310">
      <f>69325.55-6905.53+0.3</f>
    </oc>
    <nc r="AJ310">
      <v>105536.1</v>
    </nc>
  </rcc>
  <rcc rId="2592" sId="1" numFmtId="4">
    <oc r="AJ311">
      <f>96397+39078.85+72650.69+182.94</f>
    </oc>
    <nc r="AJ311">
      <v>287005.12</v>
    </nc>
  </rcc>
  <rcc rId="2593" sId="1" numFmtId="4">
    <oc r="AK311">
      <f>7452.53+13854.85-182.94</f>
    </oc>
    <nc r="AK311">
      <v>36349.9</v>
    </nc>
  </rcc>
  <rcc rId="2594" sId="1" numFmtId="4">
    <oc r="AJ312">
      <f>90358.38-13036.61</f>
    </oc>
    <nc r="AJ312">
      <v>158718.42000000001</v>
    </nc>
  </rcc>
  <rcc rId="2595" sId="1" numFmtId="4">
    <oc r="AJ313">
      <v>95000</v>
    </oc>
    <nc r="AJ313">
      <v>83798.27</v>
    </nc>
  </rcc>
  <rcc rId="2596" sId="1" numFmtId="4">
    <oc r="AK313">
      <v>0</v>
    </oc>
    <nc r="AK313">
      <v>11201.73</v>
    </nc>
  </rcc>
  <rcc rId="2597" sId="1" numFmtId="4">
    <oc r="AJ314">
      <f>93500+36942.65</f>
    </oc>
    <nc r="AJ314">
      <v>203464.35</v>
    </nc>
  </rcc>
  <rcc rId="2598" sId="1" numFmtId="4">
    <oc r="AK314">
      <v>7045.14</v>
    </oc>
    <nc r="AK314">
      <v>20890.439999999999</v>
    </nc>
  </rcc>
  <rcc rId="2599" sId="1" numFmtId="4">
    <oc r="AJ315">
      <v>0</v>
    </oc>
    <nc r="AJ315">
      <v>96153.98</v>
    </nc>
  </rcc>
  <rcc rId="2600" sId="1" numFmtId="4">
    <oc r="AJ316">
      <f>95395.45-35237.08</f>
    </oc>
    <nc r="AJ316">
      <v>103189.19</v>
    </nc>
  </rcc>
  <rcc rId="2601" sId="1" numFmtId="4">
    <oc r="AJ320">
      <v>93000</v>
    </oc>
    <nc r="AJ320">
      <v>95051.96</v>
    </nc>
  </rcc>
  <rcc rId="2602" sId="1" numFmtId="4">
    <oc r="AK320">
      <v>0</v>
    </oc>
    <nc r="AK320">
      <v>15075.6</v>
    </nc>
  </rcc>
  <rcc rId="2603" sId="1" numFmtId="4">
    <oc r="AJ321">
      <v>98000</v>
    </oc>
    <nc r="AJ321">
      <v>89946.09</v>
    </nc>
  </rcc>
  <rcc rId="2604" sId="1" numFmtId="4">
    <oc r="AK321">
      <v>0</v>
    </oc>
    <nc r="AK321">
      <v>8053.91</v>
    </nc>
  </rcc>
  <rcc rId="2605" sId="1" numFmtId="4">
    <oc r="AJ325">
      <v>91204</v>
    </oc>
    <nc r="AJ325">
      <v>80989.070000000007</v>
    </nc>
  </rcc>
  <rcc rId="2606" sId="1" numFmtId="4">
    <oc r="AK325">
      <v>0</v>
    </oc>
    <nc r="AK325">
      <v>12124.41</v>
    </nc>
  </rcc>
  <rcc rId="2607" sId="1" numFmtId="4">
    <oc r="AJ326">
      <v>83000</v>
    </oc>
    <nc r="AJ326">
      <v>81482.69</v>
    </nc>
  </rcc>
  <rcc rId="2608" sId="1" numFmtId="4">
    <oc r="AK326">
      <v>0</v>
    </oc>
    <nc r="AK326">
      <v>12927.23</v>
    </nc>
  </rcc>
  <rcc rId="2609" sId="1" numFmtId="4">
    <oc r="AJ327">
      <f>92819-11958.04</f>
    </oc>
    <nc r="AJ327">
      <v>155523.41</v>
    </nc>
  </rcc>
  <rcc rId="2610" sId="1" numFmtId="4">
    <oc r="AJ328">
      <f>71178+68328.43</f>
    </oc>
    <nc r="AJ328">
      <v>188133.51</v>
    </nc>
  </rcc>
  <rcc rId="2611" sId="1" numFmtId="4">
    <oc r="AK328">
      <v>11413.2</v>
    </oc>
    <nc r="AK328">
      <v>20686.62</v>
    </nc>
  </rcc>
  <rcc rId="2612" sId="1" numFmtId="4">
    <oc r="AJ329">
      <v>79837.600000000006</v>
    </oc>
    <nc r="AJ329">
      <v>140575.46</v>
    </nc>
  </rcc>
  <rcc rId="2613" sId="1" numFmtId="4">
    <oc r="AK329">
      <v>0</v>
    </oc>
    <nc r="AK329">
      <v>11583.01</v>
    </nc>
  </rcc>
  <rcc rId="2614" sId="1" numFmtId="4">
    <oc r="AJ337">
      <f>90611.85+75903.45</f>
    </oc>
    <nc r="AJ337">
      <v>157610.07999999999</v>
    </nc>
  </rcc>
  <rcc rId="2615" sId="1" numFmtId="4">
    <oc r="AK337">
      <v>14475.16</v>
    </oc>
    <nc r="AK337">
      <v>23379.78</v>
    </nc>
  </rcc>
  <rcc rId="2616" sId="1" numFmtId="4">
    <oc r="AJ338">
      <v>96848.21</v>
    </oc>
    <nc r="AJ338">
      <v>151069.39000000001</v>
    </nc>
  </rcc>
  <rcc rId="2617" sId="1" numFmtId="4">
    <oc r="AK338">
      <v>0</v>
    </oc>
    <nc r="AK338">
      <v>10340.24</v>
    </nc>
  </rcc>
  <rcc rId="2618" sId="1" numFmtId="4">
    <oc r="AJ340">
      <f>98854+47600.55</f>
    </oc>
    <nc r="AJ340">
      <v>239002.19</v>
    </nc>
  </rcc>
  <rcc rId="2619" sId="1" numFmtId="4">
    <oc r="AK340">
      <v>9077.65</v>
    </oc>
    <nc r="AK340">
      <v>26726.95</v>
    </nc>
  </rcc>
  <rcc rId="2620" sId="1" numFmtId="4">
    <oc r="AJ341">
      <v>50204</v>
    </oc>
    <nc r="AJ341">
      <v>86645.8</v>
    </nc>
  </rcc>
  <rcc rId="2621" sId="1" numFmtId="4">
    <oc r="AK341">
      <v>0</v>
    </oc>
    <nc r="AK341">
      <v>6949.62</v>
    </nc>
  </rcc>
  <rcc rId="2622" sId="1" numFmtId="4">
    <oc r="AJ342">
      <f>62251.46+58627.29</f>
    </oc>
    <nc r="AJ342">
      <v>213672.38</v>
    </nc>
  </rcc>
  <rcc rId="2623" sId="1" numFmtId="4">
    <oc r="AK342">
      <v>9173.11</v>
    </oc>
    <nc r="AK342">
      <v>23567.39</v>
    </nc>
  </rcc>
  <rcc rId="2624" sId="1" numFmtId="4">
    <oc r="AJ343">
      <v>67163.210000000006</v>
    </oc>
    <nc r="AJ343">
      <v>151237.06</v>
    </nc>
  </rcc>
  <rcc rId="2625" sId="1" numFmtId="4">
    <oc r="AK343">
      <v>0</v>
    </oc>
    <nc r="AK343">
      <v>10523.78</v>
    </nc>
  </rcc>
  <rcc rId="2626" sId="1" numFmtId="4">
    <oc r="AJ344">
      <v>96831.17</v>
    </oc>
    <nc r="AJ344">
      <v>191558.95</v>
    </nc>
  </rcc>
  <rcc rId="2627" sId="1" numFmtId="4">
    <oc r="AK344">
      <v>0</v>
    </oc>
    <nc r="AK344">
      <v>18065.03</v>
    </nc>
  </rcc>
  <rcc rId="2628" sId="1" numFmtId="4">
    <oc r="AJ372">
      <f>99061-11212.15</f>
    </oc>
    <nc r="AJ372">
      <v>182405.8</v>
    </nc>
  </rcc>
  <rcc rId="2629" sId="1" numFmtId="4">
    <oc r="AK372">
      <v>11212.15</v>
    </oc>
    <nc r="AK372">
      <v>15703.63</v>
    </nc>
  </rcc>
  <rcc rId="2630" sId="1" numFmtId="4">
    <oc r="AJ386">
      <v>99535.8</v>
    </oc>
    <nc r="AJ386">
      <v>165765.10999999999</v>
    </nc>
  </rcc>
  <rcc rId="2631" sId="1" numFmtId="4">
    <oc r="AK386">
      <v>0</v>
    </oc>
    <nc r="AK386">
      <v>14377.08</v>
    </nc>
  </rcc>
  <rcc rId="2632" sId="1" numFmtId="4">
    <oc r="AJ396">
      <v>0</v>
    </oc>
    <nc r="AJ396">
      <v>99347</v>
    </nc>
  </rcc>
  <rcc rId="2633" sId="1" numFmtId="4">
    <oc r="AJ398">
      <v>0</v>
    </oc>
    <nc r="AJ398">
      <v>94744.78</v>
    </nc>
  </rcc>
  <rcc rId="2634" sId="1" numFmtId="4">
    <oc r="AJ399">
      <v>0</v>
    </oc>
    <nc r="AJ399">
      <v>93000</v>
    </nc>
  </rcc>
  <rcc rId="2635" sId="1" numFmtId="4">
    <oc r="AJ401">
      <v>0</v>
    </oc>
    <nc r="AJ401">
      <v>98500</v>
    </nc>
  </rcc>
  <rcc rId="2636" sId="1" numFmtId="4">
    <oc r="AJ402">
      <v>0</v>
    </oc>
    <nc r="AJ402">
      <v>98300</v>
    </nc>
  </rcc>
  <rcc rId="2637" sId="1" numFmtId="4">
    <oc r="AJ404">
      <v>0</v>
    </oc>
    <nc r="AJ404">
      <v>97000</v>
    </nc>
  </rcc>
  <rcc rId="2638" sId="1" numFmtId="4">
    <oc r="AJ405">
      <v>0</v>
    </oc>
    <nc r="AJ405">
      <v>96171.99</v>
    </nc>
  </rcc>
  <rcc rId="2639" sId="1" numFmtId="4">
    <oc r="AJ407">
      <v>0</v>
    </oc>
    <nc r="AJ407">
      <v>97000</v>
    </nc>
  </rcc>
  <rcc rId="2640" sId="1" numFmtId="4">
    <oc r="AJ408">
      <v>0</v>
    </oc>
    <nc r="AJ408">
      <v>98696.6</v>
    </nc>
  </rcc>
  <rcc rId="2641" sId="1" numFmtId="4">
    <oc r="AJ409">
      <v>0</v>
    </oc>
    <nc r="AJ409">
      <v>98000</v>
    </nc>
  </rcc>
  <rcc rId="2642" sId="1" numFmtId="4">
    <oc r="AJ411">
      <v>0</v>
    </oc>
    <nc r="AJ411">
      <v>95544.320000000007</v>
    </nc>
  </rcc>
  <rcc rId="2643" sId="1" numFmtId="4">
    <oc r="AJ412">
      <v>0</v>
    </oc>
    <nc r="AJ412">
      <v>99227.15</v>
    </nc>
  </rcc>
  <rcc rId="2644" sId="1" numFmtId="4">
    <oc r="AJ414">
      <v>0</v>
    </oc>
    <nc r="AJ414">
      <v>97124.72</v>
    </nc>
  </rcc>
  <rcc rId="2645" sId="1" numFmtId="4">
    <nc r="AJ415">
      <v>94052.800000000003</v>
    </nc>
  </rcc>
  <rcc rId="2646" sId="1" numFmtId="4">
    <nc r="AK415">
      <v>0</v>
    </nc>
  </rcc>
  <rcc rId="2647" sId="1" numFmtId="4">
    <nc r="AJ416">
      <v>0</v>
    </nc>
  </rcc>
  <rcc rId="2648" sId="1" endOfListFormulaUpdate="1">
    <oc r="AJ427">
      <f>SUM(AJ245:AJ414)</f>
    </oc>
    <nc r="AJ427">
      <f>SUM(AJ245:AJ416)</f>
    </nc>
  </rcc>
  <rcc rId="2649" sId="1" numFmtId="4">
    <nc r="AK416">
      <v>0</v>
    </nc>
  </rcc>
  <rcc rId="2650" sId="1" endOfListFormulaUpdate="1">
    <oc r="AK427">
      <f>SUM(AK245:AK414)</f>
    </oc>
    <nc r="AK427">
      <f>SUM(AK245:AK416)</f>
    </nc>
  </rcc>
  <rcc rId="2651" sId="1" numFmtId="4">
    <nc r="AJ418">
      <v>0</v>
    </nc>
  </rcc>
  <rcc rId="2652" sId="1" numFmtId="4">
    <nc r="AK418">
      <v>0</v>
    </nc>
  </rcc>
  <rcc rId="2653" sId="1" numFmtId="4">
    <nc r="AJ419">
      <v>0</v>
    </nc>
  </rcc>
  <rcc rId="2654" sId="1" numFmtId="4">
    <nc r="AK419">
      <v>0</v>
    </nc>
  </rcc>
  <rcc rId="2655" sId="1" numFmtId="4">
    <nc r="AJ420">
      <v>0</v>
    </nc>
  </rcc>
  <rcc rId="2656" sId="1" numFmtId="4">
    <nc r="AK420">
      <v>0</v>
    </nc>
  </rcc>
  <rcv guid="{A87F3E0E-3A8E-4B82-8170-33752259B7DB}" action="delete"/>
  <rdn rId="0" localSheetId="1" customView="1" name="Z_A87F3E0E_3A8E_4B82_8170_33752259B7DB_.wvu.PrintArea" hidden="1" oldHidden="1">
    <formula>Sheet1!$A$1:$AL$450</formula>
    <oldFormula>Sheet1!$A$1:$AL$450</oldFormula>
  </rdn>
  <rdn rId="0" localSheetId="1" customView="1" name="Z_A87F3E0E_3A8E_4B82_8170_33752259B7DB_.wvu.FilterData" hidden="1" oldHidden="1">
    <formula>Sheet1!$A$6:$AL$450</formula>
    <oldFormula>Sheet1!$A$6:$AL$450</oldFormula>
  </rdn>
  <rcv guid="{A87F3E0E-3A8E-4B82-8170-33752259B7D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9" sId="1" numFmtId="4">
    <oc r="AJ356">
      <v>99449.5</v>
    </oc>
    <nc r="AJ356">
      <v>157838.38</v>
    </nc>
  </rcc>
  <rcc rId="2660" sId="1" numFmtId="4">
    <oc r="AK356">
      <v>0</v>
    </oc>
    <nc r="AK356">
      <v>11135.04</v>
    </nc>
  </rcc>
  <rcc rId="2661" sId="1" numFmtId="4">
    <oc r="AJ355">
      <v>84315</v>
    </oc>
    <nc r="AJ355">
      <v>137170.68</v>
    </nc>
  </rcc>
  <rcc rId="2662" sId="1" numFmtId="4">
    <oc r="AK355">
      <v>0</v>
    </oc>
    <nc r="AK355">
      <v>10079.83</v>
    </nc>
  </rcc>
  <rcc rId="2663" sId="1" numFmtId="4">
    <oc r="AJ358">
      <v>86422</v>
    </oc>
    <nc r="AJ358">
      <v>73296.53</v>
    </nc>
  </rcc>
  <rcc rId="2664" sId="1" numFmtId="4">
    <oc r="AK358">
      <v>0</v>
    </oc>
    <nc r="AK358">
      <v>13125.47</v>
    </nc>
  </rcc>
  <rcc rId="2665" sId="1" numFmtId="4">
    <oc r="AJ302">
      <v>280568.69</v>
    </oc>
    <nc r="AJ302">
      <v>208329.69</v>
    </nc>
  </rcc>
  <rcc rId="2666" sId="1" numFmtId="4">
    <oc r="AJ349">
      <f>61095</f>
    </oc>
    <nc r="AJ349">
      <v>104036.05</v>
    </nc>
  </rcc>
  <rcc rId="2667" sId="1" numFmtId="4">
    <oc r="AK349">
      <v>0</v>
    </oc>
    <nc r="AK349">
      <v>16886.650000000001</v>
    </nc>
  </rcc>
  <rcc rId="2668" sId="1" numFmtId="4">
    <oc r="AJ333">
      <v>97694.67</v>
    </oc>
    <nc r="AJ333">
      <v>84538.59</v>
    </nc>
  </rcc>
  <rcc rId="2669" sId="1" numFmtId="4">
    <oc r="AK333">
      <v>0</v>
    </oc>
    <nc r="AK333">
      <v>13056.08</v>
    </nc>
  </rcc>
  <rcc rId="2670" sId="1" numFmtId="4">
    <oc r="AJ347">
      <v>93000</v>
    </oc>
    <nc r="AJ347">
      <v>81982.44</v>
    </nc>
  </rcc>
  <rcc rId="2671" sId="1" numFmtId="4">
    <oc r="AK347">
      <v>0</v>
    </oc>
    <nc r="AK347">
      <v>11017.56</v>
    </nc>
  </rcc>
  <rcc rId="2672" sId="1" numFmtId="4">
    <oc r="AJ361">
      <v>90574.83</v>
    </oc>
    <nc r="AJ361">
      <v>76816.800000000003</v>
    </nc>
  </rcc>
  <rcc rId="2673" sId="1" numFmtId="4">
    <oc r="AK361">
      <v>0</v>
    </oc>
    <nc r="AK361">
      <v>13758.03</v>
    </nc>
  </rcc>
  <rcc rId="2674" sId="1" numFmtId="4">
    <oc r="AJ363">
      <v>99700</v>
    </oc>
    <nc r="AJ363">
      <v>97719.31</v>
    </nc>
  </rcc>
  <rcc rId="2675" sId="1" numFmtId="4">
    <oc r="AK363">
      <v>0</v>
    </oc>
    <nc r="AK363">
      <v>16734.59</v>
    </nc>
  </rcc>
  <rcc rId="2676" sId="1" numFmtId="4">
    <oc r="AJ298">
      <v>284863.03000000003</v>
    </oc>
    <nc r="AJ298">
      <v>281483.03000000003</v>
    </nc>
  </rcc>
  <rcc rId="2677" sId="1" numFmtId="4">
    <oc r="AJ34">
      <f>41862.9-5108.77</f>
    </oc>
    <nc r="AJ34">
      <v>75266.37</v>
    </nc>
  </rcc>
  <rcc rId="2678" sId="1" numFmtId="4">
    <oc r="AJ137">
      <f>42187-3028.14+22827.56+35858.95</f>
    </oc>
    <nc r="AJ137">
      <v>96397.63</v>
    </nc>
  </rcc>
  <rcc rId="2679" sId="1" numFmtId="4">
    <oc r="AK137">
      <f>3028.14+5484.31</f>
    </oc>
    <nc r="AK137">
      <v>9960.19</v>
    </nc>
  </rcc>
  <rcc rId="2680" sId="1" numFmtId="4">
    <oc r="AJ143">
      <v>0</v>
    </oc>
    <nc r="AJ143">
      <v>33333.97</v>
    </nc>
  </rcc>
  <rcc rId="2681" sId="1" numFmtId="4">
    <oc r="AJ185">
      <f>42472.33-4618.03</f>
    </oc>
    <nc r="AJ185">
      <v>70082.64</v>
    </nc>
  </rcc>
  <rcc rId="2682" sId="1" numFmtId="4">
    <oc r="AJ80">
      <f>18267.57-2394.1+24166.16</f>
    </oc>
    <nc r="AJ80">
      <v>85161.95</v>
    </nc>
  </rcc>
  <rcc rId="2683" sId="1" numFmtId="4">
    <oc r="AK80">
      <f>2394.1+1254.95</f>
    </oc>
    <nc r="AK80">
      <v>10873.44</v>
    </nc>
  </rcc>
  <rcc rId="2684" sId="1" numFmtId="4">
    <oc r="AJ23">
      <f>42245.68+10265.62</f>
    </oc>
    <nc r="AJ23">
      <v>61496.4</v>
    </nc>
  </rcc>
  <rcc rId="2685" sId="1" numFmtId="4">
    <oc r="AK23">
      <v>6999.53</v>
    </oc>
    <nc r="AK23">
      <v>9405.33</v>
    </nc>
  </rcc>
  <rcc rId="2686" sId="1" numFmtId="4">
    <nc r="AJ132">
      <v>0</v>
    </nc>
  </rcc>
  <rcc rId="2687" sId="1" numFmtId="4">
    <nc r="AK132">
      <v>0</v>
    </nc>
  </rcc>
  <rfmt sheetId="1" sqref="AJ132:AK132">
    <dxf>
      <numFmt numFmtId="4" formatCode="#,##0.00"/>
    </dxf>
  </rfmt>
  <rcc rId="2688" sId="1" numFmtId="4">
    <oc r="AJ295">
      <f>42483.88-3649.02</f>
    </oc>
    <nc r="AJ295">
      <v>64887.19</v>
    </nc>
  </rcc>
  <rcc rId="2689" sId="1" numFmtId="4">
    <oc r="AK295">
      <v>3649.02</v>
    </oc>
    <nc r="AK295">
      <v>8258.02</v>
    </nc>
  </rcc>
  <rcc rId="2690" sId="1" numFmtId="4">
    <oc r="AJ234">
      <f>21160+17158.23+19693.85+30041.55+63628.45</f>
    </oc>
    <nc r="AJ234">
      <v>172923.58</v>
    </nc>
  </rcc>
  <rcc rId="2691" sId="1" numFmtId="4">
    <oc r="AK234">
      <f>2624.2+1467.08+4594.59+9731.41</f>
    </oc>
    <nc r="AK234">
      <v>21665.98</v>
    </nc>
  </rcc>
  <rcc rId="2692" sId="1" numFmtId="4">
    <oc r="AJ87">
      <v>0</v>
    </oc>
    <nc r="AJ87">
      <v>4830.9799999999996</v>
    </nc>
  </rcc>
  <rcc rId="2693" sId="1" numFmtId="4">
    <oc r="AK87">
      <v>0</v>
    </oc>
    <nc r="AK87">
      <v>738.85</v>
    </nc>
  </rcc>
  <rcc rId="2694" sId="1" numFmtId="4">
    <oc r="AJ233">
      <v>33149.410000000003</v>
    </oc>
    <nc r="AJ233">
      <v>120214.04</v>
    </nc>
  </rcc>
  <rcc rId="2695" sId="1" numFmtId="4">
    <oc r="AK233">
      <v>5069.91</v>
    </oc>
    <nc r="AK233">
      <v>18385.68</v>
    </nc>
  </rcc>
  <rcc rId="2696" sId="1" numFmtId="4">
    <oc r="AJ163">
      <f>42481.39-5360</f>
    </oc>
    <nc r="AJ163">
      <v>36851.39</v>
    </nc>
  </rcc>
  <rcc rId="2697" sId="1" numFmtId="4">
    <oc r="AJ9">
      <v>7173.15</v>
    </oc>
    <nc r="AJ9">
      <v>18251.2</v>
    </nc>
  </rcc>
  <rcc rId="2698" sId="1" numFmtId="4">
    <oc r="AK9">
      <v>1095.9100000000001</v>
    </oc>
    <nc r="AK9">
      <v>2788.4</v>
    </nc>
  </rcc>
  <rcc rId="2699" sId="1" numFmtId="4">
    <oc r="AJ354">
      <v>0</v>
    </oc>
    <nc r="AJ354">
      <v>31070.04</v>
    </nc>
  </rcc>
  <rcc rId="2700" sId="1" numFmtId="4">
    <oc r="AK354">
      <v>0</v>
    </oc>
    <nc r="AK354">
      <v>4751.8900000000003</v>
    </nc>
  </rcc>
  <rcc rId="2701" sId="1" numFmtId="4">
    <oc r="AJ54">
      <f>38391.78-4663.85+38907.61</f>
    </oc>
    <nc r="AJ54">
      <v>93322.21</v>
    </nc>
  </rcc>
  <rcc rId="2702" sId="1" numFmtId="4">
    <oc r="AK54">
      <v>4663.8500000000004</v>
    </oc>
    <nc r="AK54">
      <v>14272.81</v>
    </nc>
  </rcc>
  <rcc rId="2703" sId="1" numFmtId="4">
    <oc r="AJ55">
      <v>35021.96</v>
    </oc>
    <nc r="AJ55">
      <v>176594.42</v>
    </nc>
  </rcc>
  <rcc rId="2704" sId="1" numFmtId="4">
    <oc r="AK55">
      <v>5356.3</v>
    </oc>
    <nc r="AK55">
      <v>27008.560000000001</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5" sId="1" numFmtId="4">
    <oc r="AJ60">
      <v>0</v>
    </oc>
    <nc r="AJ60">
      <v>156760.98000000001</v>
    </nc>
  </rcc>
  <rcc rId="2706" sId="1" numFmtId="4">
    <oc r="AK60">
      <v>0</v>
    </oc>
    <nc r="AK60">
      <v>35271.230000000003</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7" sId="1" numFmtId="4">
    <oc r="AJ295">
      <v>64887.19</v>
    </oc>
    <nc r="AJ295">
      <v>69865.289999999994</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8" sId="1" numFmtId="4">
    <oc r="AJ387">
      <v>96285.5</v>
    </oc>
    <nc r="AJ387">
      <v>96285.8</v>
    </nc>
  </rcc>
  <rcc rId="2709" sId="1" numFmtId="4">
    <oc r="AJ333">
      <v>84538.59</v>
    </oc>
    <nc r="AJ333">
      <v>84638.59</v>
    </nc>
  </rcc>
  <rcc rId="2710" sId="1" numFmtId="4">
    <oc r="AJ298">
      <v>281483.03000000003</v>
    </oc>
    <nc r="AJ298">
      <v>281863.03000000003</v>
    </nc>
  </rcc>
  <rcc rId="2711" sId="1" numFmtId="4">
    <oc r="AJ336">
      <v>99700</v>
    </oc>
    <nc r="AJ336">
      <v>115253.85</v>
    </nc>
  </rcc>
  <rcc rId="2712" sId="1" numFmtId="4">
    <oc r="AK336">
      <v>0</v>
    </oc>
    <nc r="AK336">
      <v>18935.29</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3" sId="1" numFmtId="4">
    <oc r="AJ317">
      <v>49040.7</v>
    </oc>
    <nc r="AJ317">
      <v>55759.41</v>
    </nc>
  </rcc>
  <rcc rId="2714" sId="1" numFmtId="4">
    <oc r="AJ322">
      <v>0</v>
    </oc>
    <nc r="AJ322">
      <v>4248.74</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5" sId="1" numFmtId="4">
    <oc r="AJ245">
      <f>5849501.22+34624.03+2270229.59</f>
    </oc>
    <nc r="AJ245">
      <v>8636594.6300000008</v>
    </nc>
  </rcc>
  <rcc rId="2716" sId="1" numFmtId="4">
    <oc r="AJ246">
      <f>5848703.79+2399901.68</f>
    </oc>
    <nc r="AJ246">
      <v>9168591.8699999992</v>
    </nc>
  </rcc>
  <rcc rId="2717" sId="1" numFmtId="4">
    <oc r="AJ248">
      <f>158885.89+467351.81</f>
    </oc>
    <nc r="AJ248">
      <v>1410125.79</v>
    </nc>
  </rcc>
  <rcc rId="2718" sId="1" numFmtId="4">
    <oc r="AJ250">
      <f>1324130.48+173954.09</f>
    </oc>
    <nc r="AJ250">
      <v>2140906.33</v>
    </nc>
  </rcc>
  <rcc rId="2719" sId="1" numFmtId="4">
    <oc r="AJ253">
      <v>0</v>
    </oc>
    <nc r="AJ253">
      <v>2635526.38</v>
    </nc>
  </rcc>
  <rcc rId="2720" sId="1" numFmtId="4">
    <oc r="AJ257">
      <f>804695.64+142976.36</f>
    </oc>
    <nc r="AJ257">
      <v>2532656.9500000002</v>
    </nc>
  </rcc>
  <rcc rId="2721" sId="1">
    <oc r="AJ262">
      <f>1854921.77+82241.2+80726.08</f>
    </oc>
    <nc r="AJ262">
      <f>1854921.77+82241.2+80726.08+0.04</f>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2" sId="1" numFmtId="4">
    <oc r="AJ268">
      <f>9339801.2+2317006.47</f>
    </oc>
    <nc r="AJ268">
      <v>11810641.109999999</v>
    </nc>
  </rcc>
  <rcc rId="2723" sId="1" numFmtId="4">
    <oc r="AJ271">
      <f>19540647.71+10810.23</f>
    </oc>
    <nc r="AJ271">
      <v>20419622.34</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4" sId="1" numFmtId="4">
    <oc r="AJ288">
      <v>1693123.23</v>
    </oc>
    <nc r="AJ288">
      <v>1714184.09</v>
    </nc>
  </rcc>
  <rcc rId="2725" sId="1" numFmtId="4">
    <oc r="AJ289">
      <v>12499.27</v>
    </oc>
    <nc r="AJ289">
      <v>143481.84</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6" sId="1" numFmtId="4">
    <oc r="AJ11">
      <v>39934.839999999997</v>
    </oc>
    <nc r="AJ11">
      <v>49080.06</v>
    </nc>
  </rcc>
  <rcc rId="2727" sId="1" numFmtId="4">
    <oc r="AK11">
      <v>0</v>
    </oc>
    <nc r="AK11">
      <v>3856</v>
    </nc>
  </rcc>
  <rcc rId="2728" sId="1" numFmtId="4">
    <oc r="AJ35">
      <v>0</v>
    </oc>
    <nc r="AJ35">
      <v>60000</v>
    </nc>
  </rcc>
  <rcc rId="2729" sId="1" numFmtId="4">
    <nc r="AJ72">
      <v>0</v>
    </nc>
  </rcc>
  <rcc rId="2730" sId="1" numFmtId="4">
    <nc r="AK72">
      <v>0</v>
    </nc>
  </rcc>
  <rfmt sheetId="1" sqref="AJ72:AK72">
    <dxf>
      <numFmt numFmtId="4" formatCode="#,##0.00"/>
    </dxf>
  </rfmt>
  <rcc rId="2731" sId="1" numFmtId="4">
    <nc r="AJ14">
      <v>0</v>
    </nc>
  </rcc>
  <rcc rId="2732" sId="1" numFmtId="4">
    <nc r="AK14">
      <v>0</v>
    </nc>
  </rcc>
  <rfmt sheetId="1" sqref="AJ14:AK14">
    <dxf>
      <numFmt numFmtId="4" formatCode="#,##0.00"/>
    </dxf>
  </rfmt>
  <rcc rId="2733" sId="1" numFmtId="4">
    <oc r="AJ223">
      <v>0</v>
    </oc>
    <nc r="AJ223">
      <v>38381.620000000003</v>
    </nc>
  </rcc>
  <rcc rId="2734" sId="1" numFmtId="4">
    <nc r="AJ76">
      <v>0</v>
    </nc>
  </rcc>
  <rcc rId="2735" sId="1" numFmtId="4">
    <nc r="AK76">
      <v>0</v>
    </nc>
  </rcc>
  <rfmt sheetId="1" sqref="AJ76:AK76">
    <dxf>
      <numFmt numFmtId="4" formatCode="#,##0.00"/>
    </dxf>
  </rfmt>
  <rcc rId="2736" sId="1" numFmtId="4">
    <nc r="AJ173">
      <v>0</v>
    </nc>
  </rcc>
  <rcc rId="2737" sId="1" numFmtId="4">
    <nc r="AK173">
      <v>0</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J121:AK121">
    <dxf>
      <numFmt numFmtId="4" formatCode="#,##0.00"/>
    </dxf>
  </rfmt>
  <rcc rId="2738" sId="1" numFmtId="4">
    <oc r="AJ139">
      <v>28556.76</v>
    </oc>
    <nc r="AJ139">
      <v>24768.62</v>
    </nc>
  </rcc>
  <rcc rId="2739" sId="1" numFmtId="4">
    <oc r="AK139">
      <v>0</v>
    </oc>
    <nc r="AK139">
      <v>3788.14</v>
    </nc>
  </rcc>
  <rcc rId="2740" sId="1" numFmtId="4">
    <oc r="AJ164">
      <v>0</v>
    </oc>
    <nc r="AJ164">
      <v>28871.96</v>
    </nc>
  </rcc>
  <rcc rId="2741" sId="1" numFmtId="4">
    <oc r="AJ12">
      <v>28690.85</v>
    </oc>
    <nc r="AJ12">
      <v>25442.69</v>
    </nc>
  </rcc>
  <rcc rId="2742" sId="1" numFmtId="4">
    <oc r="AK12">
      <v>0</v>
    </oc>
    <nc r="AK12">
      <v>3248.16</v>
    </nc>
  </rcc>
  <rcc rId="2743" sId="1" numFmtId="4">
    <oc r="AJ24">
      <v>0</v>
    </oc>
    <nc r="AJ24">
      <v>36499</v>
    </nc>
  </rcc>
  <rcc rId="2744" sId="1" numFmtId="4">
    <oc r="AK24">
      <v>0</v>
    </oc>
    <nc r="AK24">
      <v>5582.2</v>
    </nc>
  </rcc>
  <rcc rId="2745" sId="1" numFmtId="4">
    <oc r="AJ29">
      <v>0</v>
    </oc>
    <nc r="AJ29">
      <v>19986</v>
    </nc>
  </rcc>
  <rcc rId="2746" sId="1" numFmtId="4">
    <nc r="AJ44">
      <v>28775.11</v>
    </nc>
  </rcc>
  <rcc rId="2747" sId="1" numFmtId="4">
    <nc r="AK44">
      <v>0</v>
    </nc>
  </rcc>
  <rfmt sheetId="1" sqref="AJ44:AK44">
    <dxf>
      <numFmt numFmtId="4" formatCode="#,##0.00"/>
    </dxf>
  </rfmt>
  <rcc rId="2748" sId="1" numFmtId="4">
    <oc r="AJ224">
      <v>0</v>
    </oc>
    <nc r="AJ224">
      <v>26729</v>
    </nc>
  </rcc>
  <rcc rId="2749" sId="1" numFmtId="4">
    <oc r="AJ229">
      <v>0</v>
    </oc>
    <nc r="AJ229">
      <v>29900</v>
    </nc>
  </rcc>
  <rcc rId="2750" sId="1" numFmtId="4">
    <oc r="AJ104">
      <v>0</v>
    </oc>
    <nc r="AJ104">
      <v>27300.6</v>
    </nc>
  </rcc>
  <rfmt sheetId="1" sqref="AJ104:AK104">
    <dxf>
      <numFmt numFmtId="4" formatCode="#,##0.00"/>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1" sId="1" numFmtId="4">
    <oc r="AJ311">
      <v>287005.12</v>
    </oc>
    <nc r="AJ311">
      <v>287005.62</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2" sId="1" numFmtId="4">
    <nc r="AJ410">
      <v>0</v>
    </nc>
  </rcc>
  <rcc rId="2753" sId="1" numFmtId="4">
    <nc r="AK410">
      <v>0</v>
    </nc>
  </rcc>
  <rcc rId="2754" sId="1" numFmtId="4">
    <nc r="AJ421">
      <v>0</v>
    </nc>
  </rcc>
  <rcc rId="2755" sId="1" numFmtId="4">
    <nc r="AK421">
      <v>0</v>
    </nc>
  </rcc>
  <rcc rId="2756" sId="1" numFmtId="4">
    <nc r="AJ63">
      <v>0</v>
    </nc>
  </rcc>
  <rcc rId="2757" sId="1" numFmtId="4">
    <nc r="AK63">
      <v>0</v>
    </nc>
  </rcc>
  <rcc rId="2758" sId="1" numFmtId="4">
    <nc r="AJ406">
      <v>0</v>
    </nc>
  </rcc>
  <rcc rId="2759" sId="1" numFmtId="4">
    <nc r="AK406">
      <v>0</v>
    </nc>
  </rcc>
  <rcc rId="2760" sId="1" numFmtId="4">
    <nc r="AJ417">
      <v>0</v>
    </nc>
  </rcc>
  <rcc rId="2761" sId="1" numFmtId="4">
    <nc r="AK417">
      <v>0</v>
    </nc>
  </rcc>
  <rfmt sheetId="1" sqref="AJ116:AK116">
    <dxf>
      <numFmt numFmtId="4" formatCode="#,##0.00"/>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2" sId="1" numFmtId="4">
    <oc r="AJ311">
      <v>287005.62</v>
    </oc>
    <nc r="AJ311">
      <v>287005.71999999997</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3" sId="1">
    <oc r="AL3" t="inlineStr">
      <is>
        <t>30,09,2018</t>
      </is>
    </oc>
    <nc r="AL3" t="inlineStr">
      <is>
        <t>31,10,2018</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4" sId="1" odxf="1" dxf="1">
    <nc r="E192" t="inlineStr">
      <is>
        <t>AP 2/11i/2.2</t>
      </is>
    </nc>
    <odxf>
      <font>
        <b/>
        <sz val="12"/>
        <color auto="1"/>
      </font>
      <fill>
        <patternFill patternType="none">
          <bgColor indexed="65"/>
        </patternFill>
      </fill>
      <alignment horizontal="center"/>
    </odxf>
    <ndxf>
      <font>
        <b val="0"/>
        <sz val="12"/>
        <color auto="1"/>
      </font>
      <fill>
        <patternFill patternType="solid">
          <bgColor theme="0"/>
        </patternFill>
      </fill>
      <alignment horizontal="left"/>
    </ndxf>
  </rcc>
  <rcc rId="2765" sId="1" odxf="1" dxf="1">
    <nc r="F192" t="inlineStr">
      <is>
        <t>CP1 less /2017</t>
      </is>
    </nc>
    <odxf>
      <font>
        <b/>
        <sz val="12"/>
        <color auto="1"/>
      </font>
      <alignment horizontal="center"/>
    </odxf>
    <ndxf>
      <font>
        <b val="0"/>
        <sz val="12"/>
        <color auto="1"/>
      </font>
      <alignment horizontal="general"/>
    </ndxf>
  </rcc>
  <rcc rId="2766" sId="1">
    <nc r="B192">
      <v>118062</v>
    </nc>
  </rcc>
  <rcc rId="2767" sId="1">
    <nc r="C192">
      <v>421</v>
    </nc>
  </rcc>
  <rcc rId="2768" sId="1">
    <nc r="D192" t="inlineStr">
      <is>
        <t>GD</t>
      </is>
    </nc>
  </rcc>
  <rfmt sheetId="1" sqref="G192" start="0" length="0">
    <dxf>
      <font>
        <b val="0"/>
        <sz val="11"/>
        <color theme="1"/>
        <name val="Calibri"/>
        <family val="2"/>
        <charset val="238"/>
        <scheme val="minor"/>
      </font>
      <alignment horizontal="general" vertical="bottom" wrapText="0"/>
      <border outline="0">
        <left/>
        <right/>
        <top/>
        <bottom/>
      </border>
    </dxf>
  </rfmt>
  <rfmt sheetId="1" xfDxf="1" sqref="G192" start="0" length="0">
    <dxf>
      <font>
        <b/>
        <i/>
        <name val="Trebuchet MS"/>
        <scheme val="none"/>
      </font>
    </dxf>
  </rfmt>
  <rfmt sheetId="1" sqref="G192" start="0" length="2147483647">
    <dxf>
      <font>
        <b val="0"/>
      </font>
    </dxf>
  </rfmt>
  <rcc rId="2769" sId="1" odxf="1" dxf="1">
    <nc r="G192" t="inlineStr">
      <is>
        <t>Sălajul spune NU corupției!</t>
      </is>
    </nc>
    <ndxf>
      <font>
        <i val="0"/>
        <sz val="11"/>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192" start="0" length="0">
    <dxf>
      <font>
        <b val="0"/>
        <sz val="11"/>
        <color theme="1"/>
        <name val="Calibri"/>
        <family val="2"/>
        <charset val="238"/>
        <scheme val="minor"/>
      </font>
      <alignment horizontal="general" vertical="bottom" wrapText="0"/>
      <border outline="0">
        <left/>
        <right/>
        <top/>
        <bottom/>
      </border>
    </dxf>
  </rfmt>
  <rcc rId="2770" sId="1" xfDxf="1" dxf="1">
    <nc r="H192" t="inlineStr">
      <is>
        <t>Județul Sălaj</t>
      </is>
    </nc>
    <ndxf>
      <font>
        <b/>
        <name val="Trebuchet MS"/>
        <scheme val="none"/>
      </font>
    </ndxf>
  </rcc>
  <rfmt sheetId="1" sqref="H192" start="0" length="2147483647">
    <dxf>
      <font>
        <b val="0"/>
      </font>
    </dxf>
  </rfmt>
  <rcv guid="{C408A2F1-296F-4EAD-B15B-336D73846FDD}" action="delete"/>
  <rdn rId="0" localSheetId="1" customView="1" name="Z_C408A2F1_296F_4EAD_B15B_336D73846FDD_.wvu.PrintArea" hidden="1" oldHidden="1">
    <formula>Sheet1!$A$1:$AL$450</formula>
    <oldFormula>Sheet1!$A$1:$AL$450</oldFormula>
  </rdn>
  <rdn rId="0" localSheetId="1" customView="1" name="Z_C408A2F1_296F_4EAD_B15B_336D73846FDD_.wvu.FilterData" hidden="1" oldHidden="1">
    <formula>Sheet1!$A$1:$AL$427</formula>
    <oldFormula>Sheet1!$A$1:$AL$427</oldFormula>
  </rdn>
  <rcv guid="{C408A2F1-296F-4EAD-B15B-336D73846FDD}"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3" sId="1" numFmtId="4">
    <oc r="T22">
      <v>358310.93</v>
    </oc>
    <nc r="T22">
      <v>348221.24</v>
    </nc>
  </rcc>
  <rcc rId="2774" sId="1" numFmtId="4">
    <oc r="W22">
      <v>54800.5</v>
    </oc>
    <nc r="W22">
      <v>53257.37</v>
    </nc>
  </rcc>
  <rcc rId="2775" sId="1" numFmtId="4">
    <oc r="Z22">
      <v>8430.85</v>
    </oc>
    <nc r="Z22">
      <v>8193.44</v>
    </nc>
  </rcc>
  <rcc rId="2776" sId="1">
    <oc r="AI22" t="inlineStr">
      <is>
        <t>n.a</t>
      </is>
    </oc>
    <nc r="AI22" t="inlineStr">
      <is>
        <t>AA1 /08.11.2018</t>
      </is>
    </nc>
  </rcc>
  <rcv guid="{53ED3D47-B2C0-43A1-9A1E-F030D529F74C}" action="delete"/>
  <rdn rId="0" localSheetId="1" customView="1" name="Z_53ED3D47_B2C0_43A1_9A1E_F030D529F74C_.wvu.PrintArea" hidden="1" oldHidden="1">
    <formula>Sheet1!$A$1:$AL$450</formula>
    <oldFormula>Sheet1!$A$1:$AL$450</oldFormula>
  </rdn>
  <rdn rId="0" localSheetId="1" customView="1" name="Z_53ED3D47_B2C0_43A1_9A1E_F030D529F74C_.wvu.FilterData" hidden="1" oldHidden="1">
    <formula>Sheet1!$A$6:$AL$450</formula>
    <oldFormula>Sheet1!$A$6:$AL$450</oldFormula>
  </rdn>
  <rcv guid="{53ED3D47-B2C0-43A1-9A1E-F030D529F74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9" sId="1">
    <nc r="I192" t="inlineStr">
      <is>
        <t>n/a</t>
      </is>
    </nc>
  </rcc>
  <rfmt sheetId="1" xfDxf="1" sqref="J192" start="0" length="0">
    <dxf>
      <font>
        <b/>
        <sz val="12"/>
        <color auto="1"/>
      </font>
      <alignment horizontal="center" vertical="center" wrapText="1"/>
      <border outline="0">
        <left style="thin">
          <color indexed="64"/>
        </left>
        <right style="thin">
          <color indexed="64"/>
        </right>
        <top style="thin">
          <color indexed="64"/>
        </top>
        <bottom style="thin">
          <color indexed="64"/>
        </bottom>
      </border>
    </dxf>
  </rfmt>
  <rfmt sheetId="1" sqref="J192" start="0" length="0">
    <dxf>
      <font>
        <b val="0"/>
        <sz val="12"/>
        <color auto="1"/>
      </font>
    </dxf>
  </rfmt>
  <rfmt sheetId="1" sqref="J192" start="0" length="0">
    <dxf>
      <font>
        <sz val="12"/>
        <color auto="1"/>
      </font>
      <alignment horizontal="left"/>
    </dxf>
  </rfmt>
  <rcc rId="2780" sId="1">
    <nc r="J192" t="inlineStr">
      <is>
        <t>Obiectivul general: Cresterea gradului de constientizare a pericolului pe care-l reprezinta actul de corupþie la nivelul administraþiei publice locale.
Obiectivele specifice ale proiectului:
1. Cresterea gradului de constientizare si a nivelului de educaþie anticorupþie pentru personalul din cadrul Consiliului Județean Salaj si pentru alesi locali din județ.
2. Prevenirea si combaterea corupþiei în cadrul Consiliului Judeþean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is>
    </nc>
  </rcc>
  <rcc rId="2781" sId="1" numFmtId="19">
    <nc r="K192">
      <v>43412</v>
    </nc>
  </rcc>
  <rcc rId="2782" sId="1" odxf="1" dxf="1" numFmtId="19">
    <nc r="L192">
      <v>43807</v>
    </nc>
    <odxf>
      <numFmt numFmtId="0" formatCode="General"/>
    </odxf>
    <ndxf>
      <numFmt numFmtId="19" formatCode="dd/mm/yyyy"/>
    </ndxf>
  </rcc>
  <rfmt sheetId="1" sqref="L192" start="0" length="2147483647">
    <dxf>
      <font>
        <b val="0"/>
      </font>
    </dxf>
  </rfmt>
  <rcc rId="2783" sId="1">
    <nc r="N192">
      <v>1</v>
    </nc>
  </rcc>
  <rcc rId="2784" sId="1">
    <nc r="O192" t="inlineStr">
      <is>
        <t>SĂLAJ</t>
      </is>
    </nc>
  </rcc>
  <rcc rId="2785" sId="1">
    <nc r="P192" t="inlineStr">
      <is>
        <t>Zalău</t>
      </is>
    </nc>
  </rcc>
  <rfmt sheetId="1" sqref="Q192:R192">
    <dxf>
      <fill>
        <patternFill patternType="solid">
          <bgColor theme="5" tint="0.39997558519241921"/>
        </patternFill>
      </fill>
    </dxf>
  </rfmt>
  <rcc rId="2786" sId="1">
    <nc r="U192">
      <v>0</v>
    </nc>
  </rcc>
  <rcc rId="2787" sId="1">
    <nc r="T192">
      <v>308180.27</v>
    </nc>
  </rcc>
  <rcc rId="2788" sId="1">
    <nc r="W192">
      <v>47133.4</v>
    </nc>
  </rcc>
  <rcc rId="2789" sId="1">
    <nc r="X192">
      <v>0</v>
    </nc>
  </rcc>
  <rcc rId="2790" sId="1" numFmtId="4">
    <nc r="Z192">
      <v>7251.32</v>
    </nc>
  </rcc>
  <rcc rId="2791" sId="1" odxf="1" dxf="1">
    <nc r="Y192">
      <f>Z192+AA192</f>
    </nc>
    <odxf>
      <numFmt numFmtId="0" formatCode="General"/>
    </odxf>
    <ndxf>
      <numFmt numFmtId="4" formatCode="#,##0.00"/>
    </ndxf>
  </rcc>
  <rcc rId="2792" sId="1" numFmtId="4">
    <nc r="AC192">
      <v>0</v>
    </nc>
  </rcc>
  <rcc rId="2793" sId="1" numFmtId="4">
    <nc r="AD192">
      <v>0</v>
    </nc>
  </rcc>
  <rfmt sheetId="1" sqref="AC192:AD192" start="0" length="0">
    <dxf>
      <border>
        <top style="thin">
          <color indexed="64"/>
        </top>
      </border>
    </dxf>
  </rfmt>
  <rfmt sheetId="1" sqref="AC192:AD192" start="0" length="0">
    <dxf>
      <border>
        <bottom style="thin">
          <color indexed="64"/>
        </bottom>
      </border>
    </dxf>
  </rfmt>
  <rfmt sheetId="1" sqref="AC192:AD192">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AC192:AD192">
    <dxf>
      <alignment vertical="center"/>
    </dxf>
  </rfmt>
  <rcv guid="{C408A2F1-296F-4EAD-B15B-336D73846FDD}" action="delete"/>
  <rdn rId="0" localSheetId="1" customView="1" name="Z_C408A2F1_296F_4EAD_B15B_336D73846FDD_.wvu.PrintArea" hidden="1" oldHidden="1">
    <formula>Sheet1!$A$1:$AL$450</formula>
    <oldFormula>Sheet1!$A$1:$AL$450</oldFormula>
  </rdn>
  <rdn rId="0" localSheetId="1" customView="1" name="Z_C408A2F1_296F_4EAD_B15B_336D73846FDD_.wvu.FilterData" hidden="1" oldHidden="1">
    <formula>Sheet1!$A$1:$AL$427</formula>
    <oldFormula>Sheet1!$A$1:$AL$427</oldFormula>
  </rdn>
  <rcv guid="{C408A2F1-296F-4EAD-B15B-336D73846FDD}"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6" sId="1">
    <nc r="AH192" t="inlineStr">
      <is>
        <t>în implementare</t>
      </is>
    </nc>
  </rcc>
  <rcc rId="2797" sId="1">
    <nc r="AI192" t="inlineStr">
      <is>
        <t>n/a</t>
      </is>
    </nc>
  </rcc>
  <rcc rId="2798" sId="1" odxf="1" dxf="1" numFmtId="4">
    <nc r="AF192">
      <v>0</v>
    </nc>
    <ndxf>
      <font>
        <b val="0"/>
        <sz val="12"/>
        <color auto="1"/>
      </font>
      <numFmt numFmtId="165" formatCode="#,##0.00_ ;\-#,##0.00\ "/>
      <alignment horizontal="general" wrapText="0"/>
    </ndxf>
  </rcc>
  <rcc rId="2799" sId="1" numFmtId="4">
    <nc r="AA192">
      <v>0</v>
    </nc>
  </rcc>
  <rcc rId="2800" sId="1" odxf="1" dxf="1">
    <nc r="R192" t="inlineStr">
      <is>
        <t>119 - Investiții în capacitatea instituțională și în eficiența administrațiilor și a serviciilor publice la nivel național, regional și local, în perspectiva realizării de reforme, a unei mai bune legiferări și a bunei guvernanțe</t>
      </is>
    </nc>
    <odxf>
      <font>
        <b/>
        <sz val="12"/>
        <color auto="1"/>
      </font>
      <fill>
        <patternFill patternType="solid">
          <bgColor theme="5" tint="0.39997558519241921"/>
        </patternFill>
      </fill>
    </odxf>
    <ndxf>
      <font>
        <b val="0"/>
        <sz val="11"/>
        <color theme="1"/>
        <name val="Calibri"/>
        <family val="2"/>
        <charset val="238"/>
        <scheme val="minor"/>
      </font>
      <fill>
        <patternFill patternType="none">
          <bgColor indexed="65"/>
        </patternFill>
      </fill>
    </ndxf>
  </rcc>
  <rcc rId="2801" sId="1">
    <oc r="N192">
      <v>1</v>
    </oc>
    <nc r="N192">
      <v>6</v>
    </nc>
  </rcc>
  <rcc rId="2802" sId="1" odxf="1" dxf="1">
    <nc r="Q192" t="inlineStr">
      <is>
        <t>APL</t>
      </is>
    </nc>
    <ndxf>
      <font>
        <b val="0"/>
        <sz val="11"/>
        <color theme="1"/>
        <name val="Calibri"/>
        <family val="2"/>
        <charset val="238"/>
        <scheme val="minor"/>
      </font>
      <fill>
        <patternFill patternType="none">
          <bgColor indexed="65"/>
        </patternFill>
      </fill>
    </ndxf>
  </rcc>
  <rfmt sheetId="1" sqref="Q192" start="0" length="2147483647">
    <dxf>
      <font>
        <b/>
      </font>
    </dxf>
  </rfmt>
  <rcc rId="2803" sId="1">
    <oc r="J192" t="inlineStr">
      <is>
        <t>Obiectivul general: Cresterea gradului de constientizare a pericolului pe care-l reprezinta actul de corupþie la nivelul administraþiei publice locale.
Obiectivele specifice ale proiectului:
1. Cresterea gradului de constientizare si a nivelului de educaþie anticorupþie pentru personalul din cadrul Consiliului Județean Salaj si pentru alesi locali din județ.
2. Prevenirea si combaterea corupþiei în cadrul Consiliului Judeþean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is>
    </oc>
    <nc r="J192" t="inlineStr">
      <is>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is>
    </nc>
  </rcc>
  <rfmt sheetId="1" sqref="G192">
    <dxf>
      <alignment vertical="bottom"/>
    </dxf>
  </rfmt>
  <rfmt sheetId="1" sqref="G192">
    <dxf>
      <alignment vertical="center"/>
    </dxf>
  </rfmt>
  <rfmt sheetId="1" sqref="H192">
    <dxf>
      <alignment vertical="center"/>
    </dxf>
  </rfmt>
  <rfmt sheetId="1" sqref="H192">
    <dxf>
      <alignment horizontal="center"/>
    </dxf>
  </rfmt>
  <rfmt sheetId="1" sqref="H192" start="0" length="2147483647">
    <dxf>
      <font>
        <b/>
      </font>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C193:AD195">
    <dxf>
      <border>
        <left style="thin">
          <color indexed="64"/>
        </left>
        <right style="thin">
          <color indexed="64"/>
        </right>
        <top style="thin">
          <color indexed="64"/>
        </top>
        <bottom style="thin">
          <color indexed="64"/>
        </bottom>
        <vertical style="thin">
          <color indexed="64"/>
        </vertical>
        <horizontal style="thin">
          <color indexed="64"/>
        </horizontal>
      </border>
    </dxf>
  </rfmt>
  <rcv guid="{C408A2F1-296F-4EAD-B15B-336D73846FDD}" action="delete"/>
  <rdn rId="0" localSheetId="1" customView="1" name="Z_C408A2F1_296F_4EAD_B15B_336D73846FDD_.wvu.PrintArea" hidden="1" oldHidden="1">
    <formula>Sheet1!$A$1:$AL$450</formula>
    <oldFormula>Sheet1!$A$1:$AL$450</oldFormula>
  </rdn>
  <rdn rId="0" localSheetId="1" customView="1" name="Z_C408A2F1_296F_4EAD_B15B_336D73846FDD_.wvu.FilterData" hidden="1" oldHidden="1">
    <formula>Sheet1!$A$1:$AL$427</formula>
    <oldFormula>Sheet1!$A$1:$AL$427</oldFormula>
  </rdn>
  <rcv guid="{C408A2F1-296F-4EAD-B15B-336D73846FDD}"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B6D3F4CE_A200_41B0_AE86_F03FAC7DD7D6_.wvu.PrintArea" hidden="1" oldHidden="1">
    <formula>Sheet1!$A$1:$AL$450</formula>
  </rdn>
  <rdn rId="0" localSheetId="1" customView="1" name="Z_B6D3F4CE_A200_41B0_AE86_F03FAC7DD7D6_.wvu.FilterData" hidden="1" oldHidden="1">
    <formula>Sheet1!$A$1:$DG$428</formula>
  </rdn>
  <rcv guid="{B6D3F4CE-A200-41B0-AE86-F03FAC7DD7D6}"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810" sId="1" ref="AL1:AL1048576" action="deleteCol">
    <undo index="65535" exp="area" ref3D="1" dr="$A$6:$AL$450" dn="Z_324E461A_DC75_4814_87BA_41F170D0ED0B_.wvu.FilterData" sId="1"/>
    <undo index="65535" exp="area" ref3D="1" dr="$A$6:$AL$450" dn="Z_0A043D96_6DF8_4E40_9D1E_818A39BAFD81_.wvu.FilterData" sId="1"/>
    <undo index="65535" exp="area" ref3D="1" dr="$A$6:$AL$450" dn="Z_17F4A6A1_469E_46FB_A3A0_041FC3712E3B_.wvu.FilterData" sId="1"/>
    <undo index="65535" exp="area" ref3D="1" dr="$A$6:$AL$450" dn="Z_2A26C971_CCE6_49C7_89EC_0B2699E5DD98_.wvu.FilterData" sId="1"/>
    <undo index="65535" exp="area" ref3D="1" dr="$A$6:$AL$450" dn="Z_2547C3D7_22F7_4CAF_8E48_C8F3425DB942_.wvu.FilterData" sId="1"/>
    <undo index="65535" exp="area" ref3D="1" dr="$A$3:$AL$427" dn="Z_250231BB_5F02_4B46_B1CA_B904A9B40BA2_.wvu.FilterData" sId="1"/>
    <undo index="65535" exp="area" ref3D="1" dr="$A$6:$AL$450" dn="Z_2355B1FA_E7E3_44CD_A529_24812589AA28_.wvu.FilterData" sId="1"/>
    <undo index="65535" exp="area" ref3D="1" dr="$A$1:$AL$450" dn="Z_0781B6C2_B440_4971_9809_BD16245A70FD_.wvu.PrintArea" sId="1"/>
    <undo index="65535" exp="area" ref3D="1" dr="$A$1:$AL$450" dn="Print_Area" sId="1"/>
    <undo index="65535" exp="area" ref3D="1" dr="$A$1:$AL$450" dn="Z_3AFE79CE_CE75_447D_8C73_1AE63A224CBA_.wvu.PrintArea" sId="1"/>
    <undo index="65535" exp="area" ref3D="1" dr="$A$6:$AL$450" dn="Z_3AFE79CE_CE75_447D_8C73_1AE63A224CBA_.wvu.FilterData" sId="1"/>
    <undo index="65535" exp="area" ref3D="1" dr="$A$6:$AL$450" dn="Z_38C68E87_361F_434A_8BE4_BA2AF4CB3868_.wvu.FilterData" sId="1"/>
    <undo index="65535" exp="area" ref3D="1" dr="$A$1:$AL$450" dn="Z_36624B2D_80F9_4F79_AC4A_B3547C36F23F_.wvu.PrintArea" sId="1"/>
    <undo index="65535" exp="area" ref3D="1" dr="$A$6:$AL$450" dn="Z_0585DD1B_89D4_4278_953B_FA6D57DCCE82_.wvu.FilterData" sId="1"/>
    <undo index="65535" exp="area" ref3D="1" dr="$A$6:$AL$450" dn="Z_34BB42D3_88F0_437E_91ED_3E3C369B9525_.wvu.FilterData" sId="1"/>
    <undo index="65535" exp="area" ref3D="1" dr="$A$6:$AL$450" dn="Z_305BEEB9_C99E_4E52_A4AB_56EA1595A366_.wvu.FilterData" sId="1"/>
    <undo index="65535" exp="area" ref3D="1" dr="$A$1:$AL$427" dn="Z_0781B6C2_B440_4971_9809_BD16245A70FD_.wvu.FilterData" sId="1"/>
    <undo index="65535" exp="area" ref3D="1" dr="$A$6:$AL$450" dn="Z_53ED3D47_B2C0_43A1_9A1E_F030D529F74C_.wvu.FilterData" sId="1"/>
    <undo index="65535" exp="area" ref3D="1" dr="$A$1:$AL$450" dn="Z_53ED3D47_B2C0_43A1_9A1E_F030D529F74C_.wvu.PrintArea" sId="1"/>
    <undo index="65535" exp="area" ref3D="1" dr="$A$1:$AL$323" dn="Z_4179C3D9_D1C3_46CD_B643_627525757C5E_.wvu.FilterData" sId="1"/>
    <undo index="65535" exp="area" ref3D="1" dr="$A$1:$AL$414" dn="Z_4AAB8139_F2B6_43E5_8C9F_E607BD4F44E4_.wvu.FilterData" sId="1"/>
    <undo index="65535" exp="area" ref3D="1" dr="$A$6:$AL$450" dn="Z_41AA4E5D_9625_4478_B720_2BD6AE34E699_.wvu.FilterData" sId="1"/>
    <undo index="65535" exp="area" ref3D="1" dr="$A$1:$AL$427" dn="Z_471339A8_E0FA_4CA1_8194_04936068CF02_.wvu.FilterData" sId="1"/>
    <undo index="65535" exp="area" ref3D="1" dr="$A$6:$AL$450" dn="Z_3E7AD119_0031_4735_857B_FBC0C47AB231_.wvu.FilterData" sId="1"/>
    <undo index="65535" exp="area" ref3D="1" dr="$A$6:$AL$450" dn="Z_4FDB167B_D56E_45D4_B120_847D0871AA6B_.wvu.FilterData" sId="1"/>
    <undo index="65535" exp="area" ref3D="1" dr="$A$1:$AL$414" dn="Z_65C35D6D_934F_4431_BA92_90255FC17BA4_.wvu.FilterData" sId="1"/>
    <undo index="65535" exp="area" ref3D="1" dr="$A$1:$AL$414" dn="Z_5E661ABE_E06E_455E_A661_DDD1907219D0_.wvu.FilterData" sId="1"/>
    <undo index="65535" exp="area" ref3D="1" dr="$A$1:$AL$450" dn="Z_65C35D6D_934F_4431_BA92_90255FC17BA4_.wvu.PrintArea" sId="1"/>
    <undo index="65535" exp="area" ref3D="1" dr="$A$1:$AL$450" dn="Z_65B035E3_87FA_46C5_996E_864F2C8D0EBC_.wvu.PrintArea" sId="1"/>
    <undo index="65535" exp="area" ref3D="1" dr="$A$1:$AL$450" dn="Z_5AAA4DFE_88B1_4674_95ED_5FCD7A50BC22_.wvu.PrintArea" sId="1"/>
    <undo index="65535" exp="area" ref3D="1" dr="$A$6:$AL$450" dn="Z_6CE52079_5576_45A5_9A9F_9CA970D849EF_.wvu.FilterData" sId="1"/>
    <undo index="65535" exp="area" ref3D="1" dr="$A$6:$AL$450" dn="Z_EFE45138_A2B3_46EB_8A69_D9745D73FBF5_.wvu.FilterData" sId="1"/>
    <undo index="65535" exp="area" ref3D="1" dr="$A$6:$AL$450" dn="Z_F52D90D4_508D_43B6_8295_6D179E5F0FEB_.wvu.FilterData" sId="1"/>
    <undo index="65535" exp="area" ref3D="1" dr="$A$1:$AL$414" dn="Z_FFC44E67_8559_4D31_893D_BF5BA4229E04_.wvu.FilterData" sId="1"/>
    <undo index="65535" exp="area" ref3D="1" dr="$A$1:$AL$450" dn="Z_FE50EAC0_52A5_4C33_B973_65E93D03D3EA_.wvu.PrintArea" sId="1"/>
    <undo index="65535" exp="area" ref3D="1" dr="$A$1:$AL$450" dn="Z_747340EB_2B31_46D2_ACDE_4FA91E2B50F6_.wvu.PrintArea" sId="1"/>
    <undo index="65535" exp="area" ref3D="1" dr="$A$1:$AL$427" dn="Z_C408A2F1_296F_4EAD_B15B_336D73846FDD_.wvu.FilterData" sId="1"/>
    <undo index="65535" exp="area" ref3D="1" dr="$A$6:$AL$450" dn="Z_EF10298D_3F59_43F1_9A86_8C1CCA3B5D93_.wvu.FilterData" sId="1"/>
    <undo index="65535" exp="area" ref3D="1" dr="$A$6:$AL$450" dn="Z_EB0F2E6A_FA33_479E_9A47_8E3494FBB4DE_.wvu.FilterData" sId="1"/>
    <undo index="65535" exp="area" ref3D="1" dr="$A$3:$AL$323" dn="Z_E64C6006_DE37_44CA_8083_01C511E323D9_.wvu.FilterData" sId="1"/>
    <undo index="65535" exp="area" ref3D="1" dr="$A$1:$AL$450" dn="Z_A87F3E0E_3A8E_4B82_8170_33752259B7DB_.wvu.PrintArea" sId="1"/>
    <undo index="65535" exp="area" ref3D="1" dr="$A$1:$AL$414" dn="Z_9980B309_0131_4577_BF29_212714399FDF_.wvu.FilterData" sId="1"/>
    <undo index="65535" exp="area" ref3D="1" dr="$A$6:$AL$450" dn="Z_9F268523_731B_48FE_86AA_1A6382332A83_.wvu.FilterData" sId="1"/>
    <undo index="65535" exp="area" ref3D="1" dr="$A$6:$AL$450" dn="Z_DE09B69C_7EEF_4060_8E06_F7DEC4B96D7E_.wvu.FilterData" sId="1"/>
    <undo index="65535" exp="area" ref3D="1" dr="$A$6:$AL$450" dn="Z_D802EE0F_98B9_4410_B31B_4ACC0EC9C9BC_.wvu.FilterData" sId="1"/>
    <undo index="65535" exp="area" ref3D="1" dr="$A$1:$AL$450" dn="Z_84FB199A_D56E_4FDD_AC4A_70CE86CD87BC_.wvu.PrintArea" sId="1"/>
    <undo index="65535" exp="area" ref3D="1" dr="$A$1:$AL$450" dn="Z_C408A2F1_296F_4EAD_B15B_336D73846FDD_.wvu.PrintArea" sId="1"/>
    <undo index="65535" exp="area" ref3D="1" dr="$A$1:$AL$450" dn="Z_9EA5E3FA_46F1_4729_828C_4A08518018C1_.wvu.PrintArea" sId="1"/>
    <undo index="65535" exp="area" ref3D="1" dr="$A$6:$AL$450" dn="Z_84FB199A_D56E_4FDD_AC4A_70CE86CD87BC_.wvu.FilterData" sId="1"/>
    <undo index="65535" exp="area" ref3D="1" dr="$A$6:$AL$450" dn="Z_7D2F4374_D571_49E4_B659_129D2AFDC43C_.wvu.FilterData" sId="1"/>
    <undo index="65535" exp="area" ref3D="1" dr="$A$6:$AL$450" dn="Z_902D3CAF_0577_4A3F_A86A_C01FD8CA4695_.wvu.FilterData" sId="1"/>
    <undo index="65535" exp="area" ref3D="1" dr="$A$1:$AL$450" dn="Z_EB0F2E6A_FA33_479E_9A47_8E3494FBB4DE_.wvu.PrintArea" sId="1"/>
    <undo index="65535" exp="area" ref3D="1" dr="$A$1:$AL$450" dn="Z_EA64E7D7_BA48_4965_B650_778AE412FE0C_.wvu.PrintArea" sId="1"/>
    <undo index="65535" exp="area" ref3D="1" dr="$A$6:$AL$450" dn="Z_DB43929D_F4B7_43FF_975F_960476D189E8_.wvu.FilterData" sId="1"/>
    <undo index="65535" exp="area" ref3D="1" dr="$A$6:$AL$450" dn="Z_97F6C5A1_2596_4037_A854_1D6AE8A1071E_.wvu.FilterData" sId="1"/>
    <undo index="65535" exp="area" ref3D="1" dr="$A$1:$AL$323" dn="Z_CC51448C_22F6_4583_82CD_2835AD1A82D7_.wvu.FilterData" sId="1"/>
    <undo index="65535" exp="area" ref3D="1" dr="$A$6:$AL$450" dn="Z_A87F3E0E_3A8E_4B82_8170_33752259B7DB_.wvu.FilterData" sId="1"/>
    <undo index="65535" exp="area" ref3D="1" dr="$A$6:$AL$450" dn="Z_91199DA1_59E7_4345_8CB7_A1085C901326_.wvu.FilterData" sId="1"/>
    <undo index="65535" exp="area" ref3D="1" dr="$A$1:$AL$450" dn="Z_A5B1481C_EF26_486A_984F_85CDDC2FD94F_.wvu.PrintArea" sId="1"/>
    <undo index="65535" exp="area" ref3D="1" dr="$A$1:$AL$450" dn="Z_905D93EA_5662_45AB_8995_A9908B3E5D52_.wvu.PrintArea" sId="1"/>
    <undo index="65535" exp="area" ref3D="1" dr="$A$1:$AL$450" dn="Z_9980B309_0131_4577_BF29_212714399FDF_.wvu.PrintArea" sId="1"/>
    <undo index="65535" exp="area" ref3D="1" dr="$A$6:$AL$450" dn="Z_831F7439_6937_483F_B601_184FEF5CECFD_.wvu.FilterData" sId="1"/>
    <undo index="65535" exp="area" ref3D="1" dr="$A$1:$AL$450" dn="Z_7C1B4D6D_D666_48DD_AB17_E00791B6F0B6_.wvu.PrintArea" sId="1"/>
    <undo index="65535" exp="area" ref3D="1" dr="$A$1:$AL$450" dn="Z_DB51BB9F_5710_40B0_80E7_39B059BFD11D_.wvu.PrintArea" sId="1"/>
    <undo index="65535" exp="area" ref3D="1" dr="$A$6:$AL$450" dn="Z_C71F80D5_B6C1_4ED9_B18D_D719D69F5A47_.wvu.FilterData" sId="1"/>
    <undo index="65535" exp="area" ref3D="1" dr="$A$1:$AL$450" dn="Z_C3502361_AD2C_4705_878B_D12169ED60B1_.wvu.PrintArea" sId="1"/>
    <undo index="65535" exp="area" ref3D="1" dr="$A$6:$AL$450" dn="Z_C4E44235_F714_4BCE_B2B0_F4813D3BDF91_.wvu.FilterData" sId="1"/>
    <undo index="65535" exp="area" ref3D="1" dr="$A$6:$AL$450" dn="Z_89F20599_320E_4C2A_9159_8E9F2F24F61C_.wvu.FilterData" sId="1"/>
    <undo index="65535" exp="area" ref3D="1" dr="$A$6:$AL$450" dn="Z_C3502361_AD2C_4705_878B_D12169ED60B1_.wvu.FilterData" sId="1"/>
    <undo index="65535" exp="area" ref3D="1" dr="$A$6:$AL$450" dn="Z_AECBC9F6_D9DE_4043_9C2F_160F7ECDAD3D_.wvu.FilterData" sId="1"/>
    <undo index="65535" exp="area" ref3D="1" dr="$A$3:$AL$323" dn="Z_A3134A53_5204_4FFF_BA84_3528D3179C0C_.wvu.FilterData" sId="1"/>
    <undo index="65535" exp="area" ref3D="1" dr="$A$1:$AL$450" dn="Z_EEA37434_2D22_478B_B49F_C3E8CD4AC2E1_.wvu.PrintArea" sId="1"/>
    <undo index="65535" exp="area" ref3D="1" dr="$A$6:$AL$450" dn="Z_DD93CA86_AFD6_4C47_828D_70472BFCD288_.wvu.FilterData" sId="1"/>
    <undo index="65535" exp="area" ref3D="1" dr="$A$1:$AL$450" dn="Z_B6D3F4CE_A200_41B0_AE86_F03FAC7DD7D6_.wvu.PrintArea" sId="1"/>
    <undo index="65535" exp="area" ref3D="1" dr="$A$1:$AL$450" dn="Z_EF10298D_3F59_43F1_9A86_8C1CCA3B5D93_.wvu.PrintArea" sId="1"/>
    <undo index="65535" exp="area" ref3D="1" dr="$A$6:$AL$450" dn="Z_AE58BCBC_9F06_4E6C_A28B_2F5626DD7C1B_.wvu.FilterData" sId="1"/>
    <undo index="65535" exp="area" ref3D="1" dr="$A$6:$AL$450" dn="Z_923E7374_9C36_4380_9E0A_313EA2F408F0_.wvu.FilterData" sId="1"/>
    <undo index="65535" exp="area" ref3D="1" dr="$A$1:$AL$450" dn="Z_901F9774_8BE7_424D_87C2_1026F3FA2E93_.wvu.PrintArea" sId="1"/>
    <rfmt sheetId="1" xfDxf="1" sqref="AL1:AL1048576" start="0" length="0"/>
    <rcc rId="0" sId="1" dxf="1">
      <nc r="AL1" t="inlineStr">
        <is>
          <t>Data
Raportare</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AL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AL3" t="inlineStr">
        <is>
          <t>31,10,2018</t>
        </is>
      </nc>
      <ndxf>
        <font>
          <b/>
          <sz val="12"/>
          <color auto="1"/>
          <name val="Calibri"/>
          <family val="2"/>
          <charset val="238"/>
          <scheme val="minor"/>
        </font>
        <numFmt numFmtId="19" formatCode="dd/mm/yyyy"/>
        <fill>
          <patternFill patternType="solid">
            <bgColor rgb="FFFFCCFF"/>
          </patternFill>
        </fill>
        <alignment vertical="center" wrapText="1"/>
        <border outline="0">
          <left style="thin">
            <color indexed="64"/>
          </left>
          <right style="thin">
            <color indexed="64"/>
          </right>
          <top style="thin">
            <color indexed="64"/>
          </top>
          <bottom style="thin">
            <color indexed="64"/>
          </bottom>
        </border>
      </ndxf>
    </rcc>
    <rfmt sheetId="1" sqref="AL4" start="0" length="0">
      <dxf>
        <font>
          <b/>
          <sz val="12"/>
          <color auto="1"/>
          <name val="Calibri"/>
          <family val="2"/>
          <charset val="238"/>
          <scheme val="minor"/>
        </font>
        <numFmt numFmtId="19" formatCode="dd/mm/yyyy"/>
        <fill>
          <patternFill patternType="solid">
            <bgColor rgb="FFFFCCFF"/>
          </patternFill>
        </fill>
        <alignment vertical="center" wrapText="1"/>
      </dxf>
    </rfmt>
    <rcc rId="0" sId="1" dxf="1">
      <nc r="AL5" t="inlineStr">
        <is>
          <t>Report Date</t>
        </is>
      </nc>
      <ndxf>
        <font>
          <b/>
          <sz val="12"/>
          <color auto="1"/>
          <name val="Calibri"/>
          <family val="2"/>
          <charset val="238"/>
          <scheme val="minor"/>
        </font>
        <numFmt numFmtId="19" formatCode="dd/mm/yyyy"/>
        <fill>
          <patternFill patternType="solid">
            <bgColor theme="9" tint="0.79998168889431442"/>
          </patternFill>
        </fill>
        <alignment vertical="center" wrapText="1"/>
        <border outline="0">
          <left style="thin">
            <color indexed="64"/>
          </left>
          <right style="thin">
            <color indexed="64"/>
          </right>
          <top style="thin">
            <color indexed="64"/>
          </top>
          <bottom style="thin">
            <color indexed="64"/>
          </bottom>
        </border>
      </ndxf>
    </rcc>
    <rfmt sheetId="1" sqref="AL6" start="0" length="0">
      <dxf>
        <font>
          <sz val="12"/>
          <color theme="1"/>
          <name val="Calibri"/>
          <family val="2"/>
          <charset val="238"/>
          <scheme val="minor"/>
        </font>
        <border outline="0">
          <left style="thin">
            <color indexed="64"/>
          </left>
          <right style="thin">
            <color indexed="64"/>
          </right>
          <top style="thin">
            <color indexed="64"/>
          </top>
          <bottom style="thin">
            <color indexed="64"/>
          </bottom>
        </border>
      </dxf>
    </rfmt>
    <rfmt sheetId="1" sqref="AL7" start="0" length="0">
      <dxf>
        <font>
          <sz val="12"/>
          <color theme="1"/>
          <name val="Calibri"/>
          <family val="2"/>
          <charset val="238"/>
          <scheme val="minor"/>
        </font>
      </dxf>
    </rfmt>
    <rfmt sheetId="1" sqref="AL8" start="0" length="0">
      <dxf>
        <font>
          <sz val="12"/>
          <color theme="1"/>
          <name val="Calibri"/>
          <family val="2"/>
          <charset val="238"/>
          <scheme val="minor"/>
        </font>
      </dxf>
    </rfmt>
    <rfmt sheetId="1" sqref="AL9" start="0" length="0">
      <dxf>
        <font>
          <sz val="12"/>
          <color theme="1"/>
          <name val="Calibri"/>
          <family val="2"/>
          <charset val="238"/>
          <scheme val="minor"/>
        </font>
      </dxf>
    </rfmt>
    <rfmt sheetId="1" sqref="AL10" start="0" length="0">
      <dxf>
        <font>
          <sz val="12"/>
          <color theme="1"/>
          <name val="Calibri"/>
          <family val="2"/>
          <charset val="238"/>
          <scheme val="minor"/>
        </font>
      </dxf>
    </rfmt>
    <rfmt sheetId="1" sqref="AL11" start="0" length="0">
      <dxf>
        <font>
          <sz val="12"/>
          <color theme="1"/>
          <name val="Calibri"/>
          <family val="2"/>
          <charset val="238"/>
          <scheme val="minor"/>
        </font>
      </dxf>
    </rfmt>
    <rfmt sheetId="1" sqref="AL12" start="0" length="0">
      <dxf>
        <font>
          <sz val="12"/>
          <color theme="1"/>
          <name val="Calibri"/>
          <family val="2"/>
          <charset val="238"/>
          <scheme val="minor"/>
        </font>
      </dxf>
    </rfmt>
    <rfmt sheetId="1" sqref="AL13" start="0" length="0">
      <dxf>
        <font>
          <sz val="12"/>
          <color theme="1"/>
          <name val="Calibri"/>
          <family val="2"/>
          <charset val="238"/>
          <scheme val="minor"/>
        </font>
      </dxf>
    </rfmt>
    <rfmt sheetId="1" sqref="AL14" start="0" length="0">
      <dxf>
        <font>
          <sz val="12"/>
          <color theme="1"/>
          <name val="Calibri"/>
          <family val="2"/>
          <charset val="238"/>
          <scheme val="minor"/>
        </font>
      </dxf>
    </rfmt>
    <rfmt sheetId="1" sqref="AL15" start="0" length="0">
      <dxf>
        <font>
          <sz val="12"/>
          <color theme="1"/>
          <name val="Calibri"/>
          <family val="2"/>
          <charset val="238"/>
          <scheme val="minor"/>
        </font>
      </dxf>
    </rfmt>
    <rfmt sheetId="1" sqref="AL16" start="0" length="0">
      <dxf>
        <font>
          <sz val="12"/>
          <color theme="1"/>
          <name val="Calibri"/>
          <family val="2"/>
          <charset val="238"/>
          <scheme val="minor"/>
        </font>
      </dxf>
    </rfmt>
    <rfmt sheetId="1" sqref="AL17" start="0" length="0">
      <dxf>
        <font>
          <sz val="12"/>
          <color theme="1"/>
          <name val="Calibri"/>
          <family val="2"/>
          <charset val="238"/>
          <scheme val="minor"/>
        </font>
      </dxf>
    </rfmt>
    <rfmt sheetId="1" sqref="AL18" start="0" length="0">
      <dxf>
        <font>
          <sz val="12"/>
          <color theme="1"/>
          <name val="Calibri"/>
          <family val="2"/>
          <charset val="238"/>
          <scheme val="minor"/>
        </font>
      </dxf>
    </rfmt>
    <rfmt sheetId="1" sqref="AL19" start="0" length="0">
      <dxf>
        <font>
          <sz val="12"/>
          <color theme="1"/>
          <name val="Calibri"/>
          <family val="2"/>
          <charset val="238"/>
          <scheme val="minor"/>
        </font>
      </dxf>
    </rfmt>
    <rfmt sheetId="1" sqref="AL20" start="0" length="0">
      <dxf>
        <font>
          <sz val="12"/>
          <color theme="1"/>
          <name val="Calibri"/>
          <family val="2"/>
          <charset val="238"/>
          <scheme val="minor"/>
        </font>
      </dxf>
    </rfmt>
    <rfmt sheetId="1" sqref="AL21" start="0" length="0">
      <dxf>
        <font>
          <sz val="12"/>
          <color theme="1"/>
          <name val="Calibri"/>
          <family val="2"/>
          <charset val="238"/>
          <scheme val="minor"/>
        </font>
      </dxf>
    </rfmt>
    <rfmt sheetId="1" sqref="AL22" start="0" length="0">
      <dxf>
        <font>
          <sz val="12"/>
          <color theme="1"/>
          <name val="Calibri"/>
          <family val="2"/>
          <charset val="238"/>
          <scheme val="minor"/>
        </font>
      </dxf>
    </rfmt>
    <rfmt sheetId="1" sqref="AL23" start="0" length="0">
      <dxf>
        <font>
          <sz val="12"/>
          <color theme="1"/>
          <name val="Calibri"/>
          <family val="2"/>
          <charset val="238"/>
          <scheme val="minor"/>
        </font>
      </dxf>
    </rfmt>
    <rfmt sheetId="1" sqref="AL24" start="0" length="0">
      <dxf>
        <font>
          <sz val="12"/>
          <color theme="1"/>
          <name val="Calibri"/>
          <family val="2"/>
          <charset val="238"/>
          <scheme val="minor"/>
        </font>
      </dxf>
    </rfmt>
    <rfmt sheetId="1" sqref="AL25" start="0" length="0">
      <dxf>
        <font>
          <sz val="12"/>
          <color theme="1"/>
          <name val="Calibri"/>
          <family val="2"/>
          <charset val="238"/>
          <scheme val="minor"/>
        </font>
      </dxf>
    </rfmt>
    <rfmt sheetId="1" sqref="AL26" start="0" length="0">
      <dxf>
        <font>
          <sz val="12"/>
          <color theme="1"/>
          <name val="Calibri"/>
          <family val="2"/>
          <charset val="238"/>
          <scheme val="minor"/>
        </font>
      </dxf>
    </rfmt>
    <rfmt sheetId="1" sqref="AL27" start="0" length="0">
      <dxf>
        <font>
          <sz val="12"/>
          <color theme="1"/>
          <name val="Calibri"/>
          <family val="2"/>
          <charset val="238"/>
          <scheme val="minor"/>
        </font>
      </dxf>
    </rfmt>
    <rfmt sheetId="1" sqref="AL28" start="0" length="0">
      <dxf>
        <font>
          <sz val="12"/>
          <color theme="1"/>
          <name val="Calibri"/>
          <family val="2"/>
          <charset val="238"/>
          <scheme val="minor"/>
        </font>
      </dxf>
    </rfmt>
    <rfmt sheetId="1" sqref="AL29" start="0" length="0">
      <dxf>
        <font>
          <sz val="12"/>
          <color theme="1"/>
          <name val="Calibri"/>
          <family val="2"/>
          <charset val="238"/>
          <scheme val="minor"/>
        </font>
      </dxf>
    </rfmt>
    <rfmt sheetId="1" sqref="AL30" start="0" length="0">
      <dxf>
        <font>
          <sz val="12"/>
          <color theme="1"/>
          <name val="Calibri"/>
          <family val="2"/>
          <charset val="238"/>
          <scheme val="minor"/>
        </font>
      </dxf>
    </rfmt>
    <rfmt sheetId="1" sqref="AL31" start="0" length="0">
      <dxf>
        <font>
          <sz val="12"/>
          <color theme="1"/>
          <name val="Calibri"/>
          <family val="2"/>
          <charset val="238"/>
          <scheme val="minor"/>
        </font>
      </dxf>
    </rfmt>
    <rfmt sheetId="1" sqref="AL32" start="0" length="0">
      <dxf>
        <font>
          <sz val="12"/>
          <color theme="1"/>
          <name val="Calibri"/>
          <family val="2"/>
          <charset val="238"/>
          <scheme val="minor"/>
        </font>
      </dxf>
    </rfmt>
    <rfmt sheetId="1" sqref="AL33" start="0" length="0">
      <dxf>
        <font>
          <sz val="12"/>
          <color theme="1"/>
          <name val="Calibri"/>
          <family val="2"/>
          <charset val="238"/>
          <scheme val="minor"/>
        </font>
      </dxf>
    </rfmt>
    <rfmt sheetId="1" sqref="AL34" start="0" length="0">
      <dxf>
        <font>
          <sz val="12"/>
          <color theme="1"/>
          <name val="Calibri"/>
          <family val="2"/>
          <charset val="238"/>
          <scheme val="minor"/>
        </font>
      </dxf>
    </rfmt>
    <rfmt sheetId="1" sqref="AL35" start="0" length="0">
      <dxf>
        <font>
          <sz val="12"/>
          <color theme="1"/>
          <name val="Calibri"/>
          <family val="2"/>
          <charset val="238"/>
          <scheme val="minor"/>
        </font>
      </dxf>
    </rfmt>
    <rfmt sheetId="1" sqref="AL36" start="0" length="0">
      <dxf>
        <font>
          <sz val="12"/>
          <color theme="1"/>
          <name val="Calibri"/>
          <family val="2"/>
          <charset val="238"/>
          <scheme val="minor"/>
        </font>
      </dxf>
    </rfmt>
    <rfmt sheetId="1" sqref="AL37" start="0" length="0">
      <dxf>
        <font>
          <sz val="12"/>
          <color theme="1"/>
          <name val="Calibri"/>
          <family val="2"/>
          <charset val="238"/>
          <scheme val="minor"/>
        </font>
      </dxf>
    </rfmt>
    <rfmt sheetId="1" sqref="AL38" start="0" length="0">
      <dxf>
        <font>
          <sz val="12"/>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40" start="0" length="0">
      <dxf>
        <font>
          <sz val="12"/>
          <color theme="1"/>
          <name val="Calibri"/>
          <family val="2"/>
          <charset val="238"/>
          <scheme val="minor"/>
        </font>
      </dxf>
    </rfmt>
    <rfmt sheetId="1" sqref="AL41" start="0" length="0">
      <dxf>
        <font>
          <sz val="12"/>
          <color theme="1"/>
          <name val="Calibri"/>
          <family val="2"/>
          <charset val="238"/>
          <scheme val="minor"/>
        </font>
      </dxf>
    </rfmt>
    <rfmt sheetId="1" sqref="AL42" start="0" length="0">
      <dxf>
        <font>
          <sz val="12"/>
          <color theme="1"/>
          <name val="Calibri"/>
          <family val="2"/>
          <charset val="238"/>
          <scheme val="minor"/>
        </font>
      </dxf>
    </rfmt>
    <rfmt sheetId="1" sqref="AL43" start="0" length="0">
      <dxf>
        <font>
          <sz val="12"/>
          <color theme="1"/>
          <name val="Calibri"/>
          <family val="2"/>
          <charset val="238"/>
          <scheme val="minor"/>
        </font>
      </dxf>
    </rfmt>
    <rfmt sheetId="1" sqref="AL44" start="0" length="0">
      <dxf>
        <font>
          <sz val="12"/>
          <color theme="1"/>
          <name val="Calibri"/>
          <family val="2"/>
          <charset val="238"/>
          <scheme val="minor"/>
        </font>
      </dxf>
    </rfmt>
    <rfmt sheetId="1" sqref="AL45" start="0" length="0">
      <dxf>
        <font>
          <sz val="12"/>
          <color theme="1"/>
          <name val="Calibri"/>
          <family val="2"/>
          <charset val="238"/>
          <scheme val="minor"/>
        </font>
      </dxf>
    </rfmt>
    <rfmt sheetId="1" sqref="AL46" start="0" length="0">
      <dxf>
        <font>
          <sz val="12"/>
          <color theme="1"/>
          <name val="Calibri"/>
          <family val="2"/>
          <charset val="238"/>
          <scheme val="minor"/>
        </font>
      </dxf>
    </rfmt>
    <rfmt sheetId="1" sqref="AL47" start="0" length="0">
      <dxf>
        <font>
          <sz val="12"/>
          <color theme="1"/>
          <name val="Calibri"/>
          <family val="2"/>
          <charset val="238"/>
          <scheme val="minor"/>
        </font>
      </dxf>
    </rfmt>
    <rfmt sheetId="1" sqref="AL48" start="0" length="0">
      <dxf>
        <font>
          <sz val="12"/>
          <color theme="1"/>
          <name val="Calibri"/>
          <family val="2"/>
          <charset val="238"/>
          <scheme val="minor"/>
        </font>
      </dxf>
    </rfmt>
    <rfmt sheetId="1" sqref="AL49" start="0" length="0">
      <dxf>
        <font>
          <sz val="12"/>
          <color theme="1"/>
          <name val="Calibri"/>
          <family val="2"/>
          <charset val="238"/>
          <scheme val="minor"/>
        </font>
      </dxf>
    </rfmt>
    <rfmt sheetId="1" sqref="AL50" start="0" length="0">
      <dxf>
        <font>
          <sz val="12"/>
          <color theme="1"/>
          <name val="Calibri"/>
          <family val="2"/>
          <charset val="238"/>
          <scheme val="minor"/>
        </font>
      </dxf>
    </rfmt>
    <rfmt sheetId="1" sqref="AL51" start="0" length="0">
      <dxf>
        <font>
          <sz val="12"/>
          <color theme="1"/>
          <name val="Calibri"/>
          <family val="2"/>
          <charset val="238"/>
          <scheme val="minor"/>
        </font>
      </dxf>
    </rfmt>
    <rfmt sheetId="1" sqref="AL52" start="0" length="0">
      <dxf>
        <font>
          <sz val="12"/>
          <color theme="1"/>
          <name val="Calibri"/>
          <family val="2"/>
          <charset val="238"/>
          <scheme val="minor"/>
        </font>
      </dxf>
    </rfmt>
    <rfmt sheetId="1" sqref="AL53" start="0" length="0">
      <dxf>
        <font>
          <sz val="12"/>
          <color theme="1"/>
          <name val="Calibri"/>
          <family val="2"/>
          <charset val="238"/>
          <scheme val="minor"/>
        </font>
      </dxf>
    </rfmt>
    <rfmt sheetId="1" sqref="AL54" start="0" length="0">
      <dxf>
        <font>
          <sz val="12"/>
          <color theme="1"/>
          <name val="Calibri"/>
          <family val="2"/>
          <charset val="238"/>
          <scheme val="minor"/>
        </font>
      </dxf>
    </rfmt>
    <rfmt sheetId="1" sqref="AL55" start="0" length="0">
      <dxf>
        <font>
          <sz val="12"/>
          <color theme="1"/>
          <name val="Calibri"/>
          <family val="2"/>
          <charset val="238"/>
          <scheme val="minor"/>
        </font>
      </dxf>
    </rfmt>
    <rfmt sheetId="1" sqref="AL56" start="0" length="0">
      <dxf>
        <font>
          <sz val="12"/>
          <color theme="1"/>
          <name val="Calibri"/>
          <family val="2"/>
          <charset val="238"/>
          <scheme val="minor"/>
        </font>
      </dxf>
    </rfmt>
    <rfmt sheetId="1" sqref="AL57" start="0" length="0">
      <dxf>
        <font>
          <sz val="12"/>
          <color theme="1"/>
          <name val="Calibri"/>
          <family val="2"/>
          <charset val="238"/>
          <scheme val="minor"/>
        </font>
      </dxf>
    </rfmt>
    <rfmt sheetId="1" sqref="AL58" start="0" length="0">
      <dxf>
        <font>
          <sz val="12"/>
          <color theme="1"/>
          <name val="Calibri"/>
          <family val="2"/>
          <charset val="238"/>
          <scheme val="minor"/>
        </font>
      </dxf>
    </rfmt>
    <rfmt sheetId="1" sqref="AL59" start="0" length="0">
      <dxf>
        <font>
          <sz val="12"/>
          <color theme="1"/>
          <name val="Calibri"/>
          <family val="2"/>
          <charset val="238"/>
          <scheme val="minor"/>
        </font>
      </dxf>
    </rfmt>
    <rfmt sheetId="1" sqref="AL60" start="0" length="0">
      <dxf>
        <font>
          <sz val="12"/>
          <color theme="1"/>
          <name val="Calibri"/>
          <family val="2"/>
          <charset val="238"/>
          <scheme val="minor"/>
        </font>
      </dxf>
    </rfmt>
    <rfmt sheetId="1" sqref="AL61" start="0" length="0">
      <dxf>
        <font>
          <sz val="12"/>
          <color theme="1"/>
          <name val="Calibri"/>
          <family val="2"/>
          <charset val="238"/>
          <scheme val="minor"/>
        </font>
      </dxf>
    </rfmt>
    <rfmt sheetId="1" sqref="AL62" start="0" length="0">
      <dxf>
        <font>
          <sz val="12"/>
          <color theme="1"/>
          <name val="Calibri"/>
          <family val="2"/>
          <charset val="238"/>
          <scheme val="minor"/>
        </font>
      </dxf>
    </rfmt>
    <rfmt sheetId="1" sqref="AL63" start="0" length="0">
      <dxf>
        <font>
          <sz val="12"/>
          <color theme="1"/>
          <name val="Calibri"/>
          <family val="2"/>
          <charset val="238"/>
          <scheme val="minor"/>
        </font>
      </dxf>
    </rfmt>
    <rfmt sheetId="1" sqref="AL64" start="0" length="0">
      <dxf>
        <font>
          <sz val="12"/>
          <color theme="1"/>
          <name val="Calibri"/>
          <family val="2"/>
          <charset val="238"/>
          <scheme val="minor"/>
        </font>
      </dxf>
    </rfmt>
    <rfmt sheetId="1" sqref="AL65" start="0" length="0">
      <dxf>
        <font>
          <sz val="12"/>
          <color theme="1"/>
          <name val="Calibri"/>
          <family val="2"/>
          <charset val="238"/>
          <scheme val="minor"/>
        </font>
      </dxf>
    </rfmt>
    <rfmt sheetId="1" sqref="AL66" start="0" length="0">
      <dxf>
        <font>
          <sz val="12"/>
          <color theme="1"/>
          <name val="Calibri"/>
          <family val="2"/>
          <charset val="238"/>
          <scheme val="minor"/>
        </font>
      </dxf>
    </rfmt>
    <rfmt sheetId="1" sqref="AL67" start="0" length="0">
      <dxf>
        <font>
          <sz val="12"/>
          <color theme="1"/>
          <name val="Calibri"/>
          <family val="2"/>
          <charset val="238"/>
          <scheme val="minor"/>
        </font>
      </dxf>
    </rfmt>
    <rfmt sheetId="1" sqref="AL68" start="0" length="0">
      <dxf>
        <font>
          <sz val="12"/>
          <color theme="1"/>
          <name val="Calibri"/>
          <family val="2"/>
          <charset val="238"/>
          <scheme val="minor"/>
        </font>
      </dxf>
    </rfmt>
    <rfmt sheetId="1" sqref="AL69" start="0" length="0">
      <dxf>
        <font>
          <sz val="12"/>
          <color theme="1"/>
          <name val="Calibri"/>
          <family val="2"/>
          <charset val="238"/>
          <scheme val="minor"/>
        </font>
      </dxf>
    </rfmt>
    <rfmt sheetId="1" sqref="AL70" start="0" length="0">
      <dxf>
        <font>
          <sz val="12"/>
          <color theme="1"/>
          <name val="Calibri"/>
          <family val="2"/>
          <charset val="238"/>
          <scheme val="minor"/>
        </font>
      </dxf>
    </rfmt>
    <rfmt sheetId="1" sqref="AL71" start="0" length="0">
      <dxf>
        <font>
          <sz val="12"/>
          <color theme="1"/>
          <name val="Calibri"/>
          <family val="2"/>
          <charset val="238"/>
          <scheme val="minor"/>
        </font>
      </dxf>
    </rfmt>
    <rfmt sheetId="1" sqref="AL72" start="0" length="0">
      <dxf>
        <font>
          <sz val="12"/>
          <color theme="1"/>
          <name val="Calibri"/>
          <family val="2"/>
          <charset val="238"/>
          <scheme val="minor"/>
        </font>
      </dxf>
    </rfmt>
    <rfmt sheetId="1" sqref="AL73" start="0" length="0">
      <dxf>
        <font>
          <sz val="12"/>
          <color theme="1"/>
          <name val="Calibri"/>
          <family val="2"/>
          <charset val="238"/>
          <scheme val="minor"/>
        </font>
      </dxf>
    </rfmt>
    <rfmt sheetId="1" sqref="AL74" start="0" length="0">
      <dxf>
        <font>
          <sz val="12"/>
          <color theme="1"/>
          <name val="Calibri"/>
          <family val="2"/>
          <charset val="238"/>
          <scheme val="minor"/>
        </font>
      </dxf>
    </rfmt>
    <rfmt sheetId="1" sqref="AL75" start="0" length="0">
      <dxf>
        <font>
          <sz val="12"/>
          <color theme="1"/>
          <name val="Calibri"/>
          <family val="2"/>
          <charset val="238"/>
          <scheme val="minor"/>
        </font>
      </dxf>
    </rfmt>
    <rfmt sheetId="1" sqref="AL76" start="0" length="0">
      <dxf>
        <font>
          <sz val="12"/>
          <color theme="1"/>
          <name val="Calibri"/>
          <family val="2"/>
          <charset val="238"/>
          <scheme val="minor"/>
        </font>
      </dxf>
    </rfmt>
    <rfmt sheetId="1" sqref="AL77" start="0" length="0">
      <dxf>
        <font>
          <sz val="12"/>
          <color theme="1"/>
          <name val="Calibri"/>
          <family val="2"/>
          <charset val="238"/>
          <scheme val="minor"/>
        </font>
      </dxf>
    </rfmt>
    <rfmt sheetId="1" sqref="AL78" start="0" length="0">
      <dxf>
        <font>
          <sz val="12"/>
          <color theme="1"/>
          <name val="Calibri"/>
          <family val="2"/>
          <charset val="238"/>
          <scheme val="minor"/>
        </font>
      </dxf>
    </rfmt>
    <rfmt sheetId="1" sqref="AL79" start="0" length="0">
      <dxf>
        <font>
          <sz val="12"/>
          <color theme="1"/>
          <name val="Calibri"/>
          <family val="2"/>
          <charset val="238"/>
          <scheme val="minor"/>
        </font>
      </dxf>
    </rfmt>
    <rfmt sheetId="1" sqref="AL80" start="0" length="0">
      <dxf>
        <font>
          <sz val="12"/>
          <color theme="1"/>
          <name val="Calibri"/>
          <family val="2"/>
          <charset val="238"/>
          <scheme val="minor"/>
        </font>
      </dxf>
    </rfmt>
    <rfmt sheetId="1" sqref="AL81" start="0" length="0">
      <dxf>
        <font>
          <sz val="12"/>
          <color theme="1"/>
          <name val="Calibri"/>
          <family val="2"/>
          <charset val="238"/>
          <scheme val="minor"/>
        </font>
      </dxf>
    </rfmt>
    <rfmt sheetId="1" sqref="AL82" start="0" length="0">
      <dxf>
        <font>
          <sz val="12"/>
          <color theme="1"/>
          <name val="Calibri"/>
          <family val="2"/>
          <charset val="238"/>
          <scheme val="minor"/>
        </font>
      </dxf>
    </rfmt>
    <rfmt sheetId="1" sqref="AL83" start="0" length="0">
      <dxf>
        <font>
          <sz val="12"/>
          <color theme="1"/>
          <name val="Calibri"/>
          <family val="2"/>
          <charset val="238"/>
          <scheme val="minor"/>
        </font>
      </dxf>
    </rfmt>
    <rfmt sheetId="1" sqref="AL84" start="0" length="0">
      <dxf>
        <font>
          <sz val="12"/>
          <color theme="1"/>
          <name val="Calibri"/>
          <family val="2"/>
          <charset val="238"/>
          <scheme val="minor"/>
        </font>
      </dxf>
    </rfmt>
    <rfmt sheetId="1" sqref="AL85" start="0" length="0">
      <dxf>
        <font>
          <sz val="12"/>
          <color theme="1"/>
          <name val="Calibri"/>
          <family val="2"/>
          <charset val="238"/>
          <scheme val="minor"/>
        </font>
      </dxf>
    </rfmt>
    <rfmt sheetId="1" sqref="AL86" start="0" length="0">
      <dxf>
        <font>
          <sz val="12"/>
          <color theme="1"/>
          <name val="Calibri"/>
          <family val="2"/>
          <charset val="238"/>
          <scheme val="minor"/>
        </font>
      </dxf>
    </rfmt>
    <rfmt sheetId="1" sqref="AL87" start="0" length="0">
      <dxf>
        <font>
          <sz val="12"/>
          <color theme="1"/>
          <name val="Calibri"/>
          <family val="2"/>
          <charset val="238"/>
          <scheme val="minor"/>
        </font>
      </dxf>
    </rfmt>
    <rfmt sheetId="1" sqref="AL88" start="0" length="0">
      <dxf>
        <font>
          <sz val="12"/>
          <color theme="1"/>
          <name val="Calibri"/>
          <family val="2"/>
          <charset val="238"/>
          <scheme val="minor"/>
        </font>
      </dxf>
    </rfmt>
    <rfmt sheetId="1" sqref="AL89" start="0" length="0">
      <dxf>
        <font>
          <sz val="12"/>
          <color theme="1"/>
          <name val="Calibri"/>
          <family val="2"/>
          <charset val="238"/>
          <scheme val="minor"/>
        </font>
      </dxf>
    </rfmt>
    <rfmt sheetId="1" sqref="AL90" start="0" length="0">
      <dxf>
        <font>
          <sz val="12"/>
          <color theme="1"/>
          <name val="Calibri"/>
          <family val="2"/>
          <charset val="238"/>
          <scheme val="minor"/>
        </font>
      </dxf>
    </rfmt>
    <rfmt sheetId="1" sqref="AL91" start="0" length="0">
      <dxf>
        <font>
          <sz val="12"/>
          <color theme="1"/>
          <name val="Calibri"/>
          <family val="2"/>
          <charset val="238"/>
          <scheme val="minor"/>
        </font>
      </dxf>
    </rfmt>
    <rfmt sheetId="1" sqref="AL92" start="0" length="0">
      <dxf>
        <font>
          <sz val="12"/>
          <color theme="1"/>
          <name val="Calibri"/>
          <family val="2"/>
          <charset val="238"/>
          <scheme val="minor"/>
        </font>
      </dxf>
    </rfmt>
    <rfmt sheetId="1" sqref="AL93" start="0" length="0">
      <dxf>
        <font>
          <sz val="12"/>
          <color theme="1"/>
          <name val="Calibri"/>
          <family val="2"/>
          <charset val="238"/>
          <scheme val="minor"/>
        </font>
      </dxf>
    </rfmt>
    <rfmt sheetId="1" sqref="AL94" start="0" length="0">
      <dxf>
        <font>
          <sz val="12"/>
          <color theme="1"/>
          <name val="Calibri"/>
          <family val="2"/>
          <charset val="238"/>
          <scheme val="minor"/>
        </font>
      </dxf>
    </rfmt>
    <rfmt sheetId="1" sqref="AL95" start="0" length="0">
      <dxf>
        <font>
          <sz val="12"/>
          <color theme="1"/>
          <name val="Calibri"/>
          <family val="2"/>
          <charset val="238"/>
          <scheme val="minor"/>
        </font>
      </dxf>
    </rfmt>
    <rfmt sheetId="1" sqref="AL96" start="0" length="0">
      <dxf>
        <font>
          <sz val="12"/>
          <color theme="1"/>
          <name val="Calibri"/>
          <family val="2"/>
          <charset val="238"/>
          <scheme val="minor"/>
        </font>
      </dxf>
    </rfmt>
    <rfmt sheetId="1" sqref="AL97" start="0" length="0">
      <dxf>
        <font>
          <sz val="12"/>
          <color theme="1"/>
          <name val="Calibri"/>
          <family val="2"/>
          <charset val="238"/>
          <scheme val="minor"/>
        </font>
      </dxf>
    </rfmt>
    <rfmt sheetId="1" sqref="AL98" start="0" length="0">
      <dxf>
        <font>
          <sz val="12"/>
          <color theme="1"/>
          <name val="Calibri"/>
          <family val="2"/>
          <charset val="238"/>
          <scheme val="minor"/>
        </font>
      </dxf>
    </rfmt>
    <rfmt sheetId="1" sqref="AL99" start="0" length="0">
      <dxf>
        <font>
          <sz val="12"/>
          <color theme="1"/>
          <name val="Calibri"/>
          <family val="2"/>
          <charset val="238"/>
          <scheme val="minor"/>
        </font>
      </dxf>
    </rfmt>
    <rfmt sheetId="1" sqref="AL100" start="0" length="0">
      <dxf>
        <font>
          <sz val="12"/>
          <color theme="1"/>
          <name val="Calibri"/>
          <family val="2"/>
          <charset val="238"/>
          <scheme val="minor"/>
        </font>
      </dxf>
    </rfmt>
    <rfmt sheetId="1" sqref="AL101" start="0" length="0">
      <dxf>
        <font>
          <sz val="12"/>
          <color theme="1"/>
          <name val="Calibri"/>
          <family val="2"/>
          <charset val="238"/>
          <scheme val="minor"/>
        </font>
      </dxf>
    </rfmt>
    <rfmt sheetId="1" sqref="AL102" start="0" length="0">
      <dxf>
        <font>
          <sz val="12"/>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4" start="0" length="0">
      <dxf>
        <font>
          <sz val="12"/>
          <color theme="1"/>
          <name val="Calibri"/>
          <family val="2"/>
          <charset val="238"/>
          <scheme val="minor"/>
        </font>
      </dxf>
    </rfmt>
    <rfmt sheetId="1" sqref="AL105" start="0" length="0">
      <dxf>
        <font>
          <sz val="12"/>
          <color theme="1"/>
          <name val="Calibri"/>
          <family val="2"/>
          <charset val="238"/>
          <scheme val="minor"/>
        </font>
      </dxf>
    </rfmt>
    <rfmt sheetId="1" sqref="AL106" start="0" length="0">
      <dxf>
        <font>
          <sz val="12"/>
          <color theme="1"/>
          <name val="Calibri"/>
          <family val="2"/>
          <charset val="238"/>
          <scheme val="minor"/>
        </font>
      </dxf>
    </rfmt>
    <rfmt sheetId="1" sqref="AL107" start="0" length="0">
      <dxf>
        <font>
          <sz val="12"/>
          <color theme="1"/>
          <name val="Calibri"/>
          <family val="2"/>
          <charset val="238"/>
          <scheme val="minor"/>
        </font>
      </dxf>
    </rfmt>
    <rfmt sheetId="1" sqref="AL108" start="0" length="0">
      <dxf>
        <font>
          <sz val="12"/>
          <color theme="1"/>
          <name val="Calibri"/>
          <family val="2"/>
          <charset val="238"/>
          <scheme val="minor"/>
        </font>
      </dxf>
    </rfmt>
    <rfmt sheetId="1" sqref="AL109" start="0" length="0">
      <dxf>
        <font>
          <sz val="12"/>
          <color theme="1"/>
          <name val="Calibri"/>
          <family val="2"/>
          <charset val="238"/>
          <scheme val="minor"/>
        </font>
      </dxf>
    </rfmt>
    <rfmt sheetId="1" sqref="AL110" start="0" length="0">
      <dxf>
        <font>
          <sz val="12"/>
          <color theme="1"/>
          <name val="Calibri"/>
          <family val="2"/>
          <charset val="238"/>
          <scheme val="minor"/>
        </font>
      </dxf>
    </rfmt>
    <rfmt sheetId="1" sqref="AL111" start="0" length="0">
      <dxf>
        <font>
          <sz val="12"/>
          <color theme="1"/>
          <name val="Calibri"/>
          <family val="2"/>
          <charset val="238"/>
          <scheme val="minor"/>
        </font>
      </dxf>
    </rfmt>
    <rfmt sheetId="1" sqref="AL112" start="0" length="0">
      <dxf>
        <font>
          <sz val="12"/>
          <color theme="1"/>
          <name val="Calibri"/>
          <family val="2"/>
          <charset val="238"/>
          <scheme val="minor"/>
        </font>
      </dxf>
    </rfmt>
    <rfmt sheetId="1" sqref="AL113" start="0" length="0">
      <dxf>
        <font>
          <sz val="12"/>
          <color theme="1"/>
          <name val="Calibri"/>
          <family val="2"/>
          <charset val="238"/>
          <scheme val="minor"/>
        </font>
      </dxf>
    </rfmt>
    <rfmt sheetId="1" sqref="AL114" start="0" length="0">
      <dxf>
        <font>
          <sz val="12"/>
          <color theme="1"/>
          <name val="Calibri"/>
          <family val="2"/>
          <charset val="238"/>
          <scheme val="minor"/>
        </font>
      </dxf>
    </rfmt>
    <rfmt sheetId="1" sqref="AL115" start="0" length="0">
      <dxf>
        <font>
          <sz val="12"/>
          <color theme="1"/>
          <name val="Calibri"/>
          <family val="2"/>
          <charset val="238"/>
          <scheme val="minor"/>
        </font>
      </dxf>
    </rfmt>
    <rfmt sheetId="1" sqref="AL116" start="0" length="0">
      <dxf>
        <font>
          <sz val="12"/>
          <color theme="1"/>
          <name val="Calibri"/>
          <family val="2"/>
          <charset val="238"/>
          <scheme val="minor"/>
        </font>
      </dxf>
    </rfmt>
    <rfmt sheetId="1" sqref="AL117" start="0" length="0">
      <dxf>
        <font>
          <sz val="12"/>
          <color theme="1"/>
          <name val="Calibri"/>
          <family val="2"/>
          <charset val="238"/>
          <scheme val="minor"/>
        </font>
      </dxf>
    </rfmt>
    <rfmt sheetId="1" sqref="AL118" start="0" length="0">
      <dxf>
        <font>
          <sz val="12"/>
          <color theme="1"/>
          <name val="Calibri"/>
          <family val="2"/>
          <charset val="238"/>
          <scheme val="minor"/>
        </font>
      </dxf>
    </rfmt>
    <rfmt sheetId="1" sqref="AL119" start="0" length="0">
      <dxf>
        <font>
          <sz val="12"/>
          <color theme="1"/>
          <name val="Calibri"/>
          <family val="2"/>
          <charset val="238"/>
          <scheme val="minor"/>
        </font>
      </dxf>
    </rfmt>
    <rfmt sheetId="1" sqref="AL120" start="0" length="0">
      <dxf>
        <font>
          <sz val="12"/>
          <color theme="1"/>
          <name val="Calibri"/>
          <family val="2"/>
          <charset val="238"/>
          <scheme val="minor"/>
        </font>
      </dxf>
    </rfmt>
    <rfmt sheetId="1" sqref="AL121" start="0" length="0">
      <dxf/>
    </rfmt>
    <rfmt sheetId="1" sqref="AL122" start="0" length="0">
      <dxf>
        <font>
          <sz val="12"/>
          <color theme="1"/>
          <name val="Calibri"/>
          <family val="2"/>
          <charset val="238"/>
          <scheme val="minor"/>
        </font>
      </dxf>
    </rfmt>
    <rfmt sheetId="1" sqref="AL123" start="0" length="0">
      <dxf>
        <font>
          <sz val="12"/>
          <color theme="1"/>
          <name val="Calibri"/>
          <family val="2"/>
          <charset val="238"/>
          <scheme val="minor"/>
        </font>
      </dxf>
    </rfmt>
    <rfmt sheetId="1" sqref="AL124" start="0" length="0">
      <dxf>
        <font>
          <sz val="12"/>
          <color theme="1"/>
          <name val="Calibri"/>
          <family val="2"/>
          <charset val="238"/>
          <scheme val="minor"/>
        </font>
      </dxf>
    </rfmt>
    <rfmt sheetId="1" sqref="AL125" start="0" length="0">
      <dxf>
        <font>
          <sz val="12"/>
          <color theme="1"/>
          <name val="Calibri"/>
          <family val="2"/>
          <charset val="238"/>
          <scheme val="minor"/>
        </font>
      </dxf>
    </rfmt>
    <rfmt sheetId="1" sqref="AL126" start="0" length="0">
      <dxf>
        <font>
          <sz val="12"/>
          <color theme="1"/>
          <name val="Calibri"/>
          <family val="2"/>
          <charset val="238"/>
          <scheme val="minor"/>
        </font>
      </dxf>
    </rfmt>
    <rfmt sheetId="1" sqref="AL127" start="0" length="0">
      <dxf>
        <font>
          <sz val="12"/>
          <color theme="1"/>
          <name val="Calibri"/>
          <family val="2"/>
          <charset val="238"/>
          <scheme val="minor"/>
        </font>
      </dxf>
    </rfmt>
    <rfmt sheetId="1" sqref="AL128" start="0" length="0">
      <dxf>
        <font>
          <sz val="12"/>
          <color theme="1"/>
          <name val="Calibri"/>
          <family val="2"/>
          <charset val="238"/>
          <scheme val="minor"/>
        </font>
      </dxf>
    </rfmt>
    <rfmt sheetId="1" sqref="AL129" start="0" length="0">
      <dxf>
        <font>
          <sz val="12"/>
          <color theme="1"/>
          <name val="Calibri"/>
          <family val="2"/>
          <charset val="238"/>
          <scheme val="minor"/>
        </font>
      </dxf>
    </rfmt>
    <rfmt sheetId="1" sqref="AL130" start="0" length="0">
      <dxf>
        <font>
          <sz val="12"/>
          <color theme="1"/>
          <name val="Calibri"/>
          <family val="2"/>
          <charset val="238"/>
          <scheme val="minor"/>
        </font>
      </dxf>
    </rfmt>
    <rfmt sheetId="1" sqref="AL131" start="0" length="0">
      <dxf>
        <font>
          <sz val="12"/>
          <color theme="1"/>
          <name val="Calibri"/>
          <family val="2"/>
          <charset val="238"/>
          <scheme val="minor"/>
        </font>
      </dxf>
    </rfmt>
    <rfmt sheetId="1" sqref="AL132" start="0" length="0">
      <dxf>
        <font>
          <sz val="12"/>
          <color theme="1"/>
          <name val="Calibri"/>
          <family val="2"/>
          <charset val="238"/>
          <scheme val="minor"/>
        </font>
      </dxf>
    </rfmt>
    <rfmt sheetId="1" sqref="AL133" start="0" length="0">
      <dxf>
        <font>
          <sz val="12"/>
          <color theme="1"/>
          <name val="Calibri"/>
          <family val="2"/>
          <charset val="238"/>
          <scheme val="minor"/>
        </font>
      </dxf>
    </rfmt>
    <rfmt sheetId="1" sqref="AL134" start="0" length="0">
      <dxf>
        <font>
          <sz val="12"/>
          <color theme="1"/>
          <name val="Calibri"/>
          <family val="2"/>
          <charset val="238"/>
          <scheme val="minor"/>
        </font>
      </dxf>
    </rfmt>
    <rfmt sheetId="1" sqref="AL135" start="0" length="0">
      <dxf>
        <font>
          <sz val="12"/>
          <color theme="1"/>
          <name val="Calibri"/>
          <family val="2"/>
          <charset val="238"/>
          <scheme val="minor"/>
        </font>
      </dxf>
    </rfmt>
    <rfmt sheetId="1" sqref="AL136" start="0" length="0">
      <dxf>
        <font>
          <sz val="12"/>
          <color theme="1"/>
          <name val="Calibri"/>
          <family val="2"/>
          <charset val="238"/>
          <scheme val="minor"/>
        </font>
      </dxf>
    </rfmt>
    <rfmt sheetId="1" sqref="AL137" start="0" length="0">
      <dxf>
        <font>
          <sz val="12"/>
          <color theme="1"/>
          <name val="Calibri"/>
          <family val="2"/>
          <charset val="238"/>
          <scheme val="minor"/>
        </font>
      </dxf>
    </rfmt>
    <rfmt sheetId="1" sqref="AL138" start="0" length="0">
      <dxf>
        <font>
          <sz val="12"/>
          <color theme="1"/>
          <name val="Calibri"/>
          <family val="2"/>
          <charset val="238"/>
          <scheme val="minor"/>
        </font>
      </dxf>
    </rfmt>
    <rfmt sheetId="1" sqref="AL139"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L140" start="0" length="0">
      <dxf>
        <font>
          <sz val="12"/>
          <color theme="1"/>
          <name val="Calibri"/>
          <family val="2"/>
          <charset val="238"/>
          <scheme val="minor"/>
        </font>
      </dxf>
    </rfmt>
    <rfmt sheetId="1" sqref="AL141" start="0" length="0">
      <dxf>
        <font>
          <sz val="12"/>
          <color theme="1"/>
          <name val="Calibri"/>
          <family val="2"/>
          <charset val="238"/>
          <scheme val="minor"/>
        </font>
      </dxf>
    </rfmt>
    <rfmt sheetId="1" sqref="AL142" start="0" length="0">
      <dxf>
        <font>
          <sz val="12"/>
          <color theme="1"/>
          <name val="Calibri"/>
          <family val="2"/>
          <charset val="238"/>
          <scheme val="minor"/>
        </font>
      </dxf>
    </rfmt>
    <rfmt sheetId="1" sqref="AL143" start="0" length="0">
      <dxf>
        <font>
          <sz val="12"/>
          <color theme="1"/>
          <name val="Calibri"/>
          <family val="2"/>
          <charset val="238"/>
          <scheme val="minor"/>
        </font>
      </dxf>
    </rfmt>
    <rfmt sheetId="1" sqref="AL144" start="0" length="0">
      <dxf>
        <font>
          <sz val="12"/>
          <color theme="1"/>
          <name val="Calibri"/>
          <family val="2"/>
          <charset val="238"/>
          <scheme val="minor"/>
        </font>
      </dxf>
    </rfmt>
    <rfmt sheetId="1" sqref="AL145" start="0" length="0">
      <dxf>
        <font>
          <sz val="12"/>
          <color theme="1"/>
          <name val="Calibri"/>
          <family val="2"/>
          <charset val="238"/>
          <scheme val="minor"/>
        </font>
        <alignment vertical="top" wrapText="1"/>
      </dxf>
    </rfmt>
    <rfmt sheetId="1" sqref="AL146" start="0" length="0">
      <dxf>
        <font>
          <sz val="12"/>
          <color theme="1"/>
          <name val="Calibri"/>
          <family val="2"/>
          <charset val="238"/>
          <scheme val="minor"/>
        </font>
      </dxf>
    </rfmt>
    <rfmt sheetId="1" sqref="AL147" start="0" length="0">
      <dxf>
        <font>
          <sz val="12"/>
          <color theme="1"/>
          <name val="Calibri"/>
          <family val="2"/>
          <charset val="238"/>
          <scheme val="minor"/>
        </font>
      </dxf>
    </rfmt>
    <rfmt sheetId="1" sqref="AL148" start="0" length="0">
      <dxf>
        <font>
          <sz val="12"/>
          <color theme="1"/>
          <name val="Calibri"/>
          <family val="2"/>
          <charset val="238"/>
          <scheme val="minor"/>
        </font>
      </dxf>
    </rfmt>
    <rfmt sheetId="1" sqref="AL149" start="0" length="0">
      <dxf>
        <font>
          <sz val="12"/>
          <color theme="1"/>
          <name val="Calibri"/>
          <family val="2"/>
          <charset val="238"/>
          <scheme val="minor"/>
        </font>
      </dxf>
    </rfmt>
    <rfmt sheetId="1" sqref="AL150" start="0" length="0">
      <dxf>
        <font>
          <sz val="12"/>
          <color theme="1"/>
          <name val="Calibri"/>
          <family val="2"/>
          <charset val="238"/>
          <scheme val="minor"/>
        </font>
      </dxf>
    </rfmt>
    <rfmt sheetId="1" sqref="AL151" start="0" length="0">
      <dxf>
        <font>
          <sz val="12"/>
          <color theme="1"/>
          <name val="Calibri"/>
          <family val="2"/>
          <charset val="238"/>
          <scheme val="minor"/>
        </font>
      </dxf>
    </rfmt>
    <rfmt sheetId="1" sqref="AL152" start="0" length="0">
      <dxf>
        <font>
          <sz val="12"/>
          <color theme="1"/>
          <name val="Calibri"/>
          <family val="2"/>
          <charset val="238"/>
          <scheme val="minor"/>
        </font>
      </dxf>
    </rfmt>
    <rfmt sheetId="1" sqref="AL153" start="0" length="0">
      <dxf>
        <font>
          <sz val="12"/>
          <color theme="1"/>
          <name val="Calibri"/>
          <family val="2"/>
          <charset val="238"/>
          <scheme val="minor"/>
        </font>
      </dxf>
    </rfmt>
    <rfmt sheetId="1" sqref="AL154" start="0" length="0">
      <dxf>
        <font>
          <sz val="12"/>
          <color theme="1"/>
          <name val="Calibri"/>
          <family val="2"/>
          <charset val="238"/>
          <scheme val="minor"/>
        </font>
      </dxf>
    </rfmt>
    <rfmt sheetId="1" sqref="AL155" start="0" length="0">
      <dxf>
        <font>
          <sz val="12"/>
          <color theme="1"/>
          <name val="Calibri"/>
          <family val="2"/>
          <charset val="238"/>
          <scheme val="minor"/>
        </font>
      </dxf>
    </rfmt>
    <rfmt sheetId="1" sqref="AL156" start="0" length="0">
      <dxf>
        <font>
          <sz val="12"/>
          <color theme="1"/>
          <name val="Calibri"/>
          <family val="2"/>
          <charset val="238"/>
          <scheme val="minor"/>
        </font>
      </dxf>
    </rfmt>
    <rfmt sheetId="1" sqref="AL157" start="0" length="0">
      <dxf>
        <font>
          <sz val="12"/>
          <color theme="1"/>
          <name val="Calibri"/>
          <family val="2"/>
          <charset val="238"/>
          <scheme val="minor"/>
        </font>
      </dxf>
    </rfmt>
    <rfmt sheetId="1" sqref="AL158" start="0" length="0">
      <dxf>
        <font>
          <sz val="12"/>
          <color theme="1"/>
          <name val="Calibri"/>
          <family val="2"/>
          <charset val="238"/>
          <scheme val="minor"/>
        </font>
      </dxf>
    </rfmt>
    <rfmt sheetId="1" sqref="AL159" start="0" length="0">
      <dxf>
        <font>
          <sz val="12"/>
          <color theme="1"/>
          <name val="Calibri"/>
          <family val="2"/>
          <charset val="238"/>
          <scheme val="minor"/>
        </font>
      </dxf>
    </rfmt>
    <rfmt sheetId="1" sqref="AL160" start="0" length="0">
      <dxf>
        <font>
          <sz val="12"/>
          <color theme="1"/>
          <name val="Calibri"/>
          <family val="2"/>
          <charset val="238"/>
          <scheme val="minor"/>
        </font>
      </dxf>
    </rfmt>
    <rfmt sheetId="1" sqref="AL161" start="0" length="0">
      <dxf>
        <font>
          <sz val="12"/>
          <color theme="1"/>
          <name val="Calibri"/>
          <family val="2"/>
          <charset val="238"/>
          <scheme val="minor"/>
        </font>
      </dxf>
    </rfmt>
    <rfmt sheetId="1" sqref="AL162" start="0" length="0">
      <dxf>
        <font>
          <sz val="12"/>
          <color theme="1"/>
          <name val="Calibri"/>
          <family val="2"/>
          <charset val="238"/>
          <scheme val="minor"/>
        </font>
      </dxf>
    </rfmt>
    <rfmt sheetId="1" sqref="AL163" start="0" length="0">
      <dxf>
        <font>
          <sz val="12"/>
          <color theme="1"/>
          <name val="Calibri"/>
          <family val="2"/>
          <charset val="238"/>
          <scheme val="minor"/>
        </font>
      </dxf>
    </rfmt>
    <rfmt sheetId="1" sqref="AL164" start="0" length="0">
      <dxf>
        <font>
          <sz val="12"/>
          <color theme="1"/>
          <name val="Calibri"/>
          <family val="2"/>
          <charset val="238"/>
          <scheme val="minor"/>
        </font>
      </dxf>
    </rfmt>
    <rfmt sheetId="1" sqref="AL165" start="0" length="0">
      <dxf>
        <font>
          <sz val="12"/>
          <color theme="1"/>
          <name val="Calibri"/>
          <family val="2"/>
          <charset val="238"/>
          <scheme val="minor"/>
        </font>
      </dxf>
    </rfmt>
    <rfmt sheetId="1" sqref="AL166" start="0" length="0">
      <dxf>
        <font>
          <sz val="12"/>
          <color theme="1"/>
          <name val="Calibri"/>
          <family val="2"/>
          <charset val="238"/>
          <scheme val="minor"/>
        </font>
      </dxf>
    </rfmt>
    <rfmt sheetId="1" sqref="AL167" start="0" length="0">
      <dxf>
        <font>
          <sz val="12"/>
          <color theme="1"/>
          <name val="Calibri"/>
          <family val="2"/>
          <charset val="238"/>
          <scheme val="minor"/>
        </font>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2"/>
          <color theme="1"/>
          <name val="Calibri"/>
          <family val="2"/>
          <charset val="238"/>
          <scheme val="minor"/>
        </font>
      </dxf>
    </rfmt>
    <rfmt sheetId="1" sqref="AL171" start="0" length="0">
      <dxf>
        <font>
          <sz val="12"/>
          <color theme="1"/>
          <name val="Calibri"/>
          <family val="2"/>
          <charset val="238"/>
          <scheme val="minor"/>
        </font>
      </dxf>
    </rfmt>
    <rfmt sheetId="1" sqref="AL172" start="0" length="0">
      <dxf>
        <font>
          <sz val="12"/>
          <color theme="1"/>
          <name val="Calibri"/>
          <family val="2"/>
          <charset val="238"/>
          <scheme val="minor"/>
        </font>
      </dxf>
    </rfmt>
    <rfmt sheetId="1" sqref="AL173" start="0" length="0">
      <dxf>
        <font>
          <sz val="12"/>
          <color theme="1"/>
          <name val="Calibri"/>
          <family val="2"/>
          <charset val="238"/>
          <scheme val="minor"/>
        </font>
      </dxf>
    </rfmt>
    <rfmt sheetId="1" sqref="AL174" start="0" length="0">
      <dxf>
        <font>
          <sz val="12"/>
          <color theme="1"/>
          <name val="Calibri"/>
          <family val="2"/>
          <charset val="238"/>
          <scheme val="minor"/>
        </font>
      </dxf>
    </rfmt>
    <rfmt sheetId="1" sqref="AL175" start="0" length="0">
      <dxf>
        <font>
          <sz val="12"/>
          <color theme="1"/>
          <name val="Calibri"/>
          <family val="2"/>
          <charset val="238"/>
          <scheme val="minor"/>
        </font>
      </dxf>
    </rfmt>
    <rfmt sheetId="1" sqref="AL176" start="0" length="0">
      <dxf>
        <font>
          <sz val="12"/>
          <color theme="1"/>
          <name val="Calibri"/>
          <family val="2"/>
          <charset val="238"/>
          <scheme val="minor"/>
        </font>
      </dxf>
    </rfmt>
    <rfmt sheetId="1" sqref="AL177" start="0" length="0">
      <dxf>
        <font>
          <sz val="12"/>
          <color theme="1"/>
          <name val="Calibri"/>
          <family val="2"/>
          <charset val="238"/>
          <scheme val="minor"/>
        </font>
      </dxf>
    </rfmt>
    <rfmt sheetId="1" sqref="AL178" start="0" length="0">
      <dxf>
        <font>
          <sz val="12"/>
          <color theme="1"/>
          <name val="Calibri"/>
          <family val="2"/>
          <charset val="238"/>
          <scheme val="minor"/>
        </font>
      </dxf>
    </rfmt>
    <rfmt sheetId="1" sqref="AL179" start="0" length="0">
      <dxf>
        <font>
          <sz val="12"/>
          <color theme="1"/>
          <name val="Calibri"/>
          <family val="2"/>
          <charset val="238"/>
          <scheme val="minor"/>
        </font>
      </dxf>
    </rfmt>
    <rfmt sheetId="1" sqref="AL180" start="0" length="0">
      <dxf>
        <font>
          <sz val="12"/>
          <color theme="1"/>
          <name val="Calibri"/>
          <family val="2"/>
          <charset val="238"/>
          <scheme val="minor"/>
        </font>
      </dxf>
    </rfmt>
    <rfmt sheetId="1" sqref="AL181" start="0" length="0">
      <dxf>
        <font>
          <sz val="12"/>
          <color theme="1"/>
          <name val="Calibri"/>
          <family val="2"/>
          <charset val="238"/>
          <scheme val="minor"/>
        </font>
      </dxf>
    </rfmt>
    <rfmt sheetId="1" sqref="AL182" start="0" length="0">
      <dxf>
        <font>
          <sz val="12"/>
          <color theme="1"/>
          <name val="Calibri"/>
          <family val="2"/>
          <charset val="238"/>
          <scheme val="minor"/>
        </font>
      </dxf>
    </rfmt>
    <rfmt sheetId="1" sqref="AL183" start="0" length="0">
      <dxf>
        <font>
          <sz val="12"/>
          <color theme="1"/>
          <name val="Calibri"/>
          <family val="2"/>
          <charset val="238"/>
          <scheme val="minor"/>
        </font>
      </dxf>
    </rfmt>
    <rfmt sheetId="1" sqref="AL184" start="0" length="0">
      <dxf>
        <font>
          <sz val="12"/>
          <color theme="1"/>
          <name val="Calibri"/>
          <family val="2"/>
          <charset val="238"/>
          <scheme val="minor"/>
        </font>
      </dxf>
    </rfmt>
    <rfmt sheetId="1" sqref="AL185" start="0" length="0">
      <dxf>
        <font>
          <sz val="12"/>
          <color theme="1"/>
          <name val="Calibri"/>
          <family val="2"/>
          <charset val="238"/>
          <scheme val="minor"/>
        </font>
      </dxf>
    </rfmt>
    <rfmt sheetId="1" sqref="AL186" start="0" length="0">
      <dxf>
        <font>
          <sz val="12"/>
          <color theme="1"/>
          <name val="Calibri"/>
          <family val="2"/>
          <charset val="238"/>
          <scheme val="minor"/>
        </font>
      </dxf>
    </rfmt>
    <rfmt sheetId="1" sqref="AL187" start="0" length="0">
      <dxf>
        <font>
          <sz val="12"/>
          <color theme="1"/>
          <name val="Calibri"/>
          <family val="2"/>
          <charset val="238"/>
          <scheme val="minor"/>
        </font>
      </dxf>
    </rfmt>
    <rfmt sheetId="1" sqref="AL188" start="0" length="0">
      <dxf>
        <font>
          <sz val="12"/>
          <color theme="1"/>
          <name val="Calibri"/>
          <family val="2"/>
          <charset val="238"/>
          <scheme val="minor"/>
        </font>
      </dxf>
    </rfmt>
    <rfmt sheetId="1" sqref="AL189" start="0" length="0">
      <dxf>
        <font>
          <sz val="12"/>
          <color theme="1"/>
          <name val="Calibri"/>
          <family val="2"/>
          <charset val="238"/>
          <scheme val="minor"/>
        </font>
      </dxf>
    </rfmt>
    <rfmt sheetId="1" sqref="AL190" start="0" length="0">
      <dxf>
        <font>
          <sz val="12"/>
          <color theme="1"/>
          <name val="Calibri"/>
          <family val="2"/>
          <charset val="238"/>
          <scheme val="minor"/>
        </font>
      </dxf>
    </rfmt>
    <rfmt sheetId="1" sqref="AL191" start="0" length="0">
      <dxf>
        <font>
          <sz val="12"/>
          <color theme="1"/>
          <name val="Calibri"/>
          <family val="2"/>
          <charset val="238"/>
          <scheme val="minor"/>
        </font>
      </dxf>
    </rfmt>
    <rfmt sheetId="1" sqref="AL192" start="0" length="0">
      <dxf>
        <font>
          <sz val="12"/>
          <color theme="1"/>
          <name val="Calibri"/>
          <family val="2"/>
          <charset val="238"/>
          <scheme val="minor"/>
        </font>
      </dxf>
    </rfmt>
    <rfmt sheetId="1" sqref="AL193" start="0" length="0">
      <dxf>
        <font>
          <sz val="12"/>
          <color theme="1"/>
          <name val="Calibri"/>
          <family val="2"/>
          <charset val="238"/>
          <scheme val="minor"/>
        </font>
      </dxf>
    </rfmt>
    <rfmt sheetId="1" sqref="AL194" start="0" length="0">
      <dxf>
        <font>
          <sz val="12"/>
          <color theme="1"/>
          <name val="Calibri"/>
          <family val="2"/>
          <charset val="238"/>
          <scheme val="minor"/>
        </font>
      </dxf>
    </rfmt>
    <rfmt sheetId="1" sqref="AL195" start="0" length="0">
      <dxf>
        <font>
          <sz val="12"/>
          <color theme="1"/>
          <name val="Calibri"/>
          <family val="2"/>
          <charset val="238"/>
          <scheme val="minor"/>
        </font>
      </dxf>
    </rfmt>
    <rfmt sheetId="1" sqref="AL196" start="0" length="0">
      <dxf>
        <font>
          <sz val="12"/>
          <color theme="1"/>
          <name val="Calibri"/>
          <family val="2"/>
          <charset val="238"/>
          <scheme val="minor"/>
        </font>
      </dxf>
    </rfmt>
    <rfmt sheetId="1" sqref="AL197" start="0" length="0">
      <dxf>
        <font>
          <sz val="12"/>
          <color theme="1"/>
          <name val="Calibri"/>
          <family val="2"/>
          <charset val="238"/>
          <scheme val="minor"/>
        </font>
      </dxf>
    </rfmt>
    <rfmt sheetId="1" sqref="AL198" start="0" length="0">
      <dxf>
        <font>
          <sz val="12"/>
          <color theme="1"/>
          <name val="Calibri"/>
          <family val="2"/>
          <charset val="238"/>
          <scheme val="minor"/>
        </font>
      </dxf>
    </rfmt>
    <rfmt sheetId="1" sqref="AL199" start="0" length="0">
      <dxf>
        <font>
          <sz val="12"/>
          <color theme="1"/>
          <name val="Calibri"/>
          <family val="2"/>
          <charset val="238"/>
          <scheme val="minor"/>
        </font>
      </dxf>
    </rfmt>
    <rfmt sheetId="1" sqref="AL200" start="0" length="0">
      <dxf>
        <font>
          <sz val="12"/>
          <color theme="1"/>
          <name val="Calibri"/>
          <family val="2"/>
          <charset val="238"/>
          <scheme val="minor"/>
        </font>
      </dxf>
    </rfmt>
    <rfmt sheetId="1" sqref="AL201" start="0" length="0">
      <dxf>
        <font>
          <sz val="12"/>
          <color theme="1"/>
          <name val="Calibri"/>
          <family val="2"/>
          <charset val="238"/>
          <scheme val="minor"/>
        </font>
      </dxf>
    </rfmt>
    <rfmt sheetId="1" sqref="AL202" start="0" length="0">
      <dxf>
        <font>
          <sz val="12"/>
          <color theme="1"/>
          <name val="Calibri"/>
          <family val="2"/>
          <charset val="238"/>
          <scheme val="minor"/>
        </font>
      </dxf>
    </rfmt>
    <rfmt sheetId="1" sqref="AL203" start="0" length="0">
      <dxf>
        <font>
          <sz val="12"/>
          <color theme="1"/>
          <name val="Calibri"/>
          <family val="2"/>
          <charset val="238"/>
          <scheme val="minor"/>
        </font>
      </dxf>
    </rfmt>
    <rfmt sheetId="1" sqref="AL204" start="0" length="0">
      <dxf>
        <font>
          <sz val="12"/>
          <color theme="1"/>
          <name val="Calibri"/>
          <family val="2"/>
          <charset val="238"/>
          <scheme val="minor"/>
        </font>
      </dxf>
    </rfmt>
    <rfmt sheetId="1" sqref="AL205" start="0" length="0">
      <dxf>
        <font>
          <sz val="12"/>
          <color theme="1"/>
          <name val="Calibri"/>
          <family val="2"/>
          <charset val="238"/>
          <scheme val="minor"/>
        </font>
      </dxf>
    </rfmt>
    <rfmt sheetId="1" sqref="AL206" start="0" length="0">
      <dxf>
        <font>
          <sz val="12"/>
          <color theme="1"/>
          <name val="Calibri"/>
          <family val="2"/>
          <charset val="238"/>
          <scheme val="minor"/>
        </font>
      </dxf>
    </rfmt>
    <rfmt sheetId="1" sqref="AL207" start="0" length="0">
      <dxf>
        <font>
          <sz val="12"/>
          <color theme="1"/>
          <name val="Calibri"/>
          <family val="2"/>
          <charset val="238"/>
          <scheme val="minor"/>
        </font>
      </dxf>
    </rfmt>
    <rfmt sheetId="1" sqref="AL208" start="0" length="0">
      <dxf>
        <font>
          <sz val="12"/>
          <color theme="1"/>
          <name val="Calibri"/>
          <family val="2"/>
          <charset val="238"/>
          <scheme val="minor"/>
        </font>
      </dxf>
    </rfmt>
    <rfmt sheetId="1" sqref="AL209" start="0" length="0">
      <dxf>
        <font>
          <sz val="12"/>
          <color theme="1"/>
          <name val="Calibri"/>
          <family val="2"/>
          <charset val="238"/>
          <scheme val="minor"/>
        </font>
      </dxf>
    </rfmt>
    <rfmt sheetId="1" sqref="AL210" start="0" length="0">
      <dxf>
        <font>
          <sz val="12"/>
          <color theme="1"/>
          <name val="Calibri"/>
          <family val="2"/>
          <charset val="238"/>
          <scheme val="minor"/>
        </font>
      </dxf>
    </rfmt>
    <rfmt sheetId="1" sqref="AL211" start="0" length="0">
      <dxf>
        <font>
          <sz val="12"/>
          <color theme="1"/>
          <name val="Calibri"/>
          <family val="2"/>
          <charset val="238"/>
          <scheme val="minor"/>
        </font>
      </dxf>
    </rfmt>
    <rfmt sheetId="1" sqref="AL212" start="0" length="0">
      <dxf>
        <font>
          <sz val="12"/>
          <color theme="1"/>
          <name val="Calibri"/>
          <family val="2"/>
          <charset val="238"/>
          <scheme val="minor"/>
        </font>
      </dxf>
    </rfmt>
    <rfmt sheetId="1" sqref="AL213" start="0" length="0">
      <dxf>
        <font>
          <sz val="12"/>
          <color theme="1"/>
          <name val="Calibri"/>
          <family val="2"/>
          <charset val="238"/>
          <scheme val="minor"/>
        </font>
      </dxf>
    </rfmt>
    <rfmt sheetId="1" sqref="AL214" start="0" length="0">
      <dxf>
        <font>
          <sz val="12"/>
          <color theme="1"/>
          <name val="Calibri"/>
          <family val="2"/>
          <charset val="238"/>
          <scheme val="minor"/>
        </font>
      </dxf>
    </rfmt>
    <rfmt sheetId="1" sqref="AL215" start="0" length="0">
      <dxf>
        <font>
          <sz val="12"/>
          <color theme="1"/>
          <name val="Calibri"/>
          <family val="2"/>
          <charset val="238"/>
          <scheme val="minor"/>
        </font>
      </dxf>
    </rfmt>
    <rfmt sheetId="1" sqref="AL216" start="0" length="0">
      <dxf>
        <font>
          <sz val="12"/>
          <color theme="1"/>
          <name val="Calibri"/>
          <family val="2"/>
          <charset val="238"/>
          <scheme val="minor"/>
        </font>
      </dxf>
    </rfmt>
    <rfmt sheetId="1" sqref="AL217" start="0" length="0">
      <dxf>
        <font>
          <sz val="12"/>
          <color theme="1"/>
          <name val="Calibri"/>
          <family val="2"/>
          <charset val="238"/>
          <scheme val="minor"/>
        </font>
      </dxf>
    </rfmt>
    <rfmt sheetId="1" sqref="AL218" start="0" length="0">
      <dxf>
        <font>
          <sz val="12"/>
          <color theme="1"/>
          <name val="Calibri"/>
          <family val="2"/>
          <charset val="238"/>
          <scheme val="minor"/>
        </font>
      </dxf>
    </rfmt>
    <rfmt sheetId="1" sqref="AL219" start="0" length="0">
      <dxf>
        <font>
          <sz val="12"/>
          <color theme="1"/>
          <name val="Calibri"/>
          <family val="2"/>
          <charset val="238"/>
          <scheme val="minor"/>
        </font>
      </dxf>
    </rfmt>
    <rfmt sheetId="1" sqref="AL220" start="0" length="0">
      <dxf>
        <font>
          <sz val="12"/>
          <color theme="1"/>
          <name val="Calibri"/>
          <family val="2"/>
          <charset val="238"/>
          <scheme val="minor"/>
        </font>
      </dxf>
    </rfmt>
    <rfmt sheetId="1" sqref="AL221" start="0" length="0">
      <dxf>
        <font>
          <sz val="12"/>
          <color theme="1"/>
          <name val="Calibri"/>
          <family val="2"/>
          <charset val="238"/>
          <scheme val="minor"/>
        </font>
      </dxf>
    </rfmt>
    <rfmt sheetId="1" sqref="AL222" start="0" length="0">
      <dxf>
        <font>
          <sz val="12"/>
          <color theme="1"/>
          <name val="Calibri"/>
          <family val="2"/>
          <charset val="238"/>
          <scheme val="minor"/>
        </font>
      </dxf>
    </rfmt>
    <rfmt sheetId="1" sqref="AL223" start="0" length="0">
      <dxf>
        <font>
          <sz val="12"/>
          <color theme="1"/>
          <name val="Calibri"/>
          <family val="2"/>
          <charset val="238"/>
          <scheme val="minor"/>
        </font>
      </dxf>
    </rfmt>
    <rfmt sheetId="1" sqref="AL224" start="0" length="0">
      <dxf>
        <font>
          <sz val="12"/>
          <color theme="1"/>
          <name val="Calibri"/>
          <family val="2"/>
          <charset val="238"/>
          <scheme val="minor"/>
        </font>
      </dxf>
    </rfmt>
    <rfmt sheetId="1" sqref="AL225" start="0" length="0">
      <dxf>
        <font>
          <sz val="12"/>
          <color theme="1"/>
          <name val="Calibri"/>
          <family val="2"/>
          <charset val="238"/>
          <scheme val="minor"/>
        </font>
      </dxf>
    </rfmt>
    <rfmt sheetId="1" sqref="AL226" start="0" length="0">
      <dxf>
        <font>
          <sz val="12"/>
          <color theme="1"/>
          <name val="Calibri"/>
          <family val="2"/>
          <charset val="238"/>
          <scheme val="minor"/>
        </font>
      </dxf>
    </rfmt>
    <rfmt sheetId="1" sqref="AL227" start="0" length="0">
      <dxf>
        <font>
          <sz val="12"/>
          <color theme="1"/>
          <name val="Calibri"/>
          <family val="2"/>
          <charset val="238"/>
          <scheme val="minor"/>
        </font>
      </dxf>
    </rfmt>
    <rfmt sheetId="1" sqref="AL228" start="0" length="0">
      <dxf>
        <font>
          <sz val="12"/>
          <color theme="1"/>
          <name val="Calibri"/>
          <family val="2"/>
          <charset val="238"/>
          <scheme val="minor"/>
        </font>
      </dxf>
    </rfmt>
    <rfmt sheetId="1" sqref="AL229" start="0" length="0">
      <dxf>
        <font>
          <sz val="12"/>
          <color theme="1"/>
          <name val="Calibri"/>
          <family val="2"/>
          <charset val="238"/>
          <scheme val="minor"/>
        </font>
      </dxf>
    </rfmt>
    <rfmt sheetId="1" sqref="AL230" start="0" length="0">
      <dxf>
        <font>
          <sz val="12"/>
          <color theme="1"/>
          <name val="Calibri"/>
          <family val="2"/>
          <charset val="238"/>
          <scheme val="minor"/>
        </font>
      </dxf>
    </rfmt>
    <rfmt sheetId="1" sqref="AL231" start="0" length="0">
      <dxf>
        <font>
          <sz val="12"/>
          <color theme="1"/>
          <name val="Calibri"/>
          <family val="2"/>
          <charset val="238"/>
          <scheme val="minor"/>
        </font>
      </dxf>
    </rfmt>
    <rfmt sheetId="1" sqref="AL232" start="0" length="0">
      <dxf>
        <font>
          <sz val="12"/>
          <color theme="1"/>
          <name val="Calibri"/>
          <family val="2"/>
          <charset val="238"/>
          <scheme val="minor"/>
        </font>
      </dxf>
    </rfmt>
    <rfmt sheetId="1" sqref="AL233" start="0" length="0">
      <dxf>
        <font>
          <sz val="12"/>
          <color theme="1"/>
          <name val="Calibri"/>
          <family val="2"/>
          <charset val="238"/>
          <scheme val="minor"/>
        </font>
      </dxf>
    </rfmt>
    <rfmt sheetId="1" sqref="AL234" start="0" length="0">
      <dxf>
        <font>
          <sz val="12"/>
          <color theme="1"/>
          <name val="Calibri"/>
          <family val="2"/>
          <charset val="238"/>
          <scheme val="minor"/>
        </font>
      </dxf>
    </rfmt>
    <rfmt sheetId="1" sqref="AL235" start="0" length="0">
      <dxf>
        <font>
          <sz val="12"/>
          <color theme="1"/>
          <name val="Calibri"/>
          <family val="2"/>
          <charset val="238"/>
          <scheme val="minor"/>
        </font>
      </dxf>
    </rfmt>
    <rfmt sheetId="1" sqref="AL236" start="0" length="0">
      <dxf>
        <font>
          <sz val="12"/>
          <color theme="1"/>
          <name val="Calibri"/>
          <family val="2"/>
          <charset val="238"/>
          <scheme val="minor"/>
        </font>
      </dxf>
    </rfmt>
    <rfmt sheetId="1" sqref="AL237" start="0" length="0">
      <dxf>
        <font>
          <sz val="12"/>
          <color theme="1"/>
          <name val="Calibri"/>
          <family val="2"/>
          <charset val="238"/>
          <scheme val="minor"/>
        </font>
      </dxf>
    </rfmt>
    <rfmt sheetId="1" sqref="AL238" start="0" length="0">
      <dxf>
        <font>
          <sz val="12"/>
          <color theme="1"/>
          <name val="Calibri"/>
          <family val="2"/>
          <charset val="238"/>
          <scheme val="minor"/>
        </font>
      </dxf>
    </rfmt>
    <rfmt sheetId="1" sqref="AL239" start="0" length="0">
      <dxf>
        <font>
          <sz val="12"/>
          <color theme="1"/>
          <name val="Calibri"/>
          <family val="2"/>
          <charset val="238"/>
          <scheme val="minor"/>
        </font>
      </dxf>
    </rfmt>
    <rfmt sheetId="1" sqref="AL240" start="0" length="0">
      <dxf>
        <font>
          <sz val="12"/>
          <color theme="1"/>
          <name val="Calibri"/>
          <family val="2"/>
          <charset val="238"/>
          <scheme val="minor"/>
        </font>
      </dxf>
    </rfmt>
    <rfmt sheetId="1" sqref="AL241" start="0" length="0">
      <dxf>
        <font>
          <sz val="12"/>
          <color theme="1"/>
          <name val="Calibri"/>
          <family val="2"/>
          <charset val="238"/>
          <scheme val="minor"/>
        </font>
      </dxf>
    </rfmt>
    <rfmt sheetId="1" sqref="AL242" start="0" length="0">
      <dxf>
        <font>
          <sz val="12"/>
          <color theme="1"/>
          <name val="Calibri"/>
          <family val="2"/>
          <charset val="238"/>
          <scheme val="minor"/>
        </font>
      </dxf>
    </rfmt>
    <rfmt sheetId="1" sqref="AL243" start="0" length="0">
      <dxf>
        <font>
          <sz val="12"/>
          <color theme="1"/>
          <name val="Calibri"/>
          <family val="2"/>
          <charset val="238"/>
          <scheme val="minor"/>
        </font>
      </dxf>
    </rfmt>
    <rfmt sheetId="1" sqref="AL244" start="0" length="0">
      <dxf>
        <font>
          <sz val="12"/>
          <color theme="1"/>
          <name val="Calibri"/>
          <family val="2"/>
          <charset val="238"/>
          <scheme val="minor"/>
        </font>
      </dxf>
    </rfmt>
    <rfmt sheetId="1" sqref="AL245" start="0" length="0">
      <dxf>
        <font>
          <sz val="12"/>
          <color theme="1"/>
          <name val="Calibri"/>
          <family val="2"/>
          <charset val="238"/>
          <scheme val="minor"/>
        </font>
        <alignment vertical="top" wrapText="1"/>
      </dxf>
    </rfmt>
    <rfmt sheetId="1" sqref="AL246" start="0" length="0">
      <dxf>
        <font>
          <sz val="12"/>
          <color theme="1"/>
          <name val="Calibri"/>
          <family val="2"/>
          <charset val="238"/>
          <scheme val="minor"/>
        </font>
      </dxf>
    </rfmt>
    <rfmt sheetId="1" sqref="AL247" start="0" length="0">
      <dxf>
        <font>
          <sz val="12"/>
          <color theme="1"/>
          <name val="Calibri"/>
          <family val="2"/>
          <charset val="238"/>
          <scheme val="minor"/>
        </font>
      </dxf>
    </rfmt>
    <rfmt sheetId="1" sqref="AL248" start="0" length="0">
      <dxf>
        <font>
          <sz val="12"/>
          <color theme="1"/>
          <name val="Calibri"/>
          <family val="2"/>
          <charset val="238"/>
          <scheme val="minor"/>
        </font>
      </dxf>
    </rfmt>
    <rfmt sheetId="1" sqref="AL249" start="0" length="0">
      <dxf>
        <font>
          <sz val="12"/>
          <color theme="1"/>
          <name val="Calibri"/>
          <family val="2"/>
          <charset val="238"/>
          <scheme val="minor"/>
        </font>
      </dxf>
    </rfmt>
    <rfmt sheetId="1" sqref="AL250" start="0" length="0">
      <dxf>
        <font>
          <sz val="12"/>
          <color theme="1"/>
          <name val="Calibri"/>
          <family val="2"/>
          <charset val="238"/>
          <scheme val="minor"/>
        </font>
      </dxf>
    </rfmt>
    <rfmt sheetId="1" sqref="AL251" start="0" length="0">
      <dxf>
        <font>
          <sz val="12"/>
          <color theme="1"/>
          <name val="Calibri"/>
          <family val="2"/>
          <charset val="238"/>
          <scheme val="minor"/>
        </font>
      </dxf>
    </rfmt>
    <rfmt sheetId="1" sqref="AL252" start="0" length="0">
      <dxf>
        <font>
          <sz val="12"/>
          <color theme="1"/>
          <name val="Calibri"/>
          <family val="2"/>
          <charset val="238"/>
          <scheme val="minor"/>
        </font>
      </dxf>
    </rfmt>
    <rfmt sheetId="1" sqref="AL253" start="0" length="0">
      <dxf>
        <font>
          <sz val="12"/>
          <color theme="1"/>
          <name val="Calibri"/>
          <family val="2"/>
          <charset val="238"/>
          <scheme val="minor"/>
        </font>
      </dxf>
    </rfmt>
    <rfmt sheetId="1" sqref="AL254" start="0" length="0">
      <dxf>
        <font>
          <sz val="12"/>
          <color theme="1"/>
          <name val="Calibri"/>
          <family val="2"/>
          <charset val="238"/>
          <scheme val="minor"/>
        </font>
      </dxf>
    </rfmt>
    <rfmt sheetId="1" sqref="AL255" start="0" length="0">
      <dxf>
        <font>
          <sz val="12"/>
          <color theme="1"/>
          <name val="Calibri"/>
          <family val="2"/>
          <charset val="238"/>
          <scheme val="minor"/>
        </font>
      </dxf>
    </rfmt>
    <rfmt sheetId="1" sqref="AL256" start="0" length="0">
      <dxf>
        <font>
          <sz val="12"/>
          <color theme="1"/>
          <name val="Calibri"/>
          <family val="2"/>
          <charset val="238"/>
          <scheme val="minor"/>
        </font>
      </dxf>
    </rfmt>
    <rfmt sheetId="1" sqref="AL257" start="0" length="0">
      <dxf>
        <font>
          <sz val="12"/>
          <color theme="1"/>
          <name val="Calibri"/>
          <family val="2"/>
          <charset val="238"/>
          <scheme val="minor"/>
        </font>
      </dxf>
    </rfmt>
    <rfmt sheetId="1" sqref="AL258" start="0" length="0">
      <dxf>
        <font>
          <sz val="12"/>
          <color theme="1"/>
          <name val="Calibri"/>
          <family val="2"/>
          <charset val="238"/>
          <scheme val="minor"/>
        </font>
      </dxf>
    </rfmt>
    <rfmt sheetId="1" sqref="AL259" start="0" length="0">
      <dxf>
        <font>
          <sz val="12"/>
          <color theme="1"/>
          <name val="Calibri"/>
          <family val="2"/>
          <charset val="238"/>
          <scheme val="minor"/>
        </font>
      </dxf>
    </rfmt>
    <rfmt sheetId="1" sqref="AL260" start="0" length="0">
      <dxf>
        <font>
          <sz val="12"/>
          <color theme="1"/>
          <name val="Calibri"/>
          <family val="2"/>
          <charset val="238"/>
          <scheme val="minor"/>
        </font>
      </dxf>
    </rfmt>
    <rfmt sheetId="1" sqref="AL261" start="0" length="0">
      <dxf>
        <font>
          <sz val="12"/>
          <color theme="1"/>
          <name val="Calibri"/>
          <family val="2"/>
          <charset val="238"/>
          <scheme val="minor"/>
        </font>
      </dxf>
    </rfmt>
    <rfmt sheetId="1" sqref="AL262" start="0" length="0">
      <dxf>
        <font>
          <sz val="12"/>
          <color theme="1"/>
          <name val="Calibri"/>
          <family val="2"/>
          <charset val="238"/>
          <scheme val="minor"/>
        </font>
      </dxf>
    </rfmt>
    <rfmt sheetId="1" sqref="AL263" start="0" length="0">
      <dxf>
        <font>
          <sz val="12"/>
          <color theme="1"/>
          <name val="Calibri"/>
          <family val="2"/>
          <charset val="238"/>
          <scheme val="minor"/>
        </font>
      </dxf>
    </rfmt>
    <rfmt sheetId="1" sqref="AL264" start="0" length="0">
      <dxf>
        <font>
          <sz val="12"/>
          <color theme="1"/>
          <name val="Calibri"/>
          <family val="2"/>
          <charset val="238"/>
          <scheme val="minor"/>
        </font>
      </dxf>
    </rfmt>
    <rfmt sheetId="1" sqref="AL265" start="0" length="0">
      <dxf>
        <font>
          <sz val="12"/>
          <color theme="1"/>
          <name val="Calibri"/>
          <family val="2"/>
          <charset val="238"/>
          <scheme val="minor"/>
        </font>
      </dxf>
    </rfmt>
    <rfmt sheetId="1" sqref="AL266" start="0" length="0">
      <dxf>
        <font>
          <sz val="12"/>
          <color theme="1"/>
          <name val="Calibri"/>
          <family val="2"/>
          <charset val="238"/>
          <scheme val="minor"/>
        </font>
      </dxf>
    </rfmt>
    <rfmt sheetId="1" sqref="AL267" start="0" length="0">
      <dxf>
        <font>
          <sz val="12"/>
          <color theme="1"/>
          <name val="Calibri"/>
          <family val="2"/>
          <charset val="238"/>
          <scheme val="minor"/>
        </font>
      </dxf>
    </rfmt>
    <rfmt sheetId="1" sqref="AL268" start="0" length="0">
      <dxf>
        <font>
          <sz val="12"/>
          <color theme="1"/>
          <name val="Calibri"/>
          <family val="2"/>
          <charset val="238"/>
          <scheme val="minor"/>
        </font>
      </dxf>
    </rfmt>
    <rfmt sheetId="1" sqref="AL269" start="0" length="0">
      <dxf>
        <font>
          <sz val="12"/>
          <color theme="1"/>
          <name val="Calibri"/>
          <family val="2"/>
          <charset val="238"/>
          <scheme val="minor"/>
        </font>
      </dxf>
    </rfmt>
    <rfmt sheetId="1" sqref="AL270" start="0" length="0">
      <dxf>
        <font>
          <sz val="12"/>
          <color theme="1"/>
          <name val="Calibri"/>
          <family val="2"/>
          <charset val="238"/>
          <scheme val="minor"/>
        </font>
      </dxf>
    </rfmt>
    <rfmt sheetId="1" sqref="AL271" start="0" length="0">
      <dxf>
        <font>
          <sz val="12"/>
          <color theme="1"/>
          <name val="Calibri"/>
          <family val="2"/>
          <charset val="238"/>
          <scheme val="minor"/>
        </font>
      </dxf>
    </rfmt>
    <rfmt sheetId="1" sqref="AL272" start="0" length="0">
      <dxf>
        <font>
          <sz val="12"/>
          <color theme="1"/>
          <name val="Calibri"/>
          <family val="2"/>
          <charset val="238"/>
          <scheme val="minor"/>
        </font>
      </dxf>
    </rfmt>
    <rfmt sheetId="1" sqref="AL273" start="0" length="0">
      <dxf>
        <font>
          <sz val="12"/>
          <color theme="1"/>
          <name val="Calibri"/>
          <family val="2"/>
          <charset val="238"/>
          <scheme val="minor"/>
        </font>
      </dxf>
    </rfmt>
    <rfmt sheetId="1" sqref="AL274" start="0" length="0">
      <dxf>
        <font>
          <sz val="12"/>
          <color theme="0"/>
          <name val="Calibri"/>
          <family val="2"/>
          <charset val="238"/>
          <scheme val="minor"/>
        </font>
      </dxf>
    </rfmt>
    <rfmt sheetId="1" sqref="AL275" start="0" length="0">
      <dxf>
        <font>
          <sz val="12"/>
          <color theme="0"/>
          <name val="Calibri"/>
          <family val="2"/>
          <charset val="238"/>
          <scheme val="minor"/>
        </font>
      </dxf>
    </rfmt>
    <rfmt sheetId="1" sqref="AL276" start="0" length="0">
      <dxf>
        <font>
          <sz val="12"/>
          <color theme="0"/>
          <name val="Calibri"/>
          <family val="2"/>
          <charset val="238"/>
          <scheme val="minor"/>
        </font>
      </dxf>
    </rfmt>
    <rfmt sheetId="1" sqref="AL277" start="0" length="0">
      <dxf>
        <font>
          <sz val="12"/>
          <color theme="0"/>
          <name val="Calibri"/>
          <family val="2"/>
          <charset val="238"/>
          <scheme val="minor"/>
        </font>
      </dxf>
    </rfmt>
    <rfmt sheetId="1" sqref="AL278" start="0" length="0">
      <dxf>
        <font>
          <sz val="12"/>
          <color theme="1"/>
          <name val="Calibri"/>
          <family val="2"/>
          <charset val="238"/>
          <scheme val="minor"/>
        </font>
      </dxf>
    </rfmt>
    <rfmt sheetId="1" sqref="AL279" start="0" length="0">
      <dxf>
        <font>
          <sz val="12"/>
          <color theme="1"/>
          <name val="Calibri"/>
          <family val="2"/>
          <charset val="238"/>
          <scheme val="minor"/>
        </font>
      </dxf>
    </rfmt>
    <rfmt sheetId="1" sqref="AL280" start="0" length="0">
      <dxf>
        <font>
          <sz val="12"/>
          <color theme="1"/>
          <name val="Calibri"/>
          <family val="2"/>
          <charset val="238"/>
          <scheme val="minor"/>
        </font>
      </dxf>
    </rfmt>
    <rfmt sheetId="1" sqref="AL281" start="0" length="0">
      <dxf>
        <font>
          <sz val="12"/>
          <color theme="1"/>
          <name val="Calibri"/>
          <family val="2"/>
          <charset val="238"/>
          <scheme val="minor"/>
        </font>
      </dxf>
    </rfmt>
    <rfmt sheetId="1" sqref="AL282" start="0" length="0">
      <dxf>
        <font>
          <sz val="12"/>
          <color theme="1"/>
          <name val="Calibri"/>
          <family val="2"/>
          <charset val="238"/>
          <scheme val="minor"/>
        </font>
      </dxf>
    </rfmt>
    <rfmt sheetId="1" sqref="AL283" start="0" length="0">
      <dxf>
        <font>
          <sz val="12"/>
          <color theme="1"/>
          <name val="Calibri"/>
          <family val="2"/>
          <charset val="238"/>
          <scheme val="minor"/>
        </font>
      </dxf>
    </rfmt>
    <rfmt sheetId="1" sqref="AL284" start="0" length="0">
      <dxf>
        <font>
          <sz val="12"/>
          <color theme="1"/>
          <name val="Calibri"/>
          <family val="2"/>
          <charset val="238"/>
          <scheme val="minor"/>
        </font>
      </dxf>
    </rfmt>
    <rfmt sheetId="1" sqref="AL285" start="0" length="0">
      <dxf>
        <font>
          <sz val="12"/>
          <color theme="0"/>
          <name val="Calibri"/>
          <family val="2"/>
          <charset val="238"/>
          <scheme val="minor"/>
        </font>
      </dxf>
    </rfmt>
    <rfmt sheetId="1" sqref="AL286" start="0" length="0">
      <dxf>
        <font>
          <sz val="12"/>
          <color theme="0"/>
          <name val="Calibri"/>
          <family val="2"/>
          <charset val="238"/>
          <scheme val="minor"/>
        </font>
      </dxf>
    </rfmt>
    <rfmt sheetId="1" sqref="AL287" start="0" length="0">
      <dxf>
        <font>
          <sz val="12"/>
          <color theme="0"/>
          <name val="Calibri"/>
          <family val="2"/>
          <charset val="238"/>
          <scheme val="minor"/>
        </font>
      </dxf>
    </rfmt>
    <rfmt sheetId="1" sqref="AL288" start="0" length="0">
      <dxf>
        <font>
          <sz val="12"/>
          <color theme="0"/>
          <name val="Calibri"/>
          <family val="2"/>
          <charset val="238"/>
          <scheme val="minor"/>
        </font>
      </dxf>
    </rfmt>
    <rfmt sheetId="1" sqref="AL289" start="0" length="0">
      <dxf>
        <font>
          <sz val="12"/>
          <color theme="1"/>
          <name val="Calibri"/>
          <family val="2"/>
          <charset val="238"/>
          <scheme val="minor"/>
        </font>
      </dxf>
    </rfmt>
    <rfmt sheetId="1" sqref="AL290" start="0" length="0">
      <dxf>
        <font>
          <sz val="12"/>
          <color theme="1"/>
          <name val="Calibri"/>
          <family val="2"/>
          <charset val="238"/>
          <scheme val="minor"/>
        </font>
      </dxf>
    </rfmt>
    <rfmt sheetId="1" sqref="AL291" start="0" length="0">
      <dxf>
        <font>
          <sz val="12"/>
          <color theme="1"/>
          <name val="Calibri"/>
          <family val="2"/>
          <charset val="238"/>
          <scheme val="minor"/>
        </font>
      </dxf>
    </rfmt>
    <rfmt sheetId="1" sqref="AL292" start="0" length="0">
      <dxf>
        <font>
          <sz val="12"/>
          <color theme="1"/>
          <name val="Calibri"/>
          <family val="2"/>
          <charset val="238"/>
          <scheme val="minor"/>
        </font>
      </dxf>
    </rfmt>
    <rfmt sheetId="1" sqref="AL293" start="0" length="0">
      <dxf>
        <font>
          <sz val="12"/>
          <color theme="1"/>
          <name val="Calibri"/>
          <family val="2"/>
          <charset val="238"/>
          <scheme val="minor"/>
        </font>
      </dxf>
    </rfmt>
    <rfmt sheetId="1" sqref="AL294" start="0" length="0">
      <dxf>
        <font>
          <sz val="12"/>
          <color theme="1"/>
          <name val="Calibri"/>
          <family val="2"/>
          <charset val="238"/>
          <scheme val="minor"/>
        </font>
      </dxf>
    </rfmt>
    <rfmt sheetId="1" sqref="AL295" start="0" length="0">
      <dxf>
        <font>
          <sz val="12"/>
          <color theme="1"/>
          <name val="Calibri"/>
          <family val="2"/>
          <charset val="238"/>
          <scheme val="minor"/>
        </font>
      </dxf>
    </rfmt>
    <rfmt sheetId="1" sqref="AL296" start="0" length="0">
      <dxf>
        <font>
          <sz val="12"/>
          <color theme="1"/>
          <name val="Calibri"/>
          <family val="2"/>
          <charset val="238"/>
          <scheme val="minor"/>
        </font>
      </dxf>
    </rfmt>
    <rfmt sheetId="1" sqref="AL297" start="0" length="0">
      <dxf>
        <font>
          <sz val="12"/>
          <color theme="1"/>
          <name val="Calibri"/>
          <family val="2"/>
          <charset val="238"/>
          <scheme val="minor"/>
        </font>
      </dxf>
    </rfmt>
    <rfmt sheetId="1" sqref="AL298" start="0" length="0">
      <dxf>
        <font>
          <sz val="12"/>
          <color theme="1"/>
          <name val="Calibri"/>
          <family val="2"/>
          <charset val="238"/>
          <scheme val="minor"/>
        </font>
      </dxf>
    </rfmt>
    <rfmt sheetId="1" sqref="AL299" start="0" length="0">
      <dxf>
        <font>
          <sz val="12"/>
          <color theme="1"/>
          <name val="Calibri"/>
          <family val="2"/>
          <charset val="238"/>
          <scheme val="minor"/>
        </font>
      </dxf>
    </rfmt>
    <rfmt sheetId="1" sqref="AL300" start="0" length="0">
      <dxf>
        <font>
          <sz val="12"/>
          <color theme="1"/>
          <name val="Calibri"/>
          <family val="2"/>
          <charset val="238"/>
          <scheme val="minor"/>
        </font>
      </dxf>
    </rfmt>
    <rfmt sheetId="1" sqref="AL301" start="0" length="0">
      <dxf>
        <font>
          <sz val="12"/>
          <color theme="1"/>
          <name val="Calibri"/>
          <family val="2"/>
          <charset val="238"/>
          <scheme val="minor"/>
        </font>
      </dxf>
    </rfmt>
    <rfmt sheetId="1" sqref="AL302" start="0" length="0">
      <dxf>
        <font>
          <sz val="12"/>
          <color theme="1"/>
          <name val="Calibri"/>
          <family val="2"/>
          <charset val="238"/>
          <scheme val="minor"/>
        </font>
      </dxf>
    </rfmt>
    <rfmt sheetId="1" sqref="AL303" start="0" length="0">
      <dxf>
        <font>
          <sz val="12"/>
          <color theme="1"/>
          <name val="Calibri"/>
          <family val="2"/>
          <charset val="238"/>
          <scheme val="minor"/>
        </font>
      </dxf>
    </rfmt>
    <rfmt sheetId="1" sqref="AL304" start="0" length="0">
      <dxf>
        <font>
          <sz val="12"/>
          <color theme="1"/>
          <name val="Calibri"/>
          <family val="2"/>
          <charset val="238"/>
          <scheme val="minor"/>
        </font>
      </dxf>
    </rfmt>
    <rfmt sheetId="1" sqref="AL305" start="0" length="0">
      <dxf>
        <font>
          <sz val="12"/>
          <color theme="1"/>
          <name val="Calibri"/>
          <family val="2"/>
          <charset val="238"/>
          <scheme val="minor"/>
        </font>
      </dxf>
    </rfmt>
    <rfmt sheetId="1" sqref="AL306" start="0" length="0">
      <dxf>
        <font>
          <sz val="12"/>
          <color theme="1"/>
          <name val="Calibri"/>
          <family val="2"/>
          <charset val="238"/>
          <scheme val="minor"/>
        </font>
      </dxf>
    </rfmt>
    <rfmt sheetId="1" sqref="AL307" start="0" length="0">
      <dxf>
        <font>
          <sz val="12"/>
          <color theme="1"/>
          <name val="Calibri"/>
          <family val="2"/>
          <charset val="238"/>
          <scheme val="minor"/>
        </font>
      </dxf>
    </rfmt>
    <rfmt sheetId="1" sqref="AL308" start="0" length="0">
      <dxf>
        <font>
          <sz val="12"/>
          <color theme="1"/>
          <name val="Calibri"/>
          <family val="2"/>
          <charset val="238"/>
          <scheme val="minor"/>
        </font>
      </dxf>
    </rfmt>
    <rfmt sheetId="1" sqref="AL309" start="0" length="0">
      <dxf>
        <font>
          <sz val="12"/>
          <color theme="1"/>
          <name val="Calibri"/>
          <family val="2"/>
          <charset val="238"/>
          <scheme val="minor"/>
        </font>
      </dxf>
    </rfmt>
    <rfmt sheetId="1" sqref="AL310" start="0" length="0">
      <dxf>
        <font>
          <sz val="12"/>
          <color theme="1"/>
          <name val="Calibri"/>
          <family val="2"/>
          <charset val="238"/>
          <scheme val="minor"/>
        </font>
      </dxf>
    </rfmt>
    <rfmt sheetId="1" sqref="AL311" start="0" length="0">
      <dxf>
        <font>
          <sz val="12"/>
          <color theme="1"/>
          <name val="Calibri"/>
          <family val="2"/>
          <charset val="238"/>
          <scheme val="minor"/>
        </font>
      </dxf>
    </rfmt>
    <rfmt sheetId="1" sqref="AL312" start="0" length="0">
      <dxf>
        <font>
          <sz val="12"/>
          <color theme="1"/>
          <name val="Calibri"/>
          <family val="2"/>
          <charset val="238"/>
          <scheme val="minor"/>
        </font>
      </dxf>
    </rfmt>
    <rfmt sheetId="1" sqref="AL313" start="0" length="0">
      <dxf>
        <font>
          <sz val="12"/>
          <color theme="1"/>
          <name val="Calibri"/>
          <family val="2"/>
          <charset val="238"/>
          <scheme val="minor"/>
        </font>
      </dxf>
    </rfmt>
    <rfmt sheetId="1" sqref="AL314" start="0" length="0">
      <dxf>
        <font>
          <sz val="12"/>
          <color theme="1"/>
          <name val="Calibri"/>
          <family val="2"/>
          <charset val="238"/>
          <scheme val="minor"/>
        </font>
      </dxf>
    </rfmt>
    <rfmt sheetId="1" sqref="AL315" start="0" length="0">
      <dxf>
        <font>
          <sz val="12"/>
          <color theme="1"/>
          <name val="Calibri"/>
          <family val="2"/>
          <charset val="238"/>
          <scheme val="minor"/>
        </font>
        <numFmt numFmtId="4" formatCode="#,##0.00"/>
        <border outline="0">
          <left style="thin">
            <color indexed="64"/>
          </left>
          <right style="thin">
            <color indexed="64"/>
          </right>
          <top style="thin">
            <color indexed="64"/>
          </top>
          <bottom style="thin">
            <color indexed="64"/>
          </bottom>
        </border>
      </dxf>
    </rfmt>
    <rfmt sheetId="1" sqref="AL316" start="0" length="0">
      <dxf>
        <font>
          <sz val="12"/>
          <color theme="1"/>
          <name val="Calibri"/>
          <family val="2"/>
          <charset val="238"/>
          <scheme val="minor"/>
        </font>
        <numFmt numFmtId="4" formatCode="#,##0.00"/>
        <border outline="0">
          <left style="thin">
            <color indexed="64"/>
          </left>
          <right style="thin">
            <color indexed="64"/>
          </right>
          <top style="thin">
            <color indexed="64"/>
          </top>
          <bottom style="thin">
            <color indexed="64"/>
          </bottom>
        </border>
      </dxf>
    </rfmt>
    <rfmt sheetId="1" sqref="AL317" start="0" length="0">
      <dxf>
        <font>
          <sz val="12"/>
          <color theme="1"/>
          <name val="Calibri"/>
          <family val="2"/>
          <charset val="238"/>
          <scheme val="minor"/>
        </font>
        <numFmt numFmtId="4" formatCode="#,##0.00"/>
        <border outline="0">
          <left style="thin">
            <color indexed="64"/>
          </left>
          <right style="thin">
            <color indexed="64"/>
          </right>
          <top style="thin">
            <color indexed="64"/>
          </top>
          <bottom style="thin">
            <color indexed="64"/>
          </bottom>
        </border>
      </dxf>
    </rfmt>
    <rfmt sheetId="1" sqref="AL318" start="0" length="0">
      <dxf>
        <font>
          <sz val="12"/>
          <color theme="1"/>
          <name val="Calibri"/>
          <family val="2"/>
          <charset val="238"/>
          <scheme val="minor"/>
        </font>
        <numFmt numFmtId="4" formatCode="#,##0.00"/>
        <border outline="0">
          <left style="thin">
            <color indexed="64"/>
          </left>
          <right style="thin">
            <color indexed="64"/>
          </right>
          <top style="thin">
            <color indexed="64"/>
          </top>
          <bottom style="thin">
            <color indexed="64"/>
          </bottom>
        </border>
      </dxf>
    </rfmt>
    <rfmt sheetId="1" sqref="AL319" start="0" length="0">
      <dxf>
        <font>
          <sz val="12"/>
          <color theme="1"/>
          <name val="Calibri"/>
          <family val="2"/>
          <charset val="238"/>
          <scheme val="minor"/>
        </font>
      </dxf>
    </rfmt>
    <rfmt sheetId="1" sqref="AL320" start="0" length="0">
      <dxf>
        <font>
          <sz val="12"/>
          <color theme="1"/>
          <name val="Calibri"/>
          <family val="2"/>
          <charset val="238"/>
          <scheme val="minor"/>
        </font>
        <numFmt numFmtId="4" formatCode="#,##0.00"/>
        <border outline="0">
          <left style="thin">
            <color indexed="64"/>
          </left>
          <right style="thin">
            <color indexed="64"/>
          </right>
          <top style="thin">
            <color indexed="64"/>
          </top>
          <bottom style="thin">
            <color indexed="64"/>
          </bottom>
        </border>
      </dxf>
    </rfmt>
    <rfmt sheetId="1" sqref="AL321" start="0" length="0">
      <dxf>
        <font>
          <sz val="12"/>
          <color theme="1"/>
          <name val="Calibri"/>
          <family val="2"/>
          <charset val="238"/>
          <scheme val="minor"/>
        </font>
      </dxf>
    </rfmt>
    <rfmt sheetId="1" sqref="AL322" start="0" length="0">
      <dxf>
        <font>
          <sz val="12"/>
          <color theme="1"/>
          <name val="Calibri"/>
          <family val="2"/>
          <charset val="238"/>
          <scheme val="minor"/>
        </font>
      </dxf>
    </rfmt>
    <rfmt sheetId="1" sqref="AL323" start="0" length="0">
      <dxf>
        <font>
          <sz val="12"/>
          <color theme="1"/>
          <name val="Calibri"/>
          <family val="2"/>
          <charset val="238"/>
          <scheme val="minor"/>
        </font>
      </dxf>
    </rfmt>
    <rfmt sheetId="1" sqref="AL324" start="0" length="0">
      <dxf>
        <font>
          <sz val="12"/>
          <color theme="1"/>
          <name val="Calibri"/>
          <family val="2"/>
          <charset val="238"/>
          <scheme val="minor"/>
        </font>
      </dxf>
    </rfmt>
    <rfmt sheetId="1" sqref="AL325" start="0" length="0">
      <dxf>
        <font>
          <sz val="12"/>
          <color theme="1"/>
          <name val="Calibri"/>
          <family val="2"/>
          <charset val="238"/>
          <scheme val="minor"/>
        </font>
      </dxf>
    </rfmt>
    <rfmt sheetId="1" sqref="AL326" start="0" length="0">
      <dxf>
        <font>
          <sz val="12"/>
          <color theme="1"/>
          <name val="Calibri"/>
          <family val="2"/>
          <charset val="238"/>
          <scheme val="minor"/>
        </font>
      </dxf>
    </rfmt>
    <rfmt sheetId="1" sqref="AL327" start="0" length="0">
      <dxf>
        <font>
          <sz val="12"/>
          <color theme="1"/>
          <name val="Calibri"/>
          <family val="2"/>
          <charset val="238"/>
          <scheme val="minor"/>
        </font>
      </dxf>
    </rfmt>
    <rfmt sheetId="1" sqref="AL328" start="0" length="0">
      <dxf>
        <font>
          <sz val="12"/>
          <color theme="1"/>
          <name val="Calibri"/>
          <family val="2"/>
          <charset val="238"/>
          <scheme val="minor"/>
        </font>
      </dxf>
    </rfmt>
    <rfmt sheetId="1" sqref="AL329" start="0" length="0">
      <dxf>
        <font>
          <sz val="12"/>
          <color theme="1"/>
          <name val="Calibri"/>
          <family val="2"/>
          <charset val="238"/>
          <scheme val="minor"/>
        </font>
      </dxf>
    </rfmt>
    <rfmt sheetId="1" sqref="AL330" start="0" length="0">
      <dxf>
        <font>
          <sz val="12"/>
          <color theme="1"/>
          <name val="Calibri"/>
          <family val="2"/>
          <charset val="238"/>
          <scheme val="minor"/>
        </font>
      </dxf>
    </rfmt>
    <rfmt sheetId="1" sqref="AL331" start="0" length="0">
      <dxf>
        <font>
          <sz val="12"/>
          <color theme="1"/>
          <name val="Calibri"/>
          <family val="2"/>
          <charset val="238"/>
          <scheme val="minor"/>
        </font>
      </dxf>
    </rfmt>
    <rfmt sheetId="1" sqref="AL333" start="0" length="0">
      <dxf>
        <font>
          <sz val="12"/>
          <color theme="1"/>
          <name val="Calibri"/>
          <family val="2"/>
          <charset val="238"/>
          <scheme val="minor"/>
        </font>
      </dxf>
    </rfmt>
    <rfmt sheetId="1" sqref="AL334" start="0" length="0">
      <dxf>
        <font>
          <sz val="12"/>
          <color theme="1"/>
          <name val="Calibri"/>
          <family val="2"/>
          <charset val="238"/>
          <scheme val="minor"/>
        </font>
      </dxf>
    </rfmt>
    <rfmt sheetId="1" sqref="AL335" start="0" length="0">
      <dxf>
        <font>
          <sz val="12"/>
          <color theme="1"/>
          <name val="Calibri"/>
          <family val="2"/>
          <charset val="238"/>
          <scheme val="minor"/>
        </font>
      </dxf>
    </rfmt>
    <rfmt sheetId="1" sqref="AL336" start="0" length="0">
      <dxf>
        <font>
          <sz val="12"/>
          <color theme="1"/>
          <name val="Calibri"/>
          <family val="2"/>
          <charset val="238"/>
          <scheme val="minor"/>
        </font>
      </dxf>
    </rfmt>
    <rfmt sheetId="1" sqref="AL337" start="0" length="0">
      <dxf>
        <font>
          <sz val="12"/>
          <color theme="1"/>
          <name val="Calibri"/>
          <family val="2"/>
          <charset val="238"/>
          <scheme val="minor"/>
        </font>
      </dxf>
    </rfmt>
    <rfmt sheetId="1" sqref="AL338" start="0" length="0">
      <dxf>
        <font>
          <sz val="12"/>
          <color theme="1"/>
          <name val="Calibri"/>
          <family val="2"/>
          <charset val="238"/>
          <scheme val="minor"/>
        </font>
      </dxf>
    </rfmt>
    <rfmt sheetId="1" sqref="AL339" start="0" length="0">
      <dxf>
        <font>
          <sz val="12"/>
          <color theme="1"/>
          <name val="Calibri"/>
          <family val="2"/>
          <charset val="238"/>
          <scheme val="minor"/>
        </font>
      </dxf>
    </rfmt>
    <rfmt sheetId="1" sqref="AL340" start="0" length="0">
      <dxf>
        <font>
          <sz val="12"/>
          <color theme="1"/>
          <name val="Calibri"/>
          <family val="2"/>
          <charset val="238"/>
          <scheme val="minor"/>
        </font>
      </dxf>
    </rfmt>
    <rfmt sheetId="1" sqref="AL341" start="0" length="0">
      <dxf>
        <font>
          <sz val="12"/>
          <color theme="1"/>
          <name val="Calibri"/>
          <family val="2"/>
          <charset val="238"/>
          <scheme val="minor"/>
        </font>
      </dxf>
    </rfmt>
    <rfmt sheetId="1" sqref="AL342" start="0" length="0">
      <dxf>
        <font>
          <sz val="12"/>
          <color theme="1"/>
          <name val="Calibri"/>
          <family val="2"/>
          <charset val="238"/>
          <scheme val="minor"/>
        </font>
      </dxf>
    </rfmt>
    <rfmt sheetId="1" sqref="AL343" start="0" length="0">
      <dxf>
        <font>
          <sz val="12"/>
          <color theme="1"/>
          <name val="Calibri"/>
          <family val="2"/>
          <charset val="238"/>
          <scheme val="minor"/>
        </font>
      </dxf>
    </rfmt>
    <rfmt sheetId="1" sqref="AL344" start="0" length="0">
      <dxf>
        <font>
          <sz val="12"/>
          <color theme="1"/>
          <name val="Calibri"/>
          <family val="2"/>
          <charset val="238"/>
          <scheme val="minor"/>
        </font>
      </dxf>
    </rfmt>
    <rfmt sheetId="1" sqref="AL345" start="0" length="0">
      <dxf>
        <font>
          <sz val="12"/>
          <color theme="1"/>
          <name val="Calibri"/>
          <family val="2"/>
          <charset val="238"/>
          <scheme val="minor"/>
        </font>
      </dxf>
    </rfmt>
    <rfmt sheetId="1" sqref="AL346" start="0" length="0">
      <dxf>
        <font>
          <sz val="12"/>
          <color theme="1"/>
          <name val="Calibri"/>
          <family val="2"/>
          <charset val="238"/>
          <scheme val="minor"/>
        </font>
      </dxf>
    </rfmt>
    <rfmt sheetId="1" sqref="AL347" start="0" length="0">
      <dxf>
        <font>
          <sz val="12"/>
          <color theme="1"/>
          <name val="Calibri"/>
          <family val="2"/>
          <charset val="238"/>
          <scheme val="minor"/>
        </font>
      </dxf>
    </rfmt>
    <rfmt sheetId="1" sqref="AL348" start="0" length="0">
      <dxf>
        <font>
          <sz val="12"/>
          <color theme="1"/>
          <name val="Calibri"/>
          <family val="2"/>
          <charset val="238"/>
          <scheme val="minor"/>
        </font>
      </dxf>
    </rfmt>
    <rfmt sheetId="1" sqref="AL349" start="0" length="0">
      <dxf>
        <font>
          <sz val="12"/>
          <color theme="1"/>
          <name val="Calibri"/>
          <family val="2"/>
          <charset val="238"/>
          <scheme val="minor"/>
        </font>
      </dxf>
    </rfmt>
    <rfmt sheetId="1" sqref="AL350" start="0" length="0">
      <dxf>
        <font>
          <sz val="12"/>
          <color theme="1"/>
          <name val="Calibri"/>
          <family val="2"/>
          <charset val="238"/>
          <scheme val="minor"/>
        </font>
      </dxf>
    </rfmt>
    <rfmt sheetId="1" sqref="AL351" start="0" length="0">
      <dxf>
        <font>
          <sz val="12"/>
          <color theme="1"/>
          <name val="Calibri"/>
          <family val="2"/>
          <charset val="238"/>
          <scheme val="minor"/>
        </font>
      </dxf>
    </rfmt>
    <rfmt sheetId="1" sqref="AL352" start="0" length="0">
      <dxf>
        <font>
          <sz val="12"/>
          <color theme="1"/>
          <name val="Calibri"/>
          <family val="2"/>
          <charset val="238"/>
          <scheme val="minor"/>
        </font>
      </dxf>
    </rfmt>
    <rfmt sheetId="1" sqref="AL353" start="0" length="0">
      <dxf>
        <font>
          <sz val="12"/>
          <color theme="1"/>
          <name val="Calibri"/>
          <family val="2"/>
          <charset val="238"/>
          <scheme val="minor"/>
        </font>
      </dxf>
    </rfmt>
    <rfmt sheetId="1" sqref="AL354" start="0" length="0">
      <dxf>
        <font>
          <sz val="12"/>
          <color theme="1"/>
          <name val="Calibri"/>
          <family val="2"/>
          <charset val="238"/>
          <scheme val="minor"/>
        </font>
      </dxf>
    </rfmt>
    <rfmt sheetId="1" sqref="AL355" start="0" length="0">
      <dxf>
        <font>
          <sz val="12"/>
          <color theme="1"/>
          <name val="Calibri"/>
          <family val="2"/>
          <charset val="238"/>
          <scheme val="minor"/>
        </font>
      </dxf>
    </rfmt>
    <rfmt sheetId="1" sqref="AL356" start="0" length="0">
      <dxf>
        <font>
          <sz val="12"/>
          <color theme="1"/>
          <name val="Calibri"/>
          <family val="2"/>
          <charset val="238"/>
          <scheme val="minor"/>
        </font>
      </dxf>
    </rfmt>
    <rfmt sheetId="1" sqref="AL357" start="0" length="0">
      <dxf>
        <font>
          <sz val="12"/>
          <color theme="1"/>
          <name val="Calibri"/>
          <family val="2"/>
          <charset val="238"/>
          <scheme val="minor"/>
        </font>
      </dxf>
    </rfmt>
    <rfmt sheetId="1" sqref="AL358" start="0" length="0">
      <dxf>
        <font>
          <sz val="12"/>
          <color theme="1"/>
          <name val="Calibri"/>
          <family val="2"/>
          <charset val="238"/>
          <scheme val="minor"/>
        </font>
      </dxf>
    </rfmt>
    <rfmt sheetId="1" sqref="AL359" start="0" length="0">
      <dxf>
        <font>
          <sz val="12"/>
          <color theme="1"/>
          <name val="Calibri"/>
          <family val="2"/>
          <charset val="238"/>
          <scheme val="minor"/>
        </font>
      </dxf>
    </rfmt>
    <rfmt sheetId="1" sqref="AL360" start="0" length="0">
      <dxf>
        <font>
          <sz val="12"/>
          <color theme="1"/>
          <name val="Calibri"/>
          <family val="2"/>
          <charset val="238"/>
          <scheme val="minor"/>
        </font>
      </dxf>
    </rfmt>
    <rfmt sheetId="1" sqref="AL361" start="0" length="0">
      <dxf>
        <font>
          <sz val="12"/>
          <color theme="1"/>
          <name val="Calibri"/>
          <family val="2"/>
          <charset val="238"/>
          <scheme val="minor"/>
        </font>
      </dxf>
    </rfmt>
    <rfmt sheetId="1" sqref="AL362" start="0" length="0">
      <dxf>
        <font>
          <sz val="12"/>
          <color theme="1"/>
          <name val="Calibri"/>
          <family val="2"/>
          <charset val="238"/>
          <scheme val="minor"/>
        </font>
      </dxf>
    </rfmt>
    <rfmt sheetId="1" sqref="AL363" start="0" length="0">
      <dxf>
        <font>
          <sz val="12"/>
          <color theme="1"/>
          <name val="Calibri"/>
          <family val="2"/>
          <charset val="238"/>
          <scheme val="minor"/>
        </font>
      </dxf>
    </rfmt>
    <rfmt sheetId="1" sqref="AL364" start="0" length="0">
      <dxf>
        <font>
          <sz val="12"/>
          <color theme="1"/>
          <name val="Calibri"/>
          <family val="2"/>
          <charset val="238"/>
          <scheme val="minor"/>
        </font>
      </dxf>
    </rfmt>
    <rfmt sheetId="1" sqref="AL365" start="0" length="0">
      <dxf>
        <font>
          <sz val="12"/>
          <color theme="1"/>
          <name val="Calibri"/>
          <family val="2"/>
          <charset val="238"/>
          <scheme val="minor"/>
        </font>
      </dxf>
    </rfmt>
    <rfmt sheetId="1" sqref="AL366" start="0" length="0">
      <dxf>
        <font>
          <sz val="12"/>
          <color theme="1"/>
          <name val="Calibri"/>
          <family val="2"/>
          <charset val="238"/>
          <scheme val="minor"/>
        </font>
      </dxf>
    </rfmt>
    <rfmt sheetId="1" sqref="AL367" start="0" length="0">
      <dxf>
        <font>
          <sz val="12"/>
          <color theme="1"/>
          <name val="Calibri"/>
          <family val="2"/>
          <charset val="238"/>
          <scheme val="minor"/>
        </font>
      </dxf>
    </rfmt>
    <rfmt sheetId="1" sqref="AL368" start="0" length="0">
      <dxf>
        <font>
          <sz val="12"/>
          <color theme="1"/>
          <name val="Calibri"/>
          <family val="2"/>
          <charset val="238"/>
          <scheme val="minor"/>
        </font>
      </dxf>
    </rfmt>
    <rfmt sheetId="1" sqref="AL369" start="0" length="0">
      <dxf>
        <font>
          <sz val="12"/>
          <color theme="1"/>
          <name val="Calibri"/>
          <family val="2"/>
          <charset val="238"/>
          <scheme val="minor"/>
        </font>
      </dxf>
    </rfmt>
    <rfmt sheetId="1" sqref="AL370" start="0" length="0">
      <dxf>
        <font>
          <sz val="12"/>
          <color theme="1"/>
          <name val="Calibri"/>
          <family val="2"/>
          <charset val="238"/>
          <scheme val="minor"/>
        </font>
      </dxf>
    </rfmt>
    <rfmt sheetId="1" sqref="AL371" start="0" length="0">
      <dxf>
        <font>
          <sz val="12"/>
          <color theme="1"/>
          <name val="Calibri"/>
          <family val="2"/>
          <charset val="238"/>
          <scheme val="minor"/>
        </font>
      </dxf>
    </rfmt>
    <rfmt sheetId="1" sqref="AL372" start="0" length="0">
      <dxf>
        <font>
          <sz val="12"/>
          <color theme="1"/>
          <name val="Calibri"/>
          <family val="2"/>
          <charset val="238"/>
          <scheme val="minor"/>
        </font>
      </dxf>
    </rfmt>
    <rfmt sheetId="1" sqref="AL373" start="0" length="0">
      <dxf>
        <font>
          <sz val="12"/>
          <color theme="1"/>
          <name val="Calibri"/>
          <family val="2"/>
          <charset val="238"/>
          <scheme val="minor"/>
        </font>
      </dxf>
    </rfmt>
    <rfmt sheetId="1" sqref="AL374" start="0" length="0">
      <dxf>
        <font>
          <sz val="12"/>
          <color theme="1"/>
          <name val="Calibri"/>
          <family val="2"/>
          <charset val="238"/>
          <scheme val="minor"/>
        </font>
      </dxf>
    </rfmt>
    <rfmt sheetId="1" sqref="AL375" start="0" length="0">
      <dxf>
        <font>
          <sz val="12"/>
          <color theme="1"/>
          <name val="Calibri"/>
          <family val="2"/>
          <charset val="238"/>
          <scheme val="minor"/>
        </font>
      </dxf>
    </rfmt>
    <rfmt sheetId="1" sqref="AL376" start="0" length="0">
      <dxf>
        <font>
          <sz val="12"/>
          <color theme="1"/>
          <name val="Calibri"/>
          <family val="2"/>
          <charset val="238"/>
          <scheme val="minor"/>
        </font>
      </dxf>
    </rfmt>
    <rfmt sheetId="1" sqref="AL377" start="0" length="0">
      <dxf>
        <font>
          <sz val="12"/>
          <color theme="1"/>
          <name val="Calibri"/>
          <family val="2"/>
          <charset val="238"/>
          <scheme val="minor"/>
        </font>
      </dxf>
    </rfmt>
    <rfmt sheetId="1" sqref="AL378" start="0" length="0">
      <dxf>
        <font>
          <sz val="12"/>
          <color theme="1"/>
          <name val="Calibri"/>
          <family val="2"/>
          <charset val="238"/>
          <scheme val="minor"/>
        </font>
      </dxf>
    </rfmt>
    <rfmt sheetId="1" sqref="AL379" start="0" length="0">
      <dxf>
        <font>
          <sz val="12"/>
          <color theme="1"/>
          <name val="Calibri"/>
          <family val="2"/>
          <charset val="238"/>
          <scheme val="minor"/>
        </font>
      </dxf>
    </rfmt>
    <rfmt sheetId="1" sqref="AL380" start="0" length="0">
      <dxf>
        <font>
          <sz val="12"/>
          <color theme="1"/>
          <name val="Calibri"/>
          <family val="2"/>
          <charset val="238"/>
          <scheme val="minor"/>
        </font>
      </dxf>
    </rfmt>
    <rfmt sheetId="1" sqref="AL381" start="0" length="0">
      <dxf>
        <font>
          <sz val="12"/>
          <color theme="1"/>
          <name val="Calibri"/>
          <family val="2"/>
          <charset val="238"/>
          <scheme val="minor"/>
        </font>
      </dxf>
    </rfmt>
    <rfmt sheetId="1" sqref="AL382" start="0" length="0">
      <dxf>
        <font>
          <sz val="12"/>
          <color theme="1"/>
          <name val="Calibri"/>
          <family val="2"/>
          <charset val="238"/>
          <scheme val="minor"/>
        </font>
      </dxf>
    </rfmt>
    <rfmt sheetId="1" sqref="AL383" start="0" length="0">
      <dxf>
        <font>
          <sz val="12"/>
          <color theme="1"/>
          <name val="Calibri"/>
          <family val="2"/>
          <charset val="238"/>
          <scheme val="minor"/>
        </font>
      </dxf>
    </rfmt>
    <rfmt sheetId="1" sqref="AL384" start="0" length="0">
      <dxf>
        <font>
          <sz val="12"/>
          <color theme="1"/>
          <name val="Calibri"/>
          <family val="2"/>
          <charset val="238"/>
          <scheme val="minor"/>
        </font>
      </dxf>
    </rfmt>
    <rfmt sheetId="1" sqref="AL385" start="0" length="0">
      <dxf>
        <font>
          <sz val="12"/>
          <color theme="1"/>
          <name val="Calibri"/>
          <family val="2"/>
          <charset val="238"/>
          <scheme val="minor"/>
        </font>
      </dxf>
    </rfmt>
    <rfmt sheetId="1" sqref="AL386" start="0" length="0">
      <dxf>
        <font>
          <sz val="12"/>
          <color theme="1"/>
          <name val="Calibri"/>
          <family val="2"/>
          <charset val="238"/>
          <scheme val="minor"/>
        </font>
      </dxf>
    </rfmt>
    <rfmt sheetId="1" sqref="AL387" start="0" length="0">
      <dxf>
        <font>
          <sz val="12"/>
          <color theme="1"/>
          <name val="Calibri"/>
          <family val="2"/>
          <charset val="238"/>
          <scheme val="minor"/>
        </font>
      </dxf>
    </rfmt>
    <rfmt sheetId="1" sqref="AL388" start="0" length="0">
      <dxf>
        <font>
          <sz val="12"/>
          <color theme="1"/>
          <name val="Calibri"/>
          <family val="2"/>
          <charset val="238"/>
          <scheme val="minor"/>
        </font>
      </dxf>
    </rfmt>
    <rfmt sheetId="1" sqref="AL389" start="0" length="0">
      <dxf>
        <font>
          <sz val="12"/>
          <color theme="1"/>
          <name val="Calibri"/>
          <family val="2"/>
          <charset val="238"/>
          <scheme val="minor"/>
        </font>
      </dxf>
    </rfmt>
    <rfmt sheetId="1" sqref="AL390" start="0" length="0">
      <dxf>
        <font>
          <sz val="12"/>
          <color theme="1"/>
          <name val="Calibri"/>
          <family val="2"/>
          <charset val="238"/>
          <scheme val="minor"/>
        </font>
      </dxf>
    </rfmt>
    <rfmt sheetId="1" sqref="AL391" start="0" length="0">
      <dxf>
        <font>
          <sz val="12"/>
          <color theme="1"/>
          <name val="Calibri"/>
          <family val="2"/>
          <charset val="238"/>
          <scheme val="minor"/>
        </font>
      </dxf>
    </rfmt>
    <rfmt sheetId="1" sqref="AL392" start="0" length="0">
      <dxf>
        <font>
          <sz val="12"/>
          <color theme="1"/>
          <name val="Calibri"/>
          <family val="2"/>
          <charset val="238"/>
          <scheme val="minor"/>
        </font>
      </dxf>
    </rfmt>
    <rfmt sheetId="1" sqref="AL393" start="0" length="0">
      <dxf>
        <font>
          <sz val="12"/>
          <color theme="1"/>
          <name val="Calibri"/>
          <family val="2"/>
          <charset val="238"/>
          <scheme val="minor"/>
        </font>
      </dxf>
    </rfmt>
    <rfmt sheetId="1" sqref="AL394" start="0" length="0">
      <dxf>
        <font>
          <sz val="12"/>
          <color theme="1"/>
          <name val="Calibri"/>
          <family val="2"/>
          <charset val="238"/>
          <scheme val="minor"/>
        </font>
      </dxf>
    </rfmt>
    <rfmt sheetId="1" sqref="AL395" start="0" length="0">
      <dxf>
        <font>
          <sz val="12"/>
          <color theme="1"/>
          <name val="Calibri"/>
          <family val="2"/>
          <charset val="238"/>
          <scheme val="minor"/>
        </font>
      </dxf>
    </rfmt>
    <rfmt sheetId="1" sqref="AL396" start="0" length="0">
      <dxf>
        <font>
          <sz val="12"/>
          <color theme="1"/>
          <name val="Calibri"/>
          <family val="2"/>
          <charset val="238"/>
          <scheme val="minor"/>
        </font>
      </dxf>
    </rfmt>
    <rfmt sheetId="1" sqref="AL397" start="0" length="0">
      <dxf>
        <font>
          <sz val="12"/>
          <color theme="1"/>
          <name val="Calibri"/>
          <family val="2"/>
          <charset val="238"/>
          <scheme val="minor"/>
        </font>
      </dxf>
    </rfmt>
    <rfmt sheetId="1" sqref="AL398" start="0" length="0">
      <dxf>
        <font>
          <sz val="12"/>
          <color theme="1"/>
          <name val="Calibri"/>
          <family val="2"/>
          <charset val="238"/>
          <scheme val="minor"/>
        </font>
      </dxf>
    </rfmt>
    <rfmt sheetId="1" sqref="AL399" start="0" length="0">
      <dxf>
        <font>
          <sz val="12"/>
          <color theme="1"/>
          <name val="Calibri"/>
          <family val="2"/>
          <charset val="238"/>
          <scheme val="minor"/>
        </font>
      </dxf>
    </rfmt>
    <rfmt sheetId="1" sqref="AL400" start="0" length="0">
      <dxf>
        <font>
          <sz val="12"/>
          <color theme="1"/>
          <name val="Calibri"/>
          <family val="2"/>
          <charset val="238"/>
          <scheme val="minor"/>
        </font>
      </dxf>
    </rfmt>
    <rfmt sheetId="1" sqref="AL401" start="0" length="0">
      <dxf>
        <font>
          <sz val="12"/>
          <color theme="1"/>
          <name val="Calibri"/>
          <family val="2"/>
          <charset val="238"/>
          <scheme val="minor"/>
        </font>
      </dxf>
    </rfmt>
    <rfmt sheetId="1" sqref="AL402" start="0" length="0">
      <dxf>
        <font>
          <sz val="12"/>
          <color theme="1"/>
          <name val="Calibri"/>
          <family val="2"/>
          <charset val="238"/>
          <scheme val="minor"/>
        </font>
      </dxf>
    </rfmt>
    <rfmt sheetId="1" sqref="AL403" start="0" length="0">
      <dxf>
        <font>
          <sz val="12"/>
          <color theme="1"/>
          <name val="Calibri"/>
          <family val="2"/>
          <charset val="238"/>
          <scheme val="minor"/>
        </font>
      </dxf>
    </rfmt>
    <rfmt sheetId="1" sqref="AL404" start="0" length="0">
      <dxf>
        <font>
          <sz val="12"/>
          <color theme="1"/>
          <name val="Calibri"/>
          <family val="2"/>
          <charset val="238"/>
          <scheme val="minor"/>
        </font>
      </dxf>
    </rfmt>
    <rfmt sheetId="1" sqref="AL405" start="0" length="0">
      <dxf>
        <font>
          <sz val="12"/>
          <color theme="1"/>
          <name val="Calibri"/>
          <family val="2"/>
          <charset val="238"/>
          <scheme val="minor"/>
        </font>
      </dxf>
    </rfmt>
    <rfmt sheetId="1" sqref="AL406" start="0" length="0">
      <dxf>
        <font>
          <sz val="12"/>
          <color theme="1"/>
          <name val="Calibri"/>
          <family val="2"/>
          <charset val="238"/>
          <scheme val="minor"/>
        </font>
      </dxf>
    </rfmt>
    <rfmt sheetId="1" sqref="AL407" start="0" length="0">
      <dxf>
        <font>
          <sz val="12"/>
          <color theme="1"/>
          <name val="Calibri"/>
          <family val="2"/>
          <charset val="238"/>
          <scheme val="minor"/>
        </font>
      </dxf>
    </rfmt>
    <rfmt sheetId="1" sqref="AL408" start="0" length="0">
      <dxf>
        <font>
          <sz val="12"/>
          <color theme="1"/>
          <name val="Calibri"/>
          <family val="2"/>
          <charset val="238"/>
          <scheme val="minor"/>
        </font>
      </dxf>
    </rfmt>
    <rfmt sheetId="1" sqref="AL409" start="0" length="0">
      <dxf>
        <font>
          <sz val="12"/>
          <color theme="1"/>
          <name val="Calibri"/>
          <family val="2"/>
          <charset val="238"/>
          <scheme val="minor"/>
        </font>
      </dxf>
    </rfmt>
    <rfmt sheetId="1" sqref="AL410" start="0" length="0">
      <dxf>
        <font>
          <sz val="12"/>
          <color theme="1"/>
          <name val="Calibri"/>
          <family val="2"/>
          <charset val="238"/>
          <scheme val="minor"/>
        </font>
      </dxf>
    </rfmt>
    <rfmt sheetId="1" sqref="AL411" start="0" length="0">
      <dxf>
        <font>
          <sz val="12"/>
          <color theme="1"/>
          <name val="Calibri"/>
          <family val="2"/>
          <charset val="238"/>
          <scheme val="minor"/>
        </font>
      </dxf>
    </rfmt>
    <rfmt sheetId="1" sqref="AL412" start="0" length="0">
      <dxf>
        <font>
          <sz val="12"/>
          <color theme="1"/>
          <name val="Calibri"/>
          <family val="2"/>
          <charset val="238"/>
          <scheme val="minor"/>
        </font>
      </dxf>
    </rfmt>
    <rfmt sheetId="1" sqref="AL413" start="0" length="0">
      <dxf>
        <font>
          <sz val="12"/>
          <color theme="1"/>
          <name val="Calibri"/>
          <family val="2"/>
          <charset val="238"/>
          <scheme val="minor"/>
        </font>
      </dxf>
    </rfmt>
    <rfmt sheetId="1" sqref="AL414" start="0" length="0">
      <dxf>
        <font>
          <sz val="12"/>
          <color theme="1"/>
          <name val="Calibri"/>
          <family val="2"/>
          <charset val="238"/>
          <scheme val="minor"/>
        </font>
      </dxf>
    </rfmt>
    <rfmt sheetId="1" sqref="AL415" start="0" length="0">
      <dxf>
        <font>
          <sz val="12"/>
          <color theme="1"/>
          <name val="Calibri"/>
          <family val="2"/>
          <charset val="238"/>
          <scheme val="minor"/>
        </font>
      </dxf>
    </rfmt>
    <rfmt sheetId="1" sqref="AL416" start="0" length="0">
      <dxf>
        <font>
          <sz val="12"/>
          <color theme="1"/>
          <name val="Calibri"/>
          <family val="2"/>
          <charset val="238"/>
          <scheme val="minor"/>
        </font>
      </dxf>
    </rfmt>
    <rfmt sheetId="1" sqref="AL417" start="0" length="0">
      <dxf>
        <font>
          <sz val="12"/>
          <color theme="1"/>
          <name val="Calibri"/>
          <family val="2"/>
          <charset val="238"/>
          <scheme val="minor"/>
        </font>
      </dxf>
    </rfmt>
    <rfmt sheetId="1" sqref="AL418" start="0" length="0">
      <dxf>
        <font>
          <sz val="12"/>
          <color theme="1"/>
          <name val="Calibri"/>
          <family val="2"/>
          <charset val="238"/>
          <scheme val="minor"/>
        </font>
      </dxf>
    </rfmt>
    <rfmt sheetId="1" sqref="AL419" start="0" length="0">
      <dxf>
        <font>
          <sz val="12"/>
          <color theme="1"/>
          <name val="Calibri"/>
          <family val="2"/>
          <charset val="238"/>
          <scheme val="minor"/>
        </font>
      </dxf>
    </rfmt>
    <rfmt sheetId="1" sqref="AL420" start="0" length="0">
      <dxf>
        <font>
          <sz val="12"/>
          <color theme="1"/>
          <name val="Calibri"/>
          <family val="2"/>
          <charset val="238"/>
          <scheme val="minor"/>
        </font>
      </dxf>
    </rfmt>
    <rfmt sheetId="1" sqref="AL421" start="0" length="0">
      <dxf>
        <font>
          <sz val="12"/>
          <color theme="1"/>
          <name val="Calibri"/>
          <family val="2"/>
          <charset val="238"/>
          <scheme val="minor"/>
        </font>
      </dxf>
    </rfmt>
    <rfmt sheetId="1" sqref="AL422" start="0" length="0">
      <dxf>
        <font>
          <sz val="12"/>
          <color theme="1"/>
          <name val="Calibri"/>
          <family val="2"/>
          <charset val="238"/>
          <scheme val="minor"/>
        </font>
      </dxf>
    </rfmt>
    <rfmt sheetId="1" sqref="AL423" start="0" length="0">
      <dxf>
        <font>
          <sz val="12"/>
          <color theme="1"/>
          <name val="Calibri"/>
          <family val="2"/>
          <charset val="238"/>
          <scheme val="minor"/>
        </font>
      </dxf>
    </rfmt>
    <rfmt sheetId="1" sqref="AL424" start="0" length="0">
      <dxf>
        <font>
          <sz val="12"/>
          <color theme="1"/>
          <name val="Calibri"/>
          <family val="2"/>
          <charset val="238"/>
          <scheme val="minor"/>
        </font>
      </dxf>
    </rfmt>
    <rfmt sheetId="1" sqref="AL425" start="0" length="0">
      <dxf>
        <font>
          <sz val="12"/>
          <color theme="1"/>
          <name val="Calibri"/>
          <family val="2"/>
          <charset val="238"/>
          <scheme val="minor"/>
        </font>
      </dxf>
    </rfmt>
    <rfmt sheetId="1" sqref="AL426" start="0" length="0">
      <dxf>
        <font>
          <sz val="12"/>
          <color theme="1"/>
          <name val="Calibri"/>
          <family val="2"/>
          <charset val="238"/>
          <scheme val="minor"/>
        </font>
      </dxf>
    </rfmt>
    <rfmt sheetId="1" sqref="AL427" start="0" length="0">
      <dxf>
        <font>
          <sz val="12"/>
          <color theme="1"/>
          <name val="Calibri"/>
          <family val="2"/>
          <charset val="238"/>
          <scheme val="minor"/>
        </font>
      </dxf>
    </rfmt>
    <rfmt sheetId="1" sqref="AL429" start="0" length="0">
      <dxf>
        <font>
          <b/>
          <sz val="12"/>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2"/>
          <color theme="1"/>
          <name val="Calibri"/>
          <family val="2"/>
          <charset val="238"/>
          <scheme val="minor"/>
        </font>
      </dxf>
    </rfmt>
    <rfmt sheetId="1" sqref="AL433" start="0" length="0">
      <dxf>
        <font>
          <b/>
          <sz val="12"/>
          <color theme="1"/>
          <name val="Calibri"/>
          <family val="2"/>
          <charset val="238"/>
          <scheme val="minor"/>
        </font>
      </dxf>
    </rfmt>
    <rfmt sheetId="1" sqref="AL434" start="0" length="0">
      <dxf>
        <font>
          <b/>
          <sz val="12"/>
          <color theme="1"/>
          <name val="Calibri"/>
          <family val="2"/>
          <charset val="238"/>
          <scheme val="minor"/>
        </font>
      </dxf>
    </rfmt>
    <rfmt sheetId="1" sqref="AL435" start="0" length="0">
      <dxf>
        <font>
          <b/>
          <sz val="12"/>
          <color theme="1"/>
          <name val="Calibri"/>
          <family val="2"/>
          <charset val="238"/>
          <scheme val="minor"/>
        </font>
      </dxf>
    </rfmt>
    <rfmt sheetId="1" sqref="AL436" start="0" length="0">
      <dxf>
        <font>
          <b/>
          <sz val="12"/>
          <color theme="1"/>
          <name val="Calibri"/>
          <family val="2"/>
          <charset val="238"/>
          <scheme val="minor"/>
        </font>
      </dxf>
    </rfmt>
    <rfmt sheetId="1" sqref="AL437" start="0" length="0">
      <dxf>
        <font>
          <b/>
          <sz val="12"/>
          <color theme="1"/>
          <name val="Calibri"/>
          <family val="2"/>
          <charset val="238"/>
          <scheme val="minor"/>
        </font>
      </dxf>
    </rfmt>
    <rfmt sheetId="1" sqref="AL438" start="0" length="0">
      <dxf>
        <font>
          <b/>
          <sz val="12"/>
          <color theme="1"/>
          <name val="Calibri"/>
          <family val="2"/>
          <charset val="238"/>
          <scheme val="minor"/>
        </font>
      </dxf>
    </rfmt>
    <rfmt sheetId="1" sqref="AL439" start="0" length="0">
      <dxf>
        <font>
          <b/>
          <sz val="12"/>
          <color theme="1"/>
          <name val="Calibri"/>
          <family val="2"/>
          <charset val="238"/>
          <scheme val="minor"/>
        </font>
      </dxf>
    </rfmt>
    <rfmt sheetId="1" sqref="AL440" start="0" length="0">
      <dxf>
        <font>
          <b/>
          <sz val="12"/>
          <color theme="1"/>
          <name val="Calibri"/>
          <family val="2"/>
          <charset val="238"/>
          <scheme val="minor"/>
        </font>
      </dxf>
    </rfmt>
    <rfmt sheetId="1" sqref="AL441" start="0" length="0">
      <dxf>
        <font>
          <b/>
          <sz val="12"/>
          <color theme="1"/>
          <name val="Calibri"/>
          <family val="2"/>
          <charset val="238"/>
          <scheme val="minor"/>
        </font>
      </dxf>
    </rfmt>
    <rfmt sheetId="1" sqref="AL442" start="0" length="0">
      <dxf>
        <font>
          <b/>
          <sz val="12"/>
          <color theme="1"/>
          <name val="Calibri"/>
          <family val="2"/>
          <charset val="238"/>
          <scheme val="minor"/>
        </font>
      </dxf>
    </rfmt>
    <rfmt sheetId="1" sqref="AL443" start="0" length="0">
      <dxf>
        <font>
          <b/>
          <sz val="12"/>
          <color theme="1"/>
          <name val="Calibri"/>
          <family val="2"/>
          <charset val="238"/>
          <scheme val="minor"/>
        </font>
      </dxf>
    </rfmt>
    <rfmt sheetId="1" sqref="AL444" start="0" length="0">
      <dxf>
        <font>
          <b/>
          <sz val="12"/>
          <color theme="1"/>
          <name val="Calibri"/>
          <family val="2"/>
          <charset val="238"/>
          <scheme val="minor"/>
        </font>
      </dxf>
    </rfmt>
    <rfmt sheetId="1" sqref="AL445" start="0" length="0">
      <dxf>
        <font>
          <b/>
          <sz val="12"/>
          <color theme="1"/>
          <name val="Calibri"/>
          <family val="2"/>
          <charset val="238"/>
          <scheme val="minor"/>
        </font>
      </dxf>
    </rfmt>
    <rfmt sheetId="1" sqref="AL446" start="0" length="0">
      <dxf>
        <font>
          <b/>
          <sz val="12"/>
          <color theme="1"/>
          <name val="Calibri"/>
          <family val="2"/>
          <charset val="238"/>
          <scheme val="minor"/>
        </font>
      </dxf>
    </rfmt>
    <rfmt sheetId="1" sqref="AL447" start="0" length="0">
      <dxf>
        <font>
          <b/>
          <sz val="12"/>
          <color theme="1"/>
          <name val="Calibri"/>
          <family val="2"/>
          <charset val="238"/>
          <scheme val="minor"/>
        </font>
      </dxf>
    </rfmt>
    <rfmt sheetId="1" sqref="AL448" start="0" length="0">
      <dxf>
        <font>
          <b/>
          <sz val="12"/>
          <color theme="1"/>
          <name val="Calibri"/>
          <family val="2"/>
          <charset val="238"/>
          <scheme val="minor"/>
        </font>
      </dxf>
    </rfmt>
    <rfmt sheetId="1" sqref="AL449" start="0" length="0">
      <dxf>
        <font>
          <b/>
          <sz val="12"/>
          <color theme="1"/>
          <name val="Calibri"/>
          <family val="2"/>
          <charset val="238"/>
          <scheme val="minor"/>
        </font>
      </dxf>
    </rfmt>
    <rfmt sheetId="1" sqref="AL450" start="0" length="0">
      <dxf>
        <font>
          <b/>
          <sz val="12"/>
          <color theme="1"/>
          <name val="Calibri"/>
          <family val="2"/>
          <charset val="238"/>
          <scheme val="minor"/>
        </font>
      </dxf>
    </rfmt>
  </rrc>
  <rrc rId="2811"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12"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13"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14"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15" sId="1" ref="AL1:AL1048576" action="deleteCol">
    <rfmt sheetId="1" xfDxf="1" sqref="AL1:AL1048576" start="0" length="0"/>
    <rfmt sheetId="1" sqref="AL19" start="0" length="0">
      <dxf>
        <font>
          <sz val="11"/>
          <color theme="1"/>
          <name val="Calibri"/>
          <family val="2"/>
          <charset val="238"/>
          <scheme val="minor"/>
        </font>
      </dxf>
    </rfmt>
    <rfmt sheetId="1" sqref="AL27" start="0" length="0">
      <dxf>
        <numFmt numFmtId="166" formatCode="#,##0.00_ ;\-#,##0.00\ "/>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16"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17"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18"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19"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20"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21"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22"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23"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24"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25"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26"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27"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28"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29"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30"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31"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32"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33"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34"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35"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36"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37"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38"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39"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40"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41"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42"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43"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44"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45"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46"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47"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48"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49"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50"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51"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52"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53"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54"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55"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56"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57"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58"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59"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60"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61"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62"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63"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64"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65"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66"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67"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68"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69"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70"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71"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72"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73"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74"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75"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76"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77"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78"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79"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80"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81"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82" sId="1" ref="AL1:AL1048576" action="deleteCol">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83" sId="1" ref="AL1:AL1048576" action="deleteCol">
    <undo index="65535" exp="area" ref3D="1" dr="$A$1:$AL$414" dn="Z_122B486E_8EE5_41FD_B958_74B116FA5D23_.wvu.FilterData" sId="1"/>
    <undo index="65535" exp="area" ref3D="1" dr="$A$6:$AL$414" dn="Z_22D79F88_81A2_49FE_923A_13405540BBB2_.wvu.FilterData" sId="1"/>
    <undo index="65535" exp="area" ref3D="1" dr="$A$1:$AL$414" dn="Z_1278E668_633E_4AB5_BA11_904BA4B2301D_.wvu.FilterData" sId="1"/>
    <undo index="65535" exp="area" ref3D="1" dr="$A$1:$AL$428" dn="_FilterDatabase" sId="1"/>
    <undo index="65535" exp="area" ref3D="1" dr="$A$6:$AL$414" dn="Z_0D4E932E_8E85_4001_9304_AAB4DBAD8A65_.wvu.FilterData" sId="1"/>
    <undo index="65535" exp="area" ref3D="1" dr="$A$1:$AL$428" dn="Z_36624B2D_80F9_4F79_AC4A_B3547C36F23F_.wvu.FilterData" sId="1"/>
    <undo index="65535" exp="area" ref3D="1" dr="$A$1:$AL$414" dn="Z_297CB86E_F816_4839_BE0B_A075145D0E50_.wvu.FilterData" sId="1"/>
    <undo index="65535" exp="area" ref3D="1" dr="$A$6:$AL$414" dn="Z_25084D9D_9C92_4823_A653_D1AEC60737AD_.wvu.FilterData" sId="1"/>
    <undo index="65535" exp="area" ref3D="1" dr="$A$6:$AL$327" dn="Z_5789AB6A_B04B_4240_920E_89274E9F5C82_.wvu.FilterData" sId="1"/>
    <undo index="65535" exp="area" ref3D="1" dr="$A$6:$AL$414" dn="Z_497C7126_2491_461C_AFC3_03C2E163F15C_.wvu.FilterData" sId="1"/>
    <undo index="65535" exp="area" ref3D="1" dr="$A$1:$AL$414" dn="Z_3F70E84F_60E2_4042_91AA_EFB3B23DDDDF_.wvu.FilterData" sId="1"/>
    <undo index="65535" exp="area" ref3D="1" dr="$A$7:$AL$7" dn="Z_6C96816B_17C2_4EA9_846E_8E6B5AD26B6D_.wvu.FilterData" sId="1"/>
    <undo index="65535" exp="area" ref3D="1" dr="$A$1:$AL$414" dn="Z_6B2EC822_DCDB_4711_A946_1038FC40FACE_.wvu.FilterData" sId="1"/>
    <undo index="65535" exp="area" ref3D="1" dr="$A$6:$AL$427" dn="Z_65B035E3_87FA_46C5_996E_864F2C8D0EBC_.wvu.FilterData" sId="1"/>
    <undo index="65535" exp="area" ref3D="1" dr="$A$1:$AL$414" dn="Z_6408B19F_539D_4190_A77D_CCE77E163803_.wvu.FilterData" sId="1"/>
    <undo index="65535" exp="area" ref3D="1" dr="$A$1:$AL$414" dn="Z_5AAA4DFE_88B1_4674_95ED_5FCD7A50BC22_.wvu.FilterData" sId="1"/>
    <undo index="65535" exp="area" ref3D="1" dr="$A$1:$AL$414" dn="Z_747340EB_2B31_46D2_ACDE_4FA91E2B50F6_.wvu.FilterData" sId="1"/>
    <undo index="65535" exp="area" ref3D="1" dr="$A$1:$AL$428" dn="Z_FE50EAC0_52A5_4C33_B973_65E93D03D3EA_.wvu.FilterData" sId="1"/>
    <undo index="65535" exp="area" ref3D="1" dr="$A$6:$AL$427" dn="Z_EEA37434_2D22_478B_B49F_C3E8CD4AC2E1_.wvu.FilterData" sId="1"/>
    <undo index="65535" exp="area" ref3D="1" dr="$A$6:$AL$327" dn="Z_BDA3804A_96FA_4D9F_AFED_695788A754E9_.wvu.FilterData" sId="1"/>
    <undo index="65535" exp="area" ref3D="1" dr="$A$1:$AL$414" dn="Z_91251A9B_6CF6_49E6_857D_BA6C728D7C53_.wvu.FilterData" sId="1"/>
    <undo index="65535" exp="area" ref3D="1" dr="$A$1:$AL$414" dn="Z_A5B1481C_EF26_486A_984F_85CDDC2FD94F_.wvu.FilterData" sId="1"/>
    <undo index="65535" exp="area" ref3D="1" dr="$A$1:$AL$414" dn="Z_9DE067B2_E801_456D_B5D0_CD5646CA5948_.wvu.FilterData" sId="1"/>
    <undo index="65535" exp="area" ref3D="1" dr="$A$6:$AL$427" dn="Z_B31B819C_CFEB_4B80_9AED_AC603C39BE78_.wvu.FilterData" sId="1"/>
    <undo index="65535" exp="area" ref3D="1" dr="$A$6:$AL$427" dn="Z_7C1B4D6D_D666_48DD_AB17_E00791B6F0B6_.wvu.FilterData" sId="1"/>
    <undo index="65535" exp="area" ref3D="1" dr="$A$1:$AL$414" dn="Z_AE8F3F1B_FDCB_45A5_9CC8_53B4E3A0445E_.wvu.FilterData" sId="1"/>
    <undo index="65535" exp="area" ref3D="1" dr="$A$1:$AL$428" dn="Z_EA64E7D7_BA48_4965_B650_778AE412FE0C_.wvu.FilterData" sId="1"/>
    <undo index="65535" exp="area" ref3D="1" dr="$A$6:$AL$427" dn="Z_DB41C7D7_14F0_4834_A7BD_0F1115A89C8E_.wvu.FilterData" sId="1"/>
    <undo index="65535" exp="area" ref3D="1" dr="$A$6:$AL$427" dn="Z_D56F5ED6_74F2_4AA3_9A98_EE5750FE63AF_.wvu.FilterData" sId="1"/>
    <undo index="65535" exp="area" ref3D="1" dr="$A$1:$AL$428" dn="Z_B6D3F4CE_A200_41B0_AE86_F03FAC7DD7D6_.wvu.FilterData" sId="1"/>
    <undo index="65535" exp="area" ref3D="1" dr="$A$6:$AL$414" dn="Z_7A12EF56_0E17_493A_8E1E_6DFC6553C116_.wvu.FilterData" sId="1"/>
    <undo index="65535" exp="area" ref3D="1" dr="$A$1:$AL$414" dn="Z_C90ECED7_D145_417E_BB55_4FC7FD4BF46C_.wvu.FilterData" sId="1"/>
    <undo index="65535" exp="area" ref3D="1" dr="$A$6:$AL$6" dn="Z_B407928D_3938_4D05_B2B2_40B4F21D0436_.wvu.FilterData" sId="1"/>
    <undo index="65535" exp="area" ref3D="1" dr="$A$1:$AL$427" dn="Z_DB51BB9F_5710_40B0_80E7_39B059BFD11D_.wvu.FilterData" sId="1"/>
    <rfmt sheetId="1" xfDxf="1" sqref="AL1:AL1048576" start="0" length="0"/>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84" sId="1" ref="AL1:AL1048576" action="deleteCol">
    <rfmt sheetId="1" xfDxf="1" sqref="AL1:AL1048576" start="0" length="0"/>
    <rfmt sheetId="1" sqref="AL5" start="0" length="0">
      <dxf>
        <fill>
          <patternFill patternType="solid">
            <bgColor theme="9" tint="0.79998168889431442"/>
          </patternFill>
        </fill>
      </dxf>
    </rfmt>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85" sId="1" ref="AL1:AL1048576" action="deleteCol">
    <rfmt sheetId="1" xfDxf="1" sqref="AL1:AL1048576" start="0" length="0"/>
    <rfmt sheetId="1" sqref="AL5" start="0" length="0">
      <dxf>
        <fill>
          <patternFill patternType="solid">
            <bgColor theme="9" tint="0.79998168889431442"/>
          </patternFill>
        </fill>
      </dxf>
    </rfmt>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86" sId="1" ref="AL1:AL1048576" action="deleteCol">
    <rfmt sheetId="1" xfDxf="1" sqref="AL1:AL1048576" start="0" length="0"/>
    <rfmt sheetId="1" sqref="AL5" start="0" length="0">
      <dxf>
        <fill>
          <patternFill patternType="solid">
            <bgColor theme="9" tint="0.79998168889431442"/>
          </patternFill>
        </fill>
      </dxf>
    </rfmt>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rc rId="2887" sId="1" ref="AL1:AL1048576" action="deleteCol">
    <rfmt sheetId="1" xfDxf="1" sqref="AL1:AL1048576" start="0" length="0"/>
    <rfmt sheetId="1" sqref="AL5" start="0" length="0">
      <dxf>
        <fill>
          <patternFill patternType="solid">
            <bgColor theme="9" tint="0.79998168889431442"/>
          </patternFill>
        </fill>
      </dxf>
    </rfmt>
    <rfmt sheetId="1" sqref="AL19" start="0" length="0">
      <dxf>
        <font>
          <sz val="11"/>
          <color theme="1"/>
          <name val="Calibri"/>
          <family val="2"/>
          <charset val="238"/>
          <scheme val="minor"/>
        </font>
      </dxf>
    </rfmt>
    <rfmt sheetId="1" sqref="AL39" start="0" length="0">
      <dxf>
        <font>
          <sz val="12"/>
          <color theme="1"/>
          <name val="Calibri"/>
          <family val="2"/>
          <charset val="238"/>
          <scheme val="minor"/>
        </font>
        <alignment horizontal="left" vertical="center"/>
      </dxf>
    </rfmt>
    <rfmt sheetId="1" sqref="AL57" start="0" length="0">
      <dxf>
        <font>
          <sz val="11"/>
          <color theme="1"/>
          <name val="Calibri"/>
          <family val="2"/>
          <charset val="238"/>
          <scheme val="minor"/>
        </font>
      </dxf>
    </rfmt>
    <rfmt sheetId="1" sqref="AL103" start="0" length="0">
      <dxf>
        <font>
          <sz val="12"/>
          <color theme="1"/>
          <name val="Calibri"/>
          <family val="2"/>
          <charset val="238"/>
          <scheme val="minor"/>
        </font>
        <alignment horizontal="left" vertical="center"/>
      </dxf>
    </rfmt>
    <rfmt sheetId="1" sqref="AL108" start="0" length="0">
      <dxf>
        <font>
          <sz val="12"/>
          <color theme="1"/>
          <name val="Calibri"/>
          <family val="2"/>
          <charset val="238"/>
          <scheme val="minor"/>
        </font>
      </dxf>
    </rfmt>
    <rfmt sheetId="1" sqref="AL110" start="0" length="0">
      <dxf>
        <font>
          <sz val="11"/>
          <color theme="1"/>
          <name val="Calibri"/>
          <family val="2"/>
          <charset val="238"/>
          <scheme val="minor"/>
        </font>
      </dxf>
    </rfmt>
    <rfmt sheetId="1" sqref="AL116" start="0" length="0">
      <dxf>
        <font>
          <sz val="11"/>
          <color theme="1"/>
          <name val="Calibri"/>
          <family val="2"/>
          <charset val="238"/>
          <scheme val="minor"/>
        </font>
      </dxf>
    </rfmt>
    <rfmt sheetId="1" sqref="AL139" start="0" length="0">
      <dxf>
        <fill>
          <patternFill patternType="solid">
            <bgColor theme="5" tint="0.39997558519241921"/>
          </patternFill>
        </fill>
      </dxf>
    </rfmt>
    <rfmt sheetId="1" sqref="AL145" start="0" length="0">
      <dxf>
        <alignment vertical="top" wrapText="1"/>
      </dxf>
    </rfmt>
    <rfmt sheetId="1" sqref="AL168" start="0" length="0">
      <dxf>
        <font>
          <sz val="12"/>
          <color theme="1"/>
          <name val="Calibri"/>
          <family val="2"/>
          <charset val="238"/>
          <scheme val="minor"/>
        </font>
        <alignment horizontal="left" vertical="center"/>
      </dxf>
    </rfmt>
    <rfmt sheetId="1" sqref="AL169" start="0" length="0">
      <dxf>
        <font>
          <sz val="12"/>
          <color auto="1"/>
          <name val="Calibri"/>
          <family val="2"/>
          <charset val="238"/>
          <scheme val="minor"/>
        </font>
        <alignment horizontal="left" vertical="center"/>
      </dxf>
    </rfmt>
    <rfmt sheetId="1" sqref="AL170" start="0" length="0">
      <dxf>
        <font>
          <sz val="11"/>
          <color theme="1"/>
          <name val="Calibri"/>
          <family val="2"/>
          <charset val="238"/>
          <scheme val="minor"/>
        </font>
      </dxf>
    </rfmt>
    <rfmt sheetId="1" sqref="AL229" start="0" length="0">
      <dxf>
        <font>
          <sz val="11"/>
          <color theme="1"/>
          <name val="Calibri"/>
          <family val="2"/>
          <charset val="238"/>
          <scheme val="minor"/>
        </font>
      </dxf>
    </rfmt>
    <rfmt sheetId="1" sqref="AL240" start="0" length="0">
      <dxf>
        <font>
          <sz val="11"/>
          <color theme="1"/>
          <name val="Calibri"/>
          <family val="2"/>
          <charset val="238"/>
          <scheme val="minor"/>
        </font>
      </dxf>
    </rfmt>
    <rfmt sheetId="1" sqref="AL245" start="0" length="0">
      <dxf>
        <alignment vertical="top" wrapText="1"/>
      </dxf>
    </rfmt>
    <rfmt sheetId="1" sqref="AL274" start="0" length="0">
      <dxf>
        <font>
          <sz val="11"/>
          <color theme="0"/>
          <name val="Calibri"/>
          <family val="2"/>
          <charset val="238"/>
          <scheme val="minor"/>
        </font>
      </dxf>
    </rfmt>
    <rfmt sheetId="1" sqref="AL275" start="0" length="0">
      <dxf>
        <font>
          <sz val="11"/>
          <color theme="0"/>
          <name val="Calibri"/>
          <family val="2"/>
          <charset val="238"/>
          <scheme val="minor"/>
        </font>
      </dxf>
    </rfmt>
    <rfmt sheetId="1" sqref="AL276" start="0" length="0">
      <dxf>
        <font>
          <sz val="11"/>
          <color theme="0"/>
          <name val="Calibri"/>
          <family val="2"/>
          <charset val="238"/>
          <scheme val="minor"/>
        </font>
      </dxf>
    </rfmt>
    <rfmt sheetId="1" sqref="AL277" start="0" length="0">
      <dxf>
        <font>
          <sz val="11"/>
          <color theme="0"/>
          <name val="Calibri"/>
          <family val="2"/>
          <charset val="238"/>
          <scheme val="minor"/>
        </font>
      </dxf>
    </rfmt>
    <rfmt sheetId="1" sqref="AL285" start="0" length="0">
      <dxf>
        <font>
          <sz val="11"/>
          <color theme="0"/>
          <name val="Calibri"/>
          <family val="2"/>
          <charset val="238"/>
          <scheme val="minor"/>
        </font>
      </dxf>
    </rfmt>
    <rfmt sheetId="1" sqref="AL286" start="0" length="0">
      <dxf>
        <font>
          <sz val="11"/>
          <color theme="0"/>
          <name val="Calibri"/>
          <family val="2"/>
          <charset val="238"/>
          <scheme val="minor"/>
        </font>
      </dxf>
    </rfmt>
    <rfmt sheetId="1" sqref="AL287" start="0" length="0">
      <dxf>
        <font>
          <sz val="11"/>
          <color theme="0"/>
          <name val="Calibri"/>
          <family val="2"/>
          <charset val="238"/>
          <scheme val="minor"/>
        </font>
      </dxf>
    </rfmt>
    <rfmt sheetId="1" sqref="AL288" start="0" length="0">
      <dxf>
        <font>
          <sz val="11"/>
          <color theme="0"/>
          <name val="Calibri"/>
          <family val="2"/>
          <charset val="238"/>
          <scheme val="minor"/>
        </font>
      </dxf>
    </rfmt>
    <rfmt sheetId="1" sqref="AL429" start="0" length="0">
      <dxf>
        <font>
          <b/>
          <sz val="11"/>
          <color theme="1"/>
          <name val="Calibri"/>
          <family val="2"/>
          <charset val="238"/>
          <scheme val="minor"/>
        </font>
      </dxf>
    </rfmt>
    <rfmt sheetId="1" sqref="AL430" start="0" length="0">
      <dxf>
        <font>
          <b/>
          <sz val="12"/>
          <color theme="1"/>
          <name val="Calibri"/>
          <family val="2"/>
          <charset val="238"/>
          <scheme val="minor"/>
        </font>
      </dxf>
    </rfmt>
    <rfmt sheetId="1" sqref="AL431" start="0" length="0">
      <dxf>
        <font>
          <b/>
          <sz val="12"/>
          <color theme="1"/>
          <name val="Calibri"/>
          <family val="2"/>
          <charset val="238"/>
          <scheme val="minor"/>
        </font>
      </dxf>
    </rfmt>
    <rfmt sheetId="1" sqref="AL432" start="0" length="0">
      <dxf>
        <font>
          <b/>
          <sz val="11"/>
          <color theme="1"/>
          <name val="Calibri"/>
          <family val="2"/>
          <charset val="238"/>
          <scheme val="minor"/>
        </font>
      </dxf>
    </rfmt>
    <rfmt sheetId="1" sqref="AL433" start="0" length="0">
      <dxf>
        <font>
          <b/>
          <sz val="11"/>
          <color theme="1"/>
          <name val="Calibri"/>
          <family val="2"/>
          <charset val="238"/>
          <scheme val="minor"/>
        </font>
      </dxf>
    </rfmt>
    <rfmt sheetId="1" sqref="AL434" start="0" length="0">
      <dxf>
        <font>
          <b/>
          <sz val="11"/>
          <color theme="1"/>
          <name val="Calibri"/>
          <family val="2"/>
          <charset val="238"/>
          <scheme val="minor"/>
        </font>
      </dxf>
    </rfmt>
    <rfmt sheetId="1" sqref="AL435" start="0" length="0">
      <dxf>
        <font>
          <b/>
          <sz val="11"/>
          <color theme="1"/>
          <name val="Calibri"/>
          <family val="2"/>
          <charset val="238"/>
          <scheme val="minor"/>
        </font>
      </dxf>
    </rfmt>
    <rfmt sheetId="1" sqref="AL436" start="0" length="0">
      <dxf>
        <font>
          <b/>
          <sz val="11"/>
          <color theme="1"/>
          <name val="Calibri"/>
          <family val="2"/>
          <charset val="238"/>
          <scheme val="minor"/>
        </font>
      </dxf>
    </rfmt>
    <rfmt sheetId="1" sqref="AL437" start="0" length="0">
      <dxf>
        <font>
          <b/>
          <sz val="11"/>
          <color theme="1"/>
          <name val="Calibri"/>
          <family val="2"/>
          <charset val="238"/>
          <scheme val="minor"/>
        </font>
      </dxf>
    </rfmt>
    <rfmt sheetId="1" sqref="AL438" start="0" length="0">
      <dxf>
        <font>
          <b/>
          <sz val="11"/>
          <color theme="1"/>
          <name val="Calibri"/>
          <family val="2"/>
          <charset val="238"/>
          <scheme val="minor"/>
        </font>
      </dxf>
    </rfmt>
    <rfmt sheetId="1" sqref="AL439" start="0" length="0">
      <dxf>
        <font>
          <b/>
          <sz val="11"/>
          <color theme="1"/>
          <name val="Calibri"/>
          <family val="2"/>
          <charset val="238"/>
          <scheme val="minor"/>
        </font>
      </dxf>
    </rfmt>
    <rfmt sheetId="1" sqref="AL440" start="0" length="0">
      <dxf>
        <font>
          <b/>
          <sz val="11"/>
          <color theme="1"/>
          <name val="Calibri"/>
          <family val="2"/>
          <charset val="238"/>
          <scheme val="minor"/>
        </font>
      </dxf>
    </rfmt>
    <rfmt sheetId="1" sqref="AL441" start="0" length="0">
      <dxf>
        <font>
          <b/>
          <sz val="11"/>
          <color theme="1"/>
          <name val="Calibri"/>
          <family val="2"/>
          <charset val="238"/>
          <scheme val="minor"/>
        </font>
      </dxf>
    </rfmt>
    <rfmt sheetId="1" sqref="AL442" start="0" length="0">
      <dxf>
        <font>
          <b/>
          <sz val="11"/>
          <color theme="1"/>
          <name val="Calibri"/>
          <family val="2"/>
          <charset val="238"/>
          <scheme val="minor"/>
        </font>
      </dxf>
    </rfmt>
    <rfmt sheetId="1" sqref="AL443" start="0" length="0">
      <dxf>
        <font>
          <b/>
          <sz val="11"/>
          <color theme="1"/>
          <name val="Calibri"/>
          <family val="2"/>
          <charset val="238"/>
          <scheme val="minor"/>
        </font>
      </dxf>
    </rfmt>
    <rfmt sheetId="1" sqref="AL444" start="0" length="0">
      <dxf>
        <font>
          <b/>
          <sz val="11"/>
          <color theme="1"/>
          <name val="Calibri"/>
          <family val="2"/>
          <charset val="238"/>
          <scheme val="minor"/>
        </font>
      </dxf>
    </rfmt>
    <rfmt sheetId="1" sqref="AL445" start="0" length="0">
      <dxf>
        <font>
          <b/>
          <sz val="11"/>
          <color theme="1"/>
          <name val="Calibri"/>
          <family val="2"/>
          <charset val="238"/>
          <scheme val="minor"/>
        </font>
      </dxf>
    </rfmt>
    <rfmt sheetId="1" sqref="AL446" start="0" length="0">
      <dxf>
        <font>
          <b/>
          <sz val="11"/>
          <color theme="1"/>
          <name val="Calibri"/>
          <family val="2"/>
          <charset val="238"/>
          <scheme val="minor"/>
        </font>
      </dxf>
    </rfmt>
    <rfmt sheetId="1" sqref="AL447" start="0" length="0">
      <dxf>
        <font>
          <b/>
          <sz val="11"/>
          <color theme="1"/>
          <name val="Calibri"/>
          <family val="2"/>
          <charset val="238"/>
          <scheme val="minor"/>
        </font>
      </dxf>
    </rfmt>
    <rfmt sheetId="1" sqref="AL448" start="0" length="0">
      <dxf>
        <font>
          <b/>
          <sz val="11"/>
          <color theme="1"/>
          <name val="Calibri"/>
          <family val="2"/>
          <charset val="238"/>
          <scheme val="minor"/>
        </font>
      </dxf>
    </rfmt>
    <rfmt sheetId="1" sqref="AL449" start="0" length="0">
      <dxf>
        <font>
          <b/>
          <sz val="11"/>
          <color theme="1"/>
          <name val="Calibri"/>
          <family val="2"/>
          <charset val="238"/>
          <scheme val="minor"/>
        </font>
      </dxf>
    </rfmt>
    <rfmt sheetId="1" sqref="AL450" start="0" length="0">
      <dxf>
        <font>
          <b/>
          <sz val="11"/>
          <color theme="1"/>
          <name val="Calibri"/>
          <family val="2"/>
          <charset val="238"/>
          <scheme val="minor"/>
        </font>
      </dxf>
    </rfmt>
  </rrc>
  <rdn rId="0" localSheetId="1" customView="1" name="Z_8B9DA727_D797_4F6E_854A_098D13D55FA0_.wvu.PrintArea" hidden="1" oldHidden="1">
    <formula>Sheet1!$A$1:$AK$450</formula>
  </rdn>
  <rdn rId="0" localSheetId="1" customView="1" name="Z_8B9DA727_D797_4F6E_854A_098D13D55FA0_.wvu.FilterData" hidden="1" oldHidden="1">
    <formula>Sheet1!$A$1:$AK$428</formula>
  </rdn>
  <rcv guid="{8B9DA727-D797-4F6E-854A-098D13D55FA0}"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3" sId="1">
    <oc r="AI249" t="inlineStr">
      <is>
        <t>AA1 / 09.06.2017</t>
      </is>
    </oc>
    <nc r="AI249" t="inlineStr">
      <is>
        <t>AA1 / 09.06.2017                                       AA2/12.10.2018</t>
      </is>
    </nc>
  </rcc>
  <rcc rId="2004" sId="1" numFmtId="19">
    <oc r="L249">
      <v>43386</v>
    </oc>
    <nc r="L249">
      <v>43812</v>
    </nc>
  </rcc>
  <rcv guid="{36624B2D-80F9-4F79-AC4A-B3547C36F23F}" action="delete"/>
  <rdn rId="0" localSheetId="1" customView="1" name="Z_36624B2D_80F9_4F79_AC4A_B3547C36F23F_.wvu.PrintArea" hidden="1" oldHidden="1">
    <formula>Sheet1!$A$1:$AL$446</formula>
    <oldFormula>Sheet1!$A$1:$AL$446</oldFormula>
  </rdn>
  <rdn rId="0" localSheetId="1" customView="1" name="Z_36624B2D_80F9_4F79_AC4A_B3547C36F23F_.wvu.FilterData" hidden="1" oldHidden="1">
    <formula>Sheet1!$A$1:$DG$422</formula>
    <oldFormula>Sheet1!$A$1:$DG$422</oldFormula>
  </rdn>
  <rcv guid="{36624B2D-80F9-4F79-AC4A-B3547C36F23F}"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6624B2D-80F9-4F79-AC4A-B3547C36F23F}" action="delete"/>
  <rdn rId="0" localSheetId="1" customView="1" name="Z_36624B2D_80F9_4F79_AC4A_B3547C36F23F_.wvu.PrintArea" hidden="1" oldHidden="1">
    <formula>Sheet1!$A$1:$AL$446</formula>
    <oldFormula>Sheet1!$A$1:$AL$446</oldFormula>
  </rdn>
  <rdn rId="0" localSheetId="1" customView="1" name="Z_36624B2D_80F9_4F79_AC4A_B3547C36F23F_.wvu.FilterData" hidden="1" oldHidden="1">
    <formula>Sheet1!$A$1:$DG$422</formula>
    <oldFormula>Sheet1!$A$1:$DG$422</oldFormula>
  </rdn>
  <rcv guid="{36624B2D-80F9-4F79-AC4A-B3547C36F23F}"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9" sId="1">
    <nc r="B423">
      <v>119892</v>
    </nc>
  </rcc>
  <rcc rId="2010" sId="1">
    <nc r="C423">
      <v>480</v>
    </nc>
  </rcc>
  <rcc rId="2011" sId="1">
    <nc r="D423" t="inlineStr">
      <is>
        <t>DV</t>
      </is>
    </nc>
  </rcc>
  <rcc rId="2012" sId="1" xfDxf="1" dxf="1">
    <nc r="F423" t="inlineStr">
      <is>
        <t>CP6 less /2017</t>
      </is>
    </nc>
    <ndxf>
      <font>
        <sz val="12"/>
      </font>
      <fill>
        <patternFill patternType="solid">
          <bgColor theme="0"/>
        </patternFill>
      </fill>
      <alignment vertical="center"/>
    </ndxf>
  </rcc>
  <rcc rId="2013" sId="1">
    <nc r="E423" t="inlineStr">
      <is>
        <t>AP 2/11i /2.1</t>
      </is>
    </nc>
  </rcc>
  <rcc rId="2014" sId="1">
    <nc r="G423" t="inlineStr">
      <is>
        <t>Implementarea managementului calitatii serviciilor furnizate de Municipiul Buzau</t>
      </is>
    </nc>
  </rcc>
  <rcc rId="2015" sId="1">
    <nc r="H423" t="inlineStr">
      <is>
        <t>UNITATEA ADMINISTRATIV TERITORIALA MUNICIPIUL BUZAU</t>
      </is>
    </nc>
  </rcc>
  <rfmt sheetId="1" sqref="H423">
    <dxf>
      <alignment horizontal="center"/>
    </dxf>
  </rfmt>
  <rcc rId="2016" sId="1">
    <nc r="J423" t="inlineStr">
      <is>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t>
      </is>
    </nc>
  </rcc>
  <rcv guid="{EA64E7D7-BA48-4965-B650-778AE412FE0C}" action="delete"/>
  <rdn rId="0" localSheetId="1" customView="1" name="Z_EA64E7D7_BA48_4965_B650_778AE412FE0C_.wvu.PrintArea" hidden="1" oldHidden="1">
    <formula>Sheet1!$A$1:$AL$446</formula>
    <oldFormula>Sheet1!$A$1:$AL$446</oldFormula>
  </rdn>
  <rdn rId="0" localSheetId="1" customView="1" name="Z_EA64E7D7_BA48_4965_B650_778AE412FE0C_.wvu.FilterData" hidden="1" oldHidden="1">
    <formula>Sheet1!$A$1:$DG$422</formula>
    <oldFormula>Sheet1!$A$1:$DG$422</oldFormula>
  </rdn>
  <rcv guid="{EA64E7D7-BA48-4965-B650-778AE412FE0C}"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9" sId="1">
    <oc r="J423" t="inlineStr">
      <is>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t>
      </is>
    </oc>
    <nc r="J423" t="inlineStr">
      <is>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0" sId="1">
    <nc r="K423" t="inlineStr">
      <is>
        <t>16.10.2018</t>
      </is>
    </nc>
  </rcc>
  <rcc rId="2021" sId="1">
    <nc r="L423" t="inlineStr">
      <is>
        <t>15.07.2019</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2" sId="1" xfDxf="1" dxf="1">
    <nc r="R423" t="inlineStr">
      <is>
        <t>119 -  Investiții în capacitatea instituțională și în eficiența administrațiilor și a serviciilor publice la nivel național, regional și local, în perspectiva realizării de reforme, a unei mai bune legiferări și a bunei guvernanțe</t>
      </is>
    </nc>
    <ndxf>
      <font>
        <sz val="12"/>
        <color auto="1"/>
      </font>
      <fill>
        <patternFill patternType="solid">
          <bgColor theme="0"/>
        </patternFill>
      </fill>
      <alignment horizontal="center" vertical="center" wrapText="1"/>
    </ndxf>
  </rcc>
  <rm rId="2023" sheetId="1" source="A423:XFD423" destination="A412:XFD412" sourceSheetId="1">
    <undo index="65535" exp="area" ref3D="1" dr="$A$1:$DG$423" dn="_FilterDatabase" sId="1"/>
    <rfmt sheetId="1" xfDxf="1" sqref="A412:XFD412" start="0" length="0"/>
    <rfmt sheetId="1" sqref="A412"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12"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1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D412"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E41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12"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412" start="0" length="0">
      <dxf>
        <font>
          <sz val="10"/>
          <color theme="1"/>
          <name val="Calibri"/>
          <family val="2"/>
          <charset val="1"/>
          <scheme val="minor"/>
        </font>
        <alignment horizontal="center" vertical="center" wrapText="1"/>
        <border outline="0">
          <right style="thin">
            <color indexed="64"/>
          </right>
          <top style="thin">
            <color indexed="64"/>
          </top>
          <bottom style="thin">
            <color indexed="64"/>
          </bottom>
        </border>
      </dxf>
    </rfmt>
    <rfmt sheetId="1" sqref="H412"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412"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12"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12" start="0" length="0">
      <dxf>
        <font>
          <sz val="12"/>
          <color auto="1"/>
          <name val="Calibri"/>
          <family val="2"/>
          <charset val="238"/>
          <scheme val="minor"/>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1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412" start="0" length="0">
      <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dxf>
    </rfmt>
    <rfmt sheetId="1" sqref="N41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1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1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12"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1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12">
        <f>T412+U412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412"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412"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12">
        <f>W412+X412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W412"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412"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12">
        <f>Z412+AA412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Z412"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412"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12">
        <f>AC412+AD412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412"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412"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12">
        <f>S412+V412+Y412+AB412</f>
      </nc>
      <ndxf>
        <font>
          <sz val="12"/>
          <color auto="1"/>
          <name val="Calibri"/>
          <family val="2"/>
          <charset val="238"/>
          <scheme val="minor"/>
        </font>
        <numFmt numFmtId="166"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1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12">
        <f>AE412+AF412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1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12"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1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41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412" start="0" length="0">
      <dxf>
        <font>
          <sz val="12"/>
          <color theme="1"/>
          <name val="Calibri"/>
          <family val="2"/>
          <charset val="238"/>
          <scheme val="minor"/>
        </font>
      </dxf>
    </rfmt>
  </rm>
  <rcv guid="{EA64E7D7-BA48-4965-B650-778AE412FE0C}" action="delete"/>
  <rdn rId="0" localSheetId="1" customView="1" name="Z_EA64E7D7_BA48_4965_B650_778AE412FE0C_.wvu.PrintArea" hidden="1" oldHidden="1">
    <formula>Sheet1!$A$1:$AL$446</formula>
    <oldFormula>Sheet1!$A$1:$AL$446</oldFormula>
  </rdn>
  <rdn rId="0" localSheetId="1" customView="1" name="Z_EA64E7D7_BA48_4965_B650_778AE412FE0C_.wvu.FilterData" hidden="1" oldHidden="1">
    <formula>Sheet1!$A$1:$DG$422</formula>
    <oldFormula>Sheet1!$A$1:$DG$422</oldFormula>
  </rdn>
  <rcv guid="{EA64E7D7-BA48-4965-B650-778AE412FE0C}"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12" start="0" length="0">
    <dxf>
      <fill>
        <patternFill patternType="none">
          <bgColor indexed="65"/>
        </patternFill>
      </fill>
      <border outline="0">
        <left style="medium">
          <color indexed="64"/>
        </left>
        <right style="thin">
          <color indexed="64"/>
        </right>
        <top style="thin">
          <color indexed="64"/>
        </top>
        <bottom style="thin">
          <color indexed="64"/>
        </bottom>
      </border>
    </dxf>
  </rfmt>
  <rfmt sheetId="1" sqref="B412" start="0" length="0">
    <dxf>
      <fill>
        <patternFill>
          <bgColor rgb="FFFFFF00"/>
        </patternFill>
      </fill>
      <border outline="0">
        <right style="thin">
          <color indexed="64"/>
        </right>
        <top style="thin">
          <color indexed="64"/>
        </top>
        <bottom style="thin">
          <color indexed="64"/>
        </bottom>
      </border>
    </dxf>
  </rfmt>
  <rfmt sheetId="1" sqref="C412" start="0" length="0">
    <dxf>
      <fill>
        <patternFill>
          <bgColor rgb="FFFFFF00"/>
        </patternFill>
      </fill>
      <border outline="0">
        <right style="thin">
          <color indexed="64"/>
        </right>
        <top style="thin">
          <color indexed="64"/>
        </top>
        <bottom style="thin">
          <color indexed="64"/>
        </bottom>
      </border>
    </dxf>
  </rfmt>
  <rfmt sheetId="1" sqref="D412" start="0" length="0">
    <dxf>
      <fill>
        <patternFill>
          <bgColor rgb="FFFFFF00"/>
        </patternFill>
      </fill>
      <border outline="0">
        <right style="thin">
          <color indexed="64"/>
        </right>
        <top style="thin">
          <color indexed="64"/>
        </top>
        <bottom style="thin">
          <color indexed="64"/>
        </bottom>
      </border>
    </dxf>
  </rfmt>
  <rfmt sheetId="1" sqref="E412" start="0" length="0">
    <dxf>
      <font>
        <sz val="12"/>
        <color auto="1"/>
      </font>
      <fill>
        <patternFill patternType="none">
          <bgColor indexed="65"/>
        </patternFill>
      </fill>
      <alignment horizontal="center" wrapText="1"/>
      <border outline="0">
        <left style="thin">
          <color indexed="64"/>
        </left>
        <right style="thin">
          <color indexed="64"/>
        </right>
        <top style="thin">
          <color indexed="64"/>
        </top>
        <bottom style="thin">
          <color indexed="64"/>
        </bottom>
      </border>
    </dxf>
  </rfmt>
  <rfmt sheetId="1" sqref="F412" start="0" length="0">
    <dxf>
      <fill>
        <patternFill>
          <bgColor rgb="FFFFFF00"/>
        </patternFill>
      </fill>
      <alignment wrapText="1"/>
      <border outline="0">
        <left style="thin">
          <color indexed="64"/>
        </left>
        <right style="thin">
          <color indexed="64"/>
        </right>
        <top style="thin">
          <color indexed="64"/>
        </top>
        <bottom style="thin">
          <color indexed="64"/>
        </bottom>
      </border>
    </dxf>
  </rfmt>
  <rfmt sheetId="1" sqref="G412" start="0" length="0">
    <dxf>
      <font>
        <sz val="10"/>
        <color auto="1"/>
        <charset val="1"/>
      </font>
      <fill>
        <patternFill patternType="none">
          <bgColor indexed="65"/>
        </patternFill>
      </fill>
      <alignment horizontal="center"/>
      <border outline="0">
        <right style="thin">
          <color indexed="64"/>
        </right>
        <top style="thin">
          <color indexed="64"/>
        </top>
        <bottom style="thin">
          <color indexed="64"/>
        </bottom>
      </border>
    </dxf>
  </rfmt>
  <rfmt sheetId="1" sqref="H412" start="0" length="0">
    <dxf>
      <font>
        <sz val="12"/>
        <color auto="1"/>
        <charset val="1"/>
      </font>
      <fill>
        <patternFill patternType="none">
          <bgColor indexed="65"/>
        </patternFill>
      </fill>
      <alignment horizontal="left"/>
      <border outline="0">
        <left style="thin">
          <color indexed="64"/>
        </left>
        <right style="thin">
          <color indexed="64"/>
        </right>
        <top style="thin">
          <color indexed="64"/>
        </top>
        <bottom style="thin">
          <color indexed="64"/>
        </bottom>
      </border>
    </dxf>
  </rfmt>
  <rfmt sheetId="1" sqref="I412" start="0" length="0">
    <dxf>
      <font>
        <sz val="12"/>
        <color auto="1"/>
      </font>
      <fill>
        <patternFill>
          <bgColor rgb="FFFFFF00"/>
        </patternFill>
      </fill>
      <border outline="0">
        <left style="thin">
          <color indexed="64"/>
        </left>
        <right style="thin">
          <color indexed="64"/>
        </right>
        <top style="thin">
          <color indexed="64"/>
        </top>
        <bottom style="thin">
          <color indexed="64"/>
        </bottom>
      </border>
    </dxf>
  </rfmt>
  <rfmt sheetId="1" sqref="J412" start="0" length="0">
    <dxf>
      <fill>
        <patternFill patternType="none">
          <bgColor indexed="65"/>
        </patternFill>
      </fill>
      <alignment vertical="top"/>
      <border outline="0">
        <left style="thin">
          <color indexed="64"/>
        </left>
        <right style="thin">
          <color indexed="64"/>
        </right>
        <top style="thin">
          <color indexed="64"/>
        </top>
        <bottom style="thin">
          <color indexed="64"/>
        </bottom>
      </border>
    </dxf>
  </rfmt>
  <rfmt sheetId="1" sqref="K412" start="0" length="0">
    <dxf>
      <numFmt numFmtId="0" formatCode="General"/>
      <fill>
        <patternFill patternType="none">
          <bgColor indexed="65"/>
        </patternFill>
      </fill>
      <border outline="0">
        <left style="medium">
          <color indexed="64"/>
        </left>
        <right style="thin">
          <color indexed="64"/>
        </right>
        <top style="thin">
          <color indexed="64"/>
        </top>
        <bottom style="thin">
          <color indexed="64"/>
        </bottom>
      </border>
    </dxf>
  </rfmt>
  <rfmt sheetId="1" sqref="L412" start="0" length="0">
    <dxf>
      <numFmt numFmtId="0" formatCode="General"/>
      <fill>
        <patternFill>
          <bgColor rgb="FFFFFF00"/>
        </patternFill>
      </fill>
      <border outline="0">
        <right style="thin">
          <color indexed="64"/>
        </right>
        <top style="thin">
          <color indexed="64"/>
        </top>
        <bottom style="thin">
          <color indexed="64"/>
        </bottom>
      </border>
    </dxf>
  </rfmt>
  <rfmt sheetId="1" sqref="M412" start="0" length="0">
    <dxf>
      <font>
        <b/>
        <sz val="12"/>
        <color auto="1"/>
      </font>
      <numFmt numFmtId="0" formatCode="General"/>
      <fill>
        <patternFill>
          <bgColor rgb="FFFFFF00"/>
        </patternFill>
      </fill>
      <border outline="0">
        <right style="thin">
          <color indexed="64"/>
        </right>
        <top style="thin">
          <color indexed="64"/>
        </top>
        <bottom style="thin">
          <color indexed="64"/>
        </bottom>
      </border>
    </dxf>
  </rfmt>
  <rfmt sheetId="1" sqref="N412" start="0" length="0">
    <dxf>
      <fill>
        <patternFill>
          <bgColor rgb="FFFFFF00"/>
        </patternFill>
      </fill>
      <border outline="0">
        <right style="thin">
          <color indexed="64"/>
        </right>
        <top style="thin">
          <color indexed="64"/>
        </top>
        <bottom style="thin">
          <color indexed="64"/>
        </bottom>
      </border>
    </dxf>
  </rfmt>
  <rfmt sheetId="1" sqref="O412" start="0" length="0">
    <dxf>
      <font>
        <sz val="12"/>
        <color auto="1"/>
      </font>
      <fill>
        <patternFill patternType="none">
          <bgColor indexed="65"/>
        </patternFill>
      </fill>
      <border outline="0">
        <left style="thin">
          <color indexed="64"/>
        </left>
        <right style="thin">
          <color indexed="64"/>
        </right>
        <top style="thin">
          <color indexed="64"/>
        </top>
        <bottom style="thin">
          <color indexed="64"/>
        </bottom>
      </border>
    </dxf>
  </rfmt>
  <rfmt sheetId="1" sqref="P412" start="0" length="0">
    <dxf>
      <font>
        <sz val="12"/>
        <color auto="1"/>
      </font>
      <fill>
        <patternFill>
          <bgColor rgb="FFFFFF00"/>
        </patternFill>
      </fill>
      <alignment horizontal="general"/>
      <border outline="0">
        <left style="thin">
          <color indexed="64"/>
        </left>
        <right style="thin">
          <color indexed="64"/>
        </right>
        <top style="thin">
          <color indexed="64"/>
        </top>
        <bottom style="thin">
          <color indexed="64"/>
        </bottom>
      </border>
    </dxf>
  </rfmt>
  <rfmt sheetId="1" sqref="Q412" start="0" length="0">
    <dxf>
      <font>
        <sz val="10"/>
        <charset val="1"/>
      </font>
      <fill>
        <patternFill patternType="none">
          <bgColor indexed="65"/>
        </patternFill>
      </fill>
      <border outline="0">
        <right style="thin">
          <color indexed="64"/>
        </right>
        <top style="thin">
          <color indexed="64"/>
        </top>
        <bottom style="thin">
          <color indexed="64"/>
        </bottom>
      </border>
    </dxf>
  </rfmt>
  <rfmt sheetId="1" sqref="R412" start="0" length="0">
    <dxf>
      <font>
        <sz val="12"/>
        <color auto="1"/>
        <charset val="1"/>
      </font>
      <fill>
        <patternFill patternType="none">
          <bgColor indexed="65"/>
        </patternFill>
      </fill>
      <alignment horizontal="left"/>
      <border outline="0">
        <left style="thin">
          <color indexed="64"/>
        </left>
        <right style="thin">
          <color indexed="64"/>
        </right>
        <top style="thin">
          <color indexed="64"/>
        </top>
        <bottom style="thin">
          <color indexed="64"/>
        </bottom>
      </border>
    </dxf>
  </rfmt>
  <rfmt sheetId="1" s="1" sqref="S412" start="0" length="0">
    <dxf>
      <font>
        <sz val="12"/>
        <color auto="1"/>
        <name val="Calibri"/>
        <family val="2"/>
        <charset val="238"/>
        <scheme val="minor"/>
      </font>
      <numFmt numFmtId="0" formatCode="General"/>
      <fill>
        <patternFill>
          <bgColor rgb="FFFFFF00"/>
        </patternFill>
      </fill>
      <alignment horizontal="center"/>
      <border outline="0">
        <left style="thin">
          <color indexed="64"/>
        </left>
        <right style="thin">
          <color indexed="64"/>
        </right>
        <top style="thin">
          <color indexed="64"/>
        </top>
        <bottom style="thin">
          <color indexed="64"/>
        </bottom>
      </border>
    </dxf>
  </rfmt>
  <rfmt sheetId="1" s="1" sqref="T412" start="0" length="0">
    <dxf>
      <numFmt numFmtId="0" formatCode="General"/>
      <fill>
        <patternFill patternType="none">
          <bgColor indexed="65"/>
        </patternFill>
      </fill>
      <alignment horizontal="justify" vertical="top"/>
      <border outline="0">
        <left style="thin">
          <color indexed="64"/>
        </left>
        <right style="thin">
          <color indexed="64"/>
        </right>
        <top style="thin">
          <color indexed="64"/>
        </top>
        <bottom style="thin">
          <color indexed="64"/>
        </bottom>
      </border>
    </dxf>
  </rfmt>
  <rfmt sheetId="1" s="1" sqref="U412" start="0" length="0">
    <dxf>
      <numFmt numFmtId="0" formatCode="General"/>
      <fill>
        <patternFill patternType="none">
          <bgColor indexed="65"/>
        </patternFill>
      </fill>
      <alignment horizontal="center"/>
      <border outline="0">
        <left style="medium">
          <color indexed="64"/>
        </left>
        <right style="thin">
          <color indexed="64"/>
        </right>
        <top style="thin">
          <color indexed="64"/>
        </top>
        <bottom style="thin">
          <color indexed="64"/>
        </bottom>
      </border>
    </dxf>
  </rfmt>
  <rfmt sheetId="1" s="1" sqref="V412" start="0" length="0">
    <dxf>
      <numFmt numFmtId="0" formatCode="General"/>
      <fill>
        <patternFill>
          <bgColor rgb="FFFFFF00"/>
        </patternFill>
      </fill>
      <alignment horizontal="center"/>
      <border outline="0">
        <right style="thin">
          <color indexed="64"/>
        </right>
        <top style="thin">
          <color indexed="64"/>
        </top>
        <bottom style="thin">
          <color indexed="64"/>
        </bottom>
      </border>
    </dxf>
  </rfmt>
  <rfmt sheetId="1" s="1" sqref="W412" start="0" length="0">
    <dxf>
      <font>
        <b/>
        <sz val="12"/>
        <color auto="1"/>
        <name val="Calibri"/>
        <family val="2"/>
        <charset val="238"/>
        <scheme val="minor"/>
      </font>
      <numFmt numFmtId="0" formatCode="General"/>
      <fill>
        <patternFill>
          <bgColor rgb="FFFFFF00"/>
        </patternFill>
      </fill>
      <alignment horizontal="center"/>
      <border outline="0">
        <right style="thin">
          <color indexed="64"/>
        </right>
        <top style="thin">
          <color indexed="64"/>
        </top>
        <bottom style="thin">
          <color indexed="64"/>
        </bottom>
      </border>
    </dxf>
  </rfmt>
  <rfmt sheetId="1" s="1" sqref="X412" start="0" length="0">
    <dxf>
      <numFmt numFmtId="0" formatCode="General"/>
      <fill>
        <patternFill>
          <bgColor rgb="FFFFFF00"/>
        </patternFill>
      </fill>
      <alignment horizontal="center"/>
      <border outline="0">
        <right style="thin">
          <color indexed="64"/>
        </right>
        <top style="thin">
          <color indexed="64"/>
        </top>
        <bottom style="thin">
          <color indexed="64"/>
        </bottom>
      </border>
    </dxf>
  </rfmt>
  <rfmt sheetId="1" s="1" sqref="Y412" start="0" length="0">
    <dxf>
      <font>
        <sz val="12"/>
        <color auto="1"/>
        <name val="Calibri"/>
        <family val="2"/>
        <charset val="238"/>
        <scheme val="minor"/>
      </font>
      <numFmt numFmtId="0" formatCode="General"/>
      <fill>
        <patternFill patternType="none">
          <bgColor indexed="65"/>
        </patternFill>
      </fill>
      <alignment horizontal="center"/>
      <border outline="0">
        <left style="thin">
          <color indexed="64"/>
        </left>
        <right style="thin">
          <color indexed="64"/>
        </right>
        <top style="thin">
          <color indexed="64"/>
        </top>
        <bottom style="thin">
          <color indexed="64"/>
        </bottom>
      </border>
    </dxf>
  </rfmt>
  <rfmt sheetId="1" s="1" sqref="Z412" start="0" length="0">
    <dxf>
      <font>
        <sz val="12"/>
        <color theme="1"/>
        <name val="Calibri"/>
        <family val="2"/>
        <charset val="238"/>
        <scheme val="minor"/>
      </font>
      <numFmt numFmtId="0" formatCode="General"/>
      <fill>
        <patternFill>
          <bgColor rgb="FFFFFF00"/>
        </patternFill>
      </fill>
      <border outline="0">
        <left style="thin">
          <color indexed="64"/>
        </left>
        <right style="thin">
          <color indexed="64"/>
        </right>
        <top style="thin">
          <color indexed="64"/>
        </top>
        <bottom style="thin">
          <color indexed="64"/>
        </bottom>
      </border>
    </dxf>
  </rfmt>
  <rfmt sheetId="1" s="1" sqref="AA412" start="0" length="0">
    <dxf>
      <font>
        <sz val="10"/>
        <color theme="1"/>
        <name val="Calibri"/>
        <family val="2"/>
        <charset val="1"/>
        <scheme val="minor"/>
      </font>
      <numFmt numFmtId="0" formatCode="General"/>
      <fill>
        <patternFill patternType="none">
          <bgColor indexed="65"/>
        </patternFill>
      </fill>
      <alignment horizontal="center"/>
      <border outline="0">
        <right style="thin">
          <color indexed="64"/>
        </right>
        <top style="thin">
          <color indexed="64"/>
        </top>
        <bottom style="thin">
          <color indexed="64"/>
        </bottom>
      </border>
    </dxf>
  </rfmt>
  <rfmt sheetId="1" s="1" sqref="AB412" start="0" length="0">
    <dxf>
      <font>
        <sz val="12"/>
        <color auto="1"/>
        <name val="Calibri"/>
        <family val="2"/>
        <charset val="1"/>
        <scheme val="minor"/>
      </font>
      <numFmt numFmtId="0" formatCode="General"/>
      <fill>
        <patternFill patternType="none">
          <bgColor indexed="65"/>
        </patternFill>
      </fill>
      <alignment horizontal="left"/>
      <border outline="0">
        <left style="thin">
          <color indexed="64"/>
        </left>
        <right style="thin">
          <color indexed="64"/>
        </right>
        <top style="thin">
          <color indexed="64"/>
        </top>
        <bottom style="thin">
          <color indexed="64"/>
        </bottom>
      </border>
    </dxf>
  </rfmt>
  <rfmt sheetId="1" s="1" sqref="AC412" start="0" length="0">
    <dxf>
      <font>
        <sz val="12"/>
        <color auto="1"/>
        <name val="Calibri"/>
        <family val="2"/>
        <charset val="238"/>
        <scheme val="minor"/>
      </font>
      <numFmt numFmtId="0" formatCode="General"/>
      <fill>
        <patternFill>
          <bgColor rgb="FFFFFF00"/>
        </patternFill>
      </fill>
      <alignment horizontal="center"/>
      <border outline="0">
        <left style="thin">
          <color indexed="64"/>
        </left>
        <right style="thin">
          <color indexed="64"/>
        </right>
        <top style="thin">
          <color indexed="64"/>
        </top>
        <bottom style="thin">
          <color indexed="64"/>
        </bottom>
      </border>
    </dxf>
  </rfmt>
  <rfmt sheetId="1" s="1" sqref="AD412" start="0" length="0">
    <dxf>
      <numFmt numFmtId="0" formatCode="General"/>
      <fill>
        <patternFill patternType="none">
          <bgColor indexed="65"/>
        </patternFill>
      </fill>
      <alignment horizontal="justify" vertical="top"/>
      <border outline="0">
        <left style="thin">
          <color indexed="64"/>
        </left>
        <right style="thin">
          <color indexed="64"/>
        </right>
        <top style="thin">
          <color indexed="64"/>
        </top>
        <bottom style="thin">
          <color indexed="64"/>
        </bottom>
      </border>
    </dxf>
  </rfmt>
  <rfmt sheetId="1" s="1" sqref="AE412" start="0" length="0">
    <dxf>
      <numFmt numFmtId="0" formatCode="General"/>
      <fill>
        <patternFill patternType="none">
          <bgColor indexed="65"/>
        </patternFill>
      </fill>
      <alignment horizontal="center"/>
      <border outline="0">
        <left style="medium">
          <color indexed="64"/>
        </left>
        <right style="thin">
          <color indexed="64"/>
        </right>
        <top style="thin">
          <color indexed="64"/>
        </top>
        <bottom style="thin">
          <color indexed="64"/>
        </bottom>
      </border>
    </dxf>
  </rfmt>
  <rfmt sheetId="1" s="1" sqref="AF412" start="0" length="0">
    <dxf>
      <numFmt numFmtId="0" formatCode="General"/>
      <fill>
        <patternFill>
          <bgColor rgb="FFFFFF00"/>
        </patternFill>
      </fill>
      <alignment horizontal="center"/>
      <border outline="0">
        <right style="thin">
          <color indexed="64"/>
        </right>
        <top style="thin">
          <color indexed="64"/>
        </top>
        <bottom style="thin">
          <color indexed="64"/>
        </bottom>
      </border>
    </dxf>
  </rfmt>
  <rfmt sheetId="1" s="1" sqref="AG412" start="0" length="0">
    <dxf>
      <font>
        <b/>
        <sz val="12"/>
        <color auto="1"/>
        <name val="Calibri"/>
        <family val="2"/>
        <charset val="238"/>
        <scheme val="minor"/>
      </font>
      <numFmt numFmtId="0" formatCode="General"/>
      <fill>
        <patternFill>
          <bgColor rgb="FFFFFF00"/>
        </patternFill>
      </fill>
      <alignment horizontal="center"/>
      <border outline="0">
        <right style="thin">
          <color indexed="64"/>
        </right>
        <top style="thin">
          <color indexed="64"/>
        </top>
        <bottom style="thin">
          <color indexed="64"/>
        </bottom>
      </border>
    </dxf>
  </rfmt>
  <rfmt sheetId="1" sqref="AH412" start="0" length="0">
    <dxf>
      <numFmt numFmtId="0" formatCode="General"/>
      <fill>
        <patternFill>
          <bgColor rgb="FFFFFF00"/>
        </patternFill>
      </fill>
      <alignment horizontal="center"/>
      <border outline="0">
        <right style="thin">
          <color indexed="64"/>
        </right>
        <top style="thin">
          <color indexed="64"/>
        </top>
        <bottom style="thin">
          <color indexed="64"/>
        </bottom>
      </border>
    </dxf>
  </rfmt>
  <rfmt sheetId="1" sqref="AI412" start="0" length="0">
    <dxf>
      <font>
        <sz val="12"/>
        <color auto="1"/>
        <name val="Trebuchet MS"/>
        <scheme val="none"/>
      </font>
      <numFmt numFmtId="0" formatCode="General"/>
      <fill>
        <patternFill patternType="none">
          <bgColor indexed="65"/>
        </patternFill>
      </fill>
      <alignment horizontal="center"/>
      <border outline="0">
        <left style="thin">
          <color indexed="64"/>
        </left>
        <right style="thin">
          <color indexed="64"/>
        </right>
        <top style="thin">
          <color indexed="64"/>
        </top>
        <bottom style="thin">
          <color indexed="64"/>
        </bottom>
      </border>
    </dxf>
  </rfmt>
  <rfmt sheetId="1" sqref="AJ412" start="0" length="0">
    <dxf>
      <font>
        <sz val="12"/>
        <color auto="1"/>
      </font>
      <numFmt numFmtId="0" formatCode="General"/>
      <fill>
        <patternFill>
          <bgColor rgb="FFFFFF00"/>
        </patternFill>
      </fill>
      <border outline="0">
        <left style="thin">
          <color indexed="64"/>
        </left>
        <right style="thin">
          <color indexed="64"/>
        </right>
        <top style="thin">
          <color indexed="64"/>
        </top>
        <bottom style="thin">
          <color indexed="64"/>
        </bottom>
      </border>
    </dxf>
  </rfmt>
  <rfmt sheetId="1" sqref="AK412" start="0" length="0">
    <dxf>
      <font>
        <sz val="10"/>
        <color auto="1"/>
        <charset val="1"/>
      </font>
      <numFmt numFmtId="0" formatCode="General"/>
      <fill>
        <patternFill patternType="none">
          <bgColor indexed="65"/>
        </patternFill>
      </fill>
      <alignment horizontal="center"/>
      <border outline="0">
        <right style="thin">
          <color indexed="64"/>
        </right>
        <top style="thin">
          <color indexed="64"/>
        </top>
        <bottom style="thin">
          <color indexed="64"/>
        </bottom>
      </border>
    </dxf>
  </rfmt>
  <rfmt sheetId="1" sqref="AL412" start="0" length="0">
    <dxf>
      <font>
        <sz val="12"/>
        <color auto="1"/>
        <charset val="1"/>
      </font>
      <fill>
        <patternFill patternType="none">
          <bgColor indexed="65"/>
        </patternFill>
      </fill>
      <alignment horizontal="left" vertical="center" wrapText="1"/>
      <border outline="0">
        <left style="thin">
          <color indexed="64"/>
        </left>
        <right style="thin">
          <color indexed="64"/>
        </right>
        <top style="thin">
          <color indexed="64"/>
        </top>
        <bottom style="thin">
          <color indexed="64"/>
        </bottom>
      </border>
    </dxf>
  </rfmt>
  <rfmt sheetId="1" sqref="AM412" start="0" length="0">
    <dxf>
      <font>
        <sz val="12"/>
        <color auto="1"/>
        <name val="Calibri"/>
        <family val="2"/>
        <charset val="238"/>
        <scheme val="minor"/>
      </font>
      <fill>
        <patternFill>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AN412" start="0" length="0">
    <dxf>
      <font>
        <sz val="12"/>
        <color auto="1"/>
        <name val="Calibri"/>
        <family val="2"/>
        <charset val="238"/>
        <scheme val="minor"/>
      </font>
      <fill>
        <patternFill patternType="none">
          <bgColor indexed="65"/>
        </patternFill>
      </fill>
      <alignment horizontal="justify" vertical="top" wrapText="1"/>
      <border outline="0">
        <left style="thin">
          <color indexed="64"/>
        </left>
        <right style="thin">
          <color indexed="64"/>
        </right>
        <top style="thin">
          <color indexed="64"/>
        </top>
        <bottom style="thin">
          <color indexed="64"/>
        </bottom>
      </border>
    </dxf>
  </rfmt>
  <rfmt sheetId="1" sqref="AO412" start="0" length="0">
    <dxf>
      <font>
        <sz val="12"/>
        <color auto="1"/>
        <name val="Calibri"/>
        <family val="2"/>
        <charset val="238"/>
        <scheme val="minor"/>
      </font>
      <fill>
        <patternFill patternType="none">
          <bgColor indexed="65"/>
        </patternFill>
      </fill>
      <alignment horizontal="center" vertical="center" wrapText="1"/>
      <border outline="0">
        <left style="medium">
          <color indexed="64"/>
        </left>
        <right style="thin">
          <color indexed="64"/>
        </right>
        <top style="thin">
          <color indexed="64"/>
        </top>
        <bottom style="thin">
          <color indexed="64"/>
        </bottom>
      </border>
    </dxf>
  </rfmt>
  <rfmt sheetId="1" sqref="AP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AQ412" start="0" length="0">
    <dxf>
      <font>
        <b/>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AR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AS412" start="0" length="0">
    <dxf>
      <font>
        <sz val="12"/>
        <color auto="1"/>
        <name val="Calibri"/>
        <family val="2"/>
        <charset val="238"/>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dxf>
  </rfmt>
  <rfmt sheetId="1" sqref="AT412" start="0" length="0">
    <dxf>
      <font>
        <sz val="12"/>
        <color theme="1"/>
        <name val="Calibri"/>
        <family val="2"/>
        <charset val="238"/>
        <scheme val="minor"/>
      </font>
      <fill>
        <patternFill>
          <bgColor rgb="FFFFFF00"/>
        </patternFill>
      </fill>
      <alignment vertical="center" wrapText="1"/>
      <border outline="0">
        <left style="thin">
          <color indexed="64"/>
        </left>
        <right style="thin">
          <color indexed="64"/>
        </right>
        <top style="thin">
          <color indexed="64"/>
        </top>
        <bottom style="thin">
          <color indexed="64"/>
        </bottom>
      </border>
    </dxf>
  </rfmt>
  <rfmt sheetId="1" sqref="AU412" start="0" length="0">
    <dxf>
      <font>
        <sz val="10"/>
        <color theme="1"/>
        <name val="Calibri"/>
        <family val="2"/>
        <charset val="1"/>
        <scheme val="minor"/>
      </font>
      <fill>
        <patternFill patternType="none">
          <bgColor indexed="65"/>
        </patternFill>
      </fill>
      <alignment horizontal="center" vertical="center" wrapText="1"/>
      <border outline="0">
        <right style="thin">
          <color indexed="64"/>
        </right>
        <top style="thin">
          <color indexed="64"/>
        </top>
        <bottom style="thin">
          <color indexed="64"/>
        </bottom>
      </border>
    </dxf>
  </rfmt>
  <rfmt sheetId="1" sqref="AV412" start="0" length="0">
    <dxf>
      <font>
        <sz val="12"/>
        <color auto="1"/>
        <name val="Calibri"/>
        <family val="2"/>
        <charset val="1"/>
        <scheme val="minor"/>
      </font>
      <fill>
        <patternFill patternType="none">
          <bgColor indexed="65"/>
        </patternFill>
      </fill>
      <alignment horizontal="left" vertical="center" wrapText="1"/>
      <border outline="0">
        <left style="thin">
          <color indexed="64"/>
        </left>
        <right style="thin">
          <color indexed="64"/>
        </right>
        <top style="thin">
          <color indexed="64"/>
        </top>
        <bottom style="thin">
          <color indexed="64"/>
        </bottom>
      </border>
    </dxf>
  </rfmt>
  <rfmt sheetId="1" sqref="AW412" start="0" length="0">
    <dxf>
      <font>
        <sz val="12"/>
        <color auto="1"/>
        <name val="Calibri"/>
        <family val="2"/>
        <charset val="238"/>
        <scheme val="minor"/>
      </font>
      <fill>
        <patternFill>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AX412" start="0" length="0">
    <dxf>
      <font>
        <sz val="12"/>
        <color auto="1"/>
        <name val="Calibri"/>
        <family val="2"/>
        <charset val="238"/>
        <scheme val="minor"/>
      </font>
      <fill>
        <patternFill patternType="none">
          <bgColor indexed="65"/>
        </patternFill>
      </fill>
      <alignment horizontal="justify" vertical="top" wrapText="1"/>
      <border outline="0">
        <left style="thin">
          <color indexed="64"/>
        </left>
        <right style="thin">
          <color indexed="64"/>
        </right>
        <top style="thin">
          <color indexed="64"/>
        </top>
        <bottom style="thin">
          <color indexed="64"/>
        </bottom>
      </border>
    </dxf>
  </rfmt>
  <rfmt sheetId="1" sqref="AY412" start="0" length="0">
    <dxf>
      <font>
        <sz val="12"/>
        <color auto="1"/>
        <name val="Calibri"/>
        <family val="2"/>
        <charset val="238"/>
        <scheme val="minor"/>
      </font>
      <fill>
        <patternFill patternType="none">
          <bgColor indexed="65"/>
        </patternFill>
      </fill>
      <alignment horizontal="center" vertical="center" wrapText="1"/>
      <border outline="0">
        <left style="medium">
          <color indexed="64"/>
        </left>
        <right style="thin">
          <color indexed="64"/>
        </right>
        <top style="thin">
          <color indexed="64"/>
        </top>
        <bottom style="thin">
          <color indexed="64"/>
        </bottom>
      </border>
    </dxf>
  </rfmt>
  <rfmt sheetId="1" sqref="AZ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BA412" start="0" length="0">
    <dxf>
      <font>
        <b/>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BB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BC412" start="0" length="0">
    <dxf>
      <font>
        <sz val="12"/>
        <color auto="1"/>
        <name val="Calibri"/>
        <family val="2"/>
        <charset val="238"/>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dxf>
  </rfmt>
  <rfmt sheetId="1" sqref="BD412" start="0" length="0">
    <dxf>
      <font>
        <sz val="12"/>
        <color theme="1"/>
        <name val="Calibri"/>
        <family val="2"/>
        <charset val="238"/>
        <scheme val="minor"/>
      </font>
      <fill>
        <patternFill>
          <bgColor rgb="FFFFFF00"/>
        </patternFill>
      </fill>
      <alignment vertical="center" wrapText="1"/>
      <border outline="0">
        <left style="thin">
          <color indexed="64"/>
        </left>
        <right style="thin">
          <color indexed="64"/>
        </right>
        <top style="thin">
          <color indexed="64"/>
        </top>
        <bottom style="thin">
          <color indexed="64"/>
        </bottom>
      </border>
    </dxf>
  </rfmt>
  <rfmt sheetId="1" sqref="BE412" start="0" length="0">
    <dxf>
      <font>
        <sz val="10"/>
        <color theme="1"/>
        <name val="Calibri"/>
        <family val="2"/>
        <charset val="1"/>
        <scheme val="minor"/>
      </font>
      <fill>
        <patternFill patternType="none">
          <bgColor indexed="65"/>
        </patternFill>
      </fill>
      <alignment horizontal="center" vertical="center" wrapText="1"/>
      <border outline="0">
        <right style="thin">
          <color indexed="64"/>
        </right>
        <top style="thin">
          <color indexed="64"/>
        </top>
        <bottom style="thin">
          <color indexed="64"/>
        </bottom>
      </border>
    </dxf>
  </rfmt>
  <rfmt sheetId="1" sqref="BF412" start="0" length="0">
    <dxf>
      <font>
        <sz val="12"/>
        <color auto="1"/>
        <name val="Calibri"/>
        <family val="2"/>
        <charset val="1"/>
        <scheme val="minor"/>
      </font>
      <fill>
        <patternFill patternType="none">
          <bgColor indexed="65"/>
        </patternFill>
      </fill>
      <alignment horizontal="left" vertical="center" wrapText="1"/>
      <border outline="0">
        <left style="thin">
          <color indexed="64"/>
        </left>
        <right style="thin">
          <color indexed="64"/>
        </right>
        <top style="thin">
          <color indexed="64"/>
        </top>
        <bottom style="thin">
          <color indexed="64"/>
        </bottom>
      </border>
    </dxf>
  </rfmt>
  <rfmt sheetId="1" sqref="BG412" start="0" length="0">
    <dxf>
      <font>
        <sz val="12"/>
        <color auto="1"/>
        <name val="Calibri"/>
        <family val="2"/>
        <charset val="238"/>
        <scheme val="minor"/>
      </font>
      <fill>
        <patternFill>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BH412" start="0" length="0">
    <dxf>
      <font>
        <sz val="12"/>
        <color auto="1"/>
        <name val="Calibri"/>
        <family val="2"/>
        <charset val="238"/>
        <scheme val="minor"/>
      </font>
      <fill>
        <patternFill patternType="none">
          <bgColor indexed="65"/>
        </patternFill>
      </fill>
      <alignment horizontal="justify" vertical="top" wrapText="1"/>
      <border outline="0">
        <left style="thin">
          <color indexed="64"/>
        </left>
        <right style="thin">
          <color indexed="64"/>
        </right>
        <top style="thin">
          <color indexed="64"/>
        </top>
        <bottom style="thin">
          <color indexed="64"/>
        </bottom>
      </border>
    </dxf>
  </rfmt>
  <rfmt sheetId="1" sqref="BI412" start="0" length="0">
    <dxf>
      <font>
        <sz val="12"/>
        <color auto="1"/>
        <name val="Calibri"/>
        <family val="2"/>
        <charset val="238"/>
        <scheme val="minor"/>
      </font>
      <fill>
        <patternFill patternType="none">
          <bgColor indexed="65"/>
        </patternFill>
      </fill>
      <alignment horizontal="center" vertical="center" wrapText="1"/>
      <border outline="0">
        <left style="medium">
          <color indexed="64"/>
        </left>
        <right style="thin">
          <color indexed="64"/>
        </right>
        <top style="thin">
          <color indexed="64"/>
        </top>
        <bottom style="thin">
          <color indexed="64"/>
        </bottom>
      </border>
    </dxf>
  </rfmt>
  <rfmt sheetId="1" sqref="BJ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6" sId="1">
    <nc r="P412" t="inlineStr">
      <is>
        <t>Municipiul Buzau</t>
      </is>
    </nc>
  </rcc>
  <rfmt sheetId="1" sqref="R412">
    <dxf>
      <alignment horizontal="center"/>
    </dxf>
  </rfmt>
  <rcc rId="2027" sId="1">
    <nc r="O412" t="inlineStr">
      <is>
        <t>Buzau</t>
      </is>
    </nc>
  </rcc>
  <rcc rId="2028" sId="1">
    <nc r="I412" t="inlineStr">
      <is>
        <t>n.a.</t>
      </is>
    </nc>
  </rcc>
  <rcc rId="2029" sId="1">
    <nc r="Q412" t="inlineStr">
      <is>
        <t>APL</t>
      </is>
    </nc>
  </rcc>
  <rcc rId="2030" sId="1" odxf="1" dxf="1" numFmtId="4">
    <nc r="AG412">
      <v>398765.85</v>
    </nc>
    <odxf>
      <numFmt numFmtId="0" formatCode="General"/>
    </odxf>
    <ndxf>
      <numFmt numFmtId="4" formatCode="#,##0.00"/>
    </ndxf>
  </rcc>
  <rcc rId="2031" sId="1" odxf="1" dxf="1" numFmtId="4">
    <nc r="AE412">
      <v>396576.25</v>
    </nc>
    <odxf>
      <numFmt numFmtId="0" formatCode="General"/>
    </odxf>
    <ndxf>
      <numFmt numFmtId="4" formatCode="#,##0.00"/>
    </ndxf>
  </rcc>
  <rcc rId="2032" sId="1">
    <nc r="AH412" t="inlineStr">
      <is>
        <t xml:space="preserve"> în implementare</t>
      </is>
    </nc>
  </rcc>
  <rcv guid="{EA64E7D7-BA48-4965-B650-778AE412FE0C}" action="delete"/>
  <rdn rId="0" localSheetId="1" customView="1" name="Z_EA64E7D7_BA48_4965_B650_778AE412FE0C_.wvu.PrintArea" hidden="1" oldHidden="1">
    <formula>Sheet1!$A$1:$AL$446</formula>
    <oldFormula>Sheet1!$A$1:$AL$446</oldFormula>
  </rdn>
  <rdn rId="0" localSheetId="1" customView="1" name="Z_EA64E7D7_BA48_4965_B650_778AE412FE0C_.wvu.FilterData" hidden="1" oldHidden="1">
    <formula>Sheet1!$A$1:$DG$423</formula>
    <oldFormula>Sheet1!$A$1:$DG$422</oldFormula>
  </rdn>
  <rcv guid="{EA64E7D7-BA48-4965-B650-778AE412FE0C}"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5" sId="1">
    <nc r="V412" t="inlineStr">
      <is>
        <t>51.554,91</t>
      </is>
    </nc>
  </rcc>
  <rcc rId="2036" sId="1">
    <nc r="S412" t="inlineStr">
      <is>
        <t>337.089,82</t>
      </is>
    </nc>
  </rcc>
  <rcc rId="2037" sId="1">
    <nc r="W412" t="inlineStr">
      <is>
        <t>51.554,91</t>
      </is>
    </nc>
  </rcc>
  <rcc rId="2038" sId="1">
    <nc r="X412">
      <v>0</v>
    </nc>
  </rcc>
  <rcc rId="2039" sId="1">
    <nc r="Z412" t="inlineStr">
      <is>
        <t>7.931,52</t>
      </is>
    </nc>
  </rcc>
  <rfmt sheetId="1" sqref="Z412">
    <dxf>
      <alignment horizontal="center"/>
    </dxf>
  </rfmt>
  <rcc rId="2040" sId="1">
    <nc r="M412">
      <v>85</v>
    </nc>
  </rcc>
  <rcc rId="2041" sId="1">
    <nc r="T412" t="inlineStr">
      <is>
        <t>337.089,82</t>
      </is>
    </nc>
  </rcc>
  <rfmt sheetId="1" sqref="T412">
    <dxf>
      <alignment vertical="center"/>
    </dxf>
  </rfmt>
  <rfmt sheetId="1" sqref="T412">
    <dxf>
      <alignment horizontal="center"/>
    </dxf>
  </rfmt>
  <rcc rId="2042" sId="1">
    <nc r="U412">
      <v>0</v>
    </nc>
  </rcc>
  <rcc rId="2043" sId="1">
    <nc r="Y412" t="inlineStr">
      <is>
        <t>7.931,52</t>
      </is>
    </nc>
  </rcc>
  <rcc rId="2044" sId="1">
    <nc r="AA412">
      <v>0</v>
    </nc>
  </rcc>
  <rcc rId="2045" sId="1">
    <nc r="AB412">
      <v>0</v>
    </nc>
  </rcc>
  <rcc rId="2046" sId="1">
    <nc r="AC412">
      <v>0</v>
    </nc>
  </rcc>
  <rcc rId="2047" sId="1">
    <nc r="AD412">
      <v>0</v>
    </nc>
  </rcc>
  <rfmt sheetId="1" sqref="AD412">
    <dxf>
      <alignment vertical="center"/>
    </dxf>
  </rfmt>
  <rfmt sheetId="1" sqref="AD412">
    <dxf>
      <alignment horizontal="center"/>
    </dxf>
  </rfmt>
  <rfmt sheetId="1" sqref="AB412">
    <dxf>
      <alignment horizontal="center"/>
    </dxf>
  </rfmt>
  <rcv guid="{EA64E7D7-BA48-4965-B650-778AE412FE0C}" action="delete"/>
  <rdn rId="0" localSheetId="1" customView="1" name="Z_EA64E7D7_BA48_4965_B650_778AE412FE0C_.wvu.PrintArea" hidden="1" oldHidden="1">
    <formula>Sheet1!$A$1:$AL$446</formula>
    <oldFormula>Sheet1!$A$1:$AL$446</oldFormula>
  </rdn>
  <rdn rId="0" localSheetId="1" customView="1" name="Z_EA64E7D7_BA48_4965_B650_778AE412FE0C_.wvu.FilterData" hidden="1" oldHidden="1">
    <formula>Sheet1!$A$1:$DG$423</formula>
    <oldFormula>Sheet1!$A$1:$DG$423</oldFormula>
  </rdn>
  <rcv guid="{EA64E7D7-BA48-4965-B650-778AE412FE0C}"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0" sId="1">
    <nc r="AJ412">
      <v>0</v>
    </nc>
  </rcc>
  <rcc rId="2051" sId="1">
    <nc r="AK412">
      <v>0</v>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A64E7D7-BA48-4965-B650-778AE412FE0C}" action="delete"/>
  <rdn rId="0" localSheetId="1" customView="1" name="Z_EA64E7D7_BA48_4965_B650_778AE412FE0C_.wvu.PrintArea" hidden="1" oldHidden="1">
    <formula>Sheet1!$A$1:$AL$446</formula>
    <oldFormula>Sheet1!$A$1:$AL$446</oldFormula>
  </rdn>
  <rdn rId="0" localSheetId="1" customView="1" name="Z_EA64E7D7_BA48_4965_B650_778AE412FE0C_.wvu.FilterData" hidden="1" oldHidden="1">
    <formula>Sheet1!$A$1:$DG$423</formula>
    <oldFormula>Sheet1!$A$1:$DG$423</oldFormula>
  </rdn>
  <rcv guid="{EA64E7D7-BA48-4965-B650-778AE412FE0C}"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2" start="0" length="0">
    <dxf>
      <font>
        <b val="0"/>
        <sz val="12"/>
        <color auto="1"/>
      </font>
      <fill>
        <patternFill patternType="solid">
          <bgColor rgb="FFFFFF00"/>
        </patternFill>
      </fill>
      <border outline="0">
        <left/>
      </border>
    </dxf>
  </rfmt>
  <rcc rId="2054" sId="1" odxf="1" dxf="1">
    <nc r="B72">
      <v>480</v>
    </nc>
    <odxf>
      <font>
        <sz val="12"/>
        <color auto="1"/>
      </font>
    </odxf>
    <ndxf>
      <font>
        <sz val="12"/>
        <color auto="1"/>
      </font>
    </ndxf>
  </rcc>
  <rcc rId="2055" sId="1" odxf="1" dxf="1">
    <nc r="C72" t="inlineStr">
      <is>
        <t>DV</t>
      </is>
    </nc>
    <odxf>
      <font>
        <b/>
        <sz val="12"/>
        <color auto="1"/>
      </font>
      <border outline="0">
        <left style="thin">
          <color indexed="64"/>
        </left>
      </border>
    </odxf>
    <ndxf>
      <font>
        <b val="0"/>
        <sz val="12"/>
        <color auto="1"/>
      </font>
      <border outline="0">
        <left/>
      </border>
    </ndxf>
  </rcc>
  <rcc rId="2056" sId="1" odxf="1" dxf="1">
    <nc r="D72" t="inlineStr">
      <is>
        <t>AP 2/11i /2.1</t>
      </is>
    </nc>
    <odxf>
      <font>
        <b/>
        <sz val="12"/>
        <color auto="1"/>
      </font>
      <fill>
        <patternFill patternType="solid">
          <bgColor rgb="FFFFFF00"/>
        </patternFill>
      </fill>
    </odxf>
    <ndxf>
      <font>
        <b val="0"/>
        <sz val="12"/>
        <color auto="1"/>
      </font>
      <fill>
        <patternFill patternType="none">
          <bgColor indexed="65"/>
        </patternFill>
      </fill>
    </ndxf>
  </rcc>
  <rcc rId="2057" sId="1" odxf="1" dxf="1">
    <nc r="E72" t="inlineStr">
      <is>
        <t>CP6 less /2017</t>
      </is>
    </nc>
    <odxf>
      <font>
        <b/>
        <sz val="12"/>
        <color auto="1"/>
      </font>
      <fill>
        <patternFill patternType="none">
          <bgColor indexed="65"/>
        </patternFill>
      </fill>
      <alignment horizontal="center"/>
    </odxf>
    <ndxf>
      <font>
        <b val="0"/>
        <sz val="12"/>
        <color auto="1"/>
      </font>
      <fill>
        <patternFill patternType="solid">
          <bgColor rgb="FFFFFF00"/>
        </patternFill>
      </fill>
      <alignment horizontal="general"/>
    </ndxf>
  </rcc>
  <rcc rId="2058" sId="1" odxf="1" dxf="1">
    <nc r="F72" t="inlineStr">
      <is>
        <t>Implementarea managementului calitatii serviciilor furnizate de Municipiul Buzau</t>
      </is>
    </nc>
    <odxf>
      <font>
        <b/>
        <sz val="12"/>
        <color auto="1"/>
      </font>
      <fill>
        <patternFill patternType="solid">
          <bgColor rgb="FFFFFF00"/>
        </patternFill>
      </fill>
      <border outline="0">
        <left style="thin">
          <color indexed="64"/>
        </left>
      </border>
    </odxf>
    <ndxf>
      <font>
        <b val="0"/>
        <sz val="10"/>
        <color auto="1"/>
        <charset val="1"/>
      </font>
      <fill>
        <patternFill patternType="none">
          <bgColor indexed="65"/>
        </patternFill>
      </fill>
      <border outline="0">
        <left/>
      </border>
    </ndxf>
  </rcc>
  <rcc rId="2059" sId="1" odxf="1" dxf="1">
    <nc r="G72" t="inlineStr">
      <is>
        <t>UNITATEA ADMINISTRATIV TERITORIALA MUNICIPIUL BUZAU</t>
      </is>
    </nc>
    <odxf>
      <font>
        <b/>
        <sz val="12"/>
        <color auto="1"/>
      </font>
    </odxf>
    <ndxf>
      <font>
        <b val="0"/>
        <sz val="12"/>
        <color auto="1"/>
        <charset val="1"/>
      </font>
    </ndxf>
  </rcc>
  <rcc rId="2060" sId="1" odxf="1" dxf="1">
    <nc r="H72" t="inlineStr">
      <is>
        <t>n.a.</t>
      </is>
    </nc>
    <odxf>
      <font>
        <b/>
        <sz val="12"/>
        <color auto="1"/>
      </font>
      <fill>
        <patternFill patternType="none">
          <bgColor indexed="65"/>
        </patternFill>
      </fill>
      <alignment horizontal="left"/>
    </odxf>
    <ndxf>
      <font>
        <b val="0"/>
        <sz val="12"/>
        <color auto="1"/>
      </font>
      <fill>
        <patternFill patternType="solid">
          <bgColor rgb="FFFFFF00"/>
        </patternFill>
      </fill>
      <alignment horizontal="center"/>
    </ndxf>
  </rcc>
  <rcc rId="2061" sId="1" odxf="1" dxf="1">
    <nc r="I72" t="inlineStr">
      <is>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is>
    </nc>
    <odxf>
      <font>
        <b/>
        <sz val="12"/>
        <color auto="1"/>
      </font>
      <fill>
        <patternFill patternType="solid">
          <bgColor rgb="FFFFFF00"/>
        </patternFill>
      </fill>
      <alignment horizontal="center" vertical="center"/>
    </odxf>
    <ndxf>
      <font>
        <b val="0"/>
        <sz val="12"/>
        <color auto="1"/>
      </font>
      <fill>
        <patternFill patternType="none">
          <bgColor indexed="65"/>
        </patternFill>
      </fill>
      <alignment horizontal="justify" vertical="top"/>
    </ndxf>
  </rcc>
  <rcc rId="2062" sId="1" odxf="1" dxf="1">
    <nc r="J72" t="inlineStr">
      <is>
        <t>16.10.2018</t>
      </is>
    </nc>
    <odxf>
      <font>
        <b/>
        <sz val="12"/>
        <color auto="1"/>
      </font>
      <border outline="0">
        <left style="thin">
          <color indexed="64"/>
        </left>
      </border>
    </odxf>
    <ndxf>
      <font>
        <b val="0"/>
        <sz val="12"/>
        <color auto="1"/>
      </font>
      <border outline="0">
        <left style="medium">
          <color indexed="64"/>
        </left>
      </border>
    </ndxf>
  </rcc>
  <rcc rId="2063" sId="1" odxf="1" dxf="1">
    <nc r="K72" t="inlineStr">
      <is>
        <t>15.07.2019</t>
      </is>
    </nc>
    <odxf>
      <numFmt numFmtId="19" formatCode="dd/mm/yyyy"/>
      <fill>
        <patternFill>
          <bgColor theme="0"/>
        </patternFill>
      </fill>
      <border outline="0">
        <left style="thin">
          <color indexed="64"/>
        </left>
      </border>
    </odxf>
    <ndxf>
      <numFmt numFmtId="0" formatCode="General"/>
      <fill>
        <patternFill>
          <bgColor rgb="FFFFFF00"/>
        </patternFill>
      </fill>
      <border outline="0">
        <left/>
      </border>
    </ndxf>
  </rcc>
  <rcc rId="2064" sId="1" odxf="1" dxf="1">
    <nc r="L72">
      <v>85</v>
    </nc>
    <odxf>
      <font>
        <sz val="12"/>
        <color auto="1"/>
      </font>
      <fill>
        <patternFill patternType="none">
          <bgColor indexed="65"/>
        </patternFill>
      </fill>
      <border outline="0">
        <left style="thin">
          <color indexed="64"/>
        </left>
      </border>
    </odxf>
    <ndxf>
      <font>
        <sz val="12"/>
        <color auto="1"/>
      </font>
      <fill>
        <patternFill patternType="solid">
          <bgColor rgb="FFFFFF00"/>
        </patternFill>
      </fill>
      <border outline="0">
        <left/>
      </border>
    </ndxf>
  </rcc>
  <rcc rId="2065" sId="1" odxf="1" dxf="1">
    <oc r="M72">
      <f>S72/AE72*100</f>
    </oc>
    <nc r="M72"/>
    <odxf>
      <numFmt numFmtId="164" formatCode="0.000000000"/>
      <fill>
        <patternFill patternType="none">
          <bgColor indexed="65"/>
        </patternFill>
      </fill>
      <border outline="0">
        <left style="thin">
          <color indexed="64"/>
        </left>
      </border>
    </odxf>
    <ndxf>
      <numFmt numFmtId="0" formatCode="General"/>
      <fill>
        <patternFill patternType="solid">
          <bgColor rgb="FFFFFF00"/>
        </patternFill>
      </fill>
      <border outline="0">
        <left/>
      </border>
    </ndxf>
  </rcc>
  <rcc rId="2066" sId="1" odxf="1" dxf="1">
    <nc r="N72" t="inlineStr">
      <is>
        <t>Buzau</t>
      </is>
    </nc>
    <odxf>
      <font>
        <b/>
        <sz val="12"/>
        <color auto="1"/>
      </font>
    </odxf>
    <ndxf>
      <font>
        <b val="0"/>
        <sz val="12"/>
        <color auto="1"/>
      </font>
    </ndxf>
  </rcc>
  <rcc rId="2067" sId="1" odxf="1" dxf="1">
    <nc r="O72" t="inlineStr">
      <is>
        <t>Municipiul Buzau</t>
      </is>
    </nc>
    <odxf>
      <font>
        <b/>
        <sz val="12"/>
        <color auto="1"/>
      </font>
      <fill>
        <patternFill patternType="none">
          <bgColor indexed="65"/>
        </patternFill>
      </fill>
      <alignment horizontal="center"/>
    </odxf>
    <ndxf>
      <font>
        <b val="0"/>
        <sz val="12"/>
        <color auto="1"/>
      </font>
      <fill>
        <patternFill patternType="solid">
          <bgColor rgb="FFFFFF00"/>
        </patternFill>
      </fill>
      <alignment horizontal="general"/>
    </ndxf>
  </rcc>
  <rcc rId="2068" sId="1" odxf="1" dxf="1">
    <nc r="P72" t="inlineStr">
      <is>
        <t>APL</t>
      </is>
    </nc>
    <odxf>
      <font>
        <b/>
        <sz val="12"/>
        <color auto="1"/>
      </font>
      <border outline="0">
        <left style="thin">
          <color indexed="64"/>
        </left>
      </border>
    </odxf>
    <ndxf>
      <font>
        <b val="0"/>
        <sz val="10"/>
        <color auto="1"/>
        <charset val="1"/>
      </font>
      <border outline="0">
        <left/>
      </border>
    </ndxf>
  </rcc>
  <rcc rId="2069" sId="1" odxf="1" dxf="1">
    <nc r="Q72" t="inlineStr">
      <is>
        <t>119 -  Investiții în capacitatea instituțională și în eficiența administrațiilor și a serviciilor publice la nivel național, regional și local, în perspectiva realizării de reforme, a unei mai bune legiferări și a bunei guvernanțe</t>
      </is>
    </nc>
    <odxf>
      <font>
        <b/>
        <sz val="12"/>
        <color auto="1"/>
      </font>
    </odxf>
    <ndxf>
      <font>
        <b val="0"/>
        <sz val="12"/>
        <color auto="1"/>
        <charset val="1"/>
      </font>
    </ndxf>
  </rcc>
  <rcc rId="2070" sId="1" odxf="1" dxf="1">
    <nc r="R72" t="inlineStr">
      <is>
        <t>337.089,82</t>
      </is>
    </nc>
    <odxf>
      <font>
        <b/>
        <sz val="12"/>
        <color auto="1"/>
      </font>
      <fill>
        <patternFill patternType="none">
          <bgColor indexed="65"/>
        </patternFill>
      </fill>
    </odxf>
    <ndxf>
      <font>
        <b val="0"/>
        <sz val="12"/>
        <color auto="1"/>
      </font>
      <fill>
        <patternFill patternType="solid">
          <bgColor rgb="FFFFFF00"/>
        </patternFill>
      </fill>
    </ndxf>
  </rcc>
  <rcc rId="2071" sId="1" odxf="1" dxf="1">
    <nc r="S72" t="inlineStr">
      <is>
        <t>337.089,82</t>
      </is>
    </nc>
    <odxf>
      <font>
        <b/>
        <sz val="12"/>
        <color auto="1"/>
      </font>
      <alignment horizontal="right"/>
    </odxf>
    <ndxf>
      <font>
        <b val="0"/>
        <sz val="12"/>
        <color auto="1"/>
      </font>
      <alignment horizontal="center"/>
    </ndxf>
  </rcc>
  <rcc rId="2072" sId="1" odxf="1" dxf="1">
    <nc r="T72">
      <v>0</v>
    </nc>
    <odxf>
      <font>
        <b/>
        <sz val="12"/>
        <color auto="1"/>
      </font>
      <fill>
        <patternFill patternType="solid">
          <bgColor rgb="FFFFFF00"/>
        </patternFill>
      </fill>
      <alignment horizontal="right"/>
      <border outline="0">
        <left style="thin">
          <color indexed="64"/>
        </left>
      </border>
    </odxf>
    <ndxf>
      <font>
        <b val="0"/>
        <sz val="12"/>
        <color auto="1"/>
      </font>
      <fill>
        <patternFill patternType="none">
          <bgColor indexed="65"/>
        </patternFill>
      </fill>
      <alignment horizontal="center"/>
      <border outline="0">
        <left style="medium">
          <color indexed="64"/>
        </left>
      </border>
    </ndxf>
  </rcc>
  <rcc rId="2073" sId="1" odxf="1" dxf="1">
    <nc r="U72" t="inlineStr">
      <is>
        <t>51.554,91</t>
      </is>
    </nc>
    <odxf>
      <font>
        <b/>
        <sz val="12"/>
        <color auto="1"/>
      </font>
      <alignment horizontal="right"/>
      <border outline="0">
        <left style="thin">
          <color indexed="64"/>
        </left>
      </border>
    </odxf>
    <ndxf>
      <font>
        <b val="0"/>
        <sz val="12"/>
        <color auto="1"/>
      </font>
      <alignment horizontal="center"/>
      <border outline="0">
        <left/>
      </border>
    </ndxf>
  </rcc>
  <rcc rId="2074" sId="1" odxf="1" s="1" dxf="1">
    <oc r="V72">
      <f>W72+X72</f>
    </oc>
    <nc r="V72" t="inlineStr">
      <is>
        <t>51.554,91</t>
      </is>
    </nc>
    <odxf>
      <font>
        <b val="0"/>
        <i val="0"/>
        <strike val="0"/>
        <condense val="0"/>
        <extend val="0"/>
        <outline val="0"/>
        <shadow val="0"/>
        <u val="none"/>
        <vertAlign val="baseline"/>
        <sz val="12"/>
        <color auto="1"/>
        <name val="Calibri"/>
        <family val="2"/>
        <scheme val="minor"/>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sz val="12"/>
        <color auto="1"/>
        <name val="Calibri"/>
        <family val="2"/>
        <scheme val="minor"/>
      </font>
      <numFmt numFmtId="0" formatCode="General"/>
      <fill>
        <patternFill patternType="solid">
          <bgColor rgb="FFFFFF00"/>
        </patternFill>
      </fill>
      <alignment horizontal="center"/>
      <border outline="0">
        <left/>
      </border>
    </ndxf>
  </rcc>
  <rcc rId="2075" sId="1" odxf="1" dxf="1">
    <nc r="W72">
      <v>0</v>
    </nc>
    <odxf>
      <font>
        <b/>
        <sz val="12"/>
        <color auto="1"/>
      </font>
      <alignment horizontal="right"/>
      <border outline="0">
        <left style="thin">
          <color indexed="64"/>
        </left>
      </border>
    </odxf>
    <ndxf>
      <font>
        <b val="0"/>
        <sz val="12"/>
        <color auto="1"/>
      </font>
      <alignment horizontal="center"/>
      <border outline="0">
        <left/>
      </border>
    </ndxf>
  </rcc>
  <rcc rId="2076" sId="1" odxf="1" dxf="1">
    <nc r="X72" t="inlineStr">
      <is>
        <t>7.931,52</t>
      </is>
    </nc>
    <odxf>
      <font>
        <b/>
        <sz val="12"/>
        <color auto="1"/>
      </font>
      <fill>
        <patternFill patternType="solid">
          <bgColor rgb="FFFFFF00"/>
        </patternFill>
      </fill>
      <alignment horizontal="right"/>
    </odxf>
    <ndxf>
      <font>
        <b val="0"/>
        <sz val="12"/>
        <color auto="1"/>
      </font>
      <fill>
        <patternFill patternType="none">
          <bgColor indexed="65"/>
        </patternFill>
      </fill>
      <alignment horizontal="center"/>
    </ndxf>
  </rcc>
  <rcc rId="2077" sId="1" odxf="1" dxf="1">
    <oc r="Y72">
      <f>Z72+AA72</f>
    </oc>
    <nc r="Y72" t="inlineStr">
      <is>
        <t>7.931,52</t>
      </is>
    </nc>
    <odxf>
      <font>
        <b/>
        <sz val="12"/>
        <color auto="1"/>
      </font>
      <numFmt numFmtId="4" formatCode="#,##0.00"/>
      <fill>
        <patternFill patternType="none">
          <bgColor indexed="65"/>
        </patternFill>
      </fill>
      <alignment horizontal="right"/>
    </odxf>
    <ndxf>
      <font>
        <b val="0"/>
        <sz val="12"/>
        <color auto="1"/>
      </font>
      <numFmt numFmtId="0" formatCode="General"/>
      <fill>
        <patternFill patternType="solid">
          <bgColor rgb="FFFFFF00"/>
        </patternFill>
      </fill>
      <alignment horizontal="center"/>
    </ndxf>
  </rcc>
  <rcc rId="2078" sId="1" odxf="1" dxf="1">
    <nc r="Z72">
      <v>0</v>
    </nc>
    <odxf>
      <font>
        <b/>
        <sz val="12"/>
        <color auto="1"/>
      </font>
      <numFmt numFmtId="4" formatCode="#,##0.00"/>
      <fill>
        <patternFill patternType="solid">
          <bgColor rgb="FFFFFF00"/>
        </patternFill>
      </fill>
      <alignment horizontal="right"/>
      <border outline="0">
        <left style="thin">
          <color indexed="64"/>
        </left>
      </border>
    </odxf>
    <ndxf>
      <font>
        <b val="0"/>
        <sz val="10"/>
        <color auto="1"/>
        <charset val="1"/>
      </font>
      <numFmt numFmtId="0" formatCode="General"/>
      <fill>
        <patternFill patternType="none">
          <bgColor indexed="65"/>
        </patternFill>
      </fill>
      <alignment horizontal="center"/>
      <border outline="0">
        <left/>
      </border>
    </ndxf>
  </rcc>
  <rcc rId="2079" sId="1" odxf="1" dxf="1">
    <nc r="AA72">
      <v>0</v>
    </nc>
    <odxf>
      <font>
        <b/>
        <sz val="12"/>
        <color auto="1"/>
      </font>
      <numFmt numFmtId="4" formatCode="#,##0.00"/>
      <fill>
        <patternFill patternType="solid">
          <bgColor rgb="FFFFFF00"/>
        </patternFill>
      </fill>
      <alignment horizontal="right"/>
    </odxf>
    <ndxf>
      <font>
        <b val="0"/>
        <sz val="12"/>
        <color auto="1"/>
        <charset val="1"/>
      </font>
      <numFmt numFmtId="0" formatCode="General"/>
      <fill>
        <patternFill patternType="none">
          <bgColor indexed="65"/>
        </patternFill>
      </fill>
      <alignment horizontal="center"/>
    </ndxf>
  </rcc>
  <rcc rId="2080" sId="1" odxf="1" s="1" dxf="1">
    <oc r="AB72">
      <f>AC72+AD72</f>
    </oc>
    <nc r="AB72">
      <v>0</v>
    </nc>
    <odxf>
      <font>
        <b val="0"/>
        <i val="0"/>
        <strike val="0"/>
        <condense val="0"/>
        <extend val="0"/>
        <outline val="0"/>
        <shadow val="0"/>
        <u val="none"/>
        <vertAlign val="baseline"/>
        <sz val="12"/>
        <color auto="1"/>
        <name val="Calibri"/>
        <family val="2"/>
        <charset val="238"/>
        <scheme val="minor"/>
      </font>
      <numFmt numFmtId="165" formatCode="#,##0.00_ ;\-#,##0.00\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2"/>
        <color auto="1"/>
        <name val="Calibri"/>
        <family val="2"/>
        <charset val="238"/>
        <scheme val="minor"/>
      </font>
      <numFmt numFmtId="0" formatCode="General"/>
      <fill>
        <patternFill patternType="solid">
          <bgColor rgb="FFFFFF00"/>
        </patternFill>
      </fill>
      <alignment horizontal="center"/>
    </ndxf>
  </rcc>
  <rcc rId="2081" sId="1" odxf="1" dxf="1">
    <nc r="AC72">
      <v>0</v>
    </nc>
    <odxf>
      <font>
        <b/>
        <sz val="12"/>
        <color auto="1"/>
      </font>
      <fill>
        <patternFill patternType="solid">
          <bgColor rgb="FFFFFF00"/>
        </patternFill>
      </fill>
      <alignment horizontal="right"/>
    </odxf>
    <ndxf>
      <font>
        <b val="0"/>
        <sz val="12"/>
        <color auto="1"/>
      </font>
      <fill>
        <patternFill patternType="none">
          <bgColor indexed="65"/>
        </patternFill>
      </fill>
      <alignment horizontal="center"/>
    </ndxf>
  </rcc>
  <rcc rId="2082" sId="1" odxf="1" dxf="1" numFmtId="4">
    <nc r="AD72">
      <v>396576.25</v>
    </nc>
    <odxf>
      <font>
        <b/>
        <sz val="12"/>
        <color auto="1"/>
      </font>
      <numFmt numFmtId="0" formatCode="General"/>
      <fill>
        <patternFill patternType="solid">
          <bgColor rgb="FFFFFF00"/>
        </patternFill>
      </fill>
      <alignment horizontal="right"/>
      <border outline="0">
        <left style="thin">
          <color indexed="64"/>
        </left>
      </border>
    </odxf>
    <ndxf>
      <font>
        <b val="0"/>
        <sz val="12"/>
        <color auto="1"/>
      </font>
      <numFmt numFmtId="4" formatCode="#,##0.00"/>
      <fill>
        <patternFill patternType="none">
          <bgColor indexed="65"/>
        </patternFill>
      </fill>
      <alignment horizontal="center"/>
      <border outline="0">
        <left style="medium">
          <color indexed="64"/>
        </left>
      </border>
    </ndxf>
  </rcc>
  <rcc rId="2083" sId="1" odxf="1" s="1" dxf="1">
    <oc r="AE72">
      <f>S72+V72+Y72+AB72</f>
    </oc>
    <nc r="AE72"/>
    <odxf>
      <font>
        <b val="0"/>
        <i val="0"/>
        <strike val="0"/>
        <condense val="0"/>
        <extend val="0"/>
        <outline val="0"/>
        <shadow val="0"/>
        <u val="none"/>
        <vertAlign val="baseline"/>
        <sz val="12"/>
        <color auto="1"/>
        <name val="Calibri"/>
        <family val="2"/>
        <charset val="238"/>
        <scheme val="minor"/>
      </font>
      <numFmt numFmtId="165" formatCode="#,##0.00_ ;\-#,##0.00\ "/>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numFmt numFmtId="0" formatCode="General"/>
      <fill>
        <patternFill>
          <bgColor rgb="FFFFFF00"/>
        </patternFill>
      </fill>
      <alignment horizontal="center"/>
      <border outline="0">
        <left/>
      </border>
    </ndxf>
  </rcc>
  <rcc rId="2084" sId="1" odxf="1" dxf="1" numFmtId="4">
    <nc r="AF72">
      <v>398765.85</v>
    </nc>
    <odxf>
      <font>
        <sz val="12"/>
        <color auto="1"/>
      </font>
      <numFmt numFmtId="3" formatCode="#,##0"/>
      <fill>
        <patternFill patternType="none">
          <bgColor indexed="65"/>
        </patternFill>
      </fill>
      <alignment horizontal="right"/>
      <border outline="0">
        <left style="thin">
          <color indexed="64"/>
        </left>
      </border>
    </odxf>
    <ndxf>
      <font>
        <sz val="12"/>
        <color auto="1"/>
      </font>
      <numFmt numFmtId="4" formatCode="#,##0.00"/>
      <fill>
        <patternFill patternType="solid">
          <bgColor rgb="FFFFFF00"/>
        </patternFill>
      </fill>
      <alignment horizontal="center"/>
      <border outline="0">
        <left/>
      </border>
    </ndxf>
  </rcc>
  <rcc rId="2085" sId="1" odxf="1" s="1" dxf="1">
    <oc r="AG72">
      <f>AE72+AF72</f>
    </oc>
    <nc r="AG72" t="inlineStr">
      <is>
        <t xml:space="preserve"> în implementare</t>
      </is>
    </nc>
    <odxf>
      <font>
        <b val="0"/>
        <i val="0"/>
        <strike val="0"/>
        <condense val="0"/>
        <extend val="0"/>
        <outline val="0"/>
        <shadow val="0"/>
        <u val="none"/>
        <vertAlign val="baseline"/>
        <sz val="12"/>
        <color auto="1"/>
        <name val="Calibri"/>
        <family val="2"/>
        <charset val="238"/>
        <scheme val="minor"/>
      </font>
      <numFmt numFmtId="165" formatCode="#,##0.00_ ;\-#,##0.00\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numFmt numFmtId="0" formatCode="General"/>
      <fill>
        <patternFill patternType="solid">
          <bgColor rgb="FFFFFF00"/>
        </patternFill>
      </fill>
      <alignment horizontal="center"/>
      <border outline="0">
        <left/>
      </border>
    </ndxf>
  </rcc>
  <rcc rId="2086" sId="1">
    <nc r="A72">
      <v>4</v>
    </nc>
  </rcc>
  <rcv guid="{36624B2D-80F9-4F79-AC4A-B3547C36F23F}" action="delete"/>
  <rdn rId="0" localSheetId="1" customView="1" name="Z_36624B2D_80F9_4F79_AC4A_B3547C36F23F_.wvu.PrintArea" hidden="1" oldHidden="1">
    <formula>Sheet1!$A$1:$AL$446</formula>
    <oldFormula>Sheet1!$A$1:$AL$446</oldFormula>
  </rdn>
  <rdn rId="0" localSheetId="1" customView="1" name="Z_36624B2D_80F9_4F79_AC4A_B3547C36F23F_.wvu.FilterData" hidden="1" oldHidden="1">
    <formula>Sheet1!$A$1:$DG$423</formula>
    <oldFormula>Sheet1!$A$1:$DG$422</oldFormula>
  </rdn>
  <rcv guid="{36624B2D-80F9-4F79-AC4A-B3547C36F23F}"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72" start="0" length="0">
    <dxf>
      <font>
        <sz val="12"/>
        <color auto="1"/>
      </font>
      <fill>
        <patternFill>
          <bgColor theme="9" tint="0.59999389629810485"/>
        </patternFill>
      </fill>
      <border outline="0">
        <left style="thin">
          <color indexed="64"/>
        </left>
      </border>
    </dxf>
  </rfmt>
  <rfmt sheetId="1" sqref="C72" start="0" length="0">
    <dxf>
      <font>
        <b/>
        <sz val="12"/>
        <color auto="1"/>
      </font>
      <fill>
        <patternFill>
          <bgColor theme="9" tint="0.59999389629810485"/>
        </patternFill>
      </fill>
      <border outline="0">
        <left style="thin">
          <color indexed="64"/>
        </left>
      </border>
    </dxf>
  </rfmt>
  <rfmt sheetId="1" sqref="D72" start="0" length="0">
    <dxf>
      <font>
        <b/>
        <sz val="12"/>
        <color auto="1"/>
      </font>
      <fill>
        <patternFill patternType="solid">
          <bgColor theme="9" tint="0.59999389629810485"/>
        </patternFill>
      </fill>
    </dxf>
  </rfmt>
  <rfmt sheetId="1" sqref="B73" start="0" length="0">
    <dxf>
      <fill>
        <patternFill>
          <bgColor theme="9" tint="0.59999389629810485"/>
        </patternFill>
      </fill>
      <border outline="0">
        <left style="thin">
          <color indexed="64"/>
        </left>
      </border>
    </dxf>
  </rfmt>
  <rfmt sheetId="1" sqref="C73" start="0" length="0">
    <dxf>
      <font>
        <sz val="12"/>
        <color auto="1"/>
      </font>
      <fill>
        <patternFill>
          <bgColor theme="9" tint="0.59999389629810485"/>
        </patternFill>
      </fill>
    </dxf>
  </rfmt>
  <rfmt sheetId="1" sqref="D73" start="0" length="0">
    <dxf>
      <fill>
        <patternFill>
          <bgColor theme="9" tint="0.59999389629810485"/>
        </patternFill>
      </fill>
    </dxf>
  </rfmt>
  <rfmt sheetId="1" sqref="B72" start="0" length="0">
    <dxf>
      <font>
        <b val="0"/>
        <sz val="12"/>
        <color auto="1"/>
      </font>
      <fill>
        <patternFill>
          <bgColor rgb="FFFFFF00"/>
        </patternFill>
      </fill>
      <alignment horizontal="general"/>
    </dxf>
  </rfmt>
  <rfmt sheetId="1" sqref="C72" start="0" length="0">
    <dxf>
      <font>
        <b val="0"/>
        <sz val="12"/>
        <color auto="1"/>
      </font>
      <fill>
        <patternFill>
          <bgColor rgb="FFFFFF00"/>
        </patternFill>
      </fill>
      <alignment horizontal="general"/>
    </dxf>
  </rfmt>
  <rfmt sheetId="1" sqref="D72" start="0" length="0">
    <dxf>
      <font>
        <b val="0"/>
        <sz val="12"/>
        <color auto="1"/>
      </font>
      <fill>
        <patternFill>
          <bgColor rgb="FFFFFF00"/>
        </patternFill>
      </fill>
      <alignment horizontal="general"/>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9" sId="1" odxf="1" dxf="1">
    <oc r="B72">
      <v>480</v>
    </oc>
    <nc r="B72">
      <v>119892</v>
    </nc>
    <odxf>
      <font>
        <sz val="12"/>
      </font>
      <alignment horizontal="general"/>
      <border outline="0">
        <left style="thin">
          <color indexed="64"/>
        </left>
      </border>
    </odxf>
    <ndxf>
      <font>
        <sz val="12"/>
        <color auto="1"/>
      </font>
      <alignment horizontal="center"/>
      <border outline="0">
        <left/>
      </border>
    </ndxf>
  </rcc>
  <rcc rId="2090" sId="1" odxf="1" dxf="1">
    <oc r="C72" t="inlineStr">
      <is>
        <t>DV</t>
      </is>
    </oc>
    <nc r="C72">
      <v>480</v>
    </nc>
    <odxf>
      <font>
        <b val="0"/>
        <sz val="12"/>
      </font>
      <alignment horizontal="general"/>
      <border outline="0">
        <left style="thin">
          <color indexed="64"/>
        </left>
      </border>
    </odxf>
    <ndxf>
      <font>
        <b/>
        <sz val="12"/>
        <color auto="1"/>
      </font>
      <alignment horizontal="center"/>
      <border outline="0">
        <left/>
      </border>
    </ndxf>
  </rcc>
  <rcc rId="2091" sId="1" odxf="1" dxf="1">
    <oc r="D72" t="inlineStr">
      <is>
        <t>AP 2/11i /2.1</t>
      </is>
    </oc>
    <nc r="D72" t="inlineStr">
      <is>
        <t>DV</t>
      </is>
    </nc>
    <odxf>
      <font>
        <sz val="12"/>
      </font>
      <alignment horizontal="general"/>
      <border outline="0">
        <left style="thin">
          <color indexed="64"/>
        </left>
      </border>
    </odxf>
    <ndxf>
      <font>
        <sz val="12"/>
        <color auto="1"/>
      </font>
      <alignment horizontal="center"/>
      <border outline="0">
        <left/>
      </border>
    </ndxf>
  </rcc>
  <rcc rId="2092" sId="1" odxf="1" dxf="1">
    <oc r="E72" t="inlineStr">
      <is>
        <t>CP6 less /2017</t>
      </is>
    </oc>
    <nc r="E72" t="inlineStr">
      <is>
        <t>AP 2/11i /2.1</t>
      </is>
    </nc>
    <odxf>
      <font>
        <sz val="12"/>
      </font>
      <fill>
        <patternFill patternType="solid">
          <bgColor rgb="FFFFFF00"/>
        </patternFill>
      </fill>
      <alignment horizontal="general"/>
    </odxf>
    <ndxf>
      <font>
        <sz val="12"/>
        <color auto="1"/>
      </font>
      <fill>
        <patternFill patternType="none">
          <bgColor indexed="65"/>
        </patternFill>
      </fill>
      <alignment horizontal="center"/>
    </ndxf>
  </rcc>
  <rcc rId="2093" sId="1" odxf="1" dxf="1">
    <oc r="F72" t="inlineStr">
      <is>
        <t>Implementarea managementului calitatii serviciilor furnizate de Municipiul Buzau</t>
      </is>
    </oc>
    <nc r="F72" t="inlineStr">
      <is>
        <t>CP6 less /2017</t>
      </is>
    </nc>
    <odxf>
      <font>
        <sz val="10"/>
        <charset val="1"/>
      </font>
      <fill>
        <patternFill patternType="none">
          <bgColor indexed="65"/>
        </patternFill>
      </fill>
      <alignment horizontal="center"/>
      <border outline="0">
        <left/>
      </border>
    </odxf>
    <ndxf>
      <font>
        <sz val="12"/>
        <charset val="1"/>
      </font>
      <fill>
        <patternFill patternType="solid">
          <bgColor rgb="FFFFFF00"/>
        </patternFill>
      </fill>
      <alignment horizontal="general"/>
      <border outline="0">
        <left style="thin">
          <color indexed="64"/>
        </left>
      </border>
    </ndxf>
  </rcc>
  <rcc rId="2094" sId="1" odxf="1" dxf="1">
    <oc r="G72" t="inlineStr">
      <is>
        <t>UNITATEA ADMINISTRATIV TERITORIALA MUNICIPIUL BUZAU</t>
      </is>
    </oc>
    <nc r="G72" t="inlineStr">
      <is>
        <t>Implementarea managementului calitatii serviciilor furnizate de Municipiul Buzau</t>
      </is>
    </nc>
    <odxf>
      <font>
        <sz val="12"/>
        <color auto="1"/>
        <charset val="1"/>
      </font>
      <alignment horizontal="left"/>
      <border outline="0">
        <left style="thin">
          <color indexed="64"/>
        </left>
      </border>
    </odxf>
    <ndxf>
      <font>
        <sz val="10"/>
        <color auto="1"/>
        <charset val="1"/>
      </font>
      <alignment horizontal="center"/>
      <border outline="0">
        <left/>
      </border>
    </ndxf>
  </rcc>
  <rcc rId="2095" sId="1" odxf="1" dxf="1">
    <oc r="H72" t="inlineStr">
      <is>
        <t>n.a.</t>
      </is>
    </oc>
    <nc r="H72" t="inlineStr">
      <is>
        <t>UNITATEA ADMINISTRATIV TERITORIALA MUNICIPIUL BUZAU</t>
      </is>
    </nc>
    <odxf>
      <font>
        <sz val="12"/>
        <color auto="1"/>
      </font>
      <fill>
        <patternFill patternType="solid">
          <bgColor rgb="FFFFFF00"/>
        </patternFill>
      </fill>
      <alignment horizontal="center"/>
    </odxf>
    <ndxf>
      <font>
        <sz val="12"/>
        <color auto="1"/>
        <charset val="1"/>
      </font>
      <fill>
        <patternFill patternType="none">
          <bgColor indexed="65"/>
        </patternFill>
      </fill>
      <alignment horizontal="left"/>
    </ndxf>
  </rcc>
  <rcc rId="2096" sId="1" odxf="1" dxf="1">
    <oc r="I72" t="inlineStr">
      <is>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is>
    </oc>
    <nc r="I72" t="inlineStr">
      <is>
        <t>n.a.</t>
      </is>
    </nc>
    <odxf>
      <font>
        <sz val="12"/>
        <color auto="1"/>
      </font>
      <fill>
        <patternFill patternType="none">
          <bgColor indexed="65"/>
        </patternFill>
      </fill>
      <alignment horizontal="justify" vertical="top"/>
    </odxf>
    <ndxf>
      <font>
        <sz val="12"/>
        <color auto="1"/>
      </font>
      <fill>
        <patternFill patternType="solid">
          <bgColor rgb="FFFFFF00"/>
        </patternFill>
      </fill>
      <alignment horizontal="center" vertical="center"/>
    </ndxf>
  </rcc>
  <rcc rId="2097" sId="1" odxf="1" dxf="1">
    <oc r="J72" t="inlineStr">
      <is>
        <t>16.10.2018</t>
      </is>
    </oc>
    <nc r="J72" t="inlineStr">
      <is>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is>
    </nc>
    <odxf>
      <alignment horizontal="center" vertical="center"/>
      <border outline="0">
        <left style="medium">
          <color indexed="64"/>
        </left>
      </border>
    </odxf>
    <ndxf>
      <alignment horizontal="justify" vertical="top"/>
      <border outline="0">
        <left style="thin">
          <color indexed="64"/>
        </left>
      </border>
    </ndxf>
  </rcc>
  <rcc rId="2098" sId="1" odxf="1" dxf="1">
    <oc r="K72" t="inlineStr">
      <is>
        <t>15.07.2019</t>
      </is>
    </oc>
    <nc r="K72" t="inlineStr">
      <is>
        <t>16.10.2018</t>
      </is>
    </nc>
    <odxf>
      <fill>
        <patternFill patternType="solid">
          <bgColor rgb="FFFFFF00"/>
        </patternFill>
      </fill>
      <border outline="0">
        <left/>
      </border>
    </odxf>
    <ndxf>
      <fill>
        <patternFill patternType="none">
          <bgColor indexed="65"/>
        </patternFill>
      </fill>
      <border outline="0">
        <left style="medium">
          <color indexed="64"/>
        </left>
      </border>
    </ndxf>
  </rcc>
  <rcc rId="2099" sId="1" odxf="1" dxf="1">
    <oc r="L72">
      <v>85</v>
    </oc>
    <nc r="L72" t="inlineStr">
      <is>
        <t>15.07.2019</t>
      </is>
    </nc>
    <odxf>
      <font>
        <b/>
        <sz val="12"/>
        <color auto="1"/>
      </font>
    </odxf>
    <ndxf>
      <font>
        <b val="0"/>
        <sz val="12"/>
        <color auto="1"/>
      </font>
    </ndxf>
  </rcc>
  <rfmt sheetId="1" sqref="M72" start="0" length="0">
    <dxf>
      <font>
        <b/>
        <sz val="12"/>
        <color auto="1"/>
      </font>
    </dxf>
  </rfmt>
  <rcc rId="2100" sId="1" odxf="1" dxf="1">
    <oc r="N72" t="inlineStr">
      <is>
        <t>Buzau</t>
      </is>
    </oc>
    <nc r="N72"/>
    <odxf>
      <font>
        <sz val="12"/>
        <color auto="1"/>
      </font>
      <fill>
        <patternFill patternType="none">
          <bgColor indexed="65"/>
        </patternFill>
      </fill>
      <border outline="0">
        <left style="thin">
          <color indexed="64"/>
        </left>
      </border>
    </odxf>
    <ndxf>
      <font>
        <sz val="12"/>
        <color auto="1"/>
      </font>
      <fill>
        <patternFill patternType="solid">
          <bgColor rgb="FFFFFF00"/>
        </patternFill>
      </fill>
      <border outline="0">
        <left/>
      </border>
    </ndxf>
  </rcc>
  <rcc rId="2101" sId="1" odxf="1" dxf="1">
    <oc r="O72" t="inlineStr">
      <is>
        <t>Municipiul Buzau</t>
      </is>
    </oc>
    <nc r="O72" t="inlineStr">
      <is>
        <t>Buzau</t>
      </is>
    </nc>
    <odxf>
      <font>
        <sz val="12"/>
      </font>
      <fill>
        <patternFill patternType="solid">
          <bgColor rgb="FFFFFF00"/>
        </patternFill>
      </fill>
      <alignment horizontal="general"/>
    </odxf>
    <ndxf>
      <font>
        <sz val="12"/>
        <color auto="1"/>
      </font>
      <fill>
        <patternFill patternType="none">
          <bgColor indexed="65"/>
        </patternFill>
      </fill>
      <alignment horizontal="center"/>
    </ndxf>
  </rcc>
  <rcc rId="2102" sId="1" odxf="1" dxf="1">
    <oc r="P72" t="inlineStr">
      <is>
        <t>APL</t>
      </is>
    </oc>
    <nc r="P72" t="inlineStr">
      <is>
        <t>Municipiul Buzau</t>
      </is>
    </nc>
    <odxf>
      <font>
        <sz val="10"/>
        <charset val="1"/>
      </font>
      <fill>
        <patternFill patternType="none">
          <bgColor indexed="65"/>
        </patternFill>
      </fill>
      <alignment horizontal="center"/>
      <border outline="0">
        <left/>
      </border>
    </odxf>
    <ndxf>
      <font>
        <sz val="12"/>
        <charset val="1"/>
      </font>
      <fill>
        <patternFill patternType="solid">
          <bgColor rgb="FFFFFF00"/>
        </patternFill>
      </fill>
      <alignment horizontal="general"/>
      <border outline="0">
        <left style="thin">
          <color indexed="64"/>
        </left>
      </border>
    </ndxf>
  </rcc>
  <rcc rId="2103" sId="1" odxf="1" dxf="1">
    <oc r="Q72" t="inlineStr">
      <is>
        <t>119 -  Investiții în capacitatea instituțională și în eficiența administrațiilor și a serviciilor publice la nivel național, regional și local, în perspectiva realizării de reforme, a unei mai bune legiferări și a bunei guvernanțe</t>
      </is>
    </oc>
    <nc r="Q72" t="inlineStr">
      <is>
        <t>APL</t>
      </is>
    </nc>
    <odxf>
      <font>
        <sz val="12"/>
        <color auto="1"/>
        <charset val="1"/>
      </font>
      <border outline="0">
        <left style="thin">
          <color indexed="64"/>
        </left>
      </border>
    </odxf>
    <ndxf>
      <font>
        <sz val="10"/>
        <color auto="1"/>
        <charset val="1"/>
      </font>
      <border outline="0">
        <left/>
      </border>
    </ndxf>
  </rcc>
  <rcc rId="2104" sId="1" odxf="1" dxf="1">
    <oc r="R72" t="inlineStr">
      <is>
        <t>337.089,82</t>
      </is>
    </oc>
    <nc r="R72"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fill>
        <patternFill patternType="solid">
          <bgColor rgb="FFFFFF00"/>
        </patternFill>
      </fill>
    </odxf>
    <ndxf>
      <font>
        <sz val="12"/>
        <color auto="1"/>
        <charset val="1"/>
      </font>
      <fill>
        <patternFill patternType="none">
          <bgColor indexed="65"/>
        </patternFill>
      </fill>
    </ndxf>
  </rcc>
  <rfmt sheetId="1" sqref="S72" start="0" length="0">
    <dxf>
      <font>
        <sz val="12"/>
        <color auto="1"/>
      </font>
      <fill>
        <patternFill patternType="solid">
          <bgColor rgb="FFFFFF00"/>
        </patternFill>
      </fill>
    </dxf>
  </rfmt>
  <rcc rId="2105" sId="1" odxf="1" dxf="1">
    <oc r="T72">
      <v>0</v>
    </oc>
    <nc r="T72" t="inlineStr">
      <is>
        <t>337.089,82</t>
      </is>
    </nc>
    <odxf>
      <border outline="0">
        <left style="medium">
          <color indexed="64"/>
        </left>
      </border>
    </odxf>
    <ndxf>
      <border outline="0">
        <left style="thin">
          <color indexed="64"/>
        </left>
      </border>
    </ndxf>
  </rcc>
  <rcc rId="2106" sId="1" odxf="1" dxf="1">
    <oc r="U72" t="inlineStr">
      <is>
        <t>51.554,91</t>
      </is>
    </oc>
    <nc r="U72">
      <v>0</v>
    </nc>
    <odxf>
      <fill>
        <patternFill patternType="solid">
          <bgColor rgb="FFFFFF00"/>
        </patternFill>
      </fill>
      <border outline="0">
        <left/>
      </border>
    </odxf>
    <ndxf>
      <fill>
        <patternFill patternType="none">
          <bgColor indexed="65"/>
        </patternFill>
      </fill>
      <border outline="0">
        <left style="medium">
          <color indexed="64"/>
        </left>
      </border>
    </ndxf>
  </rcc>
  <rfmt sheetId="1" sqref="V72" start="0" length="0">
    <dxf>
      <font>
        <b val="0"/>
        <sz val="12"/>
        <color auto="1"/>
      </font>
    </dxf>
  </rfmt>
  <rcc rId="2107" sId="1" odxf="1" dxf="1">
    <oc r="W72">
      <v>0</v>
    </oc>
    <nc r="W72" t="inlineStr">
      <is>
        <t>51.554,91</t>
      </is>
    </nc>
    <odxf>
      <font>
        <b val="0"/>
        <sz val="12"/>
        <color auto="1"/>
      </font>
    </odxf>
    <ndxf>
      <font>
        <b/>
        <sz val="12"/>
        <color auto="1"/>
      </font>
    </ndxf>
  </rcc>
  <rcc rId="2108" sId="1" odxf="1" dxf="1">
    <oc r="X72" t="inlineStr">
      <is>
        <t>7.931,52</t>
      </is>
    </oc>
    <nc r="X72">
      <v>0</v>
    </nc>
    <odxf>
      <font>
        <sz val="12"/>
        <color auto="1"/>
      </font>
      <fill>
        <patternFill patternType="none">
          <bgColor indexed="65"/>
        </patternFill>
      </fill>
      <border outline="0">
        <left style="thin">
          <color indexed="64"/>
        </left>
      </border>
    </odxf>
    <ndxf>
      <font>
        <sz val="12"/>
        <color auto="1"/>
      </font>
      <fill>
        <patternFill patternType="solid">
          <bgColor rgb="FFFFFF00"/>
        </patternFill>
      </fill>
      <border outline="0">
        <left/>
      </border>
    </ndxf>
  </rcc>
  <rfmt sheetId="1" sqref="Y72" start="0" length="0">
    <dxf>
      <font>
        <sz val="12"/>
        <color auto="1"/>
      </font>
      <fill>
        <patternFill patternType="none">
          <bgColor indexed="65"/>
        </patternFill>
      </fill>
    </dxf>
  </rfmt>
  <rcc rId="2109" sId="1" odxf="1" dxf="1">
    <oc r="Z72">
      <v>0</v>
    </oc>
    <nc r="Z72" t="inlineStr">
      <is>
        <t>7.931,52</t>
      </is>
    </nc>
    <odxf>
      <font>
        <sz val="10"/>
        <charset val="1"/>
      </font>
      <fill>
        <patternFill patternType="none">
          <bgColor indexed="65"/>
        </patternFill>
      </fill>
      <border outline="0">
        <left/>
      </border>
    </odxf>
    <ndxf>
      <font>
        <sz val="12"/>
        <charset val="1"/>
      </font>
      <fill>
        <patternFill patternType="solid">
          <bgColor rgb="FFFFFF00"/>
        </patternFill>
      </fill>
      <border outline="0">
        <left style="thin">
          <color indexed="64"/>
        </left>
      </border>
    </ndxf>
  </rcc>
  <rfmt sheetId="1" sqref="AA72" start="0" length="0">
    <dxf>
      <font>
        <sz val="10"/>
        <color auto="1"/>
        <charset val="1"/>
      </font>
      <border outline="0">
        <left/>
      </border>
    </dxf>
  </rfmt>
  <rfmt sheetId="1" sqref="AB72" start="0" length="0">
    <dxf>
      <font>
        <sz val="12"/>
        <color auto="1"/>
        <charset val="1"/>
      </font>
      <fill>
        <patternFill patternType="none">
          <bgColor indexed="65"/>
        </patternFill>
      </fill>
    </dxf>
  </rfmt>
  <rfmt sheetId="1" sqref="AC72" start="0" length="0">
    <dxf>
      <font>
        <sz val="12"/>
        <color auto="1"/>
      </font>
      <fill>
        <patternFill patternType="solid">
          <bgColor rgb="FFFFFF00"/>
        </patternFill>
      </fill>
    </dxf>
  </rfmt>
  <rcc rId="2110" sId="1" odxf="1" dxf="1">
    <oc r="AD72">
      <v>396576.25</v>
    </oc>
    <nc r="AD72">
      <v>0</v>
    </nc>
    <odxf>
      <numFmt numFmtId="4" formatCode="#,##0.00"/>
      <border outline="0">
        <left style="medium">
          <color indexed="64"/>
        </left>
      </border>
    </odxf>
    <ndxf>
      <numFmt numFmtId="0" formatCode="General"/>
      <border outline="0">
        <left style="thin">
          <color indexed="64"/>
        </left>
      </border>
    </ndxf>
  </rcc>
  <rcc rId="2111" sId="1" odxf="1" dxf="1" numFmtId="4">
    <nc r="AE72">
      <v>396576.25</v>
    </nc>
    <odxf>
      <numFmt numFmtId="0" formatCode="General"/>
      <fill>
        <patternFill patternType="solid">
          <bgColor rgb="FFFFFF00"/>
        </patternFill>
      </fill>
      <border outline="0">
        <left/>
      </border>
    </odxf>
    <ndxf>
      <numFmt numFmtId="4" formatCode="#,##0.00"/>
      <fill>
        <patternFill patternType="none">
          <bgColor indexed="65"/>
        </patternFill>
      </fill>
      <border outline="0">
        <left style="medium">
          <color indexed="64"/>
        </left>
      </border>
    </ndxf>
  </rcc>
  <rcc rId="2112" sId="1" odxf="1" dxf="1">
    <oc r="AF72">
      <v>398765.85</v>
    </oc>
    <nc r="AF72"/>
    <odxf>
      <font>
        <b/>
        <sz val="12"/>
        <color auto="1"/>
      </font>
      <numFmt numFmtId="4" formatCode="#,##0.00"/>
    </odxf>
    <ndxf>
      <font>
        <b val="0"/>
        <sz val="12"/>
        <color auto="1"/>
      </font>
      <numFmt numFmtId="0" formatCode="General"/>
    </ndxf>
  </rcc>
  <rcc rId="2113" sId="1" odxf="1" dxf="1" numFmtId="4">
    <oc r="AG72" t="inlineStr">
      <is>
        <t xml:space="preserve"> în implementare</t>
      </is>
    </oc>
    <nc r="AG72">
      <v>398765.85</v>
    </nc>
    <odxf>
      <font>
        <b val="0"/>
        <sz val="12"/>
        <color auto="1"/>
      </font>
      <numFmt numFmtId="0" formatCode="General"/>
    </odxf>
    <ndxf>
      <font>
        <b/>
        <sz val="12"/>
        <color auto="1"/>
      </font>
      <numFmt numFmtId="4" formatCode="#,##0.00"/>
    </ndxf>
  </rcc>
  <rcc rId="2114" sId="1" odxf="1" dxf="1">
    <nc r="AH72" t="inlineStr">
      <is>
        <t xml:space="preserve"> în implementare</t>
      </is>
    </nc>
    <odxf>
      <font>
        <sz val="12"/>
        <color auto="1"/>
      </font>
      <numFmt numFmtId="3" formatCode="#,##0"/>
      <fill>
        <patternFill patternType="none">
          <bgColor indexed="65"/>
        </patternFill>
      </fill>
      <alignment horizontal="right"/>
      <border outline="0">
        <left style="thin">
          <color indexed="64"/>
        </left>
      </border>
    </odxf>
    <ndxf>
      <font>
        <sz val="12"/>
        <color auto="1"/>
      </font>
      <numFmt numFmtId="0" formatCode="General"/>
      <fill>
        <patternFill patternType="solid">
          <bgColor rgb="FFFFFF00"/>
        </patternFill>
      </fill>
      <alignment horizontal="center"/>
      <border outline="0">
        <left/>
      </border>
    </ndxf>
  </rcc>
  <rfmt sheetId="1" sqref="A72">
    <dxf>
      <fill>
        <patternFill>
          <bgColor theme="0"/>
        </patternFill>
      </fill>
    </dxf>
  </rfmt>
  <rcc rId="2115" sId="1" odxf="1" dxf="1" numFmtId="4">
    <nc r="M72">
      <f>S72/AE72*100</f>
    </nc>
    <ndxf>
      <font>
        <b val="0"/>
        <sz val="12"/>
        <color auto="1"/>
      </font>
      <numFmt numFmtId="164" formatCode="0.000000000"/>
      <fill>
        <patternFill patternType="none">
          <bgColor indexed="65"/>
        </patternFill>
      </fill>
      <border outline="0">
        <left style="thin">
          <color indexed="64"/>
        </left>
      </border>
    </ndxf>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2">
    <dxf>
      <fill>
        <patternFill>
          <bgColor theme="0"/>
        </patternFill>
      </fill>
    </dxf>
  </rfmt>
  <rfmt sheetId="1" sqref="N72">
    <dxf>
      <fill>
        <patternFill>
          <bgColor theme="0"/>
        </patternFill>
      </fill>
    </dxf>
  </rfmt>
  <rcc rId="2116" sId="1">
    <nc r="N72">
      <v>2</v>
    </nc>
  </rcc>
  <rfmt sheetId="1" sqref="P72" start="0" length="0">
    <dxf>
      <font>
        <sz val="12"/>
        <color auto="1"/>
      </font>
      <fill>
        <patternFill>
          <bgColor theme="0"/>
        </patternFill>
      </fill>
      <alignment horizontal="center"/>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72">
    <dxf>
      <fill>
        <patternFill>
          <bgColor theme="0"/>
        </patternFill>
      </fill>
    </dxf>
  </rfmt>
  <rfmt sheetId="1" sqref="T72" start="0" length="0">
    <dxf>
      <numFmt numFmtId="4" formatCode="#,##0.00"/>
      <fill>
        <patternFill patternType="solid">
          <bgColor rgb="FFFFFF00"/>
        </patternFill>
      </fill>
      <alignment horizontal="right"/>
    </dxf>
  </rfmt>
  <rfmt sheetId="1" sqref="U72" start="0" length="0">
    <dxf>
      <numFmt numFmtId="4" formatCode="#,##0.00"/>
      <fill>
        <patternFill patternType="solid">
          <bgColor rgb="FFFFFF00"/>
        </patternFill>
      </fill>
      <alignment horizontal="right"/>
      <border outline="0">
        <left style="thin">
          <color indexed="64"/>
        </left>
      </border>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V72">
    <dxf>
      <fill>
        <patternFill>
          <bgColor theme="0"/>
        </patternFill>
      </fill>
    </dxf>
  </rfmt>
  <rfmt sheetId="1" sqref="AA72" start="0" length="0">
    <dxf>
      <font>
        <sz val="12"/>
        <color auto="1"/>
        <charset val="1"/>
      </font>
      <numFmt numFmtId="4" formatCode="#,##0.00"/>
      <fill>
        <patternFill patternType="solid">
          <bgColor rgb="FFFFFF00"/>
        </patternFill>
      </fill>
      <alignment horizontal="right"/>
      <border outline="0">
        <left style="thin">
          <color indexed="64"/>
        </left>
      </border>
    </dxf>
  </rfmt>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D72" start="0" length="0">
    <dxf>
      <numFmt numFmtId="4" formatCode="#,##0.00"/>
      <fill>
        <patternFill patternType="solid">
          <bgColor rgb="FFFFFF00"/>
        </patternFill>
      </fill>
      <alignment horizontal="right"/>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F72:AH72">
    <dxf>
      <fill>
        <patternFill>
          <bgColor theme="0"/>
        </patternFill>
      </fill>
    </dxf>
  </rfmt>
  <rfmt sheetId="1" s="1" sqref="AE72" start="0" length="0">
    <dxf>
      <numFmt numFmtId="165" formatCode="#,##0.00_ ;\-#,##0.00\ "/>
      <fill>
        <patternFill patternType="solid">
          <bgColor theme="0"/>
        </patternFill>
      </fill>
      <alignment horizontal="right"/>
      <border outline="0">
        <left style="thin">
          <color indexed="64"/>
        </left>
      </border>
    </dxf>
  </rfmt>
  <rcc rId="2117" sId="1" numFmtId="4">
    <oc r="AE72">
      <v>396576.25</v>
    </oc>
    <nc r="AE72">
      <f>S72+V72+Y72+AB72</f>
    </nc>
  </rcc>
  <rcc rId="2118" sId="1" odxf="1" s="1" dxf="1">
    <oc r="AG72">
      <v>398765.85</v>
    </oc>
    <nc r="AG72">
      <f>AE72+AF72</f>
    </nc>
    <ndxf>
      <font>
        <b val="0"/>
        <sz val="12"/>
        <color auto="1"/>
        <name val="Calibri"/>
        <family val="2"/>
        <charset val="238"/>
        <scheme val="minor"/>
      </font>
      <numFmt numFmtId="165" formatCode="#,##0.00_ ;\-#,##0.00\ "/>
      <fill>
        <patternFill patternType="none">
          <bgColor indexed="65"/>
        </patternFill>
      </fill>
      <alignment horizontal="right"/>
      <border outline="0">
        <left style="thin">
          <color indexed="64"/>
        </left>
      </border>
    </ndxf>
  </rcc>
  <rcv guid="{36624B2D-80F9-4F79-AC4A-B3547C36F23F}" action="delete"/>
  <rdn rId="0" localSheetId="1" customView="1" name="Z_36624B2D_80F9_4F79_AC4A_B3547C36F23F_.wvu.PrintArea" hidden="1" oldHidden="1">
    <formula>Sheet1!$A$1:$AL$446</formula>
    <oldFormula>Sheet1!$A$1:$AL$446</oldFormula>
  </rdn>
  <rdn rId="0" localSheetId="1" customView="1" name="Z_36624B2D_80F9_4F79_AC4A_B3547C36F23F_.wvu.FilterData" hidden="1" oldHidden="1">
    <formula>Sheet1!$A$1:$DG$423</formula>
    <oldFormula>Sheet1!$A$1:$DG$423</oldFormula>
  </rdn>
  <rcv guid="{36624B2D-80F9-4F79-AC4A-B3547C36F23F}"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21" sId="1" ref="A412:XFD412" action="deleteRow">
    <undo index="65535" exp="area" ref3D="1" dr="$H$1:$N$1048576" dn="Z_65B035E3_87FA_46C5_996E_864F2C8D0EBC_.wvu.Cols" sId="1"/>
    <rfmt sheetId="1" xfDxf="1" sqref="A412:XFD412" start="0" length="0">
      <dxf>
        <fill>
          <patternFill patternType="solid">
            <bgColor theme="0"/>
          </patternFill>
        </fill>
      </dxf>
    </rfmt>
    <rfmt sheetId="1" sqref="A412" start="0" length="0">
      <dxf>
        <font>
          <sz val="12"/>
          <color auto="1"/>
          <name val="Calibri"/>
          <family val="2"/>
          <charset val="238"/>
          <scheme val="minor"/>
        </font>
        <fill>
          <patternFill patternType="none">
            <bgColor indexed="65"/>
          </patternFill>
        </fill>
        <alignment horizontal="center" vertical="center" wrapText="1"/>
        <border outline="0">
          <left style="medium">
            <color indexed="64"/>
          </left>
          <right style="thin">
            <color indexed="64"/>
          </right>
          <top style="thin">
            <color indexed="64"/>
          </top>
          <bottom style="thin">
            <color indexed="64"/>
          </bottom>
        </border>
      </dxf>
    </rfmt>
    <rcc rId="0" sId="1" dxf="1">
      <nc r="B412">
        <v>119892</v>
      </nc>
      <n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ndxf>
    </rcc>
    <rcc rId="0" sId="1" dxf="1">
      <nc r="C412">
        <v>480</v>
      </nc>
      <ndxf>
        <font>
          <b/>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ndxf>
    </rcc>
    <rcc rId="0" sId="1" dxf="1">
      <nc r="D412" t="inlineStr">
        <is>
          <t>DV</t>
        </is>
      </nc>
      <n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ndxf>
    </rcc>
    <rcc rId="0" sId="1" dxf="1">
      <nc r="E412" t="inlineStr">
        <is>
          <t>AP 2/11i /2.1</t>
        </is>
      </nc>
      <ndxf>
        <font>
          <sz val="12"/>
          <color auto="1"/>
          <name val="Calibri"/>
          <family val="2"/>
          <charset val="238"/>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ndxf>
    </rcc>
    <rcc rId="0" sId="1" dxf="1">
      <nc r="F412" t="inlineStr">
        <is>
          <t>CP6 less /2017</t>
        </is>
      </nc>
      <ndxf>
        <font>
          <sz val="12"/>
          <color theme="1"/>
          <name val="Calibri"/>
          <family val="2"/>
          <charset val="238"/>
          <scheme val="minor"/>
        </font>
        <fill>
          <patternFill>
            <bgColor rgb="FFFFFF00"/>
          </patternFill>
        </fill>
        <alignment vertical="center" wrapText="1"/>
        <border outline="0">
          <left style="thin">
            <color indexed="64"/>
          </left>
          <right style="thin">
            <color indexed="64"/>
          </right>
          <top style="thin">
            <color indexed="64"/>
          </top>
          <bottom style="thin">
            <color indexed="64"/>
          </bottom>
        </border>
      </ndxf>
    </rcc>
    <rcc rId="0" sId="1" dxf="1">
      <nc r="G412" t="inlineStr">
        <is>
          <t>Implementarea managementului calitatii serviciilor furnizate de Municipiul Buzau</t>
        </is>
      </nc>
      <ndxf>
        <font>
          <sz val="10"/>
          <color theme="1"/>
          <name val="Calibri"/>
          <family val="2"/>
          <charset val="1"/>
          <scheme val="minor"/>
        </font>
        <fill>
          <patternFill patternType="none">
            <bgColor indexed="65"/>
          </patternFill>
        </fill>
        <alignment horizontal="center" vertical="center" wrapText="1"/>
        <border outline="0">
          <right style="thin">
            <color indexed="64"/>
          </right>
          <top style="thin">
            <color indexed="64"/>
          </top>
          <bottom style="thin">
            <color indexed="64"/>
          </bottom>
        </border>
      </ndxf>
    </rcc>
    <rcc rId="0" sId="1" dxf="1">
      <nc r="H412" t="inlineStr">
        <is>
          <t>UNITATEA ADMINISTRATIV TERITORIALA MUNICIPIUL BUZAU</t>
        </is>
      </nc>
      <ndxf>
        <font>
          <sz val="12"/>
          <color auto="1"/>
          <name val="Calibri"/>
          <family val="2"/>
          <charset val="1"/>
          <scheme val="minor"/>
        </font>
        <fill>
          <patternFill patternType="none">
            <bgColor indexed="65"/>
          </patternFill>
        </fill>
        <alignment horizontal="left" vertical="center" wrapText="1"/>
        <border outline="0">
          <left style="thin">
            <color indexed="64"/>
          </left>
          <right style="thin">
            <color indexed="64"/>
          </right>
          <top style="thin">
            <color indexed="64"/>
          </top>
          <bottom style="thin">
            <color indexed="64"/>
          </bottom>
        </border>
      </ndxf>
    </rcc>
    <rcc rId="0" sId="1" dxf="1">
      <nc r="I412" t="inlineStr">
        <is>
          <t>n.a.</t>
        </is>
      </nc>
      <ndxf>
        <font>
          <sz val="12"/>
          <color auto="1"/>
          <name val="Calibri"/>
          <family val="2"/>
          <charset val="238"/>
          <scheme val="minor"/>
        </font>
        <fill>
          <patternFill>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J412" t="inlineStr">
        <is>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is>
      </nc>
      <ndxf>
        <font>
          <sz val="12"/>
          <color auto="1"/>
          <name val="Calibri"/>
          <family val="2"/>
          <charset val="238"/>
          <scheme val="minor"/>
        </font>
        <fill>
          <patternFill patternType="none">
            <bgColor indexed="65"/>
          </patternFill>
        </fill>
        <alignment horizontal="justify" vertical="top" wrapText="1"/>
        <border outline="0">
          <left style="thin">
            <color indexed="64"/>
          </left>
          <right style="thin">
            <color indexed="64"/>
          </right>
          <top style="thin">
            <color indexed="64"/>
          </top>
          <bottom style="thin">
            <color indexed="64"/>
          </bottom>
        </border>
      </ndxf>
    </rcc>
    <rcc rId="0" sId="1" dxf="1">
      <nc r="K412" t="inlineStr">
        <is>
          <t>16.10.2018</t>
        </is>
      </nc>
      <ndxf>
        <font>
          <sz val="12"/>
          <color auto="1"/>
          <name val="Calibri"/>
          <family val="2"/>
          <charset val="238"/>
          <scheme val="minor"/>
        </font>
        <fill>
          <patternFill patternType="none">
            <bgColor indexed="65"/>
          </patternFill>
        </fill>
        <alignment horizontal="center" vertical="center" wrapText="1"/>
        <border outline="0">
          <left style="medium">
            <color indexed="64"/>
          </left>
          <right style="thin">
            <color indexed="64"/>
          </right>
          <top style="thin">
            <color indexed="64"/>
          </top>
          <bottom style="thin">
            <color indexed="64"/>
          </bottom>
        </border>
      </ndxf>
    </rcc>
    <rcc rId="0" sId="1" dxf="1">
      <nc r="L412" t="inlineStr">
        <is>
          <t>15.07.2019</t>
        </is>
      </nc>
      <n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ndxf>
    </rcc>
    <rcc rId="0" sId="1" dxf="1">
      <nc r="M412">
        <v>85</v>
      </nc>
      <ndxf>
        <font>
          <b/>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ndxf>
    </rcc>
    <rfmt sheetId="1" sqref="N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cc rId="0" sId="1" dxf="1">
      <nc r="O412" t="inlineStr">
        <is>
          <t>Buzau</t>
        </is>
      </nc>
      <ndxf>
        <font>
          <sz val="12"/>
          <color auto="1"/>
          <name val="Calibri"/>
          <family val="2"/>
          <charset val="238"/>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ndxf>
    </rcc>
    <rcc rId="0" sId="1" dxf="1">
      <nc r="P412" t="inlineStr">
        <is>
          <t>Municipiul Buzau</t>
        </is>
      </nc>
      <ndxf>
        <font>
          <sz val="12"/>
          <color theme="1"/>
          <name val="Calibri"/>
          <family val="2"/>
          <charset val="238"/>
          <scheme val="minor"/>
        </font>
        <fill>
          <patternFill>
            <bgColor rgb="FFFFFF00"/>
          </patternFill>
        </fill>
        <alignment vertical="center" wrapText="1"/>
        <border outline="0">
          <left style="thin">
            <color indexed="64"/>
          </left>
          <right style="thin">
            <color indexed="64"/>
          </right>
          <top style="thin">
            <color indexed="64"/>
          </top>
          <bottom style="thin">
            <color indexed="64"/>
          </bottom>
        </border>
      </ndxf>
    </rcc>
    <rcc rId="0" sId="1" dxf="1">
      <nc r="Q412" t="inlineStr">
        <is>
          <t>APL</t>
        </is>
      </nc>
      <ndxf>
        <font>
          <sz val="10"/>
          <color theme="1"/>
          <name val="Calibri"/>
          <family val="2"/>
          <charset val="1"/>
          <scheme val="minor"/>
        </font>
        <fill>
          <patternFill patternType="none">
            <bgColor indexed="65"/>
          </patternFill>
        </fill>
        <alignment horizontal="center" vertical="center" wrapText="1"/>
        <border outline="0">
          <right style="thin">
            <color indexed="64"/>
          </right>
          <top style="thin">
            <color indexed="64"/>
          </top>
          <bottom style="thin">
            <color indexed="64"/>
          </bottom>
        </border>
      </ndxf>
    </rcc>
    <rcc rId="0" sId="1" dxf="1">
      <nc r="R412" t="inlineStr">
        <is>
          <t>119 -  Investiții în capacitatea instituțională și în eficiența administrațiilor și a serviciilor publice la nivel național, regional și local, în perspectiva realizării de reforme, a unei mai bune legiferări și a bunei guvernanțe</t>
        </is>
      </nc>
      <ndxf>
        <font>
          <sz val="12"/>
          <color auto="1"/>
          <name val="Calibri"/>
          <family val="2"/>
          <charset val="1"/>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ndxf>
    </rcc>
    <rcc rId="0" sId="1" dxf="1">
      <nc r="S412" t="inlineStr">
        <is>
          <t>337.089,82</t>
        </is>
      </nc>
      <ndxf>
        <font>
          <sz val="12"/>
          <color auto="1"/>
          <name val="Calibri"/>
          <family val="2"/>
          <charset val="238"/>
          <scheme val="minor"/>
        </font>
        <fill>
          <patternFill>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T412" t="inlineStr">
        <is>
          <t>337.089,82</t>
        </is>
      </nc>
      <ndxf>
        <font>
          <sz val="12"/>
          <color auto="1"/>
          <name val="Calibri"/>
          <family val="2"/>
          <charset val="238"/>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ndxf>
    </rcc>
    <rcc rId="0" sId="1" dxf="1">
      <nc r="U412">
        <v>0</v>
      </nc>
      <ndxf>
        <font>
          <sz val="12"/>
          <color auto="1"/>
          <name val="Calibri"/>
          <family val="2"/>
          <charset val="238"/>
          <scheme val="minor"/>
        </font>
        <fill>
          <patternFill patternType="none">
            <bgColor indexed="65"/>
          </patternFill>
        </fill>
        <alignment horizontal="center" vertical="center" wrapText="1"/>
        <border outline="0">
          <left style="medium">
            <color indexed="64"/>
          </left>
          <right style="thin">
            <color indexed="64"/>
          </right>
          <top style="thin">
            <color indexed="64"/>
          </top>
          <bottom style="thin">
            <color indexed="64"/>
          </bottom>
        </border>
      </ndxf>
    </rcc>
    <rcc rId="0" sId="1" dxf="1">
      <nc r="V412" t="inlineStr">
        <is>
          <t>51.554,91</t>
        </is>
      </nc>
      <n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ndxf>
    </rcc>
    <rcc rId="0" sId="1" dxf="1">
      <nc r="W412" t="inlineStr">
        <is>
          <t>51.554,91</t>
        </is>
      </nc>
      <ndxf>
        <font>
          <b/>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ndxf>
    </rcc>
    <rcc rId="0" sId="1" dxf="1">
      <nc r="X412">
        <v>0</v>
      </nc>
      <n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ndxf>
    </rcc>
    <rcc rId="0" sId="1" dxf="1">
      <nc r="Y412" t="inlineStr">
        <is>
          <t>7.931,52</t>
        </is>
      </nc>
      <ndxf>
        <font>
          <sz val="12"/>
          <color auto="1"/>
          <name val="Calibri"/>
          <family val="2"/>
          <charset val="238"/>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ndxf>
    </rcc>
    <rcc rId="0" sId="1" dxf="1">
      <nc r="Z412" t="inlineStr">
        <is>
          <t>7.931,52</t>
        </is>
      </nc>
      <ndxf>
        <font>
          <sz val="12"/>
          <color theme="1"/>
          <name val="Calibri"/>
          <family val="2"/>
          <charset val="238"/>
          <scheme val="minor"/>
        </font>
        <fill>
          <patternFill>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AA412">
        <v>0</v>
      </nc>
      <ndxf>
        <font>
          <sz val="10"/>
          <color theme="1"/>
          <name val="Calibri"/>
          <family val="2"/>
          <charset val="1"/>
          <scheme val="minor"/>
        </font>
        <fill>
          <patternFill patternType="none">
            <bgColor indexed="65"/>
          </patternFill>
        </fill>
        <alignment horizontal="center" vertical="center" wrapText="1"/>
        <border outline="0">
          <right style="thin">
            <color indexed="64"/>
          </right>
          <top style="thin">
            <color indexed="64"/>
          </top>
          <bottom style="thin">
            <color indexed="64"/>
          </bottom>
        </border>
      </ndxf>
    </rcc>
    <rcc rId="0" sId="1" dxf="1">
      <nc r="AB412">
        <v>0</v>
      </nc>
      <ndxf>
        <font>
          <sz val="12"/>
          <color auto="1"/>
          <name val="Calibri"/>
          <family val="2"/>
          <charset val="1"/>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ndxf>
    </rcc>
    <rcc rId="0" sId="1" dxf="1">
      <nc r="AC412">
        <v>0</v>
      </nc>
      <ndxf>
        <font>
          <sz val="12"/>
          <color auto="1"/>
          <name val="Calibri"/>
          <family val="2"/>
          <charset val="238"/>
          <scheme val="minor"/>
        </font>
        <fill>
          <patternFill>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AD412">
        <v>0</v>
      </nc>
      <ndxf>
        <font>
          <sz val="12"/>
          <color auto="1"/>
          <name val="Calibri"/>
          <family val="2"/>
          <charset val="238"/>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ndxf>
    </rcc>
    <rcc rId="0" sId="1" dxf="1" numFmtId="4">
      <nc r="AE412">
        <v>396576.25</v>
      </nc>
      <ndxf>
        <font>
          <sz val="12"/>
          <color auto="1"/>
          <name val="Calibri"/>
          <family val="2"/>
          <charset val="238"/>
          <scheme val="minor"/>
        </font>
        <numFmt numFmtId="4" formatCode="#,##0.00"/>
        <fill>
          <patternFill patternType="none">
            <bgColor indexed="65"/>
          </patternFill>
        </fill>
        <alignment horizontal="center" vertical="center" wrapText="1"/>
        <border outline="0">
          <left style="medium">
            <color indexed="64"/>
          </left>
          <right style="thin">
            <color indexed="64"/>
          </right>
          <top style="thin">
            <color indexed="64"/>
          </top>
          <bottom style="thin">
            <color indexed="64"/>
          </bottom>
        </border>
      </ndxf>
    </rcc>
    <rfmt sheetId="1" sqref="AF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cc rId="0" sId="1" dxf="1" numFmtId="4">
      <nc r="AG412">
        <v>398765.85</v>
      </nc>
      <ndxf>
        <font>
          <b/>
          <sz val="12"/>
          <color auto="1"/>
          <name val="Calibri"/>
          <family val="2"/>
          <charset val="238"/>
          <scheme val="minor"/>
        </font>
        <numFmt numFmtId="4" formatCode="#,##0.00"/>
        <fill>
          <patternFill>
            <bgColor rgb="FFFFFF00"/>
          </patternFill>
        </fill>
        <alignment horizontal="center" vertical="center" wrapText="1"/>
        <border outline="0">
          <right style="thin">
            <color indexed="64"/>
          </right>
          <top style="thin">
            <color indexed="64"/>
          </top>
          <bottom style="thin">
            <color indexed="64"/>
          </bottom>
        </border>
      </ndxf>
    </rcc>
    <rcc rId="0" sId="1" dxf="1">
      <nc r="AH412" t="inlineStr">
        <is>
          <t xml:space="preserve"> în implementare</t>
        </is>
      </nc>
      <n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ndxf>
    </rcc>
    <rfmt sheetId="1" sqref="AI412" start="0" length="0">
      <dxf>
        <font>
          <sz val="12"/>
          <color auto="1"/>
          <name val="Calibri"/>
          <family val="2"/>
          <charset val="238"/>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dxf>
    </rfmt>
    <rcc rId="0" sId="1" dxf="1">
      <nc r="AJ412">
        <v>0</v>
      </nc>
      <ndxf>
        <font>
          <sz val="12"/>
          <color theme="1"/>
          <name val="Calibri"/>
          <family val="2"/>
          <charset val="238"/>
          <scheme val="minor"/>
        </font>
        <fill>
          <patternFill>
            <bgColor rgb="FFFFFF00"/>
          </patternFill>
        </fill>
        <alignment vertical="center" wrapText="1"/>
        <border outline="0">
          <left style="thin">
            <color indexed="64"/>
          </left>
          <right style="thin">
            <color indexed="64"/>
          </right>
          <top style="thin">
            <color indexed="64"/>
          </top>
          <bottom style="thin">
            <color indexed="64"/>
          </bottom>
        </border>
      </ndxf>
    </rcc>
    <rcc rId="0" sId="1" dxf="1">
      <nc r="AK412">
        <v>0</v>
      </nc>
      <ndxf>
        <font>
          <sz val="10"/>
          <color theme="1"/>
          <name val="Calibri"/>
          <family val="2"/>
          <charset val="1"/>
          <scheme val="minor"/>
        </font>
        <fill>
          <patternFill patternType="none">
            <bgColor indexed="65"/>
          </patternFill>
        </fill>
        <alignment horizontal="center" vertical="center" wrapText="1"/>
        <border outline="0">
          <right style="thin">
            <color indexed="64"/>
          </right>
          <top style="thin">
            <color indexed="64"/>
          </top>
          <bottom style="thin">
            <color indexed="64"/>
          </bottom>
        </border>
      </ndxf>
    </rcc>
    <rfmt sheetId="1" sqref="AL412" start="0" length="0">
      <dxf>
        <font>
          <sz val="12"/>
          <color auto="1"/>
          <name val="Calibri"/>
          <family val="2"/>
          <charset val="1"/>
          <scheme val="minor"/>
        </font>
        <fill>
          <patternFill patternType="none">
            <bgColor indexed="65"/>
          </patternFill>
        </fill>
        <alignment horizontal="left" vertical="center" wrapText="1"/>
        <border outline="0">
          <left style="thin">
            <color indexed="64"/>
          </left>
          <right style="thin">
            <color indexed="64"/>
          </right>
          <top style="thin">
            <color indexed="64"/>
          </top>
          <bottom style="thin">
            <color indexed="64"/>
          </bottom>
        </border>
      </dxf>
    </rfmt>
    <rfmt sheetId="1" sqref="AM412" start="0" length="0">
      <dxf>
        <font>
          <sz val="12"/>
          <color auto="1"/>
          <name val="Calibri"/>
          <family val="2"/>
          <charset val="238"/>
          <scheme val="minor"/>
        </font>
        <fill>
          <patternFill>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AN412" start="0" length="0">
      <dxf>
        <font>
          <sz val="12"/>
          <color auto="1"/>
          <name val="Calibri"/>
          <family val="2"/>
          <charset val="238"/>
          <scheme val="minor"/>
        </font>
        <fill>
          <patternFill patternType="none">
            <bgColor indexed="65"/>
          </patternFill>
        </fill>
        <alignment horizontal="justify" vertical="top" wrapText="1"/>
        <border outline="0">
          <left style="thin">
            <color indexed="64"/>
          </left>
          <right style="thin">
            <color indexed="64"/>
          </right>
          <top style="thin">
            <color indexed="64"/>
          </top>
          <bottom style="thin">
            <color indexed="64"/>
          </bottom>
        </border>
      </dxf>
    </rfmt>
    <rfmt sheetId="1" sqref="AO412" start="0" length="0">
      <dxf>
        <font>
          <sz val="12"/>
          <color auto="1"/>
          <name val="Calibri"/>
          <family val="2"/>
          <charset val="238"/>
          <scheme val="minor"/>
        </font>
        <fill>
          <patternFill patternType="none">
            <bgColor indexed="65"/>
          </patternFill>
        </fill>
        <alignment horizontal="center" vertical="center" wrapText="1"/>
        <border outline="0">
          <left style="medium">
            <color indexed="64"/>
          </left>
          <right style="thin">
            <color indexed="64"/>
          </right>
          <top style="thin">
            <color indexed="64"/>
          </top>
          <bottom style="thin">
            <color indexed="64"/>
          </bottom>
        </border>
      </dxf>
    </rfmt>
    <rfmt sheetId="1" sqref="AP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AQ412" start="0" length="0">
      <dxf>
        <font>
          <b/>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AR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AS412" start="0" length="0">
      <dxf>
        <font>
          <sz val="12"/>
          <color auto="1"/>
          <name val="Calibri"/>
          <family val="2"/>
          <charset val="238"/>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dxf>
    </rfmt>
    <rfmt sheetId="1" sqref="AT412" start="0" length="0">
      <dxf>
        <font>
          <sz val="12"/>
          <color theme="1"/>
          <name val="Calibri"/>
          <family val="2"/>
          <charset val="238"/>
          <scheme val="minor"/>
        </font>
        <fill>
          <patternFill>
            <bgColor rgb="FFFFFF00"/>
          </patternFill>
        </fill>
        <alignment vertical="center" wrapText="1"/>
        <border outline="0">
          <left style="thin">
            <color indexed="64"/>
          </left>
          <right style="thin">
            <color indexed="64"/>
          </right>
          <top style="thin">
            <color indexed="64"/>
          </top>
          <bottom style="thin">
            <color indexed="64"/>
          </bottom>
        </border>
      </dxf>
    </rfmt>
    <rfmt sheetId="1" sqref="AU412" start="0" length="0">
      <dxf>
        <font>
          <sz val="10"/>
          <color theme="1"/>
          <name val="Calibri"/>
          <family val="2"/>
          <charset val="1"/>
          <scheme val="minor"/>
        </font>
        <fill>
          <patternFill patternType="none">
            <bgColor indexed="65"/>
          </patternFill>
        </fill>
        <alignment horizontal="center" vertical="center" wrapText="1"/>
        <border outline="0">
          <right style="thin">
            <color indexed="64"/>
          </right>
          <top style="thin">
            <color indexed="64"/>
          </top>
          <bottom style="thin">
            <color indexed="64"/>
          </bottom>
        </border>
      </dxf>
    </rfmt>
    <rfmt sheetId="1" sqref="AV412" start="0" length="0">
      <dxf>
        <font>
          <sz val="12"/>
          <color auto="1"/>
          <name val="Calibri"/>
          <family val="2"/>
          <charset val="1"/>
          <scheme val="minor"/>
        </font>
        <fill>
          <patternFill patternType="none">
            <bgColor indexed="65"/>
          </patternFill>
        </fill>
        <alignment horizontal="left" vertical="center" wrapText="1"/>
        <border outline="0">
          <left style="thin">
            <color indexed="64"/>
          </left>
          <right style="thin">
            <color indexed="64"/>
          </right>
          <top style="thin">
            <color indexed="64"/>
          </top>
          <bottom style="thin">
            <color indexed="64"/>
          </bottom>
        </border>
      </dxf>
    </rfmt>
    <rfmt sheetId="1" sqref="AW412" start="0" length="0">
      <dxf>
        <font>
          <sz val="12"/>
          <color auto="1"/>
          <name val="Calibri"/>
          <family val="2"/>
          <charset val="238"/>
          <scheme val="minor"/>
        </font>
        <fill>
          <patternFill>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AX412" start="0" length="0">
      <dxf>
        <font>
          <sz val="12"/>
          <color auto="1"/>
          <name val="Calibri"/>
          <family val="2"/>
          <charset val="238"/>
          <scheme val="minor"/>
        </font>
        <fill>
          <patternFill patternType="none">
            <bgColor indexed="65"/>
          </patternFill>
        </fill>
        <alignment horizontal="justify" vertical="top" wrapText="1"/>
        <border outline="0">
          <left style="thin">
            <color indexed="64"/>
          </left>
          <right style="thin">
            <color indexed="64"/>
          </right>
          <top style="thin">
            <color indexed="64"/>
          </top>
          <bottom style="thin">
            <color indexed="64"/>
          </bottom>
        </border>
      </dxf>
    </rfmt>
    <rfmt sheetId="1" sqref="AY412" start="0" length="0">
      <dxf>
        <font>
          <sz val="12"/>
          <color auto="1"/>
          <name val="Calibri"/>
          <family val="2"/>
          <charset val="238"/>
          <scheme val="minor"/>
        </font>
        <fill>
          <patternFill patternType="none">
            <bgColor indexed="65"/>
          </patternFill>
        </fill>
        <alignment horizontal="center" vertical="center" wrapText="1"/>
        <border outline="0">
          <left style="medium">
            <color indexed="64"/>
          </left>
          <right style="thin">
            <color indexed="64"/>
          </right>
          <top style="thin">
            <color indexed="64"/>
          </top>
          <bottom style="thin">
            <color indexed="64"/>
          </bottom>
        </border>
      </dxf>
    </rfmt>
    <rfmt sheetId="1" sqref="AZ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BA412" start="0" length="0">
      <dxf>
        <font>
          <b/>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BB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fmt sheetId="1" sqref="BC412" start="0" length="0">
      <dxf>
        <font>
          <sz val="12"/>
          <color auto="1"/>
          <name val="Calibri"/>
          <family val="2"/>
          <charset val="238"/>
          <scheme val="minor"/>
        </font>
        <fill>
          <patternFill patternType="none">
            <bgColor indexed="65"/>
          </patternFill>
        </fill>
        <alignment horizontal="center" vertical="center" wrapText="1"/>
        <border outline="0">
          <left style="thin">
            <color indexed="64"/>
          </left>
          <right style="thin">
            <color indexed="64"/>
          </right>
          <top style="thin">
            <color indexed="64"/>
          </top>
          <bottom style="thin">
            <color indexed="64"/>
          </bottom>
        </border>
      </dxf>
    </rfmt>
    <rfmt sheetId="1" sqref="BD412" start="0" length="0">
      <dxf>
        <font>
          <sz val="12"/>
          <color theme="1"/>
          <name val="Calibri"/>
          <family val="2"/>
          <charset val="238"/>
          <scheme val="minor"/>
        </font>
        <fill>
          <patternFill>
            <bgColor rgb="FFFFFF00"/>
          </patternFill>
        </fill>
        <alignment vertical="center" wrapText="1"/>
        <border outline="0">
          <left style="thin">
            <color indexed="64"/>
          </left>
          <right style="thin">
            <color indexed="64"/>
          </right>
          <top style="thin">
            <color indexed="64"/>
          </top>
          <bottom style="thin">
            <color indexed="64"/>
          </bottom>
        </border>
      </dxf>
    </rfmt>
    <rfmt sheetId="1" sqref="BE412" start="0" length="0">
      <dxf>
        <font>
          <sz val="10"/>
          <color theme="1"/>
          <name val="Calibri"/>
          <family val="2"/>
          <charset val="1"/>
          <scheme val="minor"/>
        </font>
        <fill>
          <patternFill patternType="none">
            <bgColor indexed="65"/>
          </patternFill>
        </fill>
        <alignment horizontal="center" vertical="center" wrapText="1"/>
        <border outline="0">
          <right style="thin">
            <color indexed="64"/>
          </right>
          <top style="thin">
            <color indexed="64"/>
          </top>
          <bottom style="thin">
            <color indexed="64"/>
          </bottom>
        </border>
      </dxf>
    </rfmt>
    <rfmt sheetId="1" sqref="BF412" start="0" length="0">
      <dxf>
        <font>
          <sz val="12"/>
          <color auto="1"/>
          <name val="Calibri"/>
          <family val="2"/>
          <charset val="1"/>
          <scheme val="minor"/>
        </font>
        <fill>
          <patternFill patternType="none">
            <bgColor indexed="65"/>
          </patternFill>
        </fill>
        <alignment horizontal="left" vertical="center" wrapText="1"/>
        <border outline="0">
          <left style="thin">
            <color indexed="64"/>
          </left>
          <right style="thin">
            <color indexed="64"/>
          </right>
          <top style="thin">
            <color indexed="64"/>
          </top>
          <bottom style="thin">
            <color indexed="64"/>
          </bottom>
        </border>
      </dxf>
    </rfmt>
    <rfmt sheetId="1" sqref="BG412" start="0" length="0">
      <dxf>
        <font>
          <sz val="12"/>
          <color auto="1"/>
          <name val="Calibri"/>
          <family val="2"/>
          <charset val="238"/>
          <scheme val="minor"/>
        </font>
        <fill>
          <patternFill>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BH412" start="0" length="0">
      <dxf>
        <font>
          <sz val="12"/>
          <color auto="1"/>
          <name val="Calibri"/>
          <family val="2"/>
          <charset val="238"/>
          <scheme val="minor"/>
        </font>
        <fill>
          <patternFill patternType="none">
            <bgColor indexed="65"/>
          </patternFill>
        </fill>
        <alignment horizontal="justify" vertical="top" wrapText="1"/>
        <border outline="0">
          <left style="thin">
            <color indexed="64"/>
          </left>
          <right style="thin">
            <color indexed="64"/>
          </right>
          <top style="thin">
            <color indexed="64"/>
          </top>
          <bottom style="thin">
            <color indexed="64"/>
          </bottom>
        </border>
      </dxf>
    </rfmt>
    <rfmt sheetId="1" sqref="BI412" start="0" length="0">
      <dxf>
        <font>
          <sz val="12"/>
          <color auto="1"/>
          <name val="Calibri"/>
          <family val="2"/>
          <charset val="238"/>
          <scheme val="minor"/>
        </font>
        <fill>
          <patternFill patternType="none">
            <bgColor indexed="65"/>
          </patternFill>
        </fill>
        <alignment horizontal="center" vertical="center" wrapText="1"/>
        <border outline="0">
          <left style="medium">
            <color indexed="64"/>
          </left>
          <right style="thin">
            <color indexed="64"/>
          </right>
          <top style="thin">
            <color indexed="64"/>
          </top>
          <bottom style="thin">
            <color indexed="64"/>
          </bottom>
        </border>
      </dxf>
    </rfmt>
    <rfmt sheetId="1" sqref="BJ412" start="0" length="0">
      <dxf>
        <font>
          <sz val="12"/>
          <color auto="1"/>
          <name val="Calibri"/>
          <family val="2"/>
          <charset val="238"/>
          <scheme val="minor"/>
        </font>
        <fill>
          <patternFill>
            <bgColor rgb="FFFFFF00"/>
          </patternFill>
        </fill>
        <alignment horizontal="center" vertical="center" wrapText="1"/>
        <border outline="0">
          <right style="thin">
            <color indexed="64"/>
          </right>
          <top style="thin">
            <color indexed="64"/>
          </top>
          <bottom style="thin">
            <color indexed="64"/>
          </bottom>
        </border>
      </dxf>
    </rfmt>
  </rrc>
  <rcv guid="{36624B2D-80F9-4F79-AC4A-B3547C36F23F}" action="delete"/>
  <rdn rId="0" localSheetId="1" customView="1" name="Z_36624B2D_80F9_4F79_AC4A_B3547C36F23F_.wvu.PrintArea" hidden="1" oldHidden="1">
    <formula>Sheet1!$A$1:$AL$445</formula>
    <oldFormula>Sheet1!$A$1:$AL$445</oldFormula>
  </rdn>
  <rdn rId="0" localSheetId="1" customView="1" name="Z_36624B2D_80F9_4F79_AC4A_B3547C36F23F_.wvu.FilterData" hidden="1" oldHidden="1">
    <formula>Sheet1!$A$1:$DG$422</formula>
    <oldFormula>Sheet1!$A$1:$DG$422</oldFormula>
  </rdn>
  <rcv guid="{36624B2D-80F9-4F79-AC4A-B3547C36F23F}"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T35"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43" start="0" length="0">
    <dxf>
      <font>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43" start="0" length="0">
    <dxf>
      <font>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v guid="{36624B2D-80F9-4F79-AC4A-B3547C36F23F}" action="delete"/>
  <rdn rId="0" localSheetId="1" customView="1" name="Z_36624B2D_80F9_4F79_AC4A_B3547C36F23F_.wvu.PrintArea" hidden="1" oldHidden="1">
    <formula>Sheet1!$A$1:$AL$445</formula>
    <oldFormula>Sheet1!$A$1:$AL$445</oldFormula>
  </rdn>
  <rdn rId="0" localSheetId="1" customView="1" name="Z_36624B2D_80F9_4F79_AC4A_B3547C36F23F_.wvu.Cols" hidden="1" oldHidden="1">
    <formula>Sheet1!$G:$R</formula>
  </rdn>
  <rdn rId="0" localSheetId="1" customView="1" name="Z_36624B2D_80F9_4F79_AC4A_B3547C36F23F_.wvu.FilterData" hidden="1" oldHidden="1">
    <formula>Sheet1!$A$1:$DG$422</formula>
    <oldFormula>Sheet1!$A$1:$DG$422</oldFormula>
  </rdn>
  <rcv guid="{36624B2D-80F9-4F79-AC4A-B3547C36F23F}"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T109" start="0" length="0">
    <dxf>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09" start="0" length="0">
    <dxf>
      <font>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W72" start="0" length="0">
    <dxf>
      <font>
        <b val="0"/>
        <sz val="12"/>
        <color auto="1"/>
        <name val="Calibri"/>
        <family val="2"/>
        <charset val="238"/>
        <scheme val="minor"/>
      </font>
      <numFmt numFmtId="165" formatCode="#,##0.00_ ;\-#,##0.00\ "/>
      <alignment horizontal="right"/>
      <border outline="0">
        <left style="thin">
          <color indexed="64"/>
        </left>
      </border>
    </dxf>
  </rfmt>
  <rfmt sheetId="1" s="1" sqref="W109"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09" start="0" length="0">
    <dxf>
      <font>
        <sz val="12"/>
        <color auto="1"/>
        <name val="Calibri"/>
        <family val="2"/>
        <charset val="238"/>
        <scheme val="minor"/>
      </font>
      <numFmt numFmtId="0" formatCode="General"/>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Z109" start="0" length="0">
    <dxf>
      <font>
        <sz val="12"/>
        <color auto="1"/>
      </font>
      <numFmt numFmtId="0" formatCode="General"/>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AC109" start="0" length="0">
    <dxf>
      <numFmt numFmtId="0" formatCode="General"/>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AD109" start="0" length="0">
    <dxf>
      <numFmt numFmtId="0" formatCode="General"/>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A109">
    <dxf>
      <fill>
        <patternFill patternType="solid">
          <bgColor rgb="FFFFFF00"/>
        </patternFill>
      </fill>
    </dxf>
  </rfmt>
  <rfmt sheetId="1" sqref="AA109" start="0" length="0">
    <dxf>
      <numFmt numFmtId="4" formatCode="#,##0.00"/>
      <alignment horizontal="right" vertical="center" wrapText="1"/>
      <border outline="0">
        <left style="thin">
          <color indexed="64"/>
        </left>
        <right style="thin">
          <color indexed="64"/>
        </right>
        <top style="thin">
          <color indexed="64"/>
        </top>
        <bottom style="thin">
          <color indexed="64"/>
        </bottom>
      </border>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AC179" start="0" length="0">
    <dxf>
      <font>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79" start="0" length="0">
    <dxf>
      <font>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T191"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91"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W191"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91"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9" start="0" length="0">
    <dxf>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T34"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9" start="0" length="0">
    <dxf>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T39" start="0" length="0">
    <dxf>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B37" start="0" length="0">
    <dxf>
      <numFmt numFmtId="165" formatCode="#,##0.00_ ;\-#,##0.00\ "/>
      <fill>
        <patternFill>
          <bgColor theme="9" tint="0.59999389629810485"/>
        </patternFill>
      </fill>
      <alignment horizontal="right"/>
      <border outline="0">
        <left style="thin">
          <color indexed="64"/>
        </left>
      </border>
    </dxf>
  </rfmt>
  <rfmt sheetId="1" sqref="C37" start="0" length="0">
    <dxf>
      <font>
        <sz val="12"/>
        <color auto="1"/>
      </font>
      <numFmt numFmtId="165" formatCode="#,##0.00_ ;\-#,##0.00\ "/>
      <fill>
        <patternFill>
          <bgColor theme="9" tint="0.59999389629810485"/>
        </patternFill>
      </fill>
      <alignment horizontal="right"/>
    </dxf>
  </rfmt>
  <rfmt sheetId="1" sqref="D37" start="0" length="0">
    <dxf>
      <numFmt numFmtId="165" formatCode="#,##0.00_ ;\-#,##0.00\ "/>
      <fill>
        <patternFill>
          <bgColor theme="9" tint="0.59999389629810485"/>
        </patternFill>
      </fill>
      <alignment horizontal="right"/>
    </dxf>
  </rfmt>
  <rfmt sheetId="1" sqref="F37" start="0" length="0">
    <dxf>
      <numFmt numFmtId="165" formatCode="#,##0.00_ ;\-#,##0.00\ "/>
      <fill>
        <patternFill>
          <bgColor theme="9" tint="0.59999389629810485"/>
        </patternFill>
      </fill>
      <alignment horizontal="right"/>
    </dxf>
  </rfmt>
  <rfmt sheetId="1" sqref="G37" start="0" length="0">
    <dxf>
      <numFmt numFmtId="165" formatCode="#,##0.00_ ;\-#,##0.00\ "/>
      <alignment horizontal="right"/>
      <border outline="0">
        <left style="thin">
          <color indexed="64"/>
        </left>
      </border>
    </dxf>
  </rfmt>
  <rfmt sheetId="1" sqref="H37" start="0" length="0">
    <dxf>
      <numFmt numFmtId="165" formatCode="#,##0.00_ ;\-#,##0.00\ "/>
      <alignment horizontal="right"/>
    </dxf>
  </rfmt>
  <rcc rId="2127" sId="1" odxf="1" dxf="1">
    <oc r="T37">
      <f>SUM(T34:T36)</f>
    </oc>
    <nc r="T37">
      <f>SUM(T34:T36)</f>
    </nc>
    <odxf>
      <font>
        <b val="0"/>
        <sz val="12"/>
        <color auto="1"/>
      </font>
      <numFmt numFmtId="4" formatCode="#,##0.00"/>
      <fill>
        <patternFill>
          <bgColor rgb="FFFFFF00"/>
        </patternFill>
      </fill>
    </odxf>
    <ndxf>
      <font>
        <b/>
        <sz val="12"/>
        <color auto="1"/>
      </font>
      <numFmt numFmtId="165" formatCode="#,##0.00_ ;\-#,##0.00\ "/>
      <fill>
        <patternFill>
          <bgColor theme="9" tint="0.59999389629810485"/>
        </patternFill>
      </fill>
    </ndxf>
  </rcc>
  <rcc rId="2128" sId="1">
    <oc r="U37">
      <f>SUM(U34:U36)</f>
    </oc>
    <nc r="U37">
      <f>SUM(U34:U36)</f>
    </nc>
  </rcc>
  <rcc rId="2129" sId="1">
    <oc r="V37">
      <f>SUM(V34:V36)</f>
    </oc>
    <nc r="V37">
      <f>SUM(V34:V36)</f>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0" sId="1" odxf="1" dxf="1">
    <oc r="AC37">
      <f>SUM(AC34:AC36)</f>
    </oc>
    <nc r="AC37">
      <f>SUM(AC34:AC36)</f>
    </nc>
    <odxf>
      <font>
        <b val="0"/>
        <sz val="12"/>
        <color auto="1"/>
      </font>
      <fill>
        <patternFill>
          <bgColor rgb="FFFFFF00"/>
        </patternFill>
      </fill>
    </odxf>
    <ndxf>
      <font>
        <b/>
        <sz val="12"/>
        <color auto="1"/>
      </font>
      <fill>
        <patternFill>
          <bgColor theme="9" tint="0.59999389629810485"/>
        </patternFill>
      </fill>
    </ndxf>
  </rcc>
  <rcc rId="2131" sId="1" odxf="1" dxf="1">
    <oc r="AD37">
      <f>SUM(AD34:AD36)</f>
    </oc>
    <nc r="AD37">
      <f>SUM(AD34:AD36)</f>
    </nc>
    <odxf>
      <font>
        <b val="0"/>
        <sz val="12"/>
        <color auto="1"/>
      </font>
      <fill>
        <patternFill>
          <bgColor rgb="FFFFFF00"/>
        </patternFill>
      </fill>
    </odxf>
    <ndxf>
      <font>
        <b/>
        <sz val="12"/>
        <color auto="1"/>
      </font>
      <fill>
        <patternFill>
          <bgColor theme="9" tint="0.59999389629810485"/>
        </patternFill>
      </fill>
    </ndxf>
  </rcc>
  <rcc rId="2132" sId="1" odxf="1" dxf="1">
    <oc r="W37">
      <f>SUM(W34:W36)</f>
    </oc>
    <nc r="W37">
      <f>SUM(W34:W36)</f>
    </nc>
    <odxf>
      <font>
        <b val="0"/>
        <sz val="12"/>
        <color auto="1"/>
      </font>
      <numFmt numFmtId="4" formatCode="#,##0.00"/>
      <fill>
        <patternFill>
          <bgColor rgb="FFFFFF00"/>
        </patternFill>
      </fill>
    </odxf>
    <ndxf>
      <font>
        <b/>
        <sz val="12"/>
        <color auto="1"/>
      </font>
      <numFmt numFmtId="165" formatCode="#,##0.00_ ;\-#,##0.00\ "/>
      <fill>
        <patternFill>
          <bgColor theme="9" tint="0.59999389629810485"/>
        </patternFill>
      </fill>
    </ndxf>
  </rcc>
  <rcc rId="2133" sId="1">
    <oc r="X37">
      <f>SUM(X34:X36)</f>
    </oc>
    <nc r="X37">
      <f>SUM(X34:X36)</f>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1" start="0" length="0">
    <dxf>
      <numFmt numFmtId="165" formatCode="#,##0.00_ ;\-#,##0.00\ "/>
      <fill>
        <patternFill>
          <bgColor theme="9" tint="0.59999389629810485"/>
        </patternFill>
      </fill>
      <alignment horizontal="right"/>
      <border outline="0">
        <left style="thin">
          <color indexed="64"/>
        </left>
      </border>
    </dxf>
  </rfmt>
  <rfmt sheetId="1" sqref="C41" start="0" length="0">
    <dxf>
      <font>
        <sz val="12"/>
        <color auto="1"/>
      </font>
      <numFmt numFmtId="165" formatCode="#,##0.00_ ;\-#,##0.00\ "/>
      <fill>
        <patternFill>
          <bgColor theme="9" tint="0.59999389629810485"/>
        </patternFill>
      </fill>
      <alignment horizontal="right"/>
    </dxf>
  </rfmt>
  <rfmt sheetId="1" sqref="D41" start="0" length="0">
    <dxf>
      <numFmt numFmtId="165" formatCode="#,##0.00_ ;\-#,##0.00\ "/>
      <fill>
        <patternFill>
          <bgColor theme="9" tint="0.59999389629810485"/>
        </patternFill>
      </fill>
      <alignment horizontal="right"/>
    </dxf>
  </rfmt>
  <rfmt sheetId="1" sqref="B42" start="0" length="0">
    <dxf>
      <numFmt numFmtId="165" formatCode="#,##0.00_ ;\-#,##0.00\ "/>
      <fill>
        <patternFill>
          <bgColor theme="9" tint="0.59999389629810485"/>
        </patternFill>
      </fill>
      <alignment horizontal="right"/>
      <border outline="0">
        <left style="thin">
          <color indexed="64"/>
        </left>
      </border>
    </dxf>
  </rfmt>
  <rfmt sheetId="1" sqref="C42" start="0" length="0">
    <dxf>
      <font>
        <sz val="12"/>
        <color auto="1"/>
      </font>
      <numFmt numFmtId="165" formatCode="#,##0.00_ ;\-#,##0.00\ "/>
      <fill>
        <patternFill>
          <bgColor theme="9" tint="0.59999389629810485"/>
        </patternFill>
      </fill>
      <alignment horizontal="right"/>
    </dxf>
  </rfmt>
  <rfmt sheetId="1" sqref="D42" start="0" length="0">
    <dxf>
      <numFmt numFmtId="165" formatCode="#,##0.00_ ;\-#,##0.00\ "/>
      <fill>
        <patternFill>
          <bgColor theme="9" tint="0.59999389629810485"/>
        </patternFill>
      </fill>
      <alignment horizontal="right"/>
    </dxf>
  </rfmt>
  <rfmt sheetId="1" sqref="B41:D41">
    <dxf>
      <fill>
        <patternFill>
          <bgColor theme="0"/>
        </patternFill>
      </fill>
    </dxf>
  </rfmt>
  <rfmt sheetId="1" sqref="F42" start="0" length="0">
    <dxf>
      <fill>
        <patternFill>
          <bgColor theme="9" tint="0.59999389629810485"/>
        </patternFill>
      </fill>
    </dxf>
  </rfmt>
  <rfmt sheetId="1" sqref="T42" start="0" length="0">
    <dxf>
      <font>
        <b/>
        <sz val="12"/>
        <color auto="1"/>
      </font>
      <numFmt numFmtId="0" formatCode="General"/>
      <fill>
        <patternFill>
          <bgColor theme="9" tint="0.59999389629810485"/>
        </patternFill>
      </fill>
      <alignment horizontal="center"/>
    </dxf>
  </rfmt>
  <rcc rId="2134" sId="1" odxf="1" dxf="1">
    <oc r="T42">
      <f>SUM(T39:T41)</f>
    </oc>
    <nc r="T42">
      <f>SUM(T39:T41)</f>
    </nc>
    <ndxf>
      <numFmt numFmtId="4" formatCode="#,##0.00"/>
      <alignment horizontal="right"/>
    </ndxf>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5" sId="1" odxf="1" dxf="1">
    <oc r="W42">
      <f>SUM(W39:W41)</f>
    </oc>
    <nc r="W42">
      <f>SUM(W39:W41)</f>
    </nc>
    <odxf>
      <font>
        <b val="0"/>
        <sz val="12"/>
        <color auto="1"/>
      </font>
      <fill>
        <patternFill>
          <bgColor rgb="FFFFFF00"/>
        </patternFill>
      </fill>
    </odxf>
    <ndxf>
      <font>
        <b/>
        <sz val="12"/>
        <color auto="1"/>
      </font>
      <fill>
        <patternFill>
          <bgColor theme="9" tint="0.59999389629810485"/>
        </patternFill>
      </fill>
    </ndxf>
  </rcc>
  <rcc rId="2136" sId="1" odxf="1" dxf="1">
    <oc r="AC42">
      <f>SUM(AC39:AC41)</f>
    </oc>
    <nc r="AC42">
      <f>SUM(AC39:AC41)</f>
    </nc>
    <odxf>
      <font>
        <b val="0"/>
        <sz val="12"/>
        <color auto="1"/>
      </font>
      <numFmt numFmtId="165" formatCode="#,##0.00_ ;\-#,##0.00\ "/>
      <fill>
        <patternFill>
          <bgColor rgb="FFFFFF00"/>
        </patternFill>
      </fill>
    </odxf>
    <ndxf>
      <font>
        <b/>
        <sz val="12"/>
        <color auto="1"/>
      </font>
      <numFmt numFmtId="4" formatCode="#,##0.00"/>
      <fill>
        <patternFill>
          <bgColor theme="9" tint="0.59999389629810485"/>
        </patternFill>
      </fill>
    </ndxf>
  </rcc>
  <rcc rId="2137" sId="1" odxf="1" dxf="1">
    <oc r="AD42">
      <f>SUM(AD39:AD41)</f>
    </oc>
    <nc r="AD42">
      <f>SUM(AD39:AD41)</f>
    </nc>
    <odxf>
      <font>
        <b val="0"/>
        <sz val="12"/>
        <color auto="1"/>
      </font>
      <numFmt numFmtId="165" formatCode="#,##0.00_ ;\-#,##0.00\ "/>
      <fill>
        <patternFill>
          <bgColor rgb="FFFFFF00"/>
        </patternFill>
      </fill>
    </odxf>
    <ndxf>
      <font>
        <b/>
        <sz val="12"/>
        <color auto="1"/>
      </font>
      <numFmt numFmtId="4" formatCode="#,##0.00"/>
      <fill>
        <patternFill>
          <bgColor theme="9" tint="0.59999389629810485"/>
        </patternFill>
      </fill>
    </ndxf>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7" start="0" length="0">
    <dxf>
      <numFmt numFmtId="165" formatCode="#,##0.00_ ;\-#,##0.00\ "/>
      <fill>
        <patternFill>
          <bgColor theme="9" tint="0.59999389629810485"/>
        </patternFill>
      </fill>
      <alignment horizontal="right"/>
      <border outline="0">
        <left style="thin">
          <color indexed="64"/>
        </left>
      </border>
    </dxf>
  </rfmt>
  <rfmt sheetId="1" sqref="C47" start="0" length="0">
    <dxf>
      <font>
        <sz val="12"/>
        <color auto="1"/>
      </font>
      <numFmt numFmtId="165" formatCode="#,##0.00_ ;\-#,##0.00\ "/>
      <fill>
        <patternFill>
          <bgColor theme="9" tint="0.59999389629810485"/>
        </patternFill>
      </fill>
      <alignment horizontal="right"/>
    </dxf>
  </rfmt>
  <rfmt sheetId="1" sqref="D47" start="0" length="0">
    <dxf>
      <numFmt numFmtId="165" formatCode="#,##0.00_ ;\-#,##0.00\ "/>
      <fill>
        <patternFill>
          <bgColor theme="9" tint="0.59999389629810485"/>
        </patternFill>
      </fill>
      <alignment horizontal="right"/>
    </dxf>
  </rfmt>
  <rfmt sheetId="1" sqref="E47" start="0" length="0">
    <dxf>
      <numFmt numFmtId="165" formatCode="#,##0.00_ ;\-#,##0.00\ "/>
      <alignment horizontal="right"/>
    </dxf>
  </rfmt>
  <rfmt sheetId="1" sqref="F47" start="0" length="0">
    <dxf>
      <numFmt numFmtId="165" formatCode="#,##0.00_ ;\-#,##0.00\ "/>
      <fill>
        <patternFill>
          <bgColor theme="9" tint="0.59999389629810485"/>
        </patternFill>
      </fill>
      <alignment horizontal="right"/>
    </dxf>
  </rfmt>
  <rfmt sheetId="1" sqref="J47" start="0" length="0">
    <dxf>
      <numFmt numFmtId="165" formatCode="#,##0.00_ ;\-#,##0.00\ "/>
      <alignment horizontal="right"/>
    </dxf>
  </rfmt>
  <rfmt sheetId="1" sqref="I47" start="0" length="0">
    <dxf>
      <numFmt numFmtId="165" formatCode="#,##0.00_ ;\-#,##0.00\ "/>
      <fill>
        <patternFill>
          <bgColor theme="9" tint="0.59999389629810485"/>
        </patternFill>
      </fill>
      <alignment horizontal="right"/>
    </dxf>
  </rfmt>
  <rfmt sheetId="1" sqref="H47" start="0" length="0">
    <dxf>
      <numFmt numFmtId="165" formatCode="#,##0.00_ ;\-#,##0.00\ "/>
      <alignment horizontal="right"/>
    </dxf>
  </rfmt>
  <rfmt sheetId="1" sqref="G47" start="0" length="0">
    <dxf>
      <numFmt numFmtId="165" formatCode="#,##0.00_ ;\-#,##0.00\ "/>
      <alignment horizontal="right"/>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52" start="0" length="0">
    <dxf>
      <fill>
        <patternFill>
          <bgColor theme="9" tint="0.59999389629810485"/>
        </patternFill>
      </fill>
      <border outline="0">
        <left style="thin">
          <color indexed="64"/>
        </left>
      </border>
    </dxf>
  </rfmt>
  <rfmt sheetId="1" sqref="C52" start="0" length="0">
    <dxf>
      <font>
        <sz val="12"/>
        <color auto="1"/>
      </font>
      <fill>
        <patternFill>
          <bgColor theme="9" tint="0.59999389629810485"/>
        </patternFill>
      </fill>
    </dxf>
  </rfmt>
  <rfmt sheetId="1" sqref="D52" start="0" length="0">
    <dxf>
      <fill>
        <patternFill>
          <bgColor theme="9" tint="0.59999389629810485"/>
        </patternFill>
      </fill>
    </dxf>
  </rfmt>
  <rfmt sheetId="1" sqref="F52" start="0" length="0">
    <dxf>
      <fill>
        <patternFill>
          <bgColor theme="9" tint="0.59999389629810485"/>
        </patternFill>
      </fill>
    </dxf>
  </rfmt>
  <rfmt sheetId="1" sqref="G52" start="0" length="0">
    <dxf>
      <border outline="0">
        <left style="thin">
          <color indexed="64"/>
        </left>
      </border>
    </dxf>
  </rfmt>
  <rfmt sheetId="1" sqref="H52" start="0" length="0">
    <dxf>
      <alignment horizontal="center"/>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U57"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57"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U103"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03"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2138" sId="1" odxf="1" dxf="1">
    <oc r="U96">
      <f>SUM(U93:U95)</f>
    </oc>
    <nc r="U96">
      <f>SUM(U93:U95)</f>
    </nc>
    <odxf>
      <font>
        <b val="0"/>
        <sz val="12"/>
        <color auto="1"/>
      </font>
      <fill>
        <patternFill>
          <bgColor rgb="FFFFFF00"/>
        </patternFill>
      </fill>
    </odxf>
    <ndxf>
      <font>
        <b/>
        <sz val="12"/>
        <color auto="1"/>
      </font>
      <fill>
        <patternFill>
          <bgColor theme="9" tint="0.59999389629810485"/>
        </patternFill>
      </fill>
    </ndxf>
  </rcc>
  <rcc rId="2139" sId="1" odxf="1" dxf="1">
    <oc r="U101">
      <f>SUM(U98:U100)</f>
    </oc>
    <nc r="U101">
      <f>SUM(U98:U100)</f>
    </nc>
    <odxf>
      <font>
        <b val="0"/>
        <sz val="12"/>
        <color auto="1"/>
      </font>
      <fill>
        <patternFill>
          <bgColor rgb="FFFFFF00"/>
        </patternFill>
      </fill>
    </odxf>
    <ndxf>
      <font>
        <b/>
        <sz val="12"/>
        <color auto="1"/>
      </font>
      <fill>
        <patternFill>
          <bgColor theme="9" tint="0.59999389629810485"/>
        </patternFill>
      </fill>
    </ndxf>
  </rcc>
  <rcc rId="2140" sId="1" odxf="1" dxf="1">
    <oc r="X96">
      <f>SUM(X93:X95)</f>
    </oc>
    <nc r="X96">
      <f>SUM(X93:X95)</f>
    </nc>
    <odxf>
      <font>
        <b val="0"/>
        <sz val="12"/>
        <color auto="1"/>
      </font>
      <fill>
        <patternFill>
          <bgColor rgb="FFFFFF00"/>
        </patternFill>
      </fill>
    </odxf>
    <ndxf>
      <font>
        <b/>
        <sz val="12"/>
        <color auto="1"/>
      </font>
      <fill>
        <patternFill>
          <bgColor theme="9" tint="0.59999389629810485"/>
        </patternFill>
      </fill>
    </ndxf>
  </rcc>
  <rcc rId="2141" sId="1" odxf="1" dxf="1">
    <oc r="X101">
      <f>SUM(X98:X100)</f>
    </oc>
    <nc r="X101">
      <f>SUM(X98:X100)</f>
    </nc>
    <odxf>
      <font>
        <b val="0"/>
        <sz val="12"/>
        <color auto="1"/>
      </font>
      <fill>
        <patternFill>
          <bgColor rgb="FFFFFF00"/>
        </patternFill>
      </fill>
    </odxf>
    <ndxf>
      <font>
        <b/>
        <sz val="12"/>
        <color auto="1"/>
      </font>
      <fill>
        <patternFill>
          <bgColor theme="9" tint="0.59999389629810485"/>
        </patternFill>
      </fill>
    </ndxf>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2" start="0" length="0">
    <dxf>
      <numFmt numFmtId="165" formatCode="#,##0.00_ ;\-#,##0.00\ "/>
      <fill>
        <patternFill>
          <bgColor theme="9" tint="0.59999389629810485"/>
        </patternFill>
      </fill>
      <alignment horizontal="right"/>
      <border outline="0">
        <left style="thin">
          <color indexed="64"/>
        </left>
      </border>
    </dxf>
  </rfmt>
  <rfmt sheetId="1" sqref="C32" start="0" length="0">
    <dxf>
      <font>
        <sz val="12"/>
        <color auto="1"/>
      </font>
      <numFmt numFmtId="165" formatCode="#,##0.00_ ;\-#,##0.00\ "/>
      <fill>
        <patternFill>
          <bgColor theme="9" tint="0.59999389629810485"/>
        </patternFill>
      </fill>
      <alignment horizontal="right"/>
    </dxf>
  </rfmt>
  <rfmt sheetId="1" sqref="D32" start="0" length="0">
    <dxf>
      <numFmt numFmtId="165" formatCode="#,##0.00_ ;\-#,##0.00\ "/>
      <fill>
        <patternFill>
          <bgColor theme="9" tint="0.59999389629810485"/>
        </patternFill>
      </fill>
      <alignment horizontal="right"/>
    </dxf>
  </rfmt>
  <rfmt sheetId="1" sqref="F32" start="0" length="0">
    <dxf>
      <numFmt numFmtId="165" formatCode="#,##0.00_ ;\-#,##0.00\ "/>
      <fill>
        <patternFill>
          <bgColor theme="9" tint="0.59999389629810485"/>
        </patternFill>
      </fill>
      <alignment horizontal="right"/>
    </dxf>
  </rfmt>
  <rfmt sheetId="1" sqref="G32" start="0" length="0">
    <dxf>
      <numFmt numFmtId="165" formatCode="#,##0.00_ ;\-#,##0.00\ "/>
      <alignment horizontal="right"/>
      <border outline="0">
        <left style="thin">
          <color indexed="64"/>
        </left>
      </border>
    </dxf>
  </rfmt>
  <rfmt sheetId="1" sqref="H32" start="0" length="0">
    <dxf>
      <numFmt numFmtId="165" formatCode="#,##0.00_ ;\-#,##0.00\ "/>
      <alignment horizontal="right"/>
    </dxf>
  </rfmt>
  <rcc rId="2142" sId="1" odxf="1" dxf="1">
    <oc r="T32">
      <f>SUM(T27:T31)</f>
    </oc>
    <nc r="T32">
      <f>SUM(T27:T31)</f>
    </nc>
    <odxf>
      <font>
        <b val="0"/>
        <sz val="12"/>
        <color auto="1"/>
      </font>
      <numFmt numFmtId="4" formatCode="#,##0.00"/>
      <fill>
        <patternFill>
          <bgColor rgb="FFFFFF00"/>
        </patternFill>
      </fill>
    </odxf>
    <ndxf>
      <font>
        <b/>
        <sz val="12"/>
        <color auto="1"/>
      </font>
      <numFmt numFmtId="165" formatCode="#,##0.00_ ;\-#,##0.00\ "/>
      <fill>
        <patternFill>
          <bgColor theme="9" tint="0.59999389629810485"/>
        </patternFill>
      </fill>
    </ndxf>
  </rcc>
  <rcc rId="2143" sId="1">
    <oc r="U32">
      <f>SUM(U27:U31)</f>
    </oc>
    <nc r="U32">
      <f>SUM(U27:U31)</f>
    </nc>
  </rcc>
  <rcc rId="2144" sId="1">
    <oc r="V32">
      <f>SUM(V27:V31)</f>
    </oc>
    <nc r="V32">
      <f>SUM(V27:V31)</f>
    </nc>
  </rcc>
  <rcc rId="2145" sId="1" odxf="1" dxf="1">
    <oc r="W32">
      <f>SUM(W27:W31)</f>
    </oc>
    <nc r="W32">
      <f>SUM(W27:W31)</f>
    </nc>
    <odxf>
      <font>
        <b val="0"/>
        <sz val="12"/>
        <color auto="1"/>
      </font>
      <numFmt numFmtId="4" formatCode="#,##0.00"/>
      <fill>
        <patternFill>
          <bgColor rgb="FFFFFF00"/>
        </patternFill>
      </fill>
    </odxf>
    <ndxf>
      <font>
        <b/>
        <sz val="12"/>
        <color auto="1"/>
      </font>
      <numFmt numFmtId="165" formatCode="#,##0.00_ ;\-#,##0.00\ "/>
      <fill>
        <patternFill>
          <bgColor theme="9" tint="0.59999389629810485"/>
        </patternFill>
      </fill>
    </ndxf>
  </rcc>
  <rcc rId="2146" sId="1">
    <oc r="X32">
      <f>SUM(X27:X31)</f>
    </oc>
    <nc r="X32">
      <f>SUM(X27:X31)</f>
    </nc>
  </rcc>
  <rcc rId="2147" sId="1">
    <oc r="Y32">
      <f>SUM(Y27:Y31)</f>
    </oc>
    <nc r="Y32">
      <f>SUM(Y27:Y31)</f>
    </nc>
  </rcc>
  <rcc rId="2148" sId="1" odxf="1" dxf="1">
    <oc r="AC32">
      <f>SUM(AC27:AC31)</f>
    </oc>
    <nc r="AC32">
      <f>SUM(AC27:AC31)</f>
    </nc>
    <odxf>
      <font>
        <b val="0"/>
        <sz val="12"/>
        <color auto="1"/>
      </font>
      <fill>
        <patternFill>
          <bgColor rgb="FFFFFF00"/>
        </patternFill>
      </fill>
    </odxf>
    <ndxf>
      <font>
        <b/>
        <sz val="12"/>
        <color auto="1"/>
      </font>
      <fill>
        <patternFill>
          <bgColor theme="9" tint="0.59999389629810485"/>
        </patternFill>
      </fill>
    </ndxf>
  </rcc>
  <rcc rId="2149" sId="1" odxf="1" dxf="1">
    <oc r="AD32">
      <f>SUM(AD27:AD31)</f>
    </oc>
    <nc r="AD32">
      <f>SUM(AD27:AD31)</f>
    </nc>
    <odxf>
      <font>
        <b val="0"/>
        <sz val="12"/>
        <color auto="1"/>
      </font>
      <fill>
        <patternFill>
          <bgColor rgb="FFFFFF00"/>
        </patternFill>
      </fill>
    </odxf>
    <ndxf>
      <font>
        <b/>
        <sz val="12"/>
        <color auto="1"/>
      </font>
      <fill>
        <patternFill>
          <bgColor theme="9" tint="0.59999389629810485"/>
        </patternFill>
      </fill>
    </ndxf>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58" start="0" length="0">
    <dxf>
      <numFmt numFmtId="4" formatCode="#,##0.00"/>
      <fill>
        <patternFill>
          <bgColor theme="9" tint="0.59999389629810485"/>
        </patternFill>
      </fill>
      <alignment horizontal="right"/>
      <border outline="0">
        <left style="thin">
          <color indexed="64"/>
        </left>
      </border>
    </dxf>
  </rfmt>
  <rfmt sheetId="1" sqref="C58" start="0" length="0">
    <dxf>
      <font>
        <sz val="12"/>
        <color auto="1"/>
      </font>
      <numFmt numFmtId="4" formatCode="#,##0.00"/>
      <fill>
        <patternFill>
          <bgColor theme="9" tint="0.59999389629810485"/>
        </patternFill>
      </fill>
      <alignment horizontal="right"/>
    </dxf>
  </rfmt>
  <rfmt sheetId="1" sqref="D58" start="0" length="0">
    <dxf>
      <numFmt numFmtId="4" formatCode="#,##0.00"/>
      <fill>
        <patternFill>
          <bgColor theme="9" tint="0.59999389629810485"/>
        </patternFill>
      </fill>
      <alignment horizontal="right"/>
    </dxf>
  </rfmt>
  <rfmt sheetId="1" sqref="E58" start="0" length="0">
    <dxf>
      <numFmt numFmtId="4" formatCode="#,##0.00"/>
      <alignment horizontal="right"/>
    </dxf>
  </rfmt>
  <rfmt sheetId="1" sqref="F58" start="0" length="0">
    <dxf>
      <numFmt numFmtId="4" formatCode="#,##0.00"/>
      <fill>
        <patternFill>
          <bgColor theme="9" tint="0.59999389629810485"/>
        </patternFill>
      </fill>
      <alignment horizontal="right"/>
    </dxf>
  </rfmt>
  <rfmt sheetId="1" sqref="G58" start="0" length="0">
    <dxf>
      <numFmt numFmtId="4" formatCode="#,##0.00"/>
      <alignment horizontal="right"/>
      <border outline="0">
        <left style="thin">
          <color indexed="64"/>
        </left>
      </border>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U108"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08" start="0" length="0">
    <dxf>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6" start="0" length="0">
    <dxf>
      <border>
        <left style="thin">
          <color indexed="64"/>
        </left>
      </border>
    </dxf>
  </rfmt>
  <rfmt sheetId="1" sqref="F106" start="0" length="0">
    <dxf>
      <border>
        <right style="thin">
          <color indexed="64"/>
        </right>
      </border>
    </dxf>
  </rfmt>
  <rfmt sheetId="1" sqref="A106:F106">
    <dxf>
      <border>
        <top style="thin">
          <color indexed="64"/>
        </top>
        <bottom style="thin">
          <color indexed="64"/>
        </bottom>
        <horizontal style="thin">
          <color indexed="64"/>
        </horizontal>
      </border>
    </dxf>
  </rfmt>
  <rfmt sheetId="1" sqref="X106" start="0" length="0">
    <dxf>
      <font>
        <b/>
        <sz val="12"/>
        <color auto="1"/>
      </font>
      <numFmt numFmtId="0" formatCode="General"/>
      <fill>
        <patternFill>
          <bgColor theme="9" tint="0.59999389629810485"/>
        </patternFill>
      </fill>
      <alignment horizontal="center"/>
    </dxf>
  </rfmt>
  <rfmt sheetId="1" sqref="U106" start="0" length="0">
    <dxf>
      <font>
        <b/>
        <sz val="12"/>
        <color auto="1"/>
      </font>
      <numFmt numFmtId="0" formatCode="General"/>
      <fill>
        <patternFill>
          <bgColor theme="9" tint="0.59999389629810485"/>
        </patternFill>
      </fill>
      <alignment horizontal="center"/>
    </dxf>
  </rfmt>
  <rcc rId="2150" sId="1" odxf="1" dxf="1">
    <oc r="U106">
      <f>SUM(U103:U105)</f>
    </oc>
    <nc r="U106">
      <f>SUM(U103:U105)</f>
    </nc>
    <ndxf>
      <numFmt numFmtId="4" formatCode="#,##0.00"/>
      <alignment horizontal="right"/>
    </ndxf>
  </rcc>
  <rcc rId="2151" sId="1" odxf="1" dxf="1">
    <oc r="X106">
      <f>SUM(X103:X105)</f>
    </oc>
    <nc r="X106">
      <f>SUM(X103:X105)</f>
    </nc>
    <ndxf>
      <numFmt numFmtId="4" formatCode="#,##0.00"/>
      <alignment horizontal="right"/>
    </ndxf>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T174" start="0" length="0">
    <dxf>
      <fill>
        <patternFill patternType="solid">
          <bgColor rgb="FFFFFF00"/>
        </patternFill>
      </fill>
      <alignment vertical="center" wrapText="1"/>
    </dxf>
  </rfmt>
  <rcc rId="2152" sId="1" odxf="1" dxf="1">
    <oc r="AC194">
      <f>SUM(AC191:AC193)</f>
    </oc>
    <nc r="AC194">
      <f>SUM(AC191:AC193)</f>
    </nc>
    <odxf>
      <font>
        <b val="0"/>
        <sz val="12"/>
        <color auto="1"/>
      </font>
      <numFmt numFmtId="165" formatCode="#,##0.00_ ;\-#,##0.00\ "/>
      <fill>
        <patternFill>
          <bgColor rgb="FFFFFF00"/>
        </patternFill>
      </fill>
    </odxf>
    <ndxf>
      <font>
        <b/>
        <sz val="12"/>
        <color auto="1"/>
      </font>
      <numFmt numFmtId="4" formatCode="#,##0.00"/>
      <fill>
        <patternFill>
          <bgColor theme="9" tint="0.59999389629810485"/>
        </patternFill>
      </fill>
    </ndxf>
  </rcc>
  <rcc rId="2153" sId="1" odxf="1" dxf="1">
    <oc r="AD194">
      <f>SUM(AD191:AD193)</f>
    </oc>
    <nc r="AD194">
      <f>SUM(AD191:AD193)</f>
    </nc>
    <odxf>
      <font>
        <b val="0"/>
        <sz val="12"/>
        <color auto="1"/>
      </font>
      <numFmt numFmtId="165" formatCode="#,##0.00_ ;\-#,##0.00\ "/>
      <fill>
        <patternFill>
          <bgColor rgb="FFFFFF00"/>
        </patternFill>
      </fill>
    </odxf>
    <ndxf>
      <font>
        <b/>
        <sz val="12"/>
        <color auto="1"/>
      </font>
      <numFmt numFmtId="4" formatCode="#,##0.00"/>
      <fill>
        <patternFill>
          <bgColor theme="9" tint="0.59999389629810485"/>
        </patternFill>
      </fill>
    </ndxf>
  </rcc>
  <rcc rId="2154" sId="1" odxf="1" dxf="1">
    <oc r="AC189">
      <f>SUM(AC185:AC188)</f>
    </oc>
    <nc r="AC189">
      <f>SUM(AC185:AC188)</f>
    </nc>
    <odxf>
      <font>
        <b val="0"/>
        <sz val="12"/>
        <color auto="1"/>
      </font>
      <numFmt numFmtId="165" formatCode="#,##0.00_ ;\-#,##0.00\ "/>
      <fill>
        <patternFill>
          <bgColor rgb="FFFFFF00"/>
        </patternFill>
      </fill>
    </odxf>
    <ndxf>
      <font>
        <b/>
        <sz val="12"/>
        <color auto="1"/>
      </font>
      <numFmt numFmtId="4" formatCode="#,##0.00"/>
      <fill>
        <patternFill>
          <bgColor theme="9" tint="0.59999389629810485"/>
        </patternFill>
      </fill>
    </ndxf>
  </rcc>
  <rcc rId="2155" sId="1" odxf="1" dxf="1">
    <oc r="AD189">
      <f>SUM(AD185:AD188)</f>
    </oc>
    <nc r="AD189">
      <f>SUM(AD185:AD188)</f>
    </nc>
    <odxf>
      <font>
        <b val="0"/>
        <sz val="12"/>
        <color auto="1"/>
      </font>
      <numFmt numFmtId="165" formatCode="#,##0.00_ ;\-#,##0.00\ "/>
      <fill>
        <patternFill>
          <bgColor rgb="FFFFFF00"/>
        </patternFill>
      </fill>
    </odxf>
    <ndxf>
      <font>
        <b/>
        <sz val="12"/>
        <color auto="1"/>
      </font>
      <numFmt numFmtId="4" formatCode="#,##0.00"/>
      <fill>
        <patternFill>
          <bgColor theme="9" tint="0.59999389629810485"/>
        </patternFill>
      </fill>
    </ndxf>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6" sId="1" odxf="1" dxf="1">
    <oc r="U199">
      <f>SUM(U196:U198)</f>
    </oc>
    <nc r="U199">
      <f>SUM(U196:U198)</f>
    </nc>
    <odxf>
      <font>
        <b val="0"/>
        <sz val="12"/>
      </font>
      <fill>
        <patternFill>
          <bgColor rgb="FFFFFF00"/>
        </patternFill>
      </fill>
    </odxf>
    <ndxf>
      <font>
        <b/>
        <sz val="12"/>
        <color auto="1"/>
      </font>
      <fill>
        <patternFill>
          <bgColor theme="9" tint="0.59999389629810485"/>
        </patternFill>
      </fill>
    </ndxf>
  </rcc>
  <rcc rId="2157" sId="1" odxf="1" dxf="1">
    <oc r="X199">
      <f>SUM(X196:X198)</f>
    </oc>
    <nc r="X199">
      <f>SUM(X196:X198)</f>
    </nc>
    <odxf>
      <font>
        <b val="0"/>
        <sz val="12"/>
      </font>
      <fill>
        <patternFill>
          <bgColor rgb="FFFFFF00"/>
        </patternFill>
      </fill>
    </odxf>
    <ndxf>
      <font>
        <b/>
        <sz val="12"/>
        <color auto="1"/>
      </font>
      <fill>
        <patternFill>
          <bgColor theme="9" tint="0.59999389629810485"/>
        </patternFill>
      </fill>
    </ndxf>
  </rcc>
  <rcc rId="2158" sId="1" odxf="1" dxf="1">
    <oc r="AA199">
      <f>SUM(AA196:AA198)</f>
    </oc>
    <nc r="AA199">
      <f>SUM(AA196:AA198)</f>
    </nc>
    <odxf>
      <font>
        <b val="0"/>
        <sz val="12"/>
      </font>
      <fill>
        <patternFill>
          <bgColor rgb="FFFFFF00"/>
        </patternFill>
      </fill>
    </odxf>
    <ndxf>
      <font>
        <b/>
        <sz val="12"/>
        <color auto="1"/>
      </font>
      <fill>
        <patternFill>
          <bgColor theme="9" tint="0.59999389629810485"/>
        </patternFill>
      </fill>
    </ndxf>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9" sId="1" odxf="1" dxf="1">
    <oc r="U204">
      <f>SUM(U201:U203)</f>
    </oc>
    <nc r="U204">
      <f>SUM(U201:U203)</f>
    </nc>
    <odxf>
      <font>
        <b val="0"/>
        <sz val="12"/>
      </font>
      <fill>
        <patternFill>
          <bgColor rgb="FFFFFF00"/>
        </patternFill>
      </fill>
    </odxf>
    <ndxf>
      <font>
        <b/>
        <sz val="12"/>
        <color auto="1"/>
      </font>
      <fill>
        <patternFill>
          <bgColor theme="9" tint="0.59999389629810485"/>
        </patternFill>
      </fill>
    </ndxf>
  </rcc>
  <rcc rId="2160" sId="1" odxf="1" dxf="1">
    <oc r="AA204">
      <f>SUM(AA201:AA203)</f>
    </oc>
    <nc r="AA204">
      <f>SUM(AA201:AA203)</f>
    </nc>
    <odxf>
      <font>
        <b val="0"/>
        <sz val="12"/>
      </font>
      <fill>
        <patternFill>
          <bgColor rgb="FFFFFF00"/>
        </patternFill>
      </fill>
    </odxf>
    <ndxf>
      <font>
        <b/>
        <sz val="12"/>
        <color auto="1"/>
      </font>
      <fill>
        <patternFill>
          <bgColor theme="9" tint="0.59999389629810485"/>
        </patternFill>
      </fill>
    </ndxf>
  </rcc>
  <rcc rId="2161" sId="1" odxf="1" dxf="1">
    <oc r="U209">
      <f>SUM(U206:U208)</f>
    </oc>
    <nc r="U209">
      <f>SUM(U206:U208)</f>
    </nc>
    <odxf>
      <font>
        <b val="0"/>
        <sz val="12"/>
      </font>
      <fill>
        <patternFill>
          <bgColor rgb="FFFFFF00"/>
        </patternFill>
      </fill>
    </odxf>
    <ndxf>
      <font>
        <b/>
        <sz val="12"/>
        <color auto="1"/>
      </font>
      <fill>
        <patternFill>
          <bgColor theme="9" tint="0.59999389629810485"/>
        </patternFill>
      </fill>
    </ndxf>
  </rcc>
  <rcc rId="2162" sId="1" odxf="1" dxf="1">
    <oc r="X209">
      <f>SUM(X206:X208)</f>
    </oc>
    <nc r="X209">
      <f>SUM(X206:X208)</f>
    </nc>
    <odxf>
      <font>
        <b val="0"/>
        <sz val="12"/>
      </font>
      <fill>
        <patternFill>
          <bgColor rgb="FFFFFF00"/>
        </patternFill>
      </fill>
    </odxf>
    <ndxf>
      <font>
        <b/>
        <sz val="12"/>
        <color auto="1"/>
      </font>
      <fill>
        <patternFill>
          <bgColor theme="9" tint="0.59999389629810485"/>
        </patternFill>
      </fill>
    </ndxf>
  </rcc>
  <rcc rId="2163" sId="1" odxf="1" dxf="1">
    <oc r="AA209">
      <f>SUM(AA206:AA208)</f>
    </oc>
    <nc r="AA209">
      <f>SUM(AA206:AA208)</f>
    </nc>
    <odxf>
      <font>
        <b val="0"/>
        <sz val="12"/>
      </font>
      <fill>
        <patternFill>
          <bgColor rgb="FFFFFF00"/>
        </patternFill>
      </fill>
    </odxf>
    <ndxf>
      <font>
        <b/>
        <sz val="12"/>
        <color auto="1"/>
      </font>
      <fill>
        <patternFill>
          <bgColor theme="9" tint="0.59999389629810485"/>
        </patternFill>
      </fill>
    </ndxf>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4" sId="1">
    <oc r="E382" t="inlineStr">
      <is>
        <t>119 - Investiții în capacitatea instituțională și în eficiența administrațiilor și a serviciilor publice la nivel național, regional și local, în perspectiva realizării de reforme, a unei mai bune legiferări și a bunei guvernanțe</t>
      </is>
    </oc>
    <nc r="E382" t="inlineStr">
      <is>
        <t>AP2/11i /2.3</t>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43" start="0" length="2147483647">
    <dxf>
      <font>
        <b val="0"/>
      </font>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62" start="0" length="2147483647">
    <dxf>
      <font>
        <b val="0"/>
      </font>
    </dxf>
  </rfmt>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5" sId="1">
    <nc r="E412" t="inlineStr">
      <is>
        <t>AP1/11i /1.1</t>
      </is>
    </nc>
  </rcc>
  <rcc rId="2166" sId="1">
    <nc r="F412" t="inlineStr">
      <is>
        <t>CP 2/2017 (MySMIS: POCA/111/1/1)</t>
      </is>
    </nc>
  </rcc>
  <rcc rId="2167" sId="1">
    <nc r="A412">
      <v>176</v>
    </nc>
  </rcc>
  <rcc rId="2168" sId="1">
    <nc r="B412">
      <v>111265</v>
    </nc>
  </rcc>
  <rcc rId="2169" sId="1">
    <nc r="C412">
      <v>156</v>
    </nc>
  </rcc>
  <rcc rId="2170" sId="1">
    <nc r="D412" t="inlineStr">
      <is>
        <t>OD</t>
      </is>
    </nc>
  </rcc>
  <rcc rId="2171" sId="1">
    <nc r="G412" t="inlineStr">
      <is>
        <t>METROPOLITAN – Politica publica alternativa la politicile publice iniþiate de Guvern în domeniul
transportului public local si metropolitan de calatori din România</t>
      </is>
    </nc>
  </rcc>
  <rcc rId="2172" sId="1">
    <nc r="H412" t="inlineStr">
      <is>
        <t>Federația Zonelor Metropolitan și Agromerărilor Urbane din România</t>
      </is>
    </nc>
  </rcc>
  <rcc rId="2173" sId="1">
    <nc r="I412" t="inlineStr">
      <is>
        <t>Asociația pentru Mobilitate Metropolitană</t>
      </is>
    </nc>
  </rcc>
  <rcc rId="2174" sId="1">
    <nc r="J412" t="inlineStr">
      <is>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is>
    </nc>
  </rcc>
  <rcc rId="2175" sId="1" numFmtId="19">
    <nc r="K412">
      <v>43390</v>
    </nc>
  </rcc>
  <rcc rId="2176" sId="1" numFmtId="19">
    <nc r="L412">
      <v>43877</v>
    </nc>
  </rcc>
  <rcc rId="2177" sId="1">
    <nc r="N412" t="inlineStr">
      <is>
        <t>Proiect cu acoperire națională</t>
      </is>
    </nc>
  </rcc>
  <rcc rId="2178" sId="1">
    <nc r="Q412" t="inlineStr">
      <is>
        <t>ONG</t>
      </is>
    </nc>
  </rcc>
  <rcc rId="2179" sId="1">
    <nc r="R412" t="inlineStr">
      <is>
        <t>119 - Investiții în capacitatea instituțională și în eficiența administrațiilor și a serviciilor publice la nivel național, regional și local, în perspectiva realizării de reforme, a unei mai bune legiferări și a bunei guvernanțe</t>
      </is>
    </nc>
  </rcc>
  <rcc rId="2180" sId="1">
    <nc r="O412" t="inlineStr">
      <is>
        <t>Brașov</t>
      </is>
    </nc>
  </rcc>
  <rcc rId="2181" sId="1">
    <nc r="P412" t="inlineStr">
      <is>
        <t>Brașov</t>
      </is>
    </nc>
  </rcc>
  <rcc rId="2182" sId="1" numFmtId="4">
    <nc r="T412">
      <v>645531.5</v>
    </nc>
  </rcc>
  <rcc rId="2183" sId="1" numFmtId="4">
    <nc r="U412">
      <v>154965.99</v>
    </nc>
  </rcc>
  <rcc rId="2184" sId="1" numFmtId="4">
    <nc r="W412">
      <v>113917.32</v>
    </nc>
  </rcc>
  <rcc rId="2185" sId="1" numFmtId="4">
    <nc r="X412">
      <v>38741.51</v>
    </nc>
  </rcc>
  <rcc rId="2186" sId="1" numFmtId="4">
    <nc r="AC412">
      <v>15498.95</v>
    </nc>
  </rcc>
  <rcc rId="2187" sId="1" numFmtId="4">
    <nc r="AD412">
      <v>3953.22</v>
    </nc>
  </rcc>
  <rcv guid="{FE50EAC0-52A5-4C33-B973-65E93D03D3EA}" action="delete"/>
  <rdn rId="0" localSheetId="1" customView="1" name="Z_FE50EAC0_52A5_4C33_B973_65E93D03D3EA_.wvu.PrintArea" hidden="1" oldHidden="1">
    <formula>Sheet1!$A$1:$AL$445</formula>
    <oldFormula>Sheet1!$A$1:$AL$445</oldFormula>
  </rdn>
  <rdn rId="0" localSheetId="1" customView="1" name="Z_FE50EAC0_52A5_4C33_B973_65E93D03D3EA_.wvu.FilterData" hidden="1" oldHidden="1">
    <formula>Sheet1!$A$1:$DG$422</formula>
    <oldFormula>Sheet1!$A$1:$DG$421</oldFormula>
  </rdn>
  <rcv guid="{FE50EAC0-52A5-4C33-B973-65E93D03D3EA}"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0" sId="1">
    <oc r="AI247" t="inlineStr">
      <is>
        <t>AA5 /24.11.2017</t>
      </is>
    </oc>
    <nc r="AI247" t="inlineStr">
      <is>
        <t>AA5 /24.11.2017
AA6/18.10.2018</t>
      </is>
    </nc>
  </rcc>
  <rcc rId="2191" sId="1" numFmtId="4">
    <oc r="AA247">
      <v>656565.19999999995</v>
    </oc>
    <nc r="AA247">
      <v>656553.77</v>
    </nc>
  </rcc>
  <rcc rId="2192" sId="1" numFmtId="4">
    <oc r="Z247">
      <v>1930594.97</v>
    </oc>
    <nc r="Z247">
      <v>1930561.24</v>
    </nc>
  </rcc>
  <rcc rId="2193" sId="1" numFmtId="4">
    <oc r="T247">
      <v>10940038.15</v>
    </oc>
    <nc r="T247">
      <v>10939848.08</v>
    </nc>
  </rcc>
  <rcc rId="2194" sId="1" numFmtId="4">
    <oc r="U247">
      <v>2626260.8199999998</v>
    </oc>
    <nc r="U247">
      <v>2626215.17</v>
    </nc>
  </rcc>
  <rcc rId="2195" sId="1">
    <oc r="D247" t="inlineStr">
      <is>
        <t>MN</t>
      </is>
    </oc>
    <nc r="D247" t="inlineStr">
      <is>
        <t>DV</t>
      </is>
    </nc>
  </rcc>
  <rcv guid="{EF10298D-3F59-43F1-9A86-8C1CCA3B5D93}" action="delete"/>
  <rdn rId="0" localSheetId="1" customView="1" name="Z_EF10298D_3F59_43F1_9A86_8C1CCA3B5D93_.wvu.PrintArea" hidden="1" oldHidden="1">
    <formula>Sheet1!$A$1:$AL$445</formula>
    <oldFormula>Sheet1!$A$1:$AL$445</oldFormula>
  </rdn>
  <rdn rId="0" localSheetId="1" customView="1" name="Z_EF10298D_3F59_43F1_9A86_8C1CCA3B5D93_.wvu.FilterData" hidden="1" oldHidden="1">
    <formula>Sheet1!$A$6:$AL$445</formula>
    <oldFormula>Sheet1!$A$6:$AL$445</oldFormula>
  </rdn>
  <rcv guid="{EF10298D-3F59-43F1-9A86-8C1CCA3B5D93}"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8" sId="1">
    <oc r="D245" t="inlineStr">
      <is>
        <t>MN</t>
      </is>
    </oc>
    <nc r="D245" t="inlineStr">
      <is>
        <t>DV</t>
      </is>
    </nc>
  </rcc>
  <rcc rId="2199" sId="1">
    <oc r="D253" t="inlineStr">
      <is>
        <t>MN</t>
      </is>
    </oc>
    <nc r="D253" t="inlineStr">
      <is>
        <t>DV</t>
      </is>
    </nc>
  </rcc>
  <rcc rId="2200" sId="1">
    <oc r="D255" t="inlineStr">
      <is>
        <t>MN</t>
      </is>
    </oc>
    <nc r="D255" t="inlineStr">
      <is>
        <t>DV</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F10298D-3F59-43F1-9A86-8C1CCA3B5D93}" action="delete"/>
  <rdn rId="0" localSheetId="1" customView="1" name="Z_EF10298D_3F59_43F1_9A86_8C1CCA3B5D93_.wvu.PrintArea" hidden="1" oldHidden="1">
    <formula>Sheet1!$A$1:$AL$445</formula>
    <oldFormula>Sheet1!$A$1:$AL$445</oldFormula>
  </rdn>
  <rdn rId="0" localSheetId="1" customView="1" name="Z_EF10298D_3F59_43F1_9A86_8C1CCA3B5D93_.wvu.FilterData" hidden="1" oldHidden="1">
    <formula>Sheet1!$A$6:$AL$445</formula>
    <oldFormula>Sheet1!$A$6:$AL$445</oldFormula>
  </rdn>
  <rcv guid="{EF10298D-3F59-43F1-9A86-8C1CCA3B5D93}"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Sheet1!$A$1:$AL$445</formula>
    <oldFormula>Sheet1!$A$1:$AL$445</oldFormula>
  </rdn>
  <rdn rId="0" localSheetId="1" customView="1" name="Z_7C1B4D6D_D666_48DD_AB17_E00791B6F0B6_.wvu.FilterData" hidden="1" oldHidden="1">
    <formula>Sheet1!$A$6:$DG$421</formula>
    <oldFormula>Sheet1!$A$6:$DG$421</oldFormula>
  </rdn>
  <rcv guid="{7C1B4D6D-D666-48DD-AB17-E00791B6F0B6}" action="add"/>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05" sId="1" ref="A172:XFD172" action="insertRow">
    <undo index="65535" exp="area" ref3D="1" dr="$H$1:$N$1048576" dn="Z_65B035E3_87FA_46C5_996E_864F2C8D0EBC_.wvu.Cols" sId="1"/>
    <undo index="65535" exp="area" ref3D="1" dr="$G$1:$R$1048576" dn="Z_36624B2D_80F9_4F79_AC4A_B3547C36F23F_.wvu.Cols" sId="1"/>
  </rrc>
  <rfmt sheetId="1" sqref="A173" start="0" length="0">
    <dxf>
      <font>
        <b val="0"/>
        <sz val="12"/>
        <color auto="1"/>
      </font>
    </dxf>
  </rfmt>
  <rfmt sheetId="1" sqref="B173" start="0" length="0">
    <dxf>
      <font>
        <b val="0"/>
        <sz val="12"/>
        <color auto="1"/>
      </font>
    </dxf>
  </rfmt>
  <rfmt sheetId="1" sqref="C173" start="0" length="0">
    <dxf/>
  </rfmt>
  <rfmt sheetId="1" sqref="D173" start="0" length="0">
    <dxf>
      <font>
        <b val="0"/>
        <sz val="12"/>
        <color auto="1"/>
      </font>
    </dxf>
  </rfmt>
  <rfmt sheetId="1" sqref="E173" start="0" length="0">
    <dxf>
      <font>
        <b val="0"/>
        <sz val="12"/>
        <color auto="1"/>
      </font>
      <fill>
        <patternFill patternType="solid">
          <bgColor theme="0"/>
        </patternFill>
      </fill>
      <alignment horizontal="left"/>
    </dxf>
  </rfmt>
  <rfmt sheetId="1" sqref="F173" start="0" length="0">
    <dxf>
      <font>
        <b val="0"/>
        <sz val="12"/>
        <color auto="1"/>
      </font>
      <alignment horizontal="general"/>
    </dxf>
  </rfmt>
  <rfmt sheetId="1" sqref="G173" start="0" length="0">
    <dxf>
      <font>
        <b val="0"/>
        <sz val="12"/>
        <color auto="1"/>
      </font>
    </dxf>
  </rfmt>
  <rfmt sheetId="1" sqref="H173" start="0" length="0">
    <dxf>
      <font>
        <b val="0"/>
        <sz val="12"/>
        <color auto="1"/>
      </font>
    </dxf>
  </rfmt>
  <rfmt sheetId="1" sqref="I173" start="0" length="0">
    <dxf>
      <font>
        <b val="0"/>
        <sz val="12"/>
        <color auto="1"/>
      </font>
    </dxf>
  </rfmt>
  <rfmt sheetId="1" sqref="J173" start="0" length="0">
    <dxf>
      <font>
        <b val="0"/>
        <sz val="12"/>
        <color auto="1"/>
      </font>
      <alignment horizontal="justify" vertical="top"/>
    </dxf>
  </rfmt>
  <rfmt sheetId="1" sqref="L173" start="0" length="0">
    <dxf>
      <font>
        <b val="0"/>
        <sz val="12"/>
        <color auto="1"/>
      </font>
      <numFmt numFmtId="19" formatCode="dd/mm/yyyy"/>
    </dxf>
  </rfmt>
  <rfmt sheetId="1" sqref="M173" start="0" length="0">
    <dxf>
      <font>
        <b val="0"/>
        <sz val="12"/>
        <color auto="1"/>
      </font>
      <numFmt numFmtId="164" formatCode="0.000000000"/>
    </dxf>
  </rfmt>
  <rfmt sheetId="1" sqref="N173" start="0" length="0">
    <dxf>
      <font>
        <b val="0"/>
        <sz val="12"/>
        <color auto="1"/>
      </font>
      <fill>
        <patternFill patternType="solid">
          <bgColor theme="0"/>
        </patternFill>
      </fill>
    </dxf>
  </rfmt>
  <rfmt sheetId="1" sqref="O173" start="0" length="0">
    <dxf>
      <font>
        <b val="0"/>
        <sz val="12"/>
        <color auto="1"/>
      </font>
      <fill>
        <patternFill patternType="solid">
          <bgColor theme="0"/>
        </patternFill>
      </fill>
    </dxf>
  </rfmt>
  <rfmt sheetId="1" sqref="P173" start="0" length="0">
    <dxf>
      <font>
        <b val="0"/>
        <sz val="12"/>
        <color auto="1"/>
      </font>
      <fill>
        <patternFill patternType="solid">
          <bgColor theme="0"/>
        </patternFill>
      </fill>
    </dxf>
  </rfmt>
  <rfmt sheetId="1" sqref="Q173" start="0" length="0">
    <dxf>
      <font>
        <b val="0"/>
        <sz val="12"/>
        <color auto="1"/>
      </font>
      <fill>
        <patternFill patternType="solid">
          <bgColor theme="0"/>
        </patternFill>
      </fill>
    </dxf>
  </rfmt>
  <rfmt sheetId="1" sqref="R173" start="0" length="0">
    <dxf>
      <font>
        <b val="0"/>
        <sz val="12"/>
        <color auto="1"/>
      </font>
      <fill>
        <patternFill patternType="solid">
          <bgColor theme="0"/>
        </patternFill>
      </fill>
    </dxf>
  </rfmt>
  <rfmt sheetId="1" s="1" sqref="S173" start="0" length="0">
    <dxf>
      <font>
        <b val="0"/>
        <sz val="12"/>
        <color auto="1"/>
        <name val="Calibri"/>
        <family val="2"/>
        <charset val="238"/>
        <scheme val="minor"/>
      </font>
      <numFmt numFmtId="4" formatCode="#,##0.00"/>
    </dxf>
  </rfmt>
  <rfmt sheetId="1" s="1" sqref="T173" start="0" length="0">
    <dxf>
      <font>
        <b val="0"/>
        <sz val="12"/>
        <color auto="1"/>
        <name val="Calibri"/>
        <family val="2"/>
        <charset val="238"/>
        <scheme val="minor"/>
      </font>
      <numFmt numFmtId="165" formatCode="#,##0.00_ ;\-#,##0.00\ "/>
    </dxf>
  </rfmt>
  <rfmt sheetId="1" s="1" sqref="U173" start="0" length="0">
    <dxf>
      <font>
        <b val="0"/>
        <sz val="12"/>
        <color auto="1"/>
        <name val="Calibri"/>
        <family val="2"/>
        <charset val="238"/>
        <scheme val="minor"/>
      </font>
      <numFmt numFmtId="165" formatCode="#,##0.00_ ;\-#,##0.00\ "/>
    </dxf>
  </rfmt>
  <rfmt sheetId="1" s="1" sqref="W173" start="0" length="0">
    <dxf>
      <font>
        <b val="0"/>
        <sz val="12"/>
        <color auto="1"/>
        <name val="Calibri"/>
        <family val="2"/>
        <charset val="238"/>
        <scheme val="minor"/>
      </font>
      <numFmt numFmtId="165" formatCode="#,##0.00_ ;\-#,##0.00\ "/>
    </dxf>
  </rfmt>
  <rfmt sheetId="1" s="1" sqref="X173" start="0" length="0">
    <dxf>
      <font>
        <b val="0"/>
        <sz val="12"/>
        <color auto="1"/>
        <name val="Calibri"/>
        <family val="2"/>
        <charset val="238"/>
        <scheme val="minor"/>
      </font>
      <numFmt numFmtId="165" formatCode="#,##0.00_ ;\-#,##0.00\ "/>
    </dxf>
  </rfmt>
  <rfmt sheetId="1" s="1" sqref="Y173" start="0" length="0">
    <dxf>
      <font>
        <b val="0"/>
        <sz val="12"/>
        <color auto="1"/>
        <name val="Calibri"/>
        <family val="2"/>
        <charset val="238"/>
        <scheme val="minor"/>
      </font>
      <numFmt numFmtId="4" formatCode="#,##0.00"/>
    </dxf>
  </rfmt>
  <rfmt sheetId="1" s="1" sqref="Z173" start="0" length="0">
    <dxf>
      <font>
        <b val="0"/>
        <sz val="12"/>
        <color auto="1"/>
        <name val="Calibri"/>
        <family val="2"/>
        <charset val="238"/>
        <scheme val="minor"/>
      </font>
      <numFmt numFmtId="165" formatCode="#,##0.00_ ;\-#,##0.00\ "/>
    </dxf>
  </rfmt>
  <rfmt sheetId="1" s="1" sqref="AA173" start="0" length="0">
    <dxf>
      <font>
        <b val="0"/>
        <sz val="12"/>
        <color auto="1"/>
        <name val="Calibri"/>
        <family val="2"/>
        <charset val="238"/>
        <scheme val="minor"/>
      </font>
      <numFmt numFmtId="165" formatCode="#,##0.00_ ;\-#,##0.00\ "/>
    </dxf>
  </rfmt>
  <rfmt sheetId="1" s="1" sqref="AC173" start="0" length="0">
    <dxf>
      <font>
        <b val="0"/>
        <sz val="12"/>
        <color auto="1"/>
        <name val="Calibri"/>
        <family val="2"/>
        <charset val="238"/>
        <scheme val="minor"/>
      </font>
      <numFmt numFmtId="165" formatCode="#,##0.00_ ;\-#,##0.00\ "/>
    </dxf>
  </rfmt>
  <rfmt sheetId="1" s="1" sqref="AD173" start="0" length="0">
    <dxf>
      <font>
        <b val="0"/>
        <sz val="12"/>
        <color auto="1"/>
        <name val="Calibri"/>
        <family val="2"/>
        <charset val="238"/>
        <scheme val="minor"/>
      </font>
      <numFmt numFmtId="165" formatCode="#,##0.00_ ;\-#,##0.00\ "/>
    </dxf>
  </rfmt>
  <rfmt sheetId="1" s="1" sqref="AF173" start="0" length="0">
    <dxf>
      <font>
        <b val="0"/>
        <sz val="12"/>
        <color auto="1"/>
        <name val="Calibri"/>
        <family val="2"/>
        <charset val="238"/>
        <scheme val="minor"/>
      </font>
      <numFmt numFmtId="165" formatCode="#,##0.00_ ;\-#,##0.00\ "/>
    </dxf>
  </rfmt>
  <rfmt sheetId="1" sqref="AI173" start="0" length="0">
    <dxf>
      <font>
        <b val="0"/>
        <sz val="12"/>
        <color auto="1"/>
        <name val="Trebuchet MS"/>
        <scheme val="none"/>
      </font>
      <numFmt numFmtId="19" formatCode="dd/mm/yyyy"/>
    </dxf>
  </rfmt>
  <rfmt sheetId="1" sqref="AJ173" start="0" length="0">
    <dxf>
      <font>
        <b val="0"/>
        <sz val="12"/>
        <color auto="1"/>
      </font>
      <numFmt numFmtId="4" formatCode="#,##0.00"/>
      <border outline="0">
        <top style="thin">
          <color indexed="64"/>
        </top>
      </border>
    </dxf>
  </rfmt>
  <rfmt sheetId="1" sqref="AK173" start="0" length="0">
    <dxf>
      <font>
        <b val="0"/>
        <sz val="12"/>
        <color auto="1"/>
      </font>
      <numFmt numFmtId="4" formatCode="#,##0.00"/>
    </dxf>
  </rfmt>
  <rfmt sheetId="1" sqref="A172" start="0" length="0">
    <dxf>
      <font>
        <b val="0"/>
        <sz val="12"/>
        <color auto="1"/>
      </font>
      <fill>
        <patternFill patternType="none">
          <bgColor indexed="65"/>
        </patternFill>
      </fill>
    </dxf>
  </rfmt>
  <rfmt sheetId="1" sqref="B172" start="0" length="0">
    <dxf>
      <font>
        <b val="0"/>
        <sz val="12"/>
        <color auto="1"/>
      </font>
      <fill>
        <patternFill>
          <bgColor rgb="FFFFFF00"/>
        </patternFill>
      </fill>
    </dxf>
  </rfmt>
  <rfmt sheetId="1" sqref="C172" start="0" length="0">
    <dxf>
      <fill>
        <patternFill>
          <bgColor rgb="FFFFFF00"/>
        </patternFill>
      </fill>
    </dxf>
  </rfmt>
  <rfmt sheetId="1" sqref="D172" start="0" length="0">
    <dxf>
      <font>
        <b val="0"/>
        <sz val="12"/>
        <color auto="1"/>
      </font>
      <fill>
        <patternFill>
          <bgColor rgb="FFFFFF00"/>
        </patternFill>
      </fill>
    </dxf>
  </rfmt>
  <rfmt sheetId="1" sqref="E172" start="0" length="0">
    <dxf>
      <font>
        <b val="0"/>
        <sz val="12"/>
        <color auto="1"/>
      </font>
      <fill>
        <patternFill>
          <bgColor theme="0"/>
        </patternFill>
      </fill>
      <alignment horizontal="left"/>
    </dxf>
  </rfmt>
  <rfmt sheetId="1" sqref="F172" start="0" length="0">
    <dxf>
      <font>
        <b val="0"/>
        <sz val="12"/>
        <color auto="1"/>
      </font>
      <fill>
        <patternFill>
          <bgColor rgb="FFFFFF00"/>
        </patternFill>
      </fill>
      <alignment horizontal="general"/>
    </dxf>
  </rfmt>
  <rfmt sheetId="1" sqref="G172" start="0" length="0">
    <dxf>
      <font>
        <b val="0"/>
        <sz val="12"/>
        <color auto="1"/>
      </font>
      <fill>
        <patternFill patternType="none">
          <bgColor indexed="65"/>
        </patternFill>
      </fill>
      <alignment horizontal="left"/>
    </dxf>
  </rfmt>
  <rfmt sheetId="1" sqref="H172" start="0" length="0">
    <dxf>
      <font>
        <b val="0"/>
        <sz val="12"/>
        <color auto="1"/>
      </font>
      <fill>
        <patternFill patternType="none">
          <bgColor indexed="65"/>
        </patternFill>
      </fill>
      <alignment horizontal="left"/>
    </dxf>
  </rfmt>
  <rfmt sheetId="1" sqref="I172" start="0" length="0">
    <dxf>
      <font>
        <b val="0"/>
        <sz val="12"/>
        <color auto="1"/>
      </font>
    </dxf>
  </rfmt>
  <rfmt sheetId="1" sqref="J172" start="0" length="0">
    <dxf>
      <font>
        <b val="0"/>
        <sz val="12"/>
        <color auto="1"/>
      </font>
      <fill>
        <patternFill patternType="none">
          <bgColor indexed="65"/>
        </patternFill>
      </fill>
      <alignment horizontal="justify" vertical="top"/>
    </dxf>
  </rfmt>
  <rfmt sheetId="1" sqref="L172" start="0" length="0">
    <dxf>
      <font>
        <b val="0"/>
        <sz val="12"/>
        <color auto="1"/>
      </font>
      <numFmt numFmtId="19" formatCode="dd/mm/yyyy"/>
      <fill>
        <patternFill patternType="none">
          <bgColor indexed="65"/>
        </patternFill>
      </fill>
    </dxf>
  </rfmt>
  <rfmt sheetId="1" sqref="M172" start="0" length="0">
    <dxf>
      <font>
        <b val="0"/>
        <sz val="12"/>
        <color auto="1"/>
      </font>
      <numFmt numFmtId="164" formatCode="0.000000000"/>
      <fill>
        <patternFill patternType="none">
          <bgColor indexed="65"/>
        </patternFill>
      </fill>
    </dxf>
  </rfmt>
  <rfmt sheetId="1" sqref="N172" start="0" length="0">
    <dxf>
      <font>
        <b val="0"/>
        <sz val="12"/>
        <color auto="1"/>
      </font>
      <fill>
        <patternFill>
          <bgColor theme="0"/>
        </patternFill>
      </fill>
    </dxf>
  </rfmt>
  <rfmt sheetId="1" sqref="O172" start="0" length="0">
    <dxf>
      <font>
        <b val="0"/>
        <sz val="12"/>
        <color auto="1"/>
      </font>
      <fill>
        <patternFill>
          <bgColor theme="0"/>
        </patternFill>
      </fill>
    </dxf>
  </rfmt>
  <rfmt sheetId="1" sqref="P172" start="0" length="0">
    <dxf>
      <font>
        <b val="0"/>
        <sz val="12"/>
        <color auto="1"/>
      </font>
      <fill>
        <patternFill>
          <bgColor theme="0"/>
        </patternFill>
      </fill>
    </dxf>
  </rfmt>
  <rfmt sheetId="1" sqref="Q172" start="0" length="0">
    <dxf>
      <font>
        <b val="0"/>
        <sz val="12"/>
        <color auto="1"/>
      </font>
      <fill>
        <patternFill>
          <bgColor theme="0"/>
        </patternFill>
      </fill>
    </dxf>
  </rfmt>
  <rfmt sheetId="1" sqref="R172" start="0" length="0">
    <dxf>
      <font>
        <b val="0"/>
        <sz val="12"/>
        <color auto="1"/>
      </font>
      <fill>
        <patternFill>
          <bgColor theme="0"/>
        </patternFill>
      </fill>
    </dxf>
  </rfmt>
  <rfmt sheetId="1" s="1" sqref="S172" start="0" length="0">
    <dxf>
      <font>
        <b val="0"/>
        <sz val="12"/>
        <color auto="1"/>
        <name val="Calibri"/>
        <family val="2"/>
        <charset val="238"/>
        <scheme val="minor"/>
      </font>
      <fill>
        <patternFill patternType="none">
          <bgColor indexed="65"/>
        </patternFill>
      </fill>
    </dxf>
  </rfmt>
  <rfmt sheetId="1" s="1" sqref="T172" start="0" length="0">
    <dxf>
      <font>
        <b val="0"/>
        <sz val="12"/>
        <color auto="1"/>
        <name val="Calibri"/>
        <family val="2"/>
        <charset val="238"/>
        <scheme val="minor"/>
      </font>
      <numFmt numFmtId="165" formatCode="#,##0.00_ ;\-#,##0.00\ "/>
      <fill>
        <patternFill>
          <bgColor rgb="FFFFFF00"/>
        </patternFill>
      </fill>
    </dxf>
  </rfmt>
  <rfmt sheetId="1" s="1" sqref="U172" start="0" length="0">
    <dxf>
      <font>
        <b val="0"/>
        <sz val="12"/>
        <color auto="1"/>
        <name val="Calibri"/>
        <family val="2"/>
        <charset val="238"/>
        <scheme val="minor"/>
      </font>
      <numFmt numFmtId="165" formatCode="#,##0.00_ ;\-#,##0.00\ "/>
      <fill>
        <patternFill>
          <bgColor rgb="FFFFFF00"/>
        </patternFill>
      </fill>
    </dxf>
  </rfmt>
  <rfmt sheetId="1" s="1" sqref="V172" start="0" length="0">
    <dxf>
      <font>
        <b val="0"/>
        <sz val="12"/>
        <color auto="1"/>
        <name val="Calibri"/>
        <family val="2"/>
        <charset val="238"/>
        <scheme val="minor"/>
      </font>
      <fill>
        <patternFill patternType="none">
          <bgColor indexed="65"/>
        </patternFill>
      </fill>
    </dxf>
  </rfmt>
  <rfmt sheetId="1" s="1" sqref="W172" start="0" length="0">
    <dxf>
      <font>
        <b val="0"/>
        <sz val="12"/>
        <color auto="1"/>
        <name val="Calibri"/>
        <family val="2"/>
        <charset val="238"/>
        <scheme val="minor"/>
      </font>
      <numFmt numFmtId="165" formatCode="#,##0.00_ ;\-#,##0.00\ "/>
      <fill>
        <patternFill>
          <bgColor rgb="FFFFFF00"/>
        </patternFill>
      </fill>
    </dxf>
  </rfmt>
  <rfmt sheetId="1" s="1" sqref="X172" start="0" length="0">
    <dxf>
      <font>
        <b val="0"/>
        <sz val="12"/>
        <color auto="1"/>
        <name val="Calibri"/>
        <family val="2"/>
        <charset val="238"/>
        <scheme val="minor"/>
      </font>
      <numFmt numFmtId="165" formatCode="#,##0.00_ ;\-#,##0.00\ "/>
      <fill>
        <patternFill>
          <bgColor rgb="FFFFFF00"/>
        </patternFill>
      </fill>
    </dxf>
  </rfmt>
  <rfmt sheetId="1" s="1" sqref="Y172" start="0" length="0">
    <dxf>
      <font>
        <b val="0"/>
        <sz val="12"/>
        <color auto="1"/>
        <name val="Calibri"/>
        <family val="2"/>
        <charset val="238"/>
        <scheme val="minor"/>
      </font>
      <fill>
        <patternFill patternType="none">
          <bgColor indexed="65"/>
        </patternFill>
      </fill>
    </dxf>
  </rfmt>
  <rfmt sheetId="1" s="1" sqref="Z172" start="0" length="0">
    <dxf>
      <font>
        <b val="0"/>
        <sz val="12"/>
        <color auto="1"/>
        <name val="Calibri"/>
        <family val="2"/>
        <charset val="238"/>
        <scheme val="minor"/>
      </font>
      <numFmt numFmtId="165" formatCode="#,##0.00_ ;\-#,##0.00\ "/>
      <fill>
        <patternFill>
          <bgColor rgb="FFFFFF00"/>
        </patternFill>
      </fill>
    </dxf>
  </rfmt>
  <rfmt sheetId="1" s="1" sqref="AA172" start="0" length="0">
    <dxf>
      <font>
        <b val="0"/>
        <sz val="12"/>
        <color auto="1"/>
        <name val="Calibri"/>
        <family val="2"/>
        <charset val="238"/>
        <scheme val="minor"/>
      </font>
      <numFmt numFmtId="165" formatCode="#,##0.00_ ;\-#,##0.00\ "/>
      <fill>
        <patternFill>
          <bgColor rgb="FFFFFF00"/>
        </patternFill>
      </fill>
    </dxf>
  </rfmt>
  <rfmt sheetId="1" s="1" sqref="AB172" start="0" length="0">
    <dxf>
      <font>
        <b val="0"/>
        <sz val="12"/>
        <color auto="1"/>
        <name val="Calibri"/>
        <family val="2"/>
        <charset val="238"/>
        <scheme val="minor"/>
      </font>
      <numFmt numFmtId="165" formatCode="#,##0.00_ ;\-#,##0.00\ "/>
      <fill>
        <patternFill patternType="none">
          <bgColor indexed="65"/>
        </patternFill>
      </fill>
    </dxf>
  </rfmt>
  <rfmt sheetId="1" s="1" sqref="AC172" start="0" length="0">
    <dxf>
      <font>
        <b val="0"/>
        <sz val="12"/>
        <color auto="1"/>
        <name val="Calibri"/>
        <family val="2"/>
        <charset val="238"/>
        <scheme val="minor"/>
      </font>
      <numFmt numFmtId="165" formatCode="#,##0.00_ ;\-#,##0.00\ "/>
      <fill>
        <patternFill>
          <bgColor rgb="FFFFFF00"/>
        </patternFill>
      </fill>
    </dxf>
  </rfmt>
  <rfmt sheetId="1" s="1" sqref="AD172" start="0" length="0">
    <dxf>
      <font>
        <b val="0"/>
        <sz val="12"/>
        <color auto="1"/>
        <name val="Calibri"/>
        <family val="2"/>
        <charset val="238"/>
        <scheme val="minor"/>
      </font>
      <numFmt numFmtId="165" formatCode="#,##0.00_ ;\-#,##0.00\ "/>
      <fill>
        <patternFill>
          <bgColor rgb="FFFFFF00"/>
        </patternFill>
      </fill>
    </dxf>
  </rfmt>
  <rfmt sheetId="1" s="1" sqref="AE172" start="0" length="0">
    <dxf>
      <font>
        <b val="0"/>
        <sz val="12"/>
        <color auto="1"/>
        <name val="Calibri"/>
        <family val="2"/>
        <charset val="238"/>
        <scheme val="minor"/>
      </font>
      <numFmt numFmtId="165" formatCode="#,##0.00_ ;\-#,##0.00\ "/>
      <fill>
        <patternFill>
          <bgColor theme="0"/>
        </patternFill>
      </fill>
    </dxf>
  </rfmt>
  <rfmt sheetId="1" s="1" sqref="AF172" start="0" length="0">
    <dxf>
      <font>
        <b val="0"/>
        <sz val="12"/>
        <color auto="1"/>
        <name val="Calibri"/>
        <family val="2"/>
        <charset val="238"/>
        <scheme val="minor"/>
      </font>
      <numFmt numFmtId="165" formatCode="#,##0.00_ ;\-#,##0.00\ "/>
      <fill>
        <patternFill patternType="none">
          <bgColor indexed="65"/>
        </patternFill>
      </fill>
    </dxf>
  </rfmt>
  <rfmt sheetId="1" s="1" sqref="AG172" start="0" length="0">
    <dxf>
      <font>
        <b val="0"/>
        <sz val="12"/>
        <color auto="1"/>
        <name val="Calibri"/>
        <family val="2"/>
        <charset val="238"/>
        <scheme val="minor"/>
      </font>
      <numFmt numFmtId="165" formatCode="#,##0.00_ ;\-#,##0.00\ "/>
      <fill>
        <patternFill patternType="none">
          <bgColor indexed="65"/>
        </patternFill>
      </fill>
    </dxf>
  </rfmt>
  <rfmt sheetId="1" sqref="AH172" start="0" length="0">
    <dxf>
      <font>
        <b val="0"/>
        <sz val="12"/>
        <color auto="1"/>
      </font>
      <numFmt numFmtId="3" formatCode="#,##0"/>
      <fill>
        <patternFill patternType="none">
          <bgColor indexed="65"/>
        </patternFill>
      </fill>
    </dxf>
  </rfmt>
  <rfmt sheetId="1" sqref="AI172" start="0" length="0">
    <dxf>
      <font>
        <b val="0"/>
        <sz val="12"/>
        <color auto="1"/>
        <name val="Trebuchet MS"/>
        <scheme val="none"/>
      </font>
      <numFmt numFmtId="19" formatCode="dd/mm/yyyy"/>
      <fill>
        <patternFill patternType="none">
          <bgColor indexed="65"/>
        </patternFill>
      </fill>
    </dxf>
  </rfmt>
  <rfmt sheetId="1" sqref="AJ172" start="0" length="0">
    <dxf>
      <font>
        <b val="0"/>
        <sz val="12"/>
        <color auto="1"/>
      </font>
      <fill>
        <patternFill patternType="none">
          <bgColor indexed="65"/>
        </patternFill>
      </fill>
      <border outline="0">
        <top style="thin">
          <color indexed="64"/>
        </top>
      </border>
    </dxf>
  </rfmt>
  <rfmt sheetId="1" sqref="AK172" start="0" length="0">
    <dxf>
      <font>
        <b val="0"/>
        <sz val="12"/>
        <color auto="1"/>
      </font>
      <fill>
        <patternFill patternType="none">
          <bgColor indexed="65"/>
        </patternFill>
      </fill>
    </dxf>
  </rfmt>
  <rrc rId="2206" sId="1" ref="A172:XFD173" action="insertRow">
    <undo index="65535" exp="area" ref3D="1" dr="$H$1:$N$1048576" dn="Z_65B035E3_87FA_46C5_996E_864F2C8D0EBC_.wvu.Cols" sId="1"/>
    <undo index="65535" exp="area" ref3D="1" dr="$G$1:$R$1048576" dn="Z_36624B2D_80F9_4F79_AC4A_B3547C36F23F_.wvu.Cols" sId="1"/>
  </rrc>
  <rfmt sheetId="1" sqref="A172" start="0" length="0">
    <dxf>
      <font>
        <b val="0"/>
        <sz val="12"/>
        <color auto="1"/>
      </font>
      <fill>
        <patternFill patternType="none">
          <bgColor indexed="65"/>
        </patternFill>
      </fill>
    </dxf>
  </rfmt>
  <rfmt sheetId="1" sqref="B172" start="0" length="0">
    <dxf>
      <font>
        <b val="0"/>
        <sz val="12"/>
        <color auto="1"/>
      </font>
      <fill>
        <patternFill>
          <bgColor rgb="FFFFFF00"/>
        </patternFill>
      </fill>
    </dxf>
  </rfmt>
  <rfmt sheetId="1" sqref="C172" start="0" length="0">
    <dxf>
      <fill>
        <patternFill>
          <bgColor rgb="FFFFFF00"/>
        </patternFill>
      </fill>
    </dxf>
  </rfmt>
  <rfmt sheetId="1" sqref="D172" start="0" length="0">
    <dxf>
      <font>
        <b val="0"/>
        <sz val="12"/>
        <color auto="1"/>
      </font>
      <fill>
        <patternFill>
          <bgColor rgb="FFFFFF00"/>
        </patternFill>
      </fill>
    </dxf>
  </rfmt>
  <rfmt sheetId="1" sqref="E172" start="0" length="0">
    <dxf>
      <font>
        <b val="0"/>
        <sz val="12"/>
        <color auto="1"/>
      </font>
      <fill>
        <patternFill>
          <bgColor theme="0"/>
        </patternFill>
      </fill>
      <alignment horizontal="left"/>
    </dxf>
  </rfmt>
  <rfmt sheetId="1" sqref="F172" start="0" length="0">
    <dxf>
      <font>
        <b val="0"/>
        <sz val="12"/>
        <color auto="1"/>
      </font>
      <fill>
        <patternFill>
          <bgColor rgb="FFFFFF00"/>
        </patternFill>
      </fill>
      <alignment horizontal="general"/>
    </dxf>
  </rfmt>
  <rfmt sheetId="1" sqref="G172" start="0" length="0">
    <dxf>
      <font>
        <b val="0"/>
        <sz val="12"/>
        <color auto="1"/>
      </font>
      <fill>
        <patternFill patternType="none">
          <bgColor indexed="65"/>
        </patternFill>
      </fill>
      <alignment horizontal="left"/>
    </dxf>
  </rfmt>
  <rfmt sheetId="1" sqref="H172" start="0" length="0">
    <dxf>
      <font>
        <b val="0"/>
        <sz val="12"/>
        <color auto="1"/>
      </font>
      <fill>
        <patternFill patternType="none">
          <bgColor indexed="65"/>
        </patternFill>
      </fill>
      <alignment horizontal="left"/>
    </dxf>
  </rfmt>
  <rfmt sheetId="1" sqref="I172" start="0" length="0">
    <dxf>
      <font>
        <b val="0"/>
        <sz val="12"/>
        <color auto="1"/>
      </font>
    </dxf>
  </rfmt>
  <rfmt sheetId="1" sqref="J172" start="0" length="0">
    <dxf>
      <font>
        <b val="0"/>
        <sz val="12"/>
        <color auto="1"/>
      </font>
      <fill>
        <patternFill patternType="none">
          <bgColor indexed="65"/>
        </patternFill>
      </fill>
      <alignment horizontal="justify" vertical="top"/>
    </dxf>
  </rfmt>
  <rfmt sheetId="1" sqref="L172" start="0" length="0">
    <dxf>
      <font>
        <b val="0"/>
        <sz val="12"/>
        <color auto="1"/>
      </font>
      <numFmt numFmtId="19" formatCode="dd/mm/yyyy"/>
      <fill>
        <patternFill patternType="none">
          <bgColor indexed="65"/>
        </patternFill>
      </fill>
    </dxf>
  </rfmt>
  <rfmt sheetId="1" sqref="M172" start="0" length="0">
    <dxf>
      <font>
        <b val="0"/>
        <sz val="12"/>
        <color auto="1"/>
      </font>
      <numFmt numFmtId="164" formatCode="0.000000000"/>
      <fill>
        <patternFill patternType="none">
          <bgColor indexed="65"/>
        </patternFill>
      </fill>
    </dxf>
  </rfmt>
  <rfmt sheetId="1" sqref="N172" start="0" length="0">
    <dxf>
      <font>
        <b val="0"/>
        <sz val="12"/>
        <color auto="1"/>
      </font>
      <fill>
        <patternFill>
          <bgColor theme="0"/>
        </patternFill>
      </fill>
    </dxf>
  </rfmt>
  <rfmt sheetId="1" sqref="O172" start="0" length="0">
    <dxf>
      <font>
        <b val="0"/>
        <sz val="12"/>
        <color auto="1"/>
      </font>
      <fill>
        <patternFill>
          <bgColor theme="0"/>
        </patternFill>
      </fill>
    </dxf>
  </rfmt>
  <rfmt sheetId="1" sqref="P172" start="0" length="0">
    <dxf>
      <font>
        <b val="0"/>
        <sz val="12"/>
        <color auto="1"/>
      </font>
      <fill>
        <patternFill>
          <bgColor theme="0"/>
        </patternFill>
      </fill>
    </dxf>
  </rfmt>
  <rfmt sheetId="1" sqref="Q172" start="0" length="0">
    <dxf>
      <font>
        <b val="0"/>
        <sz val="12"/>
        <color auto="1"/>
      </font>
      <fill>
        <patternFill>
          <bgColor theme="0"/>
        </patternFill>
      </fill>
    </dxf>
  </rfmt>
  <rfmt sheetId="1" sqref="R172" start="0" length="0">
    <dxf>
      <font>
        <b val="0"/>
        <sz val="12"/>
        <color auto="1"/>
      </font>
      <fill>
        <patternFill>
          <bgColor theme="0"/>
        </patternFill>
      </fill>
    </dxf>
  </rfmt>
  <rfmt sheetId="1" s="1" sqref="S172" start="0" length="0">
    <dxf>
      <font>
        <b val="0"/>
        <sz val="12"/>
        <color auto="1"/>
        <name val="Calibri"/>
        <family val="2"/>
        <charset val="238"/>
        <scheme val="minor"/>
      </font>
      <fill>
        <patternFill patternType="none">
          <bgColor indexed="65"/>
        </patternFill>
      </fill>
    </dxf>
  </rfmt>
  <rfmt sheetId="1" s="1" sqref="T172" start="0" length="0">
    <dxf>
      <font>
        <b val="0"/>
        <sz val="12"/>
        <color auto="1"/>
        <name val="Calibri"/>
        <family val="2"/>
        <charset val="238"/>
        <scheme val="minor"/>
      </font>
      <numFmt numFmtId="165" formatCode="#,##0.00_ ;\-#,##0.00\ "/>
      <fill>
        <patternFill>
          <bgColor rgb="FFFFFF00"/>
        </patternFill>
      </fill>
    </dxf>
  </rfmt>
  <rfmt sheetId="1" s="1" sqref="U172" start="0" length="0">
    <dxf>
      <font>
        <b val="0"/>
        <sz val="12"/>
        <color auto="1"/>
        <name val="Calibri"/>
        <family val="2"/>
        <charset val="238"/>
        <scheme val="minor"/>
      </font>
      <numFmt numFmtId="165" formatCode="#,##0.00_ ;\-#,##0.00\ "/>
      <fill>
        <patternFill>
          <bgColor rgb="FFFFFF00"/>
        </patternFill>
      </fill>
    </dxf>
  </rfmt>
  <rfmt sheetId="1" s="1" sqref="V172" start="0" length="0">
    <dxf>
      <font>
        <b val="0"/>
        <sz val="12"/>
        <color auto="1"/>
        <name val="Calibri"/>
        <family val="2"/>
        <charset val="238"/>
        <scheme val="minor"/>
      </font>
      <fill>
        <patternFill patternType="none">
          <bgColor indexed="65"/>
        </patternFill>
      </fill>
    </dxf>
  </rfmt>
  <rfmt sheetId="1" s="1" sqref="W172" start="0" length="0">
    <dxf>
      <font>
        <b val="0"/>
        <sz val="12"/>
        <color auto="1"/>
        <name val="Calibri"/>
        <family val="2"/>
        <charset val="238"/>
        <scheme val="minor"/>
      </font>
      <numFmt numFmtId="165" formatCode="#,##0.00_ ;\-#,##0.00\ "/>
      <fill>
        <patternFill>
          <bgColor rgb="FFFFFF00"/>
        </patternFill>
      </fill>
    </dxf>
  </rfmt>
  <rfmt sheetId="1" s="1" sqref="X172" start="0" length="0">
    <dxf>
      <font>
        <b val="0"/>
        <sz val="12"/>
        <color auto="1"/>
        <name val="Calibri"/>
        <family val="2"/>
        <charset val="238"/>
        <scheme val="minor"/>
      </font>
      <numFmt numFmtId="165" formatCode="#,##0.00_ ;\-#,##0.00\ "/>
      <fill>
        <patternFill>
          <bgColor rgb="FFFFFF00"/>
        </patternFill>
      </fill>
    </dxf>
  </rfmt>
  <rfmt sheetId="1" s="1" sqref="Y172" start="0" length="0">
    <dxf>
      <font>
        <b val="0"/>
        <sz val="12"/>
        <color auto="1"/>
        <name val="Calibri"/>
        <family val="2"/>
        <charset val="238"/>
        <scheme val="minor"/>
      </font>
      <fill>
        <patternFill patternType="none">
          <bgColor indexed="65"/>
        </patternFill>
      </fill>
    </dxf>
  </rfmt>
  <rfmt sheetId="1" s="1" sqref="Z172" start="0" length="0">
    <dxf>
      <font>
        <b val="0"/>
        <sz val="12"/>
        <color auto="1"/>
        <name val="Calibri"/>
        <family val="2"/>
        <charset val="238"/>
        <scheme val="minor"/>
      </font>
      <numFmt numFmtId="165" formatCode="#,##0.00_ ;\-#,##0.00\ "/>
      <fill>
        <patternFill>
          <bgColor rgb="FFFFFF00"/>
        </patternFill>
      </fill>
    </dxf>
  </rfmt>
  <rfmt sheetId="1" s="1" sqref="AA172" start="0" length="0">
    <dxf>
      <font>
        <b val="0"/>
        <sz val="12"/>
        <color auto="1"/>
        <name val="Calibri"/>
        <family val="2"/>
        <charset val="238"/>
        <scheme val="minor"/>
      </font>
      <numFmt numFmtId="165" formatCode="#,##0.00_ ;\-#,##0.00\ "/>
      <fill>
        <patternFill>
          <bgColor rgb="FFFFFF00"/>
        </patternFill>
      </fill>
    </dxf>
  </rfmt>
  <rfmt sheetId="1" s="1" sqref="AB172" start="0" length="0">
    <dxf>
      <font>
        <b val="0"/>
        <sz val="12"/>
        <color auto="1"/>
        <name val="Calibri"/>
        <family val="2"/>
        <charset val="238"/>
        <scheme val="minor"/>
      </font>
      <numFmt numFmtId="165" formatCode="#,##0.00_ ;\-#,##0.00\ "/>
      <fill>
        <patternFill patternType="none">
          <bgColor indexed="65"/>
        </patternFill>
      </fill>
    </dxf>
  </rfmt>
  <rfmt sheetId="1" s="1" sqref="AC172" start="0" length="0">
    <dxf>
      <font>
        <b val="0"/>
        <sz val="12"/>
        <color auto="1"/>
        <name val="Calibri"/>
        <family val="2"/>
        <charset val="238"/>
        <scheme val="minor"/>
      </font>
      <numFmt numFmtId="165" formatCode="#,##0.00_ ;\-#,##0.00\ "/>
      <fill>
        <patternFill>
          <bgColor rgb="FFFFFF00"/>
        </patternFill>
      </fill>
    </dxf>
  </rfmt>
  <rfmt sheetId="1" s="1" sqref="AD172" start="0" length="0">
    <dxf>
      <font>
        <b val="0"/>
        <sz val="12"/>
        <color auto="1"/>
        <name val="Calibri"/>
        <family val="2"/>
        <charset val="238"/>
        <scheme val="minor"/>
      </font>
      <numFmt numFmtId="165" formatCode="#,##0.00_ ;\-#,##0.00\ "/>
      <fill>
        <patternFill>
          <bgColor rgb="FFFFFF00"/>
        </patternFill>
      </fill>
    </dxf>
  </rfmt>
  <rfmt sheetId="1" s="1" sqref="AE172" start="0" length="0">
    <dxf>
      <font>
        <b val="0"/>
        <sz val="12"/>
        <color auto="1"/>
        <name val="Calibri"/>
        <family val="2"/>
        <charset val="238"/>
        <scheme val="minor"/>
      </font>
      <numFmt numFmtId="165" formatCode="#,##0.00_ ;\-#,##0.00\ "/>
      <fill>
        <patternFill>
          <bgColor theme="0"/>
        </patternFill>
      </fill>
    </dxf>
  </rfmt>
  <rfmt sheetId="1" s="1" sqref="AF172" start="0" length="0">
    <dxf>
      <font>
        <b val="0"/>
        <sz val="12"/>
        <color auto="1"/>
        <name val="Calibri"/>
        <family val="2"/>
        <charset val="238"/>
        <scheme val="minor"/>
      </font>
      <numFmt numFmtId="165" formatCode="#,##0.00_ ;\-#,##0.00\ "/>
      <fill>
        <patternFill patternType="none">
          <bgColor indexed="65"/>
        </patternFill>
      </fill>
    </dxf>
  </rfmt>
  <rfmt sheetId="1" s="1" sqref="AG172" start="0" length="0">
    <dxf>
      <font>
        <b val="0"/>
        <sz val="12"/>
        <color auto="1"/>
        <name val="Calibri"/>
        <family val="2"/>
        <charset val="238"/>
        <scheme val="minor"/>
      </font>
      <numFmt numFmtId="165" formatCode="#,##0.00_ ;\-#,##0.00\ "/>
      <fill>
        <patternFill patternType="none">
          <bgColor indexed="65"/>
        </patternFill>
      </fill>
    </dxf>
  </rfmt>
  <rfmt sheetId="1" sqref="AH172" start="0" length="0">
    <dxf>
      <font>
        <b val="0"/>
        <sz val="12"/>
        <color auto="1"/>
      </font>
      <numFmt numFmtId="3" formatCode="#,##0"/>
      <fill>
        <patternFill patternType="none">
          <bgColor indexed="65"/>
        </patternFill>
      </fill>
    </dxf>
  </rfmt>
  <rfmt sheetId="1" sqref="AI172" start="0" length="0">
    <dxf>
      <font>
        <b val="0"/>
        <sz val="12"/>
        <color auto="1"/>
        <name val="Trebuchet MS"/>
        <scheme val="none"/>
      </font>
      <numFmt numFmtId="19" formatCode="dd/mm/yyyy"/>
      <fill>
        <patternFill patternType="none">
          <bgColor indexed="65"/>
        </patternFill>
      </fill>
    </dxf>
  </rfmt>
  <rfmt sheetId="1" sqref="AJ172" start="0" length="0">
    <dxf>
      <font>
        <b val="0"/>
        <sz val="12"/>
        <color auto="1"/>
      </font>
      <fill>
        <patternFill patternType="none">
          <bgColor indexed="65"/>
        </patternFill>
      </fill>
    </dxf>
  </rfmt>
  <rfmt sheetId="1" sqref="AK172" start="0" length="0">
    <dxf>
      <font>
        <b val="0"/>
        <sz val="12"/>
        <color auto="1"/>
      </font>
      <fill>
        <patternFill patternType="none">
          <bgColor indexed="65"/>
        </patternFill>
      </fill>
    </dxf>
  </rfmt>
  <rfmt sheetId="1" sqref="A173" start="0" length="0">
    <dxf>
      <font>
        <b val="0"/>
        <sz val="12"/>
        <color auto="1"/>
      </font>
      <fill>
        <patternFill patternType="none">
          <bgColor indexed="65"/>
        </patternFill>
      </fill>
    </dxf>
  </rfmt>
  <rfmt sheetId="1" sqref="B173" start="0" length="0">
    <dxf>
      <font>
        <b val="0"/>
        <sz val="12"/>
        <color auto="1"/>
      </font>
      <fill>
        <patternFill>
          <bgColor rgb="FFFFFF00"/>
        </patternFill>
      </fill>
    </dxf>
  </rfmt>
  <rfmt sheetId="1" sqref="C173" start="0" length="0">
    <dxf>
      <fill>
        <patternFill>
          <bgColor rgb="FFFFFF00"/>
        </patternFill>
      </fill>
    </dxf>
  </rfmt>
  <rfmt sheetId="1" sqref="D173" start="0" length="0">
    <dxf>
      <font>
        <b val="0"/>
        <sz val="12"/>
        <color auto="1"/>
      </font>
      <fill>
        <patternFill>
          <bgColor rgb="FFFFFF00"/>
        </patternFill>
      </fill>
    </dxf>
  </rfmt>
  <rfmt sheetId="1" sqref="E173" start="0" length="0">
    <dxf>
      <font>
        <b val="0"/>
        <sz val="12"/>
        <color auto="1"/>
      </font>
      <fill>
        <patternFill>
          <bgColor theme="0"/>
        </patternFill>
      </fill>
      <alignment horizontal="left"/>
    </dxf>
  </rfmt>
  <rfmt sheetId="1" sqref="F173" start="0" length="0">
    <dxf>
      <font>
        <b val="0"/>
        <sz val="12"/>
        <color auto="1"/>
      </font>
      <fill>
        <patternFill>
          <bgColor rgb="FFFFFF00"/>
        </patternFill>
      </fill>
      <alignment horizontal="general"/>
    </dxf>
  </rfmt>
  <rfmt sheetId="1" sqref="G173" start="0" length="0">
    <dxf>
      <font>
        <b val="0"/>
        <sz val="12"/>
        <color auto="1"/>
      </font>
      <fill>
        <patternFill patternType="none">
          <bgColor indexed="65"/>
        </patternFill>
      </fill>
      <alignment horizontal="left"/>
    </dxf>
  </rfmt>
  <rfmt sheetId="1" sqref="H173" start="0" length="0">
    <dxf>
      <font>
        <b val="0"/>
        <sz val="12"/>
        <color auto="1"/>
      </font>
      <fill>
        <patternFill patternType="none">
          <bgColor indexed="65"/>
        </patternFill>
      </fill>
      <alignment horizontal="left"/>
    </dxf>
  </rfmt>
  <rfmt sheetId="1" sqref="I173" start="0" length="0">
    <dxf>
      <font>
        <b val="0"/>
        <sz val="12"/>
        <color auto="1"/>
      </font>
    </dxf>
  </rfmt>
  <rfmt sheetId="1" sqref="J173" start="0" length="0">
    <dxf>
      <font>
        <b val="0"/>
        <sz val="12"/>
        <color auto="1"/>
      </font>
      <fill>
        <patternFill patternType="none">
          <bgColor indexed="65"/>
        </patternFill>
      </fill>
      <alignment horizontal="justify" vertical="top"/>
    </dxf>
  </rfmt>
  <rfmt sheetId="1" sqref="L173" start="0" length="0">
    <dxf>
      <font>
        <b val="0"/>
        <sz val="12"/>
        <color auto="1"/>
      </font>
      <numFmt numFmtId="19" formatCode="dd/mm/yyyy"/>
      <fill>
        <patternFill patternType="none">
          <bgColor indexed="65"/>
        </patternFill>
      </fill>
    </dxf>
  </rfmt>
  <rfmt sheetId="1" sqref="M173" start="0" length="0">
    <dxf>
      <font>
        <b val="0"/>
        <sz val="12"/>
        <color auto="1"/>
      </font>
      <numFmt numFmtId="164" formatCode="0.000000000"/>
      <fill>
        <patternFill patternType="none">
          <bgColor indexed="65"/>
        </patternFill>
      </fill>
    </dxf>
  </rfmt>
  <rfmt sheetId="1" sqref="N173" start="0" length="0">
    <dxf>
      <font>
        <b val="0"/>
        <sz val="12"/>
        <color auto="1"/>
      </font>
      <fill>
        <patternFill>
          <bgColor theme="0"/>
        </patternFill>
      </fill>
    </dxf>
  </rfmt>
  <rfmt sheetId="1" sqref="O173" start="0" length="0">
    <dxf>
      <font>
        <b val="0"/>
        <sz val="12"/>
        <color auto="1"/>
      </font>
      <fill>
        <patternFill>
          <bgColor theme="0"/>
        </patternFill>
      </fill>
    </dxf>
  </rfmt>
  <rfmt sheetId="1" sqref="P173" start="0" length="0">
    <dxf>
      <font>
        <b val="0"/>
        <sz val="12"/>
        <color auto="1"/>
      </font>
      <fill>
        <patternFill>
          <bgColor theme="0"/>
        </patternFill>
      </fill>
    </dxf>
  </rfmt>
  <rfmt sheetId="1" sqref="Q173" start="0" length="0">
    <dxf>
      <font>
        <b val="0"/>
        <sz val="12"/>
        <color auto="1"/>
      </font>
      <fill>
        <patternFill>
          <bgColor theme="0"/>
        </patternFill>
      </fill>
    </dxf>
  </rfmt>
  <rfmt sheetId="1" sqref="R173" start="0" length="0">
    <dxf>
      <font>
        <b val="0"/>
        <sz val="12"/>
        <color auto="1"/>
      </font>
      <fill>
        <patternFill>
          <bgColor theme="0"/>
        </patternFill>
      </fill>
    </dxf>
  </rfmt>
  <rfmt sheetId="1" s="1" sqref="S173" start="0" length="0">
    <dxf>
      <font>
        <b val="0"/>
        <sz val="12"/>
        <color auto="1"/>
        <name val="Calibri"/>
        <family val="2"/>
        <charset val="238"/>
        <scheme val="minor"/>
      </font>
      <fill>
        <patternFill patternType="none">
          <bgColor indexed="65"/>
        </patternFill>
      </fill>
    </dxf>
  </rfmt>
  <rfmt sheetId="1" s="1" sqref="T173" start="0" length="0">
    <dxf>
      <font>
        <b val="0"/>
        <sz val="12"/>
        <color auto="1"/>
        <name val="Calibri"/>
        <family val="2"/>
        <charset val="238"/>
        <scheme val="minor"/>
      </font>
      <numFmt numFmtId="165" formatCode="#,##0.00_ ;\-#,##0.00\ "/>
      <fill>
        <patternFill>
          <bgColor rgb="FFFFFF00"/>
        </patternFill>
      </fill>
    </dxf>
  </rfmt>
  <rfmt sheetId="1" s="1" sqref="U173" start="0" length="0">
    <dxf>
      <font>
        <b val="0"/>
        <sz val="12"/>
        <color auto="1"/>
        <name val="Calibri"/>
        <family val="2"/>
        <charset val="238"/>
        <scheme val="minor"/>
      </font>
      <numFmt numFmtId="165" formatCode="#,##0.00_ ;\-#,##0.00\ "/>
      <fill>
        <patternFill>
          <bgColor rgb="FFFFFF00"/>
        </patternFill>
      </fill>
    </dxf>
  </rfmt>
  <rfmt sheetId="1" s="1" sqref="V173" start="0" length="0">
    <dxf>
      <font>
        <b val="0"/>
        <sz val="12"/>
        <color auto="1"/>
        <name val="Calibri"/>
        <family val="2"/>
        <charset val="238"/>
        <scheme val="minor"/>
      </font>
      <fill>
        <patternFill patternType="none">
          <bgColor indexed="65"/>
        </patternFill>
      </fill>
    </dxf>
  </rfmt>
  <rfmt sheetId="1" s="1" sqref="W173" start="0" length="0">
    <dxf>
      <font>
        <b val="0"/>
        <sz val="12"/>
        <color auto="1"/>
        <name val="Calibri"/>
        <family val="2"/>
        <charset val="238"/>
        <scheme val="minor"/>
      </font>
      <numFmt numFmtId="165" formatCode="#,##0.00_ ;\-#,##0.00\ "/>
      <fill>
        <patternFill>
          <bgColor rgb="FFFFFF00"/>
        </patternFill>
      </fill>
    </dxf>
  </rfmt>
  <rfmt sheetId="1" s="1" sqref="X173" start="0" length="0">
    <dxf>
      <font>
        <b val="0"/>
        <sz val="12"/>
        <color auto="1"/>
        <name val="Calibri"/>
        <family val="2"/>
        <charset val="238"/>
        <scheme val="minor"/>
      </font>
      <numFmt numFmtId="165" formatCode="#,##0.00_ ;\-#,##0.00\ "/>
      <fill>
        <patternFill>
          <bgColor rgb="FFFFFF00"/>
        </patternFill>
      </fill>
    </dxf>
  </rfmt>
  <rfmt sheetId="1" s="1" sqref="Y173" start="0" length="0">
    <dxf>
      <font>
        <b val="0"/>
        <sz val="12"/>
        <color auto="1"/>
        <name val="Calibri"/>
        <family val="2"/>
        <charset val="238"/>
        <scheme val="minor"/>
      </font>
      <fill>
        <patternFill patternType="none">
          <bgColor indexed="65"/>
        </patternFill>
      </fill>
    </dxf>
  </rfmt>
  <rfmt sheetId="1" s="1" sqref="Z173" start="0" length="0">
    <dxf>
      <font>
        <b val="0"/>
        <sz val="12"/>
        <color auto="1"/>
        <name val="Calibri"/>
        <family val="2"/>
        <charset val="238"/>
        <scheme val="minor"/>
      </font>
      <numFmt numFmtId="165" formatCode="#,##0.00_ ;\-#,##0.00\ "/>
      <fill>
        <patternFill>
          <bgColor rgb="FFFFFF00"/>
        </patternFill>
      </fill>
    </dxf>
  </rfmt>
  <rfmt sheetId="1" s="1" sqref="AA173" start="0" length="0">
    <dxf>
      <font>
        <b val="0"/>
        <sz val="12"/>
        <color auto="1"/>
        <name val="Calibri"/>
        <family val="2"/>
        <charset val="238"/>
        <scheme val="minor"/>
      </font>
      <numFmt numFmtId="165" formatCode="#,##0.00_ ;\-#,##0.00\ "/>
      <fill>
        <patternFill>
          <bgColor rgb="FFFFFF00"/>
        </patternFill>
      </fill>
    </dxf>
  </rfmt>
  <rfmt sheetId="1" s="1" sqref="AB173" start="0" length="0">
    <dxf>
      <font>
        <b val="0"/>
        <sz val="12"/>
        <color auto="1"/>
        <name val="Calibri"/>
        <family val="2"/>
        <charset val="238"/>
        <scheme val="minor"/>
      </font>
      <numFmt numFmtId="165" formatCode="#,##0.00_ ;\-#,##0.00\ "/>
      <fill>
        <patternFill patternType="none">
          <bgColor indexed="65"/>
        </patternFill>
      </fill>
    </dxf>
  </rfmt>
  <rfmt sheetId="1" s="1" sqref="AC173" start="0" length="0">
    <dxf>
      <font>
        <b val="0"/>
        <sz val="12"/>
        <color auto="1"/>
        <name val="Calibri"/>
        <family val="2"/>
        <charset val="238"/>
        <scheme val="minor"/>
      </font>
      <numFmt numFmtId="165" formatCode="#,##0.00_ ;\-#,##0.00\ "/>
      <fill>
        <patternFill>
          <bgColor rgb="FFFFFF00"/>
        </patternFill>
      </fill>
    </dxf>
  </rfmt>
  <rfmt sheetId="1" s="1" sqref="AD173" start="0" length="0">
    <dxf>
      <font>
        <b val="0"/>
        <sz val="12"/>
        <color auto="1"/>
        <name val="Calibri"/>
        <family val="2"/>
        <charset val="238"/>
        <scheme val="minor"/>
      </font>
      <numFmt numFmtId="165" formatCode="#,##0.00_ ;\-#,##0.00\ "/>
      <fill>
        <patternFill>
          <bgColor rgb="FFFFFF00"/>
        </patternFill>
      </fill>
    </dxf>
  </rfmt>
  <rfmt sheetId="1" s="1" sqref="AE173" start="0" length="0">
    <dxf>
      <font>
        <b val="0"/>
        <sz val="12"/>
        <color auto="1"/>
        <name val="Calibri"/>
        <family val="2"/>
        <charset val="238"/>
        <scheme val="minor"/>
      </font>
      <numFmt numFmtId="165" formatCode="#,##0.00_ ;\-#,##0.00\ "/>
      <fill>
        <patternFill>
          <bgColor theme="0"/>
        </patternFill>
      </fill>
    </dxf>
  </rfmt>
  <rfmt sheetId="1" s="1" sqref="AF173" start="0" length="0">
    <dxf>
      <font>
        <b val="0"/>
        <sz val="12"/>
        <color auto="1"/>
        <name val="Calibri"/>
        <family val="2"/>
        <charset val="238"/>
        <scheme val="minor"/>
      </font>
      <numFmt numFmtId="165" formatCode="#,##0.00_ ;\-#,##0.00\ "/>
      <fill>
        <patternFill patternType="none">
          <bgColor indexed="65"/>
        </patternFill>
      </fill>
    </dxf>
  </rfmt>
  <rfmt sheetId="1" s="1" sqref="AG173" start="0" length="0">
    <dxf>
      <font>
        <b val="0"/>
        <sz val="12"/>
        <color auto="1"/>
        <name val="Calibri"/>
        <family val="2"/>
        <charset val="238"/>
        <scheme val="minor"/>
      </font>
      <numFmt numFmtId="165" formatCode="#,##0.00_ ;\-#,##0.00\ "/>
      <fill>
        <patternFill patternType="none">
          <bgColor indexed="65"/>
        </patternFill>
      </fill>
    </dxf>
  </rfmt>
  <rfmt sheetId="1" sqref="AH173" start="0" length="0">
    <dxf>
      <font>
        <b val="0"/>
        <sz val="12"/>
        <color auto="1"/>
      </font>
      <numFmt numFmtId="3" formatCode="#,##0"/>
      <fill>
        <patternFill patternType="none">
          <bgColor indexed="65"/>
        </patternFill>
      </fill>
    </dxf>
  </rfmt>
  <rfmt sheetId="1" sqref="AI173" start="0" length="0">
    <dxf>
      <font>
        <b val="0"/>
        <sz val="12"/>
        <color auto="1"/>
        <name val="Trebuchet MS"/>
        <scheme val="none"/>
      </font>
      <numFmt numFmtId="19" formatCode="dd/mm/yyyy"/>
      <fill>
        <patternFill patternType="none">
          <bgColor indexed="65"/>
        </patternFill>
      </fill>
    </dxf>
  </rfmt>
  <rfmt sheetId="1" sqref="AJ173" start="0" length="0">
    <dxf>
      <font>
        <b val="0"/>
        <sz val="12"/>
        <color auto="1"/>
      </font>
      <fill>
        <patternFill patternType="none">
          <bgColor indexed="65"/>
        </patternFill>
      </fill>
    </dxf>
  </rfmt>
  <rfmt sheetId="1" sqref="AK173" start="0" length="0">
    <dxf>
      <font>
        <b val="0"/>
        <sz val="12"/>
        <color auto="1"/>
      </font>
      <fill>
        <patternFill patternType="none">
          <bgColor indexed="65"/>
        </patternFill>
      </fill>
    </dxf>
  </rfmt>
  <rrc rId="2207" sId="1" ref="A172:XFD175" action="insertRow">
    <undo index="65535" exp="area" ref3D="1" dr="$H$1:$N$1048576" dn="Z_65B035E3_87FA_46C5_996E_864F2C8D0EBC_.wvu.Cols" sId="1"/>
    <undo index="65535" exp="area" ref3D="1" dr="$G$1:$R$1048576" dn="Z_36624B2D_80F9_4F79_AC4A_B3547C36F23F_.wvu.Cols" sId="1"/>
  </rrc>
  <rfmt sheetId="1" sqref="A172" start="0" length="0">
    <dxf>
      <font>
        <b val="0"/>
        <sz val="12"/>
        <color auto="1"/>
      </font>
      <fill>
        <patternFill patternType="none">
          <bgColor indexed="65"/>
        </patternFill>
      </fill>
    </dxf>
  </rfmt>
  <rfmt sheetId="1" sqref="B172" start="0" length="0">
    <dxf>
      <font>
        <b val="0"/>
        <sz val="12"/>
        <color auto="1"/>
      </font>
      <fill>
        <patternFill>
          <bgColor rgb="FFFFFF00"/>
        </patternFill>
      </fill>
    </dxf>
  </rfmt>
  <rfmt sheetId="1" sqref="C172" start="0" length="0">
    <dxf>
      <fill>
        <patternFill>
          <bgColor rgb="FFFFFF00"/>
        </patternFill>
      </fill>
    </dxf>
  </rfmt>
  <rfmt sheetId="1" sqref="D172" start="0" length="0">
    <dxf>
      <font>
        <b val="0"/>
        <sz val="12"/>
        <color auto="1"/>
      </font>
      <fill>
        <patternFill>
          <bgColor rgb="FFFFFF00"/>
        </patternFill>
      </fill>
    </dxf>
  </rfmt>
  <rfmt sheetId="1" sqref="E172" start="0" length="0">
    <dxf>
      <font>
        <b val="0"/>
        <sz val="12"/>
        <color auto="1"/>
      </font>
      <fill>
        <patternFill>
          <bgColor theme="0"/>
        </patternFill>
      </fill>
      <alignment horizontal="left"/>
    </dxf>
  </rfmt>
  <rfmt sheetId="1" sqref="F172" start="0" length="0">
    <dxf>
      <font>
        <b val="0"/>
        <sz val="12"/>
        <color auto="1"/>
      </font>
      <fill>
        <patternFill>
          <bgColor rgb="FFFFFF00"/>
        </patternFill>
      </fill>
      <alignment horizontal="general"/>
    </dxf>
  </rfmt>
  <rfmt sheetId="1" sqref="G172" start="0" length="0">
    <dxf>
      <font>
        <b val="0"/>
        <sz val="12"/>
        <color auto="1"/>
      </font>
      <fill>
        <patternFill patternType="none">
          <bgColor indexed="65"/>
        </patternFill>
      </fill>
      <alignment horizontal="left"/>
    </dxf>
  </rfmt>
  <rfmt sheetId="1" sqref="H172" start="0" length="0">
    <dxf>
      <font>
        <b val="0"/>
        <sz val="12"/>
        <color auto="1"/>
      </font>
      <fill>
        <patternFill patternType="none">
          <bgColor indexed="65"/>
        </patternFill>
      </fill>
      <alignment horizontal="left"/>
    </dxf>
  </rfmt>
  <rfmt sheetId="1" sqref="I172" start="0" length="0">
    <dxf>
      <font>
        <b val="0"/>
        <sz val="12"/>
        <color auto="1"/>
      </font>
    </dxf>
  </rfmt>
  <rfmt sheetId="1" sqref="J172" start="0" length="0">
    <dxf>
      <font>
        <b val="0"/>
        <sz val="12"/>
        <color auto="1"/>
      </font>
      <fill>
        <patternFill patternType="none">
          <bgColor indexed="65"/>
        </patternFill>
      </fill>
      <alignment horizontal="justify" vertical="top"/>
    </dxf>
  </rfmt>
  <rfmt sheetId="1" sqref="L172" start="0" length="0">
    <dxf>
      <font>
        <b val="0"/>
        <sz val="12"/>
        <color auto="1"/>
      </font>
      <numFmt numFmtId="19" formatCode="dd/mm/yyyy"/>
      <fill>
        <patternFill patternType="none">
          <bgColor indexed="65"/>
        </patternFill>
      </fill>
    </dxf>
  </rfmt>
  <rfmt sheetId="1" sqref="M172" start="0" length="0">
    <dxf>
      <font>
        <b val="0"/>
        <sz val="12"/>
        <color auto="1"/>
      </font>
      <numFmt numFmtId="164" formatCode="0.000000000"/>
      <fill>
        <patternFill patternType="none">
          <bgColor indexed="65"/>
        </patternFill>
      </fill>
    </dxf>
  </rfmt>
  <rfmt sheetId="1" sqref="N172" start="0" length="0">
    <dxf>
      <font>
        <b val="0"/>
        <sz val="12"/>
        <color auto="1"/>
      </font>
      <fill>
        <patternFill>
          <bgColor theme="0"/>
        </patternFill>
      </fill>
    </dxf>
  </rfmt>
  <rfmt sheetId="1" sqref="O172" start="0" length="0">
    <dxf>
      <font>
        <b val="0"/>
        <sz val="12"/>
        <color auto="1"/>
      </font>
      <fill>
        <patternFill>
          <bgColor theme="0"/>
        </patternFill>
      </fill>
    </dxf>
  </rfmt>
  <rfmt sheetId="1" sqref="P172" start="0" length="0">
    <dxf>
      <font>
        <b val="0"/>
        <sz val="12"/>
        <color auto="1"/>
      </font>
      <fill>
        <patternFill>
          <bgColor theme="0"/>
        </patternFill>
      </fill>
    </dxf>
  </rfmt>
  <rfmt sheetId="1" sqref="Q172" start="0" length="0">
    <dxf>
      <font>
        <b val="0"/>
        <sz val="12"/>
        <color auto="1"/>
      </font>
      <fill>
        <patternFill>
          <bgColor theme="0"/>
        </patternFill>
      </fill>
    </dxf>
  </rfmt>
  <rfmt sheetId="1" sqref="R172" start="0" length="0">
    <dxf>
      <font>
        <b val="0"/>
        <sz val="12"/>
        <color auto="1"/>
      </font>
      <fill>
        <patternFill>
          <bgColor theme="0"/>
        </patternFill>
      </fill>
    </dxf>
  </rfmt>
  <rfmt sheetId="1" s="1" sqref="S172" start="0" length="0">
    <dxf>
      <font>
        <b val="0"/>
        <sz val="12"/>
        <color auto="1"/>
        <name val="Calibri"/>
        <family val="2"/>
        <charset val="238"/>
        <scheme val="minor"/>
      </font>
      <fill>
        <patternFill patternType="none">
          <bgColor indexed="65"/>
        </patternFill>
      </fill>
    </dxf>
  </rfmt>
  <rfmt sheetId="1" s="1" sqref="T172" start="0" length="0">
    <dxf>
      <font>
        <b val="0"/>
        <sz val="12"/>
        <color auto="1"/>
        <name val="Calibri"/>
        <family val="2"/>
        <charset val="238"/>
        <scheme val="minor"/>
      </font>
      <numFmt numFmtId="165" formatCode="#,##0.00_ ;\-#,##0.00\ "/>
      <fill>
        <patternFill>
          <bgColor rgb="FFFFFF00"/>
        </patternFill>
      </fill>
    </dxf>
  </rfmt>
  <rfmt sheetId="1" s="1" sqref="U172" start="0" length="0">
    <dxf>
      <font>
        <b val="0"/>
        <sz val="12"/>
        <color auto="1"/>
        <name val="Calibri"/>
        <family val="2"/>
        <charset val="238"/>
        <scheme val="minor"/>
      </font>
      <numFmt numFmtId="165" formatCode="#,##0.00_ ;\-#,##0.00\ "/>
      <fill>
        <patternFill>
          <bgColor rgb="FFFFFF00"/>
        </patternFill>
      </fill>
    </dxf>
  </rfmt>
  <rfmt sheetId="1" s="1" sqref="V172" start="0" length="0">
    <dxf>
      <font>
        <b val="0"/>
        <sz val="12"/>
        <color auto="1"/>
        <name val="Calibri"/>
        <family val="2"/>
        <charset val="238"/>
        <scheme val="minor"/>
      </font>
      <fill>
        <patternFill patternType="none">
          <bgColor indexed="65"/>
        </patternFill>
      </fill>
    </dxf>
  </rfmt>
  <rfmt sheetId="1" s="1" sqref="W172" start="0" length="0">
    <dxf>
      <font>
        <b val="0"/>
        <sz val="12"/>
        <color auto="1"/>
        <name val="Calibri"/>
        <family val="2"/>
        <charset val="238"/>
        <scheme val="minor"/>
      </font>
      <numFmt numFmtId="165" formatCode="#,##0.00_ ;\-#,##0.00\ "/>
      <fill>
        <patternFill>
          <bgColor rgb="FFFFFF00"/>
        </patternFill>
      </fill>
    </dxf>
  </rfmt>
  <rfmt sheetId="1" s="1" sqref="X172" start="0" length="0">
    <dxf>
      <font>
        <b val="0"/>
        <sz val="12"/>
        <color auto="1"/>
        <name val="Calibri"/>
        <family val="2"/>
        <charset val="238"/>
        <scheme val="minor"/>
      </font>
      <numFmt numFmtId="165" formatCode="#,##0.00_ ;\-#,##0.00\ "/>
      <fill>
        <patternFill>
          <bgColor rgb="FFFFFF00"/>
        </patternFill>
      </fill>
    </dxf>
  </rfmt>
  <rfmt sheetId="1" s="1" sqref="Y172" start="0" length="0">
    <dxf>
      <font>
        <b val="0"/>
        <sz val="12"/>
        <color auto="1"/>
        <name val="Calibri"/>
        <family val="2"/>
        <charset val="238"/>
        <scheme val="minor"/>
      </font>
      <fill>
        <patternFill patternType="none">
          <bgColor indexed="65"/>
        </patternFill>
      </fill>
    </dxf>
  </rfmt>
  <rfmt sheetId="1" s="1" sqref="Z172" start="0" length="0">
    <dxf>
      <font>
        <b val="0"/>
        <sz val="12"/>
        <color auto="1"/>
        <name val="Calibri"/>
        <family val="2"/>
        <charset val="238"/>
        <scheme val="minor"/>
      </font>
      <numFmt numFmtId="165" formatCode="#,##0.00_ ;\-#,##0.00\ "/>
      <fill>
        <patternFill>
          <bgColor rgb="FFFFFF00"/>
        </patternFill>
      </fill>
    </dxf>
  </rfmt>
  <rfmt sheetId="1" s="1" sqref="AA172" start="0" length="0">
    <dxf>
      <font>
        <b val="0"/>
        <sz val="12"/>
        <color auto="1"/>
        <name val="Calibri"/>
        <family val="2"/>
        <charset val="238"/>
        <scheme val="minor"/>
      </font>
      <numFmt numFmtId="165" formatCode="#,##0.00_ ;\-#,##0.00\ "/>
      <fill>
        <patternFill>
          <bgColor rgb="FFFFFF00"/>
        </patternFill>
      </fill>
    </dxf>
  </rfmt>
  <rfmt sheetId="1" s="1" sqref="AB172" start="0" length="0">
    <dxf>
      <font>
        <b val="0"/>
        <sz val="12"/>
        <color auto="1"/>
        <name val="Calibri"/>
        <family val="2"/>
        <charset val="238"/>
        <scheme val="minor"/>
      </font>
      <numFmt numFmtId="165" formatCode="#,##0.00_ ;\-#,##0.00\ "/>
      <fill>
        <patternFill patternType="none">
          <bgColor indexed="65"/>
        </patternFill>
      </fill>
    </dxf>
  </rfmt>
  <rfmt sheetId="1" s="1" sqref="AC172" start="0" length="0">
    <dxf>
      <font>
        <b val="0"/>
        <sz val="12"/>
        <color auto="1"/>
        <name val="Calibri"/>
        <family val="2"/>
        <charset val="238"/>
        <scheme val="minor"/>
      </font>
      <numFmt numFmtId="165" formatCode="#,##0.00_ ;\-#,##0.00\ "/>
      <fill>
        <patternFill>
          <bgColor rgb="FFFFFF00"/>
        </patternFill>
      </fill>
    </dxf>
  </rfmt>
  <rfmt sheetId="1" s="1" sqref="AD172" start="0" length="0">
    <dxf>
      <font>
        <b val="0"/>
        <sz val="12"/>
        <color auto="1"/>
        <name val="Calibri"/>
        <family val="2"/>
        <charset val="238"/>
        <scheme val="minor"/>
      </font>
      <numFmt numFmtId="165" formatCode="#,##0.00_ ;\-#,##0.00\ "/>
      <fill>
        <patternFill>
          <bgColor rgb="FFFFFF00"/>
        </patternFill>
      </fill>
    </dxf>
  </rfmt>
  <rfmt sheetId="1" s="1" sqref="AE172" start="0" length="0">
    <dxf>
      <font>
        <b val="0"/>
        <sz val="12"/>
        <color auto="1"/>
        <name val="Calibri"/>
        <family val="2"/>
        <charset val="238"/>
        <scheme val="minor"/>
      </font>
      <numFmt numFmtId="165" formatCode="#,##0.00_ ;\-#,##0.00\ "/>
      <fill>
        <patternFill>
          <bgColor theme="0"/>
        </patternFill>
      </fill>
    </dxf>
  </rfmt>
  <rfmt sheetId="1" s="1" sqref="AF172" start="0" length="0">
    <dxf>
      <font>
        <b val="0"/>
        <sz val="12"/>
        <color auto="1"/>
        <name val="Calibri"/>
        <family val="2"/>
        <charset val="238"/>
        <scheme val="minor"/>
      </font>
      <numFmt numFmtId="165" formatCode="#,##0.00_ ;\-#,##0.00\ "/>
      <fill>
        <patternFill patternType="none">
          <bgColor indexed="65"/>
        </patternFill>
      </fill>
    </dxf>
  </rfmt>
  <rfmt sheetId="1" s="1" sqref="AG172" start="0" length="0">
    <dxf>
      <font>
        <b val="0"/>
        <sz val="12"/>
        <color auto="1"/>
        <name val="Calibri"/>
        <family val="2"/>
        <charset val="238"/>
        <scheme val="minor"/>
      </font>
      <numFmt numFmtId="165" formatCode="#,##0.00_ ;\-#,##0.00\ "/>
      <fill>
        <patternFill patternType="none">
          <bgColor indexed="65"/>
        </patternFill>
      </fill>
    </dxf>
  </rfmt>
  <rfmt sheetId="1" sqref="AH172" start="0" length="0">
    <dxf>
      <font>
        <b val="0"/>
        <sz val="12"/>
        <color auto="1"/>
      </font>
      <numFmt numFmtId="3" formatCode="#,##0"/>
      <fill>
        <patternFill patternType="none">
          <bgColor indexed="65"/>
        </patternFill>
      </fill>
    </dxf>
  </rfmt>
  <rfmt sheetId="1" sqref="AI172" start="0" length="0">
    <dxf>
      <font>
        <b val="0"/>
        <sz val="12"/>
        <color auto="1"/>
        <name val="Trebuchet MS"/>
        <scheme val="none"/>
      </font>
      <numFmt numFmtId="19" formatCode="dd/mm/yyyy"/>
      <fill>
        <patternFill patternType="none">
          <bgColor indexed="65"/>
        </patternFill>
      </fill>
    </dxf>
  </rfmt>
  <rfmt sheetId="1" sqref="AJ172" start="0" length="0">
    <dxf>
      <font>
        <b val="0"/>
        <sz val="12"/>
        <color auto="1"/>
      </font>
      <fill>
        <patternFill patternType="none">
          <bgColor indexed="65"/>
        </patternFill>
      </fill>
    </dxf>
  </rfmt>
  <rfmt sheetId="1" sqref="AK172" start="0" length="0">
    <dxf>
      <font>
        <b val="0"/>
        <sz val="12"/>
        <color auto="1"/>
      </font>
      <fill>
        <patternFill patternType="none">
          <bgColor indexed="65"/>
        </patternFill>
      </fill>
    </dxf>
  </rfmt>
  <rfmt sheetId="1" sqref="A173" start="0" length="0">
    <dxf>
      <font>
        <b val="0"/>
        <sz val="12"/>
        <color auto="1"/>
      </font>
      <fill>
        <patternFill patternType="none">
          <bgColor indexed="65"/>
        </patternFill>
      </fill>
    </dxf>
  </rfmt>
  <rfmt sheetId="1" sqref="B173" start="0" length="0">
    <dxf>
      <font>
        <b val="0"/>
        <sz val="12"/>
        <color auto="1"/>
      </font>
      <fill>
        <patternFill>
          <bgColor rgb="FFFFFF00"/>
        </patternFill>
      </fill>
    </dxf>
  </rfmt>
  <rfmt sheetId="1" sqref="C173" start="0" length="0">
    <dxf>
      <fill>
        <patternFill>
          <bgColor rgb="FFFFFF00"/>
        </patternFill>
      </fill>
    </dxf>
  </rfmt>
  <rfmt sheetId="1" sqref="D173" start="0" length="0">
    <dxf>
      <font>
        <b val="0"/>
        <sz val="12"/>
        <color auto="1"/>
      </font>
      <fill>
        <patternFill>
          <bgColor rgb="FFFFFF00"/>
        </patternFill>
      </fill>
    </dxf>
  </rfmt>
  <rfmt sheetId="1" sqref="E173" start="0" length="0">
    <dxf>
      <font>
        <b val="0"/>
        <sz val="12"/>
        <color auto="1"/>
      </font>
      <fill>
        <patternFill>
          <bgColor theme="0"/>
        </patternFill>
      </fill>
      <alignment horizontal="left"/>
    </dxf>
  </rfmt>
  <rfmt sheetId="1" sqref="F173" start="0" length="0">
    <dxf>
      <font>
        <b val="0"/>
        <sz val="12"/>
        <color auto="1"/>
      </font>
      <fill>
        <patternFill>
          <bgColor rgb="FFFFFF00"/>
        </patternFill>
      </fill>
      <alignment horizontal="general"/>
    </dxf>
  </rfmt>
  <rfmt sheetId="1" sqref="G173" start="0" length="0">
    <dxf>
      <font>
        <b val="0"/>
        <sz val="12"/>
        <color auto="1"/>
      </font>
      <fill>
        <patternFill patternType="none">
          <bgColor indexed="65"/>
        </patternFill>
      </fill>
      <alignment horizontal="left"/>
    </dxf>
  </rfmt>
  <rfmt sheetId="1" sqref="H173" start="0" length="0">
    <dxf>
      <font>
        <b val="0"/>
        <sz val="12"/>
        <color auto="1"/>
      </font>
      <fill>
        <patternFill patternType="none">
          <bgColor indexed="65"/>
        </patternFill>
      </fill>
      <alignment horizontal="left"/>
    </dxf>
  </rfmt>
  <rfmt sheetId="1" sqref="I173" start="0" length="0">
    <dxf>
      <font>
        <b val="0"/>
        <sz val="12"/>
        <color auto="1"/>
      </font>
    </dxf>
  </rfmt>
  <rfmt sheetId="1" sqref="J173" start="0" length="0">
    <dxf>
      <font>
        <b val="0"/>
        <sz val="12"/>
        <color auto="1"/>
      </font>
      <fill>
        <patternFill patternType="none">
          <bgColor indexed="65"/>
        </patternFill>
      </fill>
      <alignment horizontal="justify" vertical="top"/>
    </dxf>
  </rfmt>
  <rfmt sheetId="1" sqref="L173" start="0" length="0">
    <dxf>
      <font>
        <b val="0"/>
        <sz val="12"/>
        <color auto="1"/>
      </font>
      <numFmt numFmtId="19" formatCode="dd/mm/yyyy"/>
      <fill>
        <patternFill patternType="none">
          <bgColor indexed="65"/>
        </patternFill>
      </fill>
    </dxf>
  </rfmt>
  <rfmt sheetId="1" sqref="M173" start="0" length="0">
    <dxf>
      <font>
        <b val="0"/>
        <sz val="12"/>
        <color auto="1"/>
      </font>
      <numFmt numFmtId="164" formatCode="0.000000000"/>
      <fill>
        <patternFill patternType="none">
          <bgColor indexed="65"/>
        </patternFill>
      </fill>
    </dxf>
  </rfmt>
  <rfmt sheetId="1" sqref="N173" start="0" length="0">
    <dxf>
      <font>
        <b val="0"/>
        <sz val="12"/>
        <color auto="1"/>
      </font>
      <fill>
        <patternFill>
          <bgColor theme="0"/>
        </patternFill>
      </fill>
    </dxf>
  </rfmt>
  <rfmt sheetId="1" sqref="O173" start="0" length="0">
    <dxf>
      <font>
        <b val="0"/>
        <sz val="12"/>
        <color auto="1"/>
      </font>
      <fill>
        <patternFill>
          <bgColor theme="0"/>
        </patternFill>
      </fill>
    </dxf>
  </rfmt>
  <rfmt sheetId="1" sqref="P173" start="0" length="0">
    <dxf>
      <font>
        <b val="0"/>
        <sz val="12"/>
        <color auto="1"/>
      </font>
      <fill>
        <patternFill>
          <bgColor theme="0"/>
        </patternFill>
      </fill>
    </dxf>
  </rfmt>
  <rfmt sheetId="1" sqref="Q173" start="0" length="0">
    <dxf>
      <font>
        <b val="0"/>
        <sz val="12"/>
        <color auto="1"/>
      </font>
      <fill>
        <patternFill>
          <bgColor theme="0"/>
        </patternFill>
      </fill>
    </dxf>
  </rfmt>
  <rfmt sheetId="1" sqref="R173" start="0" length="0">
    <dxf>
      <font>
        <b val="0"/>
        <sz val="12"/>
        <color auto="1"/>
      </font>
      <fill>
        <patternFill>
          <bgColor theme="0"/>
        </patternFill>
      </fill>
    </dxf>
  </rfmt>
  <rfmt sheetId="1" s="1" sqref="S173" start="0" length="0">
    <dxf>
      <font>
        <b val="0"/>
        <sz val="12"/>
        <color auto="1"/>
        <name val="Calibri"/>
        <family val="2"/>
        <charset val="238"/>
        <scheme val="minor"/>
      </font>
      <fill>
        <patternFill patternType="none">
          <bgColor indexed="65"/>
        </patternFill>
      </fill>
    </dxf>
  </rfmt>
  <rfmt sheetId="1" s="1" sqref="T173" start="0" length="0">
    <dxf>
      <font>
        <b val="0"/>
        <sz val="12"/>
        <color auto="1"/>
        <name val="Calibri"/>
        <family val="2"/>
        <charset val="238"/>
        <scheme val="minor"/>
      </font>
      <numFmt numFmtId="165" formatCode="#,##0.00_ ;\-#,##0.00\ "/>
      <fill>
        <patternFill>
          <bgColor rgb="FFFFFF00"/>
        </patternFill>
      </fill>
    </dxf>
  </rfmt>
  <rfmt sheetId="1" s="1" sqref="U173" start="0" length="0">
    <dxf>
      <font>
        <b val="0"/>
        <sz val="12"/>
        <color auto="1"/>
        <name val="Calibri"/>
        <family val="2"/>
        <charset val="238"/>
        <scheme val="minor"/>
      </font>
      <numFmt numFmtId="165" formatCode="#,##0.00_ ;\-#,##0.00\ "/>
      <fill>
        <patternFill>
          <bgColor rgb="FFFFFF00"/>
        </patternFill>
      </fill>
    </dxf>
  </rfmt>
  <rfmt sheetId="1" s="1" sqref="V173" start="0" length="0">
    <dxf>
      <font>
        <b val="0"/>
        <sz val="12"/>
        <color auto="1"/>
        <name val="Calibri"/>
        <family val="2"/>
        <charset val="238"/>
        <scheme val="minor"/>
      </font>
      <fill>
        <patternFill patternType="none">
          <bgColor indexed="65"/>
        </patternFill>
      </fill>
    </dxf>
  </rfmt>
  <rfmt sheetId="1" s="1" sqref="W173" start="0" length="0">
    <dxf>
      <font>
        <b val="0"/>
        <sz val="12"/>
        <color auto="1"/>
        <name val="Calibri"/>
        <family val="2"/>
        <charset val="238"/>
        <scheme val="minor"/>
      </font>
      <numFmt numFmtId="165" formatCode="#,##0.00_ ;\-#,##0.00\ "/>
      <fill>
        <patternFill>
          <bgColor rgb="FFFFFF00"/>
        </patternFill>
      </fill>
    </dxf>
  </rfmt>
  <rfmt sheetId="1" s="1" sqref="X173" start="0" length="0">
    <dxf>
      <font>
        <b val="0"/>
        <sz val="12"/>
        <color auto="1"/>
        <name val="Calibri"/>
        <family val="2"/>
        <charset val="238"/>
        <scheme val="minor"/>
      </font>
      <numFmt numFmtId="165" formatCode="#,##0.00_ ;\-#,##0.00\ "/>
      <fill>
        <patternFill>
          <bgColor rgb="FFFFFF00"/>
        </patternFill>
      </fill>
    </dxf>
  </rfmt>
  <rfmt sheetId="1" s="1" sqref="Y173" start="0" length="0">
    <dxf>
      <font>
        <b val="0"/>
        <sz val="12"/>
        <color auto="1"/>
        <name val="Calibri"/>
        <family val="2"/>
        <charset val="238"/>
        <scheme val="minor"/>
      </font>
      <fill>
        <patternFill patternType="none">
          <bgColor indexed="65"/>
        </patternFill>
      </fill>
    </dxf>
  </rfmt>
  <rfmt sheetId="1" s="1" sqref="Z173" start="0" length="0">
    <dxf>
      <font>
        <b val="0"/>
        <sz val="12"/>
        <color auto="1"/>
        <name val="Calibri"/>
        <family val="2"/>
        <charset val="238"/>
        <scheme val="minor"/>
      </font>
      <numFmt numFmtId="165" formatCode="#,##0.00_ ;\-#,##0.00\ "/>
      <fill>
        <patternFill>
          <bgColor rgb="FFFFFF00"/>
        </patternFill>
      </fill>
    </dxf>
  </rfmt>
  <rfmt sheetId="1" s="1" sqref="AA173" start="0" length="0">
    <dxf>
      <font>
        <b val="0"/>
        <sz val="12"/>
        <color auto="1"/>
        <name val="Calibri"/>
        <family val="2"/>
        <charset val="238"/>
        <scheme val="minor"/>
      </font>
      <numFmt numFmtId="165" formatCode="#,##0.00_ ;\-#,##0.00\ "/>
      <fill>
        <patternFill>
          <bgColor rgb="FFFFFF00"/>
        </patternFill>
      </fill>
    </dxf>
  </rfmt>
  <rfmt sheetId="1" s="1" sqref="AB173" start="0" length="0">
    <dxf>
      <font>
        <b val="0"/>
        <sz val="12"/>
        <color auto="1"/>
        <name val="Calibri"/>
        <family val="2"/>
        <charset val="238"/>
        <scheme val="minor"/>
      </font>
      <numFmt numFmtId="165" formatCode="#,##0.00_ ;\-#,##0.00\ "/>
      <fill>
        <patternFill patternType="none">
          <bgColor indexed="65"/>
        </patternFill>
      </fill>
    </dxf>
  </rfmt>
  <rfmt sheetId="1" s="1" sqref="AC173" start="0" length="0">
    <dxf>
      <font>
        <b val="0"/>
        <sz val="12"/>
        <color auto="1"/>
        <name val="Calibri"/>
        <family val="2"/>
        <charset val="238"/>
        <scheme val="minor"/>
      </font>
      <numFmt numFmtId="165" formatCode="#,##0.00_ ;\-#,##0.00\ "/>
      <fill>
        <patternFill>
          <bgColor rgb="FFFFFF00"/>
        </patternFill>
      </fill>
    </dxf>
  </rfmt>
  <rfmt sheetId="1" s="1" sqref="AD173" start="0" length="0">
    <dxf>
      <font>
        <b val="0"/>
        <sz val="12"/>
        <color auto="1"/>
        <name val="Calibri"/>
        <family val="2"/>
        <charset val="238"/>
        <scheme val="minor"/>
      </font>
      <numFmt numFmtId="165" formatCode="#,##0.00_ ;\-#,##0.00\ "/>
      <fill>
        <patternFill>
          <bgColor rgb="FFFFFF00"/>
        </patternFill>
      </fill>
    </dxf>
  </rfmt>
  <rfmt sheetId="1" s="1" sqref="AE173" start="0" length="0">
    <dxf>
      <font>
        <b val="0"/>
        <sz val="12"/>
        <color auto="1"/>
        <name val="Calibri"/>
        <family val="2"/>
        <charset val="238"/>
        <scheme val="minor"/>
      </font>
      <numFmt numFmtId="165" formatCode="#,##0.00_ ;\-#,##0.00\ "/>
      <fill>
        <patternFill>
          <bgColor theme="0"/>
        </patternFill>
      </fill>
    </dxf>
  </rfmt>
  <rfmt sheetId="1" s="1" sqref="AF173" start="0" length="0">
    <dxf>
      <font>
        <b val="0"/>
        <sz val="12"/>
        <color auto="1"/>
        <name val="Calibri"/>
        <family val="2"/>
        <charset val="238"/>
        <scheme val="minor"/>
      </font>
      <numFmt numFmtId="165" formatCode="#,##0.00_ ;\-#,##0.00\ "/>
      <fill>
        <patternFill patternType="none">
          <bgColor indexed="65"/>
        </patternFill>
      </fill>
    </dxf>
  </rfmt>
  <rfmt sheetId="1" s="1" sqref="AG173" start="0" length="0">
    <dxf>
      <font>
        <b val="0"/>
        <sz val="12"/>
        <color auto="1"/>
        <name val="Calibri"/>
        <family val="2"/>
        <charset val="238"/>
        <scheme val="minor"/>
      </font>
      <numFmt numFmtId="165" formatCode="#,##0.00_ ;\-#,##0.00\ "/>
      <fill>
        <patternFill patternType="none">
          <bgColor indexed="65"/>
        </patternFill>
      </fill>
    </dxf>
  </rfmt>
  <rfmt sheetId="1" sqref="AH173" start="0" length="0">
    <dxf>
      <font>
        <b val="0"/>
        <sz val="12"/>
        <color auto="1"/>
      </font>
      <numFmt numFmtId="3" formatCode="#,##0"/>
      <fill>
        <patternFill patternType="none">
          <bgColor indexed="65"/>
        </patternFill>
      </fill>
    </dxf>
  </rfmt>
  <rfmt sheetId="1" sqref="AI173" start="0" length="0">
    <dxf>
      <font>
        <b val="0"/>
        <sz val="12"/>
        <color auto="1"/>
        <name val="Trebuchet MS"/>
        <scheme val="none"/>
      </font>
      <numFmt numFmtId="19" formatCode="dd/mm/yyyy"/>
      <fill>
        <patternFill patternType="none">
          <bgColor indexed="65"/>
        </patternFill>
      </fill>
    </dxf>
  </rfmt>
  <rfmt sheetId="1" sqref="AJ173" start="0" length="0">
    <dxf>
      <font>
        <b val="0"/>
        <sz val="12"/>
        <color auto="1"/>
      </font>
      <fill>
        <patternFill patternType="none">
          <bgColor indexed="65"/>
        </patternFill>
      </fill>
    </dxf>
  </rfmt>
  <rfmt sheetId="1" sqref="AK173" start="0" length="0">
    <dxf>
      <font>
        <b val="0"/>
        <sz val="12"/>
        <color auto="1"/>
      </font>
      <fill>
        <patternFill patternType="none">
          <bgColor indexed="65"/>
        </patternFill>
      </fill>
    </dxf>
  </rfmt>
  <rfmt sheetId="1" sqref="A174" start="0" length="0">
    <dxf>
      <font>
        <b val="0"/>
        <sz val="12"/>
        <color auto="1"/>
      </font>
      <fill>
        <patternFill patternType="none">
          <bgColor indexed="65"/>
        </patternFill>
      </fill>
    </dxf>
  </rfmt>
  <rfmt sheetId="1" sqref="B174" start="0" length="0">
    <dxf>
      <font>
        <b val="0"/>
        <sz val="12"/>
        <color auto="1"/>
      </font>
      <fill>
        <patternFill>
          <bgColor rgb="FFFFFF00"/>
        </patternFill>
      </fill>
    </dxf>
  </rfmt>
  <rfmt sheetId="1" sqref="C174" start="0" length="0">
    <dxf>
      <fill>
        <patternFill>
          <bgColor rgb="FFFFFF00"/>
        </patternFill>
      </fill>
    </dxf>
  </rfmt>
  <rfmt sheetId="1" sqref="D174" start="0" length="0">
    <dxf>
      <font>
        <b val="0"/>
        <sz val="12"/>
        <color auto="1"/>
      </font>
      <fill>
        <patternFill>
          <bgColor rgb="FFFFFF00"/>
        </patternFill>
      </fill>
    </dxf>
  </rfmt>
  <rfmt sheetId="1" sqref="E174" start="0" length="0">
    <dxf>
      <font>
        <b val="0"/>
        <sz val="12"/>
        <color auto="1"/>
      </font>
      <fill>
        <patternFill>
          <bgColor theme="0"/>
        </patternFill>
      </fill>
      <alignment horizontal="left"/>
    </dxf>
  </rfmt>
  <rfmt sheetId="1" sqref="F174" start="0" length="0">
    <dxf>
      <font>
        <b val="0"/>
        <sz val="12"/>
        <color auto="1"/>
      </font>
      <fill>
        <patternFill>
          <bgColor rgb="FFFFFF00"/>
        </patternFill>
      </fill>
      <alignment horizontal="general"/>
    </dxf>
  </rfmt>
  <rfmt sheetId="1" sqref="G174" start="0" length="0">
    <dxf>
      <font>
        <b val="0"/>
        <sz val="12"/>
        <color auto="1"/>
      </font>
      <fill>
        <patternFill patternType="none">
          <bgColor indexed="65"/>
        </patternFill>
      </fill>
      <alignment horizontal="left"/>
    </dxf>
  </rfmt>
  <rfmt sheetId="1" sqref="H174" start="0" length="0">
    <dxf>
      <font>
        <b val="0"/>
        <sz val="12"/>
        <color auto="1"/>
      </font>
      <fill>
        <patternFill patternType="none">
          <bgColor indexed="65"/>
        </patternFill>
      </fill>
      <alignment horizontal="left"/>
    </dxf>
  </rfmt>
  <rfmt sheetId="1" sqref="I174" start="0" length="0">
    <dxf>
      <font>
        <b val="0"/>
        <sz val="12"/>
        <color auto="1"/>
      </font>
    </dxf>
  </rfmt>
  <rfmt sheetId="1" sqref="J174" start="0" length="0">
    <dxf>
      <font>
        <b val="0"/>
        <sz val="12"/>
        <color auto="1"/>
      </font>
      <fill>
        <patternFill patternType="none">
          <bgColor indexed="65"/>
        </patternFill>
      </fill>
      <alignment horizontal="justify" vertical="top"/>
    </dxf>
  </rfmt>
  <rfmt sheetId="1" sqref="L174" start="0" length="0">
    <dxf>
      <font>
        <b val="0"/>
        <sz val="12"/>
        <color auto="1"/>
      </font>
      <numFmt numFmtId="19" formatCode="dd/mm/yyyy"/>
      <fill>
        <patternFill patternType="none">
          <bgColor indexed="65"/>
        </patternFill>
      </fill>
    </dxf>
  </rfmt>
  <rfmt sheetId="1" sqref="M174" start="0" length="0">
    <dxf>
      <font>
        <b val="0"/>
        <sz val="12"/>
        <color auto="1"/>
      </font>
      <numFmt numFmtId="164" formatCode="0.000000000"/>
      <fill>
        <patternFill patternType="none">
          <bgColor indexed="65"/>
        </patternFill>
      </fill>
    </dxf>
  </rfmt>
  <rfmt sheetId="1" sqref="N174" start="0" length="0">
    <dxf>
      <font>
        <b val="0"/>
        <sz val="12"/>
        <color auto="1"/>
      </font>
      <fill>
        <patternFill>
          <bgColor theme="0"/>
        </patternFill>
      </fill>
    </dxf>
  </rfmt>
  <rfmt sheetId="1" sqref="O174" start="0" length="0">
    <dxf>
      <font>
        <b val="0"/>
        <sz val="12"/>
        <color auto="1"/>
      </font>
      <fill>
        <patternFill>
          <bgColor theme="0"/>
        </patternFill>
      </fill>
    </dxf>
  </rfmt>
  <rfmt sheetId="1" sqref="P174" start="0" length="0">
    <dxf>
      <font>
        <b val="0"/>
        <sz val="12"/>
        <color auto="1"/>
      </font>
      <fill>
        <patternFill>
          <bgColor theme="0"/>
        </patternFill>
      </fill>
    </dxf>
  </rfmt>
  <rfmt sheetId="1" sqref="Q174" start="0" length="0">
    <dxf>
      <font>
        <b val="0"/>
        <sz val="12"/>
        <color auto="1"/>
      </font>
      <fill>
        <patternFill>
          <bgColor theme="0"/>
        </patternFill>
      </fill>
    </dxf>
  </rfmt>
  <rfmt sheetId="1" sqref="R174" start="0" length="0">
    <dxf>
      <font>
        <b val="0"/>
        <sz val="12"/>
        <color auto="1"/>
      </font>
      <fill>
        <patternFill>
          <bgColor theme="0"/>
        </patternFill>
      </fill>
    </dxf>
  </rfmt>
  <rfmt sheetId="1" s="1" sqref="S174" start="0" length="0">
    <dxf>
      <font>
        <b val="0"/>
        <sz val="12"/>
        <color auto="1"/>
        <name val="Calibri"/>
        <family val="2"/>
        <charset val="238"/>
        <scheme val="minor"/>
      </font>
      <fill>
        <patternFill patternType="none">
          <bgColor indexed="65"/>
        </patternFill>
      </fill>
    </dxf>
  </rfmt>
  <rfmt sheetId="1" s="1" sqref="T174" start="0" length="0">
    <dxf>
      <font>
        <b val="0"/>
        <sz val="12"/>
        <color auto="1"/>
        <name val="Calibri"/>
        <family val="2"/>
        <charset val="238"/>
        <scheme val="minor"/>
      </font>
      <numFmt numFmtId="165" formatCode="#,##0.00_ ;\-#,##0.00\ "/>
      <fill>
        <patternFill>
          <bgColor rgb="FFFFFF00"/>
        </patternFill>
      </fill>
    </dxf>
  </rfmt>
  <rfmt sheetId="1" s="1" sqref="U174" start="0" length="0">
    <dxf>
      <font>
        <b val="0"/>
        <sz val="12"/>
        <color auto="1"/>
        <name val="Calibri"/>
        <family val="2"/>
        <charset val="238"/>
        <scheme val="minor"/>
      </font>
      <numFmt numFmtId="165" formatCode="#,##0.00_ ;\-#,##0.00\ "/>
      <fill>
        <patternFill>
          <bgColor rgb="FFFFFF00"/>
        </patternFill>
      </fill>
    </dxf>
  </rfmt>
  <rfmt sheetId="1" s="1" sqref="V174" start="0" length="0">
    <dxf>
      <font>
        <b val="0"/>
        <sz val="12"/>
        <color auto="1"/>
        <name val="Calibri"/>
        <family val="2"/>
        <charset val="238"/>
        <scheme val="minor"/>
      </font>
      <fill>
        <patternFill patternType="none">
          <bgColor indexed="65"/>
        </patternFill>
      </fill>
    </dxf>
  </rfmt>
  <rfmt sheetId="1" s="1" sqref="W174" start="0" length="0">
    <dxf>
      <font>
        <b val="0"/>
        <sz val="12"/>
        <color auto="1"/>
        <name val="Calibri"/>
        <family val="2"/>
        <charset val="238"/>
        <scheme val="minor"/>
      </font>
      <numFmt numFmtId="165" formatCode="#,##0.00_ ;\-#,##0.00\ "/>
      <fill>
        <patternFill>
          <bgColor rgb="FFFFFF00"/>
        </patternFill>
      </fill>
    </dxf>
  </rfmt>
  <rfmt sheetId="1" s="1" sqref="X174" start="0" length="0">
    <dxf>
      <font>
        <b val="0"/>
        <sz val="12"/>
        <color auto="1"/>
        <name val="Calibri"/>
        <family val="2"/>
        <charset val="238"/>
        <scheme val="minor"/>
      </font>
      <numFmt numFmtId="165" formatCode="#,##0.00_ ;\-#,##0.00\ "/>
      <fill>
        <patternFill>
          <bgColor rgb="FFFFFF00"/>
        </patternFill>
      </fill>
    </dxf>
  </rfmt>
  <rfmt sheetId="1" s="1" sqref="Y174" start="0" length="0">
    <dxf>
      <font>
        <b val="0"/>
        <sz val="12"/>
        <color auto="1"/>
        <name val="Calibri"/>
        <family val="2"/>
        <charset val="238"/>
        <scheme val="minor"/>
      </font>
      <fill>
        <patternFill patternType="none">
          <bgColor indexed="65"/>
        </patternFill>
      </fill>
    </dxf>
  </rfmt>
  <rfmt sheetId="1" s="1" sqref="Z174" start="0" length="0">
    <dxf>
      <font>
        <b val="0"/>
        <sz val="12"/>
        <color auto="1"/>
        <name val="Calibri"/>
        <family val="2"/>
        <charset val="238"/>
        <scheme val="minor"/>
      </font>
      <numFmt numFmtId="165" formatCode="#,##0.00_ ;\-#,##0.00\ "/>
      <fill>
        <patternFill>
          <bgColor rgb="FFFFFF00"/>
        </patternFill>
      </fill>
    </dxf>
  </rfmt>
  <rfmt sheetId="1" s="1" sqref="AA174" start="0" length="0">
    <dxf>
      <font>
        <b val="0"/>
        <sz val="12"/>
        <color auto="1"/>
        <name val="Calibri"/>
        <family val="2"/>
        <charset val="238"/>
        <scheme val="minor"/>
      </font>
      <numFmt numFmtId="165" formatCode="#,##0.00_ ;\-#,##0.00\ "/>
      <fill>
        <patternFill>
          <bgColor rgb="FFFFFF00"/>
        </patternFill>
      </fill>
    </dxf>
  </rfmt>
  <rfmt sheetId="1" s="1" sqref="AB174" start="0" length="0">
    <dxf>
      <font>
        <b val="0"/>
        <sz val="12"/>
        <color auto="1"/>
        <name val="Calibri"/>
        <family val="2"/>
        <charset val="238"/>
        <scheme val="minor"/>
      </font>
      <numFmt numFmtId="165" formatCode="#,##0.00_ ;\-#,##0.00\ "/>
      <fill>
        <patternFill patternType="none">
          <bgColor indexed="65"/>
        </patternFill>
      </fill>
    </dxf>
  </rfmt>
  <rfmt sheetId="1" s="1" sqref="AC174" start="0" length="0">
    <dxf>
      <font>
        <b val="0"/>
        <sz val="12"/>
        <color auto="1"/>
        <name val="Calibri"/>
        <family val="2"/>
        <charset val="238"/>
        <scheme val="minor"/>
      </font>
      <numFmt numFmtId="165" formatCode="#,##0.00_ ;\-#,##0.00\ "/>
      <fill>
        <patternFill>
          <bgColor rgb="FFFFFF00"/>
        </patternFill>
      </fill>
    </dxf>
  </rfmt>
  <rfmt sheetId="1" s="1" sqref="AD174" start="0" length="0">
    <dxf>
      <font>
        <b val="0"/>
        <sz val="12"/>
        <color auto="1"/>
        <name val="Calibri"/>
        <family val="2"/>
        <charset val="238"/>
        <scheme val="minor"/>
      </font>
      <numFmt numFmtId="165" formatCode="#,##0.00_ ;\-#,##0.00\ "/>
      <fill>
        <patternFill>
          <bgColor rgb="FFFFFF00"/>
        </patternFill>
      </fill>
    </dxf>
  </rfmt>
  <rfmt sheetId="1" s="1" sqref="AE174" start="0" length="0">
    <dxf>
      <font>
        <b val="0"/>
        <sz val="12"/>
        <color auto="1"/>
        <name val="Calibri"/>
        <family val="2"/>
        <charset val="238"/>
        <scheme val="minor"/>
      </font>
      <numFmt numFmtId="165" formatCode="#,##0.00_ ;\-#,##0.00\ "/>
      <fill>
        <patternFill>
          <bgColor theme="0"/>
        </patternFill>
      </fill>
    </dxf>
  </rfmt>
  <rfmt sheetId="1" s="1" sqref="AF174" start="0" length="0">
    <dxf>
      <font>
        <b val="0"/>
        <sz val="12"/>
        <color auto="1"/>
        <name val="Calibri"/>
        <family val="2"/>
        <charset val="238"/>
        <scheme val="minor"/>
      </font>
      <numFmt numFmtId="165" formatCode="#,##0.00_ ;\-#,##0.00\ "/>
      <fill>
        <patternFill patternType="none">
          <bgColor indexed="65"/>
        </patternFill>
      </fill>
    </dxf>
  </rfmt>
  <rfmt sheetId="1" s="1" sqref="AG174" start="0" length="0">
    <dxf>
      <font>
        <b val="0"/>
        <sz val="12"/>
        <color auto="1"/>
        <name val="Calibri"/>
        <family val="2"/>
        <charset val="238"/>
        <scheme val="minor"/>
      </font>
      <numFmt numFmtId="165" formatCode="#,##0.00_ ;\-#,##0.00\ "/>
      <fill>
        <patternFill patternType="none">
          <bgColor indexed="65"/>
        </patternFill>
      </fill>
    </dxf>
  </rfmt>
  <rfmt sheetId="1" sqref="AH174" start="0" length="0">
    <dxf>
      <font>
        <b val="0"/>
        <sz val="12"/>
        <color auto="1"/>
      </font>
      <numFmt numFmtId="3" formatCode="#,##0"/>
      <fill>
        <patternFill patternType="none">
          <bgColor indexed="65"/>
        </patternFill>
      </fill>
    </dxf>
  </rfmt>
  <rfmt sheetId="1" sqref="AI174" start="0" length="0">
    <dxf>
      <font>
        <b val="0"/>
        <sz val="12"/>
        <color auto="1"/>
        <name val="Trebuchet MS"/>
        <scheme val="none"/>
      </font>
      <numFmt numFmtId="19" formatCode="dd/mm/yyyy"/>
      <fill>
        <patternFill patternType="none">
          <bgColor indexed="65"/>
        </patternFill>
      </fill>
    </dxf>
  </rfmt>
  <rfmt sheetId="1" sqref="AJ174" start="0" length="0">
    <dxf>
      <font>
        <b val="0"/>
        <sz val="12"/>
        <color auto="1"/>
      </font>
      <fill>
        <patternFill patternType="none">
          <bgColor indexed="65"/>
        </patternFill>
      </fill>
    </dxf>
  </rfmt>
  <rfmt sheetId="1" sqref="AK174" start="0" length="0">
    <dxf>
      <font>
        <b val="0"/>
        <sz val="12"/>
        <color auto="1"/>
      </font>
      <fill>
        <patternFill patternType="none">
          <bgColor indexed="65"/>
        </patternFill>
      </fill>
    </dxf>
  </rfmt>
  <rfmt sheetId="1" sqref="A175" start="0" length="0">
    <dxf>
      <font>
        <b val="0"/>
        <sz val="12"/>
        <color auto="1"/>
      </font>
      <fill>
        <patternFill patternType="none">
          <bgColor indexed="65"/>
        </patternFill>
      </fill>
    </dxf>
  </rfmt>
  <rfmt sheetId="1" sqref="B175" start="0" length="0">
    <dxf>
      <font>
        <b val="0"/>
        <sz val="12"/>
        <color auto="1"/>
      </font>
      <fill>
        <patternFill>
          <bgColor rgb="FFFFFF00"/>
        </patternFill>
      </fill>
    </dxf>
  </rfmt>
  <rfmt sheetId="1" sqref="C175" start="0" length="0">
    <dxf>
      <fill>
        <patternFill>
          <bgColor rgb="FFFFFF00"/>
        </patternFill>
      </fill>
    </dxf>
  </rfmt>
  <rfmt sheetId="1" sqref="D175" start="0" length="0">
    <dxf>
      <font>
        <b val="0"/>
        <sz val="12"/>
        <color auto="1"/>
      </font>
      <fill>
        <patternFill>
          <bgColor rgb="FFFFFF00"/>
        </patternFill>
      </fill>
    </dxf>
  </rfmt>
  <rfmt sheetId="1" sqref="E175" start="0" length="0">
    <dxf>
      <font>
        <b val="0"/>
        <sz val="12"/>
        <color auto="1"/>
      </font>
      <fill>
        <patternFill>
          <bgColor theme="0"/>
        </patternFill>
      </fill>
      <alignment horizontal="left"/>
    </dxf>
  </rfmt>
  <rfmt sheetId="1" sqref="F175" start="0" length="0">
    <dxf>
      <font>
        <b val="0"/>
        <sz val="12"/>
        <color auto="1"/>
      </font>
      <fill>
        <patternFill>
          <bgColor rgb="FFFFFF00"/>
        </patternFill>
      </fill>
      <alignment horizontal="general"/>
    </dxf>
  </rfmt>
  <rfmt sheetId="1" sqref="G175" start="0" length="0">
    <dxf>
      <font>
        <b val="0"/>
        <sz val="12"/>
        <color auto="1"/>
      </font>
      <fill>
        <patternFill patternType="none">
          <bgColor indexed="65"/>
        </patternFill>
      </fill>
      <alignment horizontal="left"/>
    </dxf>
  </rfmt>
  <rfmt sheetId="1" sqref="H175" start="0" length="0">
    <dxf>
      <font>
        <b val="0"/>
        <sz val="12"/>
        <color auto="1"/>
      </font>
      <fill>
        <patternFill patternType="none">
          <bgColor indexed="65"/>
        </patternFill>
      </fill>
      <alignment horizontal="left"/>
    </dxf>
  </rfmt>
  <rfmt sheetId="1" sqref="I175" start="0" length="0">
    <dxf>
      <font>
        <b val="0"/>
        <sz val="12"/>
        <color auto="1"/>
      </font>
    </dxf>
  </rfmt>
  <rfmt sheetId="1" sqref="J175" start="0" length="0">
    <dxf>
      <font>
        <b val="0"/>
        <sz val="12"/>
        <color auto="1"/>
      </font>
      <fill>
        <patternFill patternType="none">
          <bgColor indexed="65"/>
        </patternFill>
      </fill>
      <alignment horizontal="justify" vertical="top"/>
    </dxf>
  </rfmt>
  <rfmt sheetId="1" sqref="L175" start="0" length="0">
    <dxf>
      <font>
        <b val="0"/>
        <sz val="12"/>
        <color auto="1"/>
      </font>
      <numFmt numFmtId="19" formatCode="dd/mm/yyyy"/>
      <fill>
        <patternFill patternType="none">
          <bgColor indexed="65"/>
        </patternFill>
      </fill>
    </dxf>
  </rfmt>
  <rfmt sheetId="1" sqref="M175" start="0" length="0">
    <dxf>
      <font>
        <b val="0"/>
        <sz val="12"/>
        <color auto="1"/>
      </font>
      <numFmt numFmtId="164" formatCode="0.000000000"/>
      <fill>
        <patternFill patternType="none">
          <bgColor indexed="65"/>
        </patternFill>
      </fill>
    </dxf>
  </rfmt>
  <rfmt sheetId="1" sqref="N175" start="0" length="0">
    <dxf>
      <font>
        <b val="0"/>
        <sz val="12"/>
        <color auto="1"/>
      </font>
      <fill>
        <patternFill>
          <bgColor theme="0"/>
        </patternFill>
      </fill>
    </dxf>
  </rfmt>
  <rfmt sheetId="1" sqref="O175" start="0" length="0">
    <dxf>
      <font>
        <b val="0"/>
        <sz val="12"/>
        <color auto="1"/>
      </font>
      <fill>
        <patternFill>
          <bgColor theme="0"/>
        </patternFill>
      </fill>
    </dxf>
  </rfmt>
  <rfmt sheetId="1" sqref="P175" start="0" length="0">
    <dxf>
      <font>
        <b val="0"/>
        <sz val="12"/>
        <color auto="1"/>
      </font>
      <fill>
        <patternFill>
          <bgColor theme="0"/>
        </patternFill>
      </fill>
    </dxf>
  </rfmt>
  <rfmt sheetId="1" sqref="Q175" start="0" length="0">
    <dxf>
      <font>
        <b val="0"/>
        <sz val="12"/>
        <color auto="1"/>
      </font>
      <fill>
        <patternFill>
          <bgColor theme="0"/>
        </patternFill>
      </fill>
    </dxf>
  </rfmt>
  <rfmt sheetId="1" sqref="R175" start="0" length="0">
    <dxf>
      <font>
        <b val="0"/>
        <sz val="12"/>
        <color auto="1"/>
      </font>
      <fill>
        <patternFill>
          <bgColor theme="0"/>
        </patternFill>
      </fill>
    </dxf>
  </rfmt>
  <rfmt sheetId="1" s="1" sqref="S175" start="0" length="0">
    <dxf>
      <font>
        <b val="0"/>
        <sz val="12"/>
        <color auto="1"/>
        <name val="Calibri"/>
        <family val="2"/>
        <charset val="238"/>
        <scheme val="minor"/>
      </font>
      <fill>
        <patternFill patternType="none">
          <bgColor indexed="65"/>
        </patternFill>
      </fill>
    </dxf>
  </rfmt>
  <rfmt sheetId="1" s="1" sqref="T175" start="0" length="0">
    <dxf>
      <font>
        <b val="0"/>
        <sz val="12"/>
        <color auto="1"/>
        <name val="Calibri"/>
        <family val="2"/>
        <charset val="238"/>
        <scheme val="minor"/>
      </font>
      <numFmt numFmtId="165" formatCode="#,##0.00_ ;\-#,##0.00\ "/>
      <fill>
        <patternFill>
          <bgColor rgb="FFFFFF00"/>
        </patternFill>
      </fill>
    </dxf>
  </rfmt>
  <rfmt sheetId="1" s="1" sqref="U175" start="0" length="0">
    <dxf>
      <font>
        <b val="0"/>
        <sz val="12"/>
        <color auto="1"/>
        <name val="Calibri"/>
        <family val="2"/>
        <charset val="238"/>
        <scheme val="minor"/>
      </font>
      <numFmt numFmtId="165" formatCode="#,##0.00_ ;\-#,##0.00\ "/>
      <fill>
        <patternFill>
          <bgColor rgb="FFFFFF00"/>
        </patternFill>
      </fill>
    </dxf>
  </rfmt>
  <rfmt sheetId="1" s="1" sqref="V175" start="0" length="0">
    <dxf>
      <font>
        <b val="0"/>
        <sz val="12"/>
        <color auto="1"/>
        <name val="Calibri"/>
        <family val="2"/>
        <charset val="238"/>
        <scheme val="minor"/>
      </font>
      <fill>
        <patternFill patternType="none">
          <bgColor indexed="65"/>
        </patternFill>
      </fill>
    </dxf>
  </rfmt>
  <rfmt sheetId="1" s="1" sqref="W175" start="0" length="0">
    <dxf>
      <font>
        <b val="0"/>
        <sz val="12"/>
        <color auto="1"/>
        <name val="Calibri"/>
        <family val="2"/>
        <charset val="238"/>
        <scheme val="minor"/>
      </font>
      <numFmt numFmtId="165" formatCode="#,##0.00_ ;\-#,##0.00\ "/>
      <fill>
        <patternFill>
          <bgColor rgb="FFFFFF00"/>
        </patternFill>
      </fill>
    </dxf>
  </rfmt>
  <rfmt sheetId="1" s="1" sqref="X175" start="0" length="0">
    <dxf>
      <font>
        <b val="0"/>
        <sz val="12"/>
        <color auto="1"/>
        <name val="Calibri"/>
        <family val="2"/>
        <charset val="238"/>
        <scheme val="minor"/>
      </font>
      <numFmt numFmtId="165" formatCode="#,##0.00_ ;\-#,##0.00\ "/>
      <fill>
        <patternFill>
          <bgColor rgb="FFFFFF00"/>
        </patternFill>
      </fill>
    </dxf>
  </rfmt>
  <rfmt sheetId="1" s="1" sqref="Y175" start="0" length="0">
    <dxf>
      <font>
        <b val="0"/>
        <sz val="12"/>
        <color auto="1"/>
        <name val="Calibri"/>
        <family val="2"/>
        <charset val="238"/>
        <scheme val="minor"/>
      </font>
      <fill>
        <patternFill patternType="none">
          <bgColor indexed="65"/>
        </patternFill>
      </fill>
    </dxf>
  </rfmt>
  <rfmt sheetId="1" s="1" sqref="Z175" start="0" length="0">
    <dxf>
      <font>
        <b val="0"/>
        <sz val="12"/>
        <color auto="1"/>
        <name val="Calibri"/>
        <family val="2"/>
        <charset val="238"/>
        <scheme val="minor"/>
      </font>
      <numFmt numFmtId="165" formatCode="#,##0.00_ ;\-#,##0.00\ "/>
      <fill>
        <patternFill>
          <bgColor rgb="FFFFFF00"/>
        </patternFill>
      </fill>
    </dxf>
  </rfmt>
  <rfmt sheetId="1" s="1" sqref="AA175" start="0" length="0">
    <dxf>
      <font>
        <b val="0"/>
        <sz val="12"/>
        <color auto="1"/>
        <name val="Calibri"/>
        <family val="2"/>
        <charset val="238"/>
        <scheme val="minor"/>
      </font>
      <numFmt numFmtId="165" formatCode="#,##0.00_ ;\-#,##0.00\ "/>
      <fill>
        <patternFill>
          <bgColor rgb="FFFFFF00"/>
        </patternFill>
      </fill>
    </dxf>
  </rfmt>
  <rfmt sheetId="1" s="1" sqref="AB175" start="0" length="0">
    <dxf>
      <font>
        <b val="0"/>
        <sz val="12"/>
        <color auto="1"/>
        <name val="Calibri"/>
        <family val="2"/>
        <charset val="238"/>
        <scheme val="minor"/>
      </font>
      <numFmt numFmtId="165" formatCode="#,##0.00_ ;\-#,##0.00\ "/>
      <fill>
        <patternFill patternType="none">
          <bgColor indexed="65"/>
        </patternFill>
      </fill>
    </dxf>
  </rfmt>
  <rfmt sheetId="1" s="1" sqref="AC175" start="0" length="0">
    <dxf>
      <font>
        <b val="0"/>
        <sz val="12"/>
        <color auto="1"/>
        <name val="Calibri"/>
        <family val="2"/>
        <charset val="238"/>
        <scheme val="minor"/>
      </font>
      <numFmt numFmtId="165" formatCode="#,##0.00_ ;\-#,##0.00\ "/>
      <fill>
        <patternFill>
          <bgColor rgb="FFFFFF00"/>
        </patternFill>
      </fill>
    </dxf>
  </rfmt>
  <rfmt sheetId="1" s="1" sqref="AD175" start="0" length="0">
    <dxf>
      <font>
        <b val="0"/>
        <sz val="12"/>
        <color auto="1"/>
        <name val="Calibri"/>
        <family val="2"/>
        <charset val="238"/>
        <scheme val="minor"/>
      </font>
      <numFmt numFmtId="165" formatCode="#,##0.00_ ;\-#,##0.00\ "/>
      <fill>
        <patternFill>
          <bgColor rgb="FFFFFF00"/>
        </patternFill>
      </fill>
    </dxf>
  </rfmt>
  <rfmt sheetId="1" s="1" sqref="AE175" start="0" length="0">
    <dxf>
      <font>
        <b val="0"/>
        <sz val="12"/>
        <color auto="1"/>
        <name val="Calibri"/>
        <family val="2"/>
        <charset val="238"/>
        <scheme val="minor"/>
      </font>
      <numFmt numFmtId="165" formatCode="#,##0.00_ ;\-#,##0.00\ "/>
      <fill>
        <patternFill>
          <bgColor theme="0"/>
        </patternFill>
      </fill>
    </dxf>
  </rfmt>
  <rfmt sheetId="1" s="1" sqref="AF175" start="0" length="0">
    <dxf>
      <font>
        <b val="0"/>
        <sz val="12"/>
        <color auto="1"/>
        <name val="Calibri"/>
        <family val="2"/>
        <charset val="238"/>
        <scheme val="minor"/>
      </font>
      <numFmt numFmtId="165" formatCode="#,##0.00_ ;\-#,##0.00\ "/>
      <fill>
        <patternFill patternType="none">
          <bgColor indexed="65"/>
        </patternFill>
      </fill>
    </dxf>
  </rfmt>
  <rfmt sheetId="1" s="1" sqref="AG175" start="0" length="0">
    <dxf>
      <font>
        <b val="0"/>
        <sz val="12"/>
        <color auto="1"/>
        <name val="Calibri"/>
        <family val="2"/>
        <charset val="238"/>
        <scheme val="minor"/>
      </font>
      <numFmt numFmtId="165" formatCode="#,##0.00_ ;\-#,##0.00\ "/>
      <fill>
        <patternFill patternType="none">
          <bgColor indexed="65"/>
        </patternFill>
      </fill>
    </dxf>
  </rfmt>
  <rfmt sheetId="1" sqref="AH175" start="0" length="0">
    <dxf>
      <font>
        <b val="0"/>
        <sz val="12"/>
        <color auto="1"/>
      </font>
      <numFmt numFmtId="3" formatCode="#,##0"/>
      <fill>
        <patternFill patternType="none">
          <bgColor indexed="65"/>
        </patternFill>
      </fill>
    </dxf>
  </rfmt>
  <rfmt sheetId="1" sqref="AI175" start="0" length="0">
    <dxf>
      <font>
        <b val="0"/>
        <sz val="12"/>
        <color auto="1"/>
        <name val="Trebuchet MS"/>
        <scheme val="none"/>
      </font>
      <numFmt numFmtId="19" formatCode="dd/mm/yyyy"/>
      <fill>
        <patternFill patternType="none">
          <bgColor indexed="65"/>
        </patternFill>
      </fill>
    </dxf>
  </rfmt>
  <rfmt sheetId="1" sqref="AJ175" start="0" length="0">
    <dxf>
      <font>
        <b val="0"/>
        <sz val="12"/>
        <color auto="1"/>
      </font>
      <fill>
        <patternFill patternType="none">
          <bgColor indexed="65"/>
        </patternFill>
      </fill>
    </dxf>
  </rfmt>
  <rfmt sheetId="1" sqref="AK175" start="0" length="0">
    <dxf>
      <font>
        <b val="0"/>
        <sz val="12"/>
        <color auto="1"/>
      </font>
      <fill>
        <patternFill patternType="none">
          <bgColor indexed="65"/>
        </patternFill>
      </fill>
    </dxf>
  </rfmt>
  <rfmt sheetId="1" sqref="A179" start="0" length="0">
    <dxf>
      <font>
        <b/>
        <sz val="12"/>
        <color auto="1"/>
      </font>
      <fill>
        <patternFill patternType="solid">
          <bgColor theme="9" tint="0.59999389629810485"/>
        </patternFill>
      </fill>
    </dxf>
  </rfmt>
  <rfmt sheetId="1" sqref="B179" start="0" length="0">
    <dxf>
      <font>
        <b/>
        <sz val="12"/>
        <color auto="1"/>
      </font>
      <fill>
        <patternFill>
          <bgColor theme="9" tint="0.59999389629810485"/>
        </patternFill>
      </fill>
      <border outline="0">
        <left style="thin">
          <color indexed="64"/>
        </left>
      </border>
    </dxf>
  </rfmt>
  <rfmt sheetId="1" sqref="C179" start="0" length="0">
    <dxf>
      <fill>
        <patternFill>
          <bgColor theme="9" tint="0.59999389629810485"/>
        </patternFill>
      </fill>
    </dxf>
  </rfmt>
  <rfmt sheetId="1" sqref="D179" start="0" length="0">
    <dxf>
      <font>
        <b/>
        <sz val="12"/>
        <color auto="1"/>
      </font>
      <fill>
        <patternFill>
          <bgColor theme="9" tint="0.59999389629810485"/>
        </patternFill>
      </fill>
    </dxf>
  </rfmt>
  <rfmt sheetId="1" sqref="E179" start="0" length="0">
    <dxf>
      <font>
        <b/>
        <sz val="12"/>
        <color auto="1"/>
      </font>
      <fill>
        <patternFill>
          <bgColor theme="9" tint="0.59999389629810485"/>
        </patternFill>
      </fill>
      <alignment horizontal="center"/>
    </dxf>
  </rfmt>
  <rfmt sheetId="1" sqref="F179" start="0" length="0">
    <dxf>
      <font>
        <b/>
        <sz val="12"/>
        <color auto="1"/>
      </font>
      <fill>
        <patternFill>
          <bgColor theme="9" tint="0.59999389629810485"/>
        </patternFill>
      </fill>
      <alignment horizontal="center"/>
    </dxf>
  </rfmt>
  <rfmt sheetId="1" sqref="G179" start="0" length="0">
    <dxf>
      <font>
        <b/>
        <sz val="12"/>
        <color auto="1"/>
      </font>
      <fill>
        <patternFill patternType="solid">
          <bgColor theme="9" tint="0.59999389629810485"/>
        </patternFill>
      </fill>
      <alignment horizontal="center"/>
    </dxf>
  </rfmt>
  <rfmt sheetId="1" sqref="H179" start="0" length="0">
    <dxf>
      <font>
        <b/>
        <sz val="12"/>
        <color auto="1"/>
      </font>
      <fill>
        <patternFill patternType="solid">
          <bgColor theme="9" tint="0.59999389629810485"/>
        </patternFill>
      </fill>
      <alignment horizontal="center"/>
    </dxf>
  </rfmt>
  <rfmt sheetId="1" sqref="I179" start="0" length="0">
    <dxf>
      <font>
        <b/>
        <sz val="12"/>
        <color auto="1"/>
      </font>
    </dxf>
  </rfmt>
  <rfmt sheetId="1" sqref="J179" start="0" length="0">
    <dxf>
      <font>
        <b/>
        <sz val="12"/>
        <color auto="1"/>
      </font>
      <fill>
        <patternFill patternType="solid">
          <bgColor theme="9" tint="0.59999389629810485"/>
        </patternFill>
      </fill>
      <alignment horizontal="center" vertical="center"/>
    </dxf>
  </rfmt>
  <rfmt sheetId="1" sqref="L179" start="0" length="0">
    <dxf>
      <font>
        <b/>
        <sz val="12"/>
        <color auto="1"/>
      </font>
      <numFmt numFmtId="0" formatCode="General"/>
      <fill>
        <patternFill patternType="solid">
          <bgColor theme="9" tint="0.59999389629810485"/>
        </patternFill>
      </fill>
    </dxf>
  </rfmt>
  <rfmt sheetId="1" sqref="M179" start="0" length="0">
    <dxf>
      <font>
        <b/>
        <sz val="12"/>
        <color auto="1"/>
      </font>
      <numFmt numFmtId="0" formatCode="General"/>
      <fill>
        <patternFill patternType="solid">
          <bgColor theme="9" tint="0.59999389629810485"/>
        </patternFill>
      </fill>
    </dxf>
  </rfmt>
  <rfmt sheetId="1" sqref="N179" start="0" length="0">
    <dxf>
      <font>
        <b/>
        <sz val="12"/>
        <color auto="1"/>
      </font>
      <fill>
        <patternFill>
          <bgColor theme="9" tint="0.59999389629810485"/>
        </patternFill>
      </fill>
    </dxf>
  </rfmt>
  <rcc rId="2208" sId="1" odxf="1" dxf="1">
    <oc r="O179" t="inlineStr">
      <is>
        <t>OLT</t>
      </is>
    </oc>
    <nc r="O179"/>
    <ndxf>
      <font>
        <b/>
        <sz val="12"/>
        <color auto="1"/>
      </font>
      <fill>
        <patternFill>
          <bgColor theme="9" tint="0.59999389629810485"/>
        </patternFill>
      </fill>
    </ndxf>
  </rcc>
  <rfmt sheetId="1" sqref="P179" start="0" length="0">
    <dxf>
      <font>
        <b/>
        <sz val="12"/>
        <color auto="1"/>
      </font>
      <fill>
        <patternFill>
          <bgColor theme="9" tint="0.59999389629810485"/>
        </patternFill>
      </fill>
    </dxf>
  </rfmt>
  <rfmt sheetId="1" sqref="Q179" start="0" length="0">
    <dxf>
      <font>
        <b/>
        <sz val="12"/>
        <color auto="1"/>
      </font>
      <fill>
        <patternFill>
          <bgColor theme="9" tint="0.59999389629810485"/>
        </patternFill>
      </fill>
    </dxf>
  </rfmt>
  <rfmt sheetId="1" sqref="R179" start="0" length="0">
    <dxf>
      <font>
        <b/>
        <sz val="12"/>
        <color auto="1"/>
      </font>
      <fill>
        <patternFill>
          <bgColor theme="9" tint="0.59999389629810485"/>
        </patternFill>
      </fill>
    </dxf>
  </rfmt>
  <rcc rId="2209" sId="1" odxf="1" s="1" dxf="1">
    <nc r="S179">
      <f>SUM(S176:S178)</f>
    </nc>
    <ndxf>
      <font>
        <b/>
        <sz val="12"/>
        <color auto="1"/>
        <name val="Calibri"/>
        <family val="2"/>
        <charset val="238"/>
        <scheme val="minor"/>
      </font>
      <fill>
        <patternFill patternType="solid">
          <bgColor theme="9" tint="0.59999389629810485"/>
        </patternFill>
      </fill>
    </ndxf>
  </rcc>
  <rcc rId="2210" sId="1" odxf="1" s="1" dxf="1">
    <nc r="T179">
      <f>SUM(T176:T178)</f>
    </nc>
    <ndxf>
      <font>
        <b/>
        <sz val="12"/>
        <color auto="1"/>
        <name val="Calibri"/>
        <family val="2"/>
        <charset val="238"/>
        <scheme val="minor"/>
      </font>
      <numFmt numFmtId="4" formatCode="#,##0.00"/>
      <fill>
        <patternFill>
          <bgColor theme="9" tint="0.59999389629810485"/>
        </patternFill>
      </fill>
    </ndxf>
  </rcc>
  <rcc rId="2211" sId="1" odxf="1" s="1" dxf="1">
    <nc r="U179">
      <f>SUM(U176:U178)</f>
    </nc>
    <ndxf>
      <font>
        <b/>
        <sz val="12"/>
        <color auto="1"/>
        <name val="Calibri"/>
        <family val="2"/>
        <charset val="238"/>
        <scheme val="minor"/>
      </font>
      <numFmt numFmtId="4" formatCode="#,##0.00"/>
      <fill>
        <patternFill>
          <bgColor theme="9" tint="0.59999389629810485"/>
        </patternFill>
      </fill>
    </ndxf>
  </rcc>
  <rcc rId="2212" sId="1" odxf="1" s="1" dxf="1">
    <nc r="V179">
      <f>SUM(V176:V178)</f>
    </nc>
    <ndxf>
      <font>
        <b/>
        <sz val="12"/>
        <color auto="1"/>
        <name val="Calibri"/>
        <family val="2"/>
        <charset val="238"/>
        <scheme val="minor"/>
      </font>
      <fill>
        <patternFill patternType="solid">
          <bgColor theme="9" tint="0.59999389629810485"/>
        </patternFill>
      </fill>
    </ndxf>
  </rcc>
  <rcc rId="2213" sId="1" odxf="1" s="1" dxf="1">
    <nc r="W179">
      <f>SUM(W176:W178)</f>
    </nc>
    <ndxf>
      <font>
        <b/>
        <sz val="12"/>
        <color auto="1"/>
        <name val="Calibri"/>
        <family val="2"/>
        <charset val="238"/>
        <scheme val="minor"/>
      </font>
      <numFmt numFmtId="4" formatCode="#,##0.00"/>
      <fill>
        <patternFill>
          <bgColor theme="9" tint="0.59999389629810485"/>
        </patternFill>
      </fill>
    </ndxf>
  </rcc>
  <rcc rId="2214" sId="1" odxf="1" s="1" dxf="1">
    <nc r="X179">
      <f>SUM(X176:X178)</f>
    </nc>
    <ndxf>
      <font>
        <b/>
        <sz val="12"/>
        <color auto="1"/>
        <name val="Calibri"/>
        <family val="2"/>
        <charset val="238"/>
        <scheme val="minor"/>
      </font>
      <numFmt numFmtId="4" formatCode="#,##0.00"/>
      <fill>
        <patternFill>
          <bgColor theme="9" tint="0.59999389629810485"/>
        </patternFill>
      </fill>
    </ndxf>
  </rcc>
  <rcc rId="2215" sId="1" odxf="1" s="1" dxf="1">
    <nc r="Y179">
      <f>SUM(Y176:Y178)</f>
    </nc>
    <ndxf>
      <font>
        <b/>
        <sz val="12"/>
        <color auto="1"/>
        <name val="Calibri"/>
        <family val="2"/>
        <charset val="238"/>
        <scheme val="minor"/>
      </font>
      <fill>
        <patternFill patternType="solid">
          <bgColor theme="9" tint="0.59999389629810485"/>
        </patternFill>
      </fill>
    </ndxf>
  </rcc>
  <rcc rId="2216" sId="1" odxf="1" s="1" dxf="1">
    <nc r="Z179">
      <f>SUM(Z176:Z178)</f>
    </nc>
    <ndxf>
      <font>
        <b/>
        <sz val="12"/>
        <color auto="1"/>
        <name val="Calibri"/>
        <family val="2"/>
        <charset val="238"/>
        <scheme val="minor"/>
      </font>
      <numFmt numFmtId="4" formatCode="#,##0.00"/>
      <fill>
        <patternFill>
          <bgColor theme="9" tint="0.59999389629810485"/>
        </patternFill>
      </fill>
    </ndxf>
  </rcc>
  <rcc rId="2217" sId="1" odxf="1" s="1" dxf="1">
    <nc r="AA179">
      <f>SUM(AA176:AA178)</f>
    </nc>
    <ndxf>
      <font>
        <b/>
        <sz val="12"/>
        <color auto="1"/>
        <name val="Calibri"/>
        <family val="2"/>
        <charset val="238"/>
        <scheme val="minor"/>
      </font>
      <numFmt numFmtId="4" formatCode="#,##0.00"/>
      <fill>
        <patternFill>
          <bgColor theme="9" tint="0.59999389629810485"/>
        </patternFill>
      </fill>
    </ndxf>
  </rcc>
  <rcc rId="2218" sId="1" odxf="1" s="1" dxf="1">
    <nc r="AB179">
      <f>SUM(AB176:AB178)</f>
    </nc>
    <ndxf>
      <font>
        <b/>
        <sz val="12"/>
        <color auto="1"/>
        <name val="Calibri"/>
        <family val="2"/>
        <charset val="238"/>
        <scheme val="minor"/>
      </font>
      <numFmt numFmtId="4" formatCode="#,##0.00"/>
      <fill>
        <patternFill patternType="solid">
          <bgColor theme="9" tint="0.59999389629810485"/>
        </patternFill>
      </fill>
    </ndxf>
  </rcc>
  <rcc rId="2219" sId="1" odxf="1" s="1" dxf="1">
    <nc r="AC179">
      <f>SUM(AC176:AC178)</f>
    </nc>
    <ndxf>
      <font>
        <b/>
        <sz val="12"/>
        <color auto="1"/>
        <name val="Calibri"/>
        <family val="2"/>
        <charset val="238"/>
        <scheme val="minor"/>
      </font>
      <numFmt numFmtId="4" formatCode="#,##0.00"/>
      <fill>
        <patternFill>
          <bgColor theme="9" tint="0.59999389629810485"/>
        </patternFill>
      </fill>
    </ndxf>
  </rcc>
  <rcc rId="2220" sId="1" odxf="1" s="1" dxf="1">
    <nc r="AD179">
      <f>SUM(AD176:AD178)</f>
    </nc>
    <ndxf>
      <font>
        <b/>
        <sz val="12"/>
        <color auto="1"/>
        <name val="Calibri"/>
        <family val="2"/>
        <charset val="238"/>
        <scheme val="minor"/>
      </font>
      <numFmt numFmtId="4" formatCode="#,##0.00"/>
      <fill>
        <patternFill>
          <bgColor theme="9" tint="0.59999389629810485"/>
        </patternFill>
      </fill>
    </ndxf>
  </rcc>
  <rcc rId="2221" sId="1" odxf="1" s="1" dxf="1">
    <nc r="AE179">
      <f>SUM(AE176:AE178)</f>
    </nc>
    <ndxf>
      <font>
        <b/>
        <sz val="12"/>
        <color auto="1"/>
        <name val="Calibri"/>
        <family val="2"/>
        <charset val="238"/>
        <scheme val="minor"/>
      </font>
      <numFmt numFmtId="4" formatCode="#,##0.00"/>
      <fill>
        <patternFill>
          <bgColor theme="9" tint="0.59999389629810485"/>
        </patternFill>
      </fill>
    </ndxf>
  </rcc>
  <rcc rId="2222" sId="1" odxf="1" s="1" dxf="1">
    <nc r="AF179">
      <f>SUM(AF176:AF178)</f>
    </nc>
    <ndxf>
      <font>
        <b/>
        <sz val="12"/>
        <color auto="1"/>
        <name val="Calibri"/>
        <family val="2"/>
        <charset val="238"/>
        <scheme val="minor"/>
      </font>
      <numFmt numFmtId="4" formatCode="#,##0.00"/>
      <fill>
        <patternFill patternType="solid">
          <bgColor theme="9" tint="0.59999389629810485"/>
        </patternFill>
      </fill>
    </ndxf>
  </rcc>
  <rcc rId="2223" sId="1" odxf="1" s="1" dxf="1">
    <nc r="AG179">
      <f>SUM(AG176:AG178)</f>
    </nc>
    <ndxf>
      <font>
        <b/>
        <sz val="12"/>
        <color auto="1"/>
        <name val="Calibri"/>
        <family val="2"/>
        <charset val="238"/>
        <scheme val="minor"/>
      </font>
      <numFmt numFmtId="4" formatCode="#,##0.00"/>
      <fill>
        <patternFill patternType="solid">
          <bgColor theme="9" tint="0.59999389629810485"/>
        </patternFill>
      </fill>
    </ndxf>
  </rcc>
  <rfmt sheetId="1" sqref="AH179" start="0" length="0">
    <dxf>
      <font>
        <b/>
        <sz val="12"/>
        <color auto="1"/>
      </font>
      <numFmt numFmtId="4" formatCode="#,##0.00"/>
      <fill>
        <patternFill patternType="solid">
          <bgColor theme="9" tint="0.59999389629810485"/>
        </patternFill>
      </fill>
    </dxf>
  </rfmt>
  <rcc rId="2224" sId="1" odxf="1" dxf="1">
    <nc r="AI179">
      <f>SUM(AI176:AI178)</f>
    </nc>
    <ndxf>
      <font>
        <b/>
        <sz val="12"/>
        <color auto="1"/>
        <name val="Trebuchet MS"/>
        <scheme val="none"/>
      </font>
      <numFmt numFmtId="4" formatCode="#,##0.00"/>
      <fill>
        <patternFill patternType="solid">
          <bgColor theme="9" tint="0.59999389629810485"/>
        </patternFill>
      </fill>
    </ndxf>
  </rcc>
  <rcc rId="2225" sId="1" odxf="1" dxf="1">
    <nc r="AJ179">
      <f>SUM(AJ176:AJ178)</f>
    </nc>
    <ndxf>
      <font>
        <b/>
        <sz val="12"/>
        <color auto="1"/>
      </font>
      <fill>
        <patternFill patternType="solid">
          <bgColor theme="9" tint="0.59999389629810485"/>
        </patternFill>
      </fill>
    </ndxf>
  </rcc>
  <rcc rId="2226" sId="1" odxf="1" dxf="1">
    <nc r="AK179">
      <f>SUM(AK176:AK178)</f>
    </nc>
    <ndxf>
      <font>
        <b/>
        <sz val="12"/>
        <color auto="1"/>
      </font>
      <fill>
        <patternFill patternType="solid">
          <bgColor theme="9" tint="0.59999389629810485"/>
        </patternFill>
      </fill>
    </ndxf>
  </rcc>
  <rcc rId="2227" sId="1">
    <nc r="G179" t="inlineStr">
      <is>
        <t>TOTAL NEAMȚ</t>
      </is>
    </nc>
  </rcc>
  <rfmt sheetId="1" sqref="K171" start="0" length="0">
    <dxf>
      <font>
        <b/>
        <sz val="12"/>
        <color auto="1"/>
      </font>
      <numFmt numFmtId="0" formatCode="General"/>
      <fill>
        <patternFill>
          <bgColor theme="9" tint="0.59999389629810485"/>
        </patternFill>
      </fill>
    </dxf>
  </rfmt>
  <rfmt sheetId="1" sqref="K179" start="0" length="0">
    <dxf>
      <font>
        <b/>
        <sz val="12"/>
        <color auto="1"/>
      </font>
      <numFmt numFmtId="0" formatCode="General"/>
      <fill>
        <patternFill>
          <bgColor theme="9" tint="0.59999389629810485"/>
        </patternFill>
      </fill>
    </dxf>
  </rfmt>
  <rcc rId="2228" sId="1">
    <nc r="O172" t="inlineStr">
      <is>
        <t>NEAMȚ</t>
      </is>
    </nc>
  </rcc>
  <rfmt sheetId="1" sqref="O172" start="0" length="2147483647">
    <dxf>
      <font>
        <b/>
      </font>
    </dxf>
  </rfmt>
  <rcc rId="2229" sId="1">
    <nc r="A173">
      <v>1</v>
    </nc>
  </rcc>
  <rcc rId="2230" sId="1">
    <nc r="A174">
      <v>2</v>
    </nc>
  </rcc>
  <rcc rId="2231" sId="1">
    <nc r="A175">
      <v>3</v>
    </nc>
  </rcc>
  <rcv guid="{7C1B4D6D-D666-48DD-AB17-E00791B6F0B6}" action="delete"/>
  <rdn rId="0" localSheetId="1" customView="1" name="Z_7C1B4D6D_D666_48DD_AB17_E00791B6F0B6_.wvu.PrintArea" hidden="1" oldHidden="1">
    <formula>Sheet1!$A$1:$AL$452</formula>
    <oldFormula>Sheet1!$A$1:$AL$452</oldFormula>
  </rdn>
  <rdn rId="0" localSheetId="1" customView="1" name="Z_7C1B4D6D_D666_48DD_AB17_E00791B6F0B6_.wvu.FilterData" hidden="1" oldHidden="1">
    <formula>Sheet1!$A$6:$DG$428</formula>
    <oldFormula>Sheet1!$A$6:$DG$428</oldFormula>
  </rdn>
  <rcv guid="{7C1B4D6D-D666-48DD-AB17-E00791B6F0B6}"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173" start="0" length="0">
    <dxf>
      <font>
        <sz val="12"/>
        <color auto="1"/>
      </font>
    </dxf>
  </rfmt>
  <rcc rId="2234" sId="1" odxf="1" dxf="1">
    <nc r="M174">
      <f>S174/AE174*100</f>
    </nc>
    <odxf>
      <font>
        <sz val="12"/>
        <color auto="1"/>
      </font>
    </odxf>
    <ndxf>
      <font>
        <sz val="12"/>
        <color auto="1"/>
      </font>
    </ndxf>
  </rcc>
  <rcc rId="2235" sId="1" odxf="1" dxf="1">
    <nc r="M175">
      <f>S175/AE175*100</f>
    </nc>
    <odxf>
      <font>
        <sz val="12"/>
        <color auto="1"/>
      </font>
    </odxf>
    <ndxf>
      <font>
        <sz val="12"/>
        <color auto="1"/>
      </font>
    </ndxf>
  </rcc>
  <rcc rId="2236" sId="1" odxf="1" dxf="1">
    <nc r="M176">
      <f>S176/AE176*100</f>
    </nc>
    <odxf>
      <font>
        <sz val="12"/>
        <color auto="1"/>
      </font>
    </odxf>
    <ndxf>
      <font>
        <sz val="12"/>
        <color auto="1"/>
      </font>
    </ndxf>
  </rcc>
  <rcc rId="2237" sId="1" odxf="1" dxf="1">
    <nc r="M177">
      <f>S177/AE177*100</f>
    </nc>
    <odxf>
      <font>
        <sz val="12"/>
        <color auto="1"/>
      </font>
    </odxf>
    <ndxf>
      <font>
        <sz val="12"/>
        <color auto="1"/>
      </font>
    </ndxf>
  </rcc>
  <rcc rId="2238" sId="1" odxf="1" dxf="1">
    <nc r="M178">
      <f>S178/AE178*100</f>
    </nc>
    <odxf>
      <font>
        <sz val="12"/>
        <color auto="1"/>
      </font>
    </odxf>
    <ndxf>
      <font>
        <sz val="12"/>
        <color auto="1"/>
      </font>
    </ndxf>
  </rcc>
  <rcc rId="2239" sId="1">
    <nc r="M173">
      <f>S173/AE173*100</f>
    </nc>
  </rcc>
  <rfmt sheetId="1" sqref="S173" start="0" length="0">
    <dxf>
      <numFmt numFmtId="165" formatCode="#,##0.00_ ;\-#,##0.00\ "/>
    </dxf>
  </rfmt>
  <rcc rId="2240" sId="1">
    <nc r="S173">
      <f>T173+U173</f>
    </nc>
  </rcc>
  <rcc rId="2241" sId="1" odxf="1" dxf="1">
    <nc r="S174">
      <f>T174+U174</f>
    </nc>
    <odxf>
      <numFmt numFmtId="4" formatCode="#,##0.00"/>
    </odxf>
    <ndxf>
      <numFmt numFmtId="165" formatCode="#,##0.00_ ;\-#,##0.00\ "/>
    </ndxf>
  </rcc>
  <rcc rId="2242" sId="1" odxf="1" dxf="1">
    <nc r="S175">
      <f>T175+U175</f>
    </nc>
    <odxf>
      <numFmt numFmtId="4" formatCode="#,##0.00"/>
    </odxf>
    <ndxf>
      <numFmt numFmtId="165" formatCode="#,##0.00_ ;\-#,##0.00\ "/>
    </ndxf>
  </rcc>
  <rcc rId="2243" sId="1" odxf="1" dxf="1">
    <nc r="S176">
      <f>T176+U176</f>
    </nc>
    <odxf>
      <numFmt numFmtId="4" formatCode="#,##0.00"/>
    </odxf>
    <ndxf>
      <numFmt numFmtId="165" formatCode="#,##0.00_ ;\-#,##0.00\ "/>
    </ndxf>
  </rcc>
  <rcc rId="2244" sId="1" odxf="1" dxf="1">
    <nc r="S177">
      <f>T177+U177</f>
    </nc>
    <odxf>
      <numFmt numFmtId="4" formatCode="#,##0.00"/>
    </odxf>
    <ndxf>
      <numFmt numFmtId="165" formatCode="#,##0.00_ ;\-#,##0.00\ "/>
    </ndxf>
  </rcc>
  <rcc rId="2245" sId="1" odxf="1" dxf="1">
    <nc r="S178">
      <f>T178+U178</f>
    </nc>
    <odxf>
      <numFmt numFmtId="4" formatCode="#,##0.00"/>
    </odxf>
    <ndxf>
      <numFmt numFmtId="165" formatCode="#,##0.00_ ;\-#,##0.00\ "/>
    </ndxf>
  </rcc>
  <rcc rId="2246" sId="1">
    <oc r="S179">
      <f>SUM(S176:S178)</f>
    </oc>
    <nc r="S179">
      <f>SUM(S173:S178)</f>
    </nc>
  </rcc>
  <rcc rId="2247" sId="1">
    <oc r="T179">
      <f>SUM(T176:T178)</f>
    </oc>
    <nc r="T179">
      <f>SUM(T173:T178)</f>
    </nc>
  </rcc>
  <rcc rId="2248" sId="1">
    <oc r="U179">
      <f>SUM(U176:U178)</f>
    </oc>
    <nc r="U179">
      <f>SUM(U173:U178)</f>
    </nc>
  </rcc>
  <rcc rId="2249" sId="1">
    <oc r="V179">
      <f>SUM(V176:V178)</f>
    </oc>
    <nc r="V179">
      <f>SUM(V173:V178)</f>
    </nc>
  </rcc>
  <rcc rId="2250" sId="1">
    <oc r="W179">
      <f>SUM(W176:W178)</f>
    </oc>
    <nc r="W179">
      <f>SUM(W173:W178)</f>
    </nc>
  </rcc>
  <rcc rId="2251" sId="1">
    <oc r="X179">
      <f>SUM(X176:X178)</f>
    </oc>
    <nc r="X179">
      <f>SUM(X173:X178)</f>
    </nc>
  </rcc>
  <rcc rId="2252" sId="1">
    <oc r="Y179">
      <f>SUM(Y176:Y178)</f>
    </oc>
    <nc r="Y179">
      <f>SUM(Y173:Y178)</f>
    </nc>
  </rcc>
  <rcc rId="2253" sId="1">
    <oc r="Z179">
      <f>SUM(Z176:Z178)</f>
    </oc>
    <nc r="Z179">
      <f>SUM(Z173:Z178)</f>
    </nc>
  </rcc>
  <rcc rId="2254" sId="1">
    <oc r="AA179">
      <f>SUM(AA176:AA178)</f>
    </oc>
    <nc r="AA179">
      <f>SUM(AA173:AA178)</f>
    </nc>
  </rcc>
  <rcc rId="2255" sId="1">
    <oc r="AB179">
      <f>SUM(AB176:AB178)</f>
    </oc>
    <nc r="AB179">
      <f>SUM(AB173:AB178)</f>
    </nc>
  </rcc>
  <rcc rId="2256" sId="1">
    <oc r="AC179">
      <f>SUM(AC176:AC178)</f>
    </oc>
    <nc r="AC179">
      <f>SUM(AC173:AC178)</f>
    </nc>
  </rcc>
  <rcc rId="2257" sId="1">
    <oc r="AD179">
      <f>SUM(AD176:AD178)</f>
    </oc>
    <nc r="AD179">
      <f>SUM(AD173:AD178)</f>
    </nc>
  </rcc>
  <rcc rId="2258" sId="1">
    <oc r="AE179">
      <f>SUM(AE176:AE178)</f>
    </oc>
    <nc r="AE179">
      <f>SUM(AE173:AE178)</f>
    </nc>
  </rcc>
  <rcc rId="2259" sId="1">
    <oc r="AF179">
      <f>SUM(AF176:AF178)</f>
    </oc>
    <nc r="AF179">
      <f>SUM(AF173:AF178)</f>
    </nc>
  </rcc>
  <rcc rId="2260" sId="1">
    <oc r="AG179">
      <f>SUM(AG176:AG178)</f>
    </oc>
    <nc r="AG179">
      <f>SUM(AG173:AG178)</f>
    </nc>
  </rcc>
  <rcc rId="2261" sId="1">
    <nc r="AH179">
      <f>SUM(AH173:AH178)</f>
    </nc>
  </rcc>
  <rcc rId="2262" sId="1">
    <oc r="AI179">
      <f>SUM(AI176:AI178)</f>
    </oc>
    <nc r="AI179">
      <f>SUM(AI173:AI178)</f>
    </nc>
  </rcc>
  <rcc rId="2263" sId="1">
    <oc r="AJ179">
      <f>SUM(AJ176:AJ178)</f>
    </oc>
    <nc r="AJ179">
      <f>SUM(AJ173:AJ178)</f>
    </nc>
  </rcc>
  <rcc rId="2264" sId="1">
    <oc r="AK179">
      <f>SUM(AK176:AK178)</f>
    </oc>
    <nc r="AK179">
      <f>SUM(AK173:AK178)</f>
    </nc>
  </rcc>
  <rcc rId="2265" sId="1">
    <nc r="V173">
      <f>W173+X173</f>
    </nc>
  </rcc>
  <rcc rId="2266" sId="1">
    <nc r="V174">
      <f>W174+X174</f>
    </nc>
  </rcc>
  <rcc rId="2267" sId="1">
    <nc r="V175">
      <f>W175+X175</f>
    </nc>
  </rcc>
  <rcc rId="2268" sId="1">
    <nc r="V176">
      <f>W176+X176</f>
    </nc>
  </rcc>
  <rcc rId="2269" sId="1">
    <nc r="V177">
      <f>W177+X177</f>
    </nc>
  </rcc>
  <rcc rId="2270" sId="1">
    <nc r="V178">
      <f>W178+X178</f>
    </nc>
  </rcc>
  <rcc rId="2271" sId="1">
    <nc r="Y173">
      <f>Z173+AA173</f>
    </nc>
  </rcc>
  <rcc rId="2272" sId="1">
    <nc r="Y174">
      <f>Z174+AA174</f>
    </nc>
  </rcc>
  <rcc rId="2273" sId="1">
    <nc r="Y175">
      <f>Z175+AA175</f>
    </nc>
  </rcc>
  <rcc rId="2274" sId="1">
    <nc r="Y176">
      <f>Z176+AA176</f>
    </nc>
  </rcc>
  <rcc rId="2275" sId="1">
    <nc r="Y177">
      <f>Z177+AA177</f>
    </nc>
  </rcc>
  <rcc rId="2276" sId="1">
    <nc r="Y178">
      <f>Z178+AA178</f>
    </nc>
  </rcc>
  <rcc rId="2277" sId="1">
    <nc r="AB173">
      <f>AC173+AD173</f>
    </nc>
  </rcc>
  <rfmt sheetId="1" sqref="AE173" start="0" length="0">
    <dxf>
      <font>
        <sz val="12"/>
        <color auto="1"/>
      </font>
    </dxf>
  </rfmt>
  <rcc rId="2278" sId="1">
    <nc r="AB174">
      <f>AC174+AD174</f>
    </nc>
  </rcc>
  <rcc rId="2279" sId="1">
    <nc r="AB175">
      <f>AC175+AD175</f>
    </nc>
  </rcc>
  <rcc rId="2280" sId="1">
    <nc r="AB176">
      <f>AC176+AD176</f>
    </nc>
  </rcc>
  <rcc rId="2281" sId="1">
    <nc r="AB177">
      <f>AC177+AD177</f>
    </nc>
  </rcc>
  <rcc rId="2282" sId="1">
    <nc r="AB178">
      <f>AC178+AD178</f>
    </nc>
  </rcc>
  <rcc rId="2283" sId="1">
    <nc r="AE173">
      <f>S173+V173+Y173+AB173</f>
    </nc>
  </rcc>
  <rcc rId="2284" sId="1" odxf="1" dxf="1">
    <nc r="AE174">
      <f>S174+V174+Y174+AB174</f>
    </nc>
    <odxf>
      <font>
        <sz val="12"/>
        <color auto="1"/>
      </font>
    </odxf>
    <ndxf>
      <font>
        <sz val="12"/>
        <color auto="1"/>
      </font>
    </ndxf>
  </rcc>
  <rcc rId="2285" sId="1" odxf="1" dxf="1">
    <nc r="AE175">
      <f>S175+V175+Y175+AB175</f>
    </nc>
    <odxf>
      <font>
        <sz val="12"/>
        <color auto="1"/>
      </font>
    </odxf>
    <ndxf>
      <font>
        <sz val="12"/>
        <color auto="1"/>
      </font>
    </ndxf>
  </rcc>
  <rcc rId="2286" sId="1" odxf="1" dxf="1">
    <nc r="AE176">
      <f>S176+V176+Y176+AB176</f>
    </nc>
    <odxf>
      <font>
        <sz val="12"/>
        <color auto="1"/>
      </font>
    </odxf>
    <ndxf>
      <font>
        <sz val="12"/>
        <color auto="1"/>
      </font>
    </ndxf>
  </rcc>
  <rcc rId="2287" sId="1" odxf="1" dxf="1">
    <nc r="AE177">
      <f>S177+V177+Y177+AB177</f>
    </nc>
    <odxf>
      <font>
        <sz val="12"/>
        <color auto="1"/>
      </font>
    </odxf>
    <ndxf>
      <font>
        <sz val="12"/>
        <color auto="1"/>
      </font>
    </ndxf>
  </rcc>
  <rcc rId="2288" sId="1" odxf="1" dxf="1">
    <nc r="AE178">
      <f>S178+V178+Y178+AB178</f>
    </nc>
    <odxf>
      <font>
        <sz val="12"/>
        <color auto="1"/>
      </font>
    </odxf>
    <ndxf>
      <font>
        <sz val="12"/>
        <color auto="1"/>
      </font>
    </ndxf>
  </rcc>
  <rcc rId="2289" sId="1">
    <nc r="AG173">
      <f>AE173+AF173</f>
    </nc>
  </rcc>
  <rcc rId="2290" sId="1">
    <nc r="AG174">
      <f>AE174+AF174</f>
    </nc>
  </rcc>
  <rcc rId="2291" sId="1">
    <nc r="AG175">
      <f>AE175+AF175</f>
    </nc>
  </rcc>
  <rcc rId="2292" sId="1">
    <nc r="AG176">
      <f>AE176+AF176</f>
    </nc>
  </rcc>
  <rcc rId="2293" sId="1">
    <nc r="AG177">
      <f>AE177+AF177</f>
    </nc>
  </rcc>
  <rcc rId="2294" sId="1">
    <nc r="AG178">
      <f>AE178+AF178</f>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5" sId="1">
    <nc r="B173">
      <v>119208</v>
    </nc>
  </rcc>
  <rcc rId="2296" sId="1">
    <nc r="C173">
      <v>489</v>
    </nc>
  </rcc>
  <rcc rId="2297" sId="1">
    <nc r="D173" t="inlineStr">
      <is>
        <t>DV</t>
      </is>
    </nc>
  </rcc>
  <rcv guid="{EA64E7D7-BA48-4965-B650-778AE412FE0C}" action="delete"/>
  <rdn rId="0" localSheetId="1" customView="1" name="Z_EA64E7D7_BA48_4965_B650_778AE412FE0C_.wvu.PrintArea" hidden="1" oldHidden="1">
    <formula>Sheet1!$A$1:$AL$452</formula>
    <oldFormula>Sheet1!$A$1:$AL$452</oldFormula>
  </rdn>
  <rdn rId="0" localSheetId="1" customView="1" name="Z_EA64E7D7_BA48_4965_B650_778AE412FE0C_.wvu.FilterData" hidden="1" oldHidden="1">
    <formula>Sheet1!$A$1:$DG$429</formula>
    <oldFormula>Sheet1!$A$1:$DG$429</oldFormula>
  </rdn>
  <rcv guid="{EA64E7D7-BA48-4965-B650-778AE412FE0C}"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0" sId="1">
    <nc r="F173" t="inlineStr">
      <is>
        <t>CP6less/2017</t>
      </is>
    </nc>
  </rcc>
  <rcv guid="{EA64E7D7-BA48-4965-B650-778AE412FE0C}" action="delete"/>
  <rdn rId="0" localSheetId="1" customView="1" name="Z_EA64E7D7_BA48_4965_B650_778AE412FE0C_.wvu.PrintArea" hidden="1" oldHidden="1">
    <formula>Sheet1!$A$1:$AL$452</formula>
    <oldFormula>Sheet1!$A$1:$AL$452</oldFormula>
  </rdn>
  <rdn rId="0" localSheetId="1" customView="1" name="Z_EA64E7D7_BA48_4965_B650_778AE412FE0C_.wvu.FilterData" hidden="1" oldHidden="1">
    <formula>Sheet1!$A$1:$DG$429</formula>
    <oldFormula>Sheet1!$A$1:$DG$429</oldFormula>
  </rdn>
  <rcv guid="{EA64E7D7-BA48-4965-B650-778AE412FE0C}"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3" sId="1">
    <nc r="G173" t="inlineStr">
      <is>
        <t>Implementarea managementului calității - administrație durabilă (IMCAD)</t>
      </is>
    </nc>
  </rcc>
  <rcc rId="2304" sId="1">
    <nc r="H173" t="inlineStr">
      <is>
        <t>Județul Neamț</t>
      </is>
    </nc>
  </rcc>
  <rfmt sheetId="1" sqref="H173">
    <dxf>
      <alignment horizontal="center"/>
    </dxf>
  </rfmt>
  <rfmt sheetId="1" sqref="G173">
    <dxf>
      <alignment horizontal="center"/>
    </dxf>
  </rfmt>
  <rcc rId="2305" sId="1">
    <nc r="I173" t="inlineStr">
      <is>
        <t>n.a.</t>
      </is>
    </nc>
  </rcc>
  <rcc rId="2306" sId="1">
    <nc r="J173" t="inlineStr">
      <is>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is>
    </nc>
  </rcc>
  <rcc rId="2307" sId="1">
    <nc r="E173" t="inlineStr">
      <is>
        <t>AP 2/11i /2.1</t>
      </is>
    </nc>
  </rcc>
  <rcc rId="2308" sId="1">
    <nc r="K173" t="inlineStr">
      <is>
        <t>23.10.2018</t>
      </is>
    </nc>
  </rcc>
  <rcc rId="2309" sId="1">
    <nc r="L173" t="inlineStr">
      <is>
        <t>22.02.2020</t>
      </is>
    </nc>
  </rcc>
  <rcc rId="2310" sId="1">
    <nc r="O173" t="inlineStr">
      <is>
        <t>NEAMȚ</t>
      </is>
    </nc>
  </rcc>
  <rcc rId="2311" sId="1">
    <nc r="P173" t="inlineStr">
      <is>
        <t>Municipiul Piatra Neamț</t>
      </is>
    </nc>
  </rcc>
  <rcc rId="2312" sId="1">
    <nc r="Q173" t="inlineStr">
      <is>
        <t>APL</t>
      </is>
    </nc>
  </rcc>
  <rcc rId="2313" sId="1">
    <nc r="R173" t="inlineStr">
      <is>
        <t>119 - Investiții în capacitatea instituțională și în eficiența administrațiilor și a serviciilor publice la nivel național, regional și local, în perspectiva realizării de reforme, a unei mai bune legiferări și a bunei guvernanțe</t>
      </is>
    </nc>
  </rcc>
  <rcv guid="{EA64E7D7-BA48-4965-B650-778AE412FE0C}" action="delete"/>
  <rdn rId="0" localSheetId="1" customView="1" name="Z_EA64E7D7_BA48_4965_B650_778AE412FE0C_.wvu.PrintArea" hidden="1" oldHidden="1">
    <formula>Sheet1!$A$1:$AL$452</formula>
    <oldFormula>Sheet1!$A$1:$AL$452</oldFormula>
  </rdn>
  <rdn rId="0" localSheetId="1" customView="1" name="Z_EA64E7D7_BA48_4965_B650_778AE412FE0C_.wvu.FilterData" hidden="1" oldHidden="1">
    <formula>Sheet1!$A$1:$DG$429</formula>
    <oldFormula>Sheet1!$A$1:$DG$429</oldFormula>
  </rdn>
  <rcv guid="{EA64E7D7-BA48-4965-B650-778AE412FE0C}"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6" sId="1">
    <nc r="W173" t="inlineStr">
      <is>
        <t>80.961.01</t>
      </is>
    </nc>
  </rcc>
  <rcc rId="2317" sId="1" numFmtId="4">
    <nc r="X173">
      <v>0</v>
    </nc>
  </rcc>
  <rcc rId="2318" sId="1">
    <nc r="Z173" t="inlineStr">
      <is>
        <t>12.455.54</t>
      </is>
    </nc>
  </rcc>
  <rcc rId="2319" sId="1" numFmtId="4">
    <nc r="AA173">
      <v>0</v>
    </nc>
  </rcc>
  <rcc rId="2320" sId="1">
    <nc r="T173" t="inlineStr">
      <is>
        <t>529.360.45</t>
      </is>
    </nc>
  </rcc>
  <rcc rId="2321" sId="1" numFmtId="4">
    <nc r="U173">
      <v>0</v>
    </nc>
  </rcc>
  <rcc rId="2322" sId="1">
    <oc r="AG173">
      <f>AE173+AF173</f>
    </oc>
    <nc r="AG173">
      <f>AE173+AF173</f>
    </nc>
  </rcc>
  <rcc rId="2323" sId="1">
    <oc r="AE173">
      <f>S173+V173+Y173+AB173</f>
    </oc>
    <nc r="AE173">
      <f>S173+V173+Y173+AB173</f>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4" sId="1">
    <nc r="I76" t="inlineStr">
      <is>
        <t>n.a.</t>
      </is>
    </nc>
  </rcc>
  <rcc rId="2325" sId="1">
    <nc r="F76" t="inlineStr">
      <is>
        <t>CP6less/2017</t>
      </is>
    </nc>
  </rcc>
  <rcc rId="2326" sId="1">
    <nc r="G76" t="inlineStr">
      <is>
        <t>PRO: Performanta si calitate in managementul organizational al Consiliului Judetean Calarasi</t>
      </is>
    </nc>
  </rcc>
  <rcc rId="2327" sId="1">
    <nc r="E76" t="inlineStr">
      <is>
        <t>AP 2/11i /2.1</t>
      </is>
    </nc>
  </rcc>
  <rfmt sheetId="1" sqref="J76">
    <dxf>
      <alignment vertical="top"/>
    </dxf>
  </rfmt>
  <rfmt sheetId="1" sqref="J76" start="0" length="0">
    <dxf>
      <font>
        <b val="0"/>
        <sz val="12"/>
        <color auto="1"/>
      </font>
      <alignment horizontal="justify"/>
    </dxf>
  </rfmt>
  <rcc rId="2328" sId="1">
    <nc r="K76" t="inlineStr">
      <is>
        <t>04.10.2018</t>
      </is>
    </nc>
  </rcc>
  <rcc rId="2329" sId="1">
    <nc r="J76" t="inlineStr">
      <is>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is>
    </nc>
  </rcc>
  <rcv guid="{EA64E7D7-BA48-4965-B650-778AE412FE0C}" action="delete"/>
  <rdn rId="0" localSheetId="1" customView="1" name="Z_EA64E7D7_BA48_4965_B650_778AE412FE0C_.wvu.PrintArea" hidden="1" oldHidden="1">
    <formula>Sheet1!$A$1:$AL$452</formula>
    <oldFormula>Sheet1!$A$1:$AL$452</oldFormula>
  </rdn>
  <rdn rId="0" localSheetId="1" customView="1" name="Z_EA64E7D7_BA48_4965_B650_778AE412FE0C_.wvu.FilterData" hidden="1" oldHidden="1">
    <formula>Sheet1!$A$1:$DG$429</formula>
    <oldFormula>Sheet1!$A$1:$DG$429</oldFormula>
  </rdn>
  <rcv guid="{EA64E7D7-BA48-4965-B650-778AE412FE0C}"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2" sId="1">
    <nc r="L76" t="inlineStr">
      <is>
        <t>03.02.2020</t>
      </is>
    </nc>
  </rcc>
  <rcc rId="2333" sId="1" numFmtId="4">
    <oc r="M173">
      <f>S173/AE173*100</f>
    </oc>
    <nc r="M173">
      <v>85</v>
    </nc>
  </rcc>
  <rcc rId="2334" sId="1">
    <nc r="O76" t="inlineStr">
      <is>
        <t>CĂLĂRAȘI</t>
      </is>
    </nc>
  </rcc>
  <rcc rId="2335" sId="1">
    <nc r="P76" t="inlineStr">
      <is>
        <t>Municipiul Calarasi</t>
      </is>
    </nc>
  </rcc>
  <rcc rId="2336" sId="1">
    <nc r="Q76" t="inlineStr">
      <is>
        <t>APL</t>
      </is>
    </nc>
  </rcc>
  <rcc rId="2337" sId="1">
    <nc r="R76" t="inlineStr">
      <is>
        <t>119 -  Investiții în capacitatea instituțională și în eficiența administrațiilor și a serviciilor publice la nivel național, regional și local, în perspectiva realizării de reforme, a unei mai bune legiferări și a bunei guvernanțe</t>
      </is>
    </nc>
  </rcc>
  <rcc rId="2338" sId="1">
    <oc r="S173">
      <f>T173+U173</f>
    </oc>
    <nc r="S173">
      <f>T173+U173</f>
    </nc>
  </rcc>
  <rfmt sheetId="1" sqref="W76">
    <dxf>
      <alignment vertical="center"/>
    </dxf>
  </rfmt>
  <rfmt sheetId="1" sqref="W76">
    <dxf>
      <alignment horizontal="center"/>
    </dxf>
  </rfmt>
  <rcc rId="2339" sId="1" numFmtId="4">
    <nc r="AC173">
      <v>0</v>
    </nc>
  </rcc>
  <rcc rId="2340" sId="1" numFmtId="4">
    <nc r="AD173">
      <v>0</v>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A64E7D7-BA48-4965-B650-778AE412FE0C}" action="delete"/>
  <rdn rId="0" localSheetId="1" customView="1" name="Z_EA64E7D7_BA48_4965_B650_778AE412FE0C_.wvu.PrintArea" hidden="1" oldHidden="1">
    <formula>Sheet1!$A$1:$AL$452</formula>
    <oldFormula>Sheet1!$A$1:$AL$452</oldFormula>
  </rdn>
  <rdn rId="0" localSheetId="1" customView="1" name="Z_EA64E7D7_BA48_4965_B650_778AE412FE0C_.wvu.FilterData" hidden="1" oldHidden="1">
    <formula>Sheet1!$A$1:$DG$429</formula>
    <oldFormula>Sheet1!$A$1:$DG$429</oldFormula>
  </rdn>
  <rcv guid="{EA64E7D7-BA48-4965-B650-778AE412FE0C}"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3" sId="1">
    <nc r="N173">
      <v>1</v>
    </nc>
  </rcc>
  <rcc rId="2344" sId="1" numFmtId="4">
    <oc r="T173" t="inlineStr">
      <is>
        <t>529.360.45</t>
      </is>
    </oc>
    <nc r="T173">
      <v>529360.44999999995</v>
    </nc>
  </rcc>
  <rcc rId="2345" sId="1" numFmtId="4">
    <oc r="W173" t="inlineStr">
      <is>
        <t>80.961.01</t>
      </is>
    </oc>
    <nc r="W173">
      <v>80961.009999999995</v>
    </nc>
  </rcc>
  <rcc rId="2346" sId="1" numFmtId="4">
    <oc r="Z173" t="inlineStr">
      <is>
        <t>12.455.54</t>
      </is>
    </oc>
    <nc r="Z173">
      <v>12455.54</v>
    </nc>
  </rcc>
  <rcc rId="2347" sId="1" xfDxf="1" dxf="1">
    <oc r="F173" t="inlineStr">
      <is>
        <t>CP6less/2017</t>
      </is>
    </oc>
    <nc r="F173" t="inlineStr">
      <is>
        <t>CP6 less /2017</t>
      </is>
    </nc>
    <ndxf>
      <font>
        <sz val="12"/>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v guid="{7C1B4D6D-D666-48DD-AB17-E00791B6F0B6}" action="delete"/>
  <rdn rId="0" localSheetId="1" customView="1" name="Z_7C1B4D6D_D666_48DD_AB17_E00791B6F0B6_.wvu.PrintArea" hidden="1" oldHidden="1">
    <formula>Sheet1!$A$1:$AL$452</formula>
    <oldFormula>Sheet1!$A$1:$AL$452</oldFormula>
  </rdn>
  <rdn rId="0" localSheetId="1" customView="1" name="Z_7C1B4D6D_D666_48DD_AB17_E00791B6F0B6_.wvu.FilterData" hidden="1" oldHidden="1">
    <formula>Sheet1!$A$6:$DG$428</formula>
    <oldFormula>Sheet1!$A$6:$DG$428</oldFormula>
  </rdn>
  <rcv guid="{7C1B4D6D-D666-48DD-AB17-E00791B6F0B6}" action="add"/>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0" sId="1">
    <nc r="N76">
      <v>3</v>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1" sId="1" odxf="1" dxf="1">
    <oc r="F76" t="inlineStr">
      <is>
        <t>CP6less/2017</t>
      </is>
    </oc>
    <nc r="F76" t="inlineStr">
      <is>
        <t>CP6 less /2017</t>
      </is>
    </nc>
    <odxf>
      <alignment horizontal="center"/>
    </odxf>
    <ndxf>
      <alignment horizontal="left"/>
    </ndxf>
  </rcc>
  <rcv guid="{7C1B4D6D-D666-48DD-AB17-E00791B6F0B6}" action="delete"/>
  <rdn rId="0" localSheetId="1" customView="1" name="Z_7C1B4D6D_D666_48DD_AB17_E00791B6F0B6_.wvu.PrintArea" hidden="1" oldHidden="1">
    <formula>Sheet1!$A$1:$AL$452</formula>
    <oldFormula>Sheet1!$A$1:$AL$452</oldFormula>
  </rdn>
  <rdn rId="0" localSheetId="1" customView="1" name="Z_7C1B4D6D_D666_48DD_AB17_E00791B6F0B6_.wvu.FilterData" hidden="1" oldHidden="1">
    <formula>Sheet1!$A$6:$DG$428</formula>
    <oldFormula>Sheet1!$A$6:$DG$428</oldFormula>
  </rdn>
  <rcv guid="{7C1B4D6D-D666-48DD-AB17-E00791B6F0B6}"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4" sId="1" numFmtId="4">
    <nc r="AC254">
      <v>0</v>
    </nc>
  </rcc>
  <rcc rId="2355" sId="1" numFmtId="4">
    <nc r="AD254">
      <v>0</v>
    </nc>
  </rcc>
  <rfmt sheetId="1" s="1" sqref="AC220" start="0" length="0">
    <dxf>
      <font>
        <b val="0"/>
        <sz val="12"/>
        <color auto="1"/>
        <name val="Calibri"/>
        <family val="2"/>
        <charset val="238"/>
        <scheme val="minor"/>
      </font>
      <numFmt numFmtId="165" formatCode="#,##0.00_ ;\-#,##0.00\ "/>
    </dxf>
  </rfmt>
  <rcc rId="2356" sId="1" odxf="1" s="1" dxf="1" numFmtId="4">
    <nc r="AD220">
      <v>0</v>
    </nc>
    <ndxf>
      <font>
        <b val="0"/>
        <sz val="12"/>
        <color auto="1"/>
        <name val="Calibri"/>
        <family val="2"/>
        <charset val="238"/>
        <scheme val="minor"/>
      </font>
      <numFmt numFmtId="165" formatCode="#,##0.00_ ;\-#,##0.00\ "/>
    </ndxf>
  </rcc>
  <rcv guid="{7C1B4D6D-D666-48DD-AB17-E00791B6F0B6}" action="delete"/>
  <rdn rId="0" localSheetId="1" customView="1" name="Z_7C1B4D6D_D666_48DD_AB17_E00791B6F0B6_.wvu.PrintArea" hidden="1" oldHidden="1">
    <formula>Sheet1!$A$1:$AL$452</formula>
    <oldFormula>Sheet1!$A$1:$AL$452</oldFormula>
  </rdn>
  <rdn rId="0" localSheetId="1" customView="1" name="Z_7C1B4D6D_D666_48DD_AB17_E00791B6F0B6_.wvu.FilterData" hidden="1" oldHidden="1">
    <formula>Sheet1!$A$6:$DG$428</formula>
    <oldFormula>Sheet1!$A$6:$DG$428</oldFormula>
  </rdn>
  <rcv guid="{7C1B4D6D-D666-48DD-AB17-E00791B6F0B6}"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20" start="0" length="0">
    <dxf>
      <fill>
        <patternFill>
          <bgColor theme="9" tint="0.59999389629810485"/>
        </patternFill>
      </fill>
    </dxf>
  </rfmt>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Sheet1!$A$1:$AL$452</formula>
    <oldFormula>Sheet1!$A$1:$AL$452</oldFormula>
  </rdn>
  <rdn rId="0" localSheetId="1" customView="1" name="Z_7C1B4D6D_D666_48DD_AB17_E00791B6F0B6_.wvu.FilterData" hidden="1" oldHidden="1">
    <formula>Sheet1!$A$6:$DG$428</formula>
    <oldFormula>Sheet1!$A$6:$DG$428</oldFormula>
  </rdn>
  <rcv guid="{7C1B4D6D-D666-48DD-AB17-E00791B6F0B6}" action="add"/>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1" sId="1" numFmtId="4">
    <oc r="T360">
      <v>663076.56000000006</v>
    </oc>
    <nc r="T360">
      <v>663076.28</v>
    </nc>
  </rcc>
  <rcc rId="2362" sId="1" numFmtId="4">
    <oc r="U360">
      <v>159177.92000000001</v>
    </oc>
    <nc r="U360">
      <v>159177.85999999999</v>
    </nc>
  </rcc>
  <rcc rId="2363" sId="1" numFmtId="4">
    <oc r="W360">
      <v>114413.24</v>
    </oc>
    <nc r="W360">
      <v>114413.2</v>
    </nc>
  </rcc>
  <rcc rId="2364" sId="1" numFmtId="4">
    <oc r="X360">
      <v>39131.18</v>
    </oc>
    <nc r="X360">
      <v>39131.160000000003</v>
    </nc>
  </rcc>
  <rcc rId="2365" sId="1" numFmtId="4">
    <oc r="AD360">
      <v>4047.15</v>
    </oc>
    <nc r="AD360">
      <v>4047.14</v>
    </nc>
  </rcc>
  <rcc rId="2366" sId="1">
    <oc r="AI360" t="inlineStr">
      <is>
        <t>AA1/06.09.2018</t>
      </is>
    </oc>
    <nc r="AI360" t="inlineStr">
      <is>
        <t>AA2/18.10.2018</t>
      </is>
    </nc>
  </rcc>
  <rcv guid="{C408A2F1-296F-4EAD-B15B-336D73846FDD}" action="delete"/>
  <rdn rId="0" localSheetId="1" customView="1" name="Z_C408A2F1_296F_4EAD_B15B_336D73846FDD_.wvu.PrintArea" hidden="1" oldHidden="1">
    <formula>Sheet1!$A$1:$AL$452</formula>
    <oldFormula>Sheet1!$A$1:$AL$452</oldFormula>
  </rdn>
  <rdn rId="0" localSheetId="1" customView="1" name="Z_C408A2F1_296F_4EAD_B15B_336D73846FDD_.wvu.FilterData" hidden="1" oldHidden="1">
    <formula>Sheet1!$A$1:$AL$428</formula>
    <oldFormula>Sheet1!$A$1:$DG$415</oldFormula>
  </rdn>
  <rcv guid="{C408A2F1-296F-4EAD-B15B-336D73846FDD}"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87F3E0E-3A8E-4B82-8170-33752259B7DB}" action="delete"/>
  <rdn rId="0" localSheetId="1" customView="1" name="Z_A87F3E0E_3A8E_4B82_8170_33752259B7DB_.wvu.PrintArea" hidden="1" oldHidden="1">
    <formula>Sheet1!$A$1:$AL$452</formula>
    <oldFormula>Sheet1!$A$1:$AL$452</oldFormula>
  </rdn>
  <rdn rId="0" localSheetId="1" customView="1" name="Z_A87F3E0E_3A8E_4B82_8170_33752259B7DB_.wvu.FilterData" hidden="1" oldHidden="1">
    <formula>Sheet1!$A$6:$AL$452</formula>
    <oldFormula>Sheet1!$A$6:$AL$452</oldFormula>
  </rdn>
  <rcv guid="{A87F3E0E-3A8E-4B82-8170-33752259B7DB}"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1" sId="1">
    <nc r="S430">
      <f>SUM(S245:S271)</f>
    </nc>
  </rcc>
  <rfmt sheetId="1" sqref="T430" start="0" length="0">
    <dxf>
      <fill>
        <patternFill patternType="none">
          <bgColor indexed="65"/>
        </patternFill>
      </fill>
    </dxf>
  </rfmt>
  <rfmt sheetId="1" sqref="U430" start="0" length="0">
    <dxf>
      <fill>
        <patternFill patternType="none">
          <bgColor indexed="65"/>
        </patternFill>
      </fill>
    </dxf>
  </rfmt>
  <rfmt sheetId="1" sqref="W430" start="0" length="0">
    <dxf>
      <fill>
        <patternFill patternType="none">
          <bgColor indexed="65"/>
        </patternFill>
      </fill>
    </dxf>
  </rfmt>
  <rfmt sheetId="1" sqref="X430" start="0" length="0">
    <dxf>
      <fill>
        <patternFill patternType="none">
          <bgColor indexed="65"/>
        </patternFill>
      </fill>
    </dxf>
  </rfmt>
  <rfmt sheetId="1" sqref="Z430" start="0" length="0">
    <dxf>
      <fill>
        <patternFill patternType="none">
          <bgColor indexed="65"/>
        </patternFill>
      </fill>
    </dxf>
  </rfmt>
  <rfmt sheetId="1" sqref="AA430" start="0" length="0">
    <dxf>
      <fill>
        <patternFill patternType="none">
          <bgColor indexed="65"/>
        </patternFill>
      </fill>
    </dxf>
  </rfmt>
  <rfmt sheetId="1" sqref="AC430" start="0" length="0">
    <dxf>
      <fill>
        <patternFill patternType="none">
          <bgColor indexed="65"/>
        </patternFill>
      </fill>
    </dxf>
  </rfmt>
  <rfmt sheetId="1" sqref="AD430" start="0" length="0">
    <dxf>
      <fill>
        <patternFill patternType="none">
          <bgColor indexed="65"/>
        </patternFill>
      </fill>
    </dxf>
  </rfmt>
  <rfmt sheetId="1" sqref="AE430" start="0" length="0">
    <dxf>
      <fill>
        <patternFill patternType="none">
          <bgColor indexed="65"/>
        </patternFill>
      </fill>
    </dxf>
  </rfmt>
  <rfmt sheetId="1" sqref="S430">
    <dxf>
      <numFmt numFmtId="4" formatCode="#,##0.00"/>
    </dxf>
  </rfmt>
  <rcc rId="2372" sId="1" odxf="1" dxf="1">
    <nc r="T430">
      <f>SUM(T245:T271)</f>
    </nc>
    <ndxf>
      <numFmt numFmtId="4" formatCode="#,##0.00"/>
    </ndxf>
  </rcc>
  <rcc rId="2373" sId="1" odxf="1" dxf="1">
    <nc r="U430">
      <f>SUM(U245:U271)</f>
    </nc>
    <ndxf>
      <numFmt numFmtId="4" formatCode="#,##0.00"/>
    </ndxf>
  </rcc>
  <rcc rId="2374" sId="1" odxf="1" dxf="1">
    <nc r="V430">
      <f>SUM(V245:V271)</f>
    </nc>
    <ndxf>
      <numFmt numFmtId="4" formatCode="#,##0.00"/>
    </ndxf>
  </rcc>
  <rcc rId="2375" sId="1" odxf="1" dxf="1">
    <nc r="W430">
      <f>SUM(W245:W271)</f>
    </nc>
    <ndxf>
      <numFmt numFmtId="4" formatCode="#,##0.00"/>
    </ndxf>
  </rcc>
  <rcc rId="2376" sId="1" odxf="1" dxf="1">
    <nc r="X430">
      <f>SUM(X245:X271)</f>
    </nc>
    <ndxf>
      <numFmt numFmtId="4" formatCode="#,##0.00"/>
    </ndxf>
  </rcc>
  <rcc rId="2377" sId="1" odxf="1" dxf="1">
    <nc r="Y430">
      <f>SUM(Y245:Y271)</f>
    </nc>
    <ndxf>
      <numFmt numFmtId="4" formatCode="#,##0.00"/>
    </ndxf>
  </rcc>
  <rcc rId="2378" sId="1" odxf="1" dxf="1">
    <nc r="Z430">
      <f>SUM(Z245:Z271)</f>
    </nc>
    <ndxf>
      <numFmt numFmtId="4" formatCode="#,##0.00"/>
    </ndxf>
  </rcc>
  <rcc rId="2379" sId="1" odxf="1" dxf="1">
    <oc r="AA430" t="inlineStr">
      <is>
        <t>,</t>
      </is>
    </oc>
    <nc r="AA430">
      <f>SUM(AA245:AA271)</f>
    </nc>
    <ndxf>
      <numFmt numFmtId="4" formatCode="#,##0.00"/>
    </ndxf>
  </rcc>
  <rcc rId="2380" sId="1" odxf="1" dxf="1">
    <nc r="AB430">
      <f>SUM(AB245:AB271)</f>
    </nc>
    <ndxf>
      <numFmt numFmtId="4" formatCode="#,##0.00"/>
    </ndxf>
  </rcc>
  <rcc rId="2381" sId="1" odxf="1" dxf="1">
    <nc r="AC430">
      <f>SUM(AC245:AC271)</f>
    </nc>
    <ndxf>
      <numFmt numFmtId="4" formatCode="#,##0.00"/>
    </ndxf>
  </rcc>
  <rcc rId="2382" sId="1" odxf="1" dxf="1">
    <nc r="AD430">
      <f>SUM(AD245:AD271)</f>
    </nc>
    <ndxf>
      <numFmt numFmtId="4" formatCode="#,##0.00"/>
    </ndxf>
  </rcc>
  <rcc rId="2383" sId="1" odxf="1" dxf="1">
    <nc r="AE430">
      <f>SUM(AE245:AE271)</f>
    </nc>
    <ndxf>
      <numFmt numFmtId="4" formatCode="#,##0.00"/>
    </ndxf>
  </rcc>
  <rcc rId="2384" sId="1" odxf="1" dxf="1">
    <nc r="AF430">
      <f>SUM(AF245:AF271)</f>
    </nc>
    <ndxf>
      <numFmt numFmtId="4" formatCode="#,##0.00"/>
    </ndxf>
  </rcc>
  <rcc rId="2385" sId="1" odxf="1" dxf="1">
    <nc r="AG430">
      <f>SUM(AG245:AG271)</f>
    </nc>
    <ndxf>
      <numFmt numFmtId="4" formatCode="#,##0.00"/>
    </ndxf>
  </rcc>
  <rfmt sheetId="1" sqref="S458" start="0" length="0">
    <dxf>
      <numFmt numFmtId="165" formatCode="#,##0.00_ ;\-#,##0.00\ "/>
    </dxf>
  </rfmt>
  <rcc rId="2386" sId="1">
    <nc r="S459">
      <f>SUBTOTAL(9,S245:S271)</f>
    </nc>
  </rcc>
  <rfmt sheetId="1" sqref="S459">
    <dxf>
      <numFmt numFmtId="35" formatCode="_-* #,##0.00\ _l_e_i_-;\-* #,##0.00\ _l_e_i_-;_-* &quot;-&quot;??\ _l_e_i_-;_-@_-"/>
    </dxf>
  </rfmt>
  <rcc rId="2387" sId="1" odxf="1" dxf="1">
    <nc r="T459">
      <f>SUBTOTAL(9,T245:T271)</f>
    </nc>
    <odxf>
      <numFmt numFmtId="0" formatCode="General"/>
      <fill>
        <patternFill patternType="solid">
          <bgColor rgb="FFFFFF00"/>
        </patternFill>
      </fill>
    </odxf>
    <ndxf>
      <numFmt numFmtId="35" formatCode="_-* #,##0.00\ _l_e_i_-;\-* #,##0.00\ _l_e_i_-;_-* &quot;-&quot;??\ _l_e_i_-;_-@_-"/>
      <fill>
        <patternFill patternType="none">
          <bgColor indexed="65"/>
        </patternFill>
      </fill>
    </ndxf>
  </rcc>
  <rcc rId="2388" sId="1" odxf="1" dxf="1">
    <nc r="U459">
      <f>SUBTOTAL(9,U245:U271)</f>
    </nc>
    <odxf>
      <numFmt numFmtId="0" formatCode="General"/>
      <fill>
        <patternFill patternType="solid">
          <bgColor rgb="FFFFFF00"/>
        </patternFill>
      </fill>
    </odxf>
    <ndxf>
      <numFmt numFmtId="35" formatCode="_-* #,##0.00\ _l_e_i_-;\-* #,##0.00\ _l_e_i_-;_-* &quot;-&quot;??\ _l_e_i_-;_-@_-"/>
      <fill>
        <patternFill patternType="none">
          <bgColor indexed="65"/>
        </patternFill>
      </fill>
    </ndxf>
  </rcc>
  <rcc rId="2389" sId="1" odxf="1" dxf="1">
    <nc r="V459">
      <f>SUBTOTAL(9,V245:V271)</f>
    </nc>
    <odxf>
      <numFmt numFmtId="0" formatCode="General"/>
    </odxf>
    <ndxf>
      <numFmt numFmtId="35" formatCode="_-* #,##0.00\ _l_e_i_-;\-* #,##0.00\ _l_e_i_-;_-* &quot;-&quot;??\ _l_e_i_-;_-@_-"/>
    </ndxf>
  </rcc>
  <rcc rId="2390" sId="1" odxf="1" dxf="1">
    <nc r="W459">
      <f>SUBTOTAL(9,W245:W271)</f>
    </nc>
    <odxf>
      <numFmt numFmtId="0" formatCode="General"/>
      <fill>
        <patternFill patternType="solid">
          <bgColor rgb="FFFFFF00"/>
        </patternFill>
      </fill>
    </odxf>
    <ndxf>
      <numFmt numFmtId="35" formatCode="_-* #,##0.00\ _l_e_i_-;\-* #,##0.00\ _l_e_i_-;_-* &quot;-&quot;??\ _l_e_i_-;_-@_-"/>
      <fill>
        <patternFill patternType="none">
          <bgColor indexed="65"/>
        </patternFill>
      </fill>
    </ndxf>
  </rcc>
  <rcc rId="2391" sId="1" odxf="1" dxf="1">
    <nc r="X459">
      <f>SUBTOTAL(9,X245:X271)</f>
    </nc>
    <odxf>
      <numFmt numFmtId="0" formatCode="General"/>
      <fill>
        <patternFill patternType="solid">
          <bgColor rgb="FFFFFF00"/>
        </patternFill>
      </fill>
    </odxf>
    <ndxf>
      <numFmt numFmtId="35" formatCode="_-* #,##0.00\ _l_e_i_-;\-* #,##0.00\ _l_e_i_-;_-* &quot;-&quot;??\ _l_e_i_-;_-@_-"/>
      <fill>
        <patternFill patternType="none">
          <bgColor indexed="65"/>
        </patternFill>
      </fill>
    </ndxf>
  </rcc>
  <rcc rId="2392" sId="1" odxf="1" dxf="1">
    <oc r="Y459">
      <f>Y452+AB452</f>
    </oc>
    <nc r="Y459">
      <f>SUBTOTAL(9,Y245:Y271)</f>
    </nc>
    <odxf>
      <numFmt numFmtId="165" formatCode="#,##0.00_ ;\-#,##0.00\ "/>
    </odxf>
    <ndxf>
      <numFmt numFmtId="35" formatCode="_-* #,##0.00\ _l_e_i_-;\-* #,##0.00\ _l_e_i_-;_-* &quot;-&quot;??\ _l_e_i_-;_-@_-"/>
    </ndxf>
  </rcc>
  <rcc rId="2393" sId="1" odxf="1" dxf="1">
    <nc r="Z459">
      <f>SUBTOTAL(9,Z245:Z271)</f>
    </nc>
    <odxf>
      <numFmt numFmtId="0" formatCode="General"/>
      <fill>
        <patternFill patternType="solid">
          <bgColor rgb="FFFFFF00"/>
        </patternFill>
      </fill>
    </odxf>
    <ndxf>
      <numFmt numFmtId="35" formatCode="_-* #,##0.00\ _l_e_i_-;\-* #,##0.00\ _l_e_i_-;_-* &quot;-&quot;??\ _l_e_i_-;_-@_-"/>
      <fill>
        <patternFill patternType="none">
          <bgColor indexed="65"/>
        </patternFill>
      </fill>
    </ndxf>
  </rcc>
  <rcc rId="2394" sId="1" odxf="1" dxf="1">
    <nc r="AA459">
      <f>SUBTOTAL(9,AA245:AA271)</f>
    </nc>
    <odxf>
      <numFmt numFmtId="0" formatCode="General"/>
      <fill>
        <patternFill patternType="solid">
          <bgColor rgb="FFFFFF00"/>
        </patternFill>
      </fill>
    </odxf>
    <ndxf>
      <numFmt numFmtId="35" formatCode="_-* #,##0.00\ _l_e_i_-;\-* #,##0.00\ _l_e_i_-;_-* &quot;-&quot;??\ _l_e_i_-;_-@_-"/>
      <fill>
        <patternFill patternType="none">
          <bgColor indexed="65"/>
        </patternFill>
      </fill>
    </ndxf>
  </rcc>
  <rcc rId="2395" sId="1" odxf="1" dxf="1">
    <nc r="AB459">
      <f>SUBTOTAL(9,AB245:AB271)</f>
    </nc>
    <odxf>
      <numFmt numFmtId="0" formatCode="General"/>
    </odxf>
    <ndxf>
      <numFmt numFmtId="35" formatCode="_-* #,##0.00\ _l_e_i_-;\-* #,##0.00\ _l_e_i_-;_-* &quot;-&quot;??\ _l_e_i_-;_-@_-"/>
    </ndxf>
  </rcc>
  <rcc rId="2396" sId="1" odxf="1" dxf="1">
    <nc r="AC459">
      <f>SUBTOTAL(9,AC245:AC271)</f>
    </nc>
    <odxf>
      <numFmt numFmtId="0" formatCode="General"/>
      <fill>
        <patternFill patternType="solid">
          <bgColor rgb="FFFFFF00"/>
        </patternFill>
      </fill>
    </odxf>
    <ndxf>
      <numFmt numFmtId="35" formatCode="_-* #,##0.00\ _l_e_i_-;\-* #,##0.00\ _l_e_i_-;_-* &quot;-&quot;??\ _l_e_i_-;_-@_-"/>
      <fill>
        <patternFill patternType="none">
          <bgColor indexed="65"/>
        </patternFill>
      </fill>
    </ndxf>
  </rcc>
  <rcc rId="2397" sId="1" odxf="1" dxf="1">
    <nc r="AD459">
      <f>SUBTOTAL(9,AD245:AD271)</f>
    </nc>
    <odxf>
      <numFmt numFmtId="0" formatCode="General"/>
      <fill>
        <patternFill patternType="solid">
          <bgColor rgb="FFFFFF00"/>
        </patternFill>
      </fill>
    </odxf>
    <ndxf>
      <numFmt numFmtId="35" formatCode="_-* #,##0.00\ _l_e_i_-;\-* #,##0.00\ _l_e_i_-;_-* &quot;-&quot;??\ _l_e_i_-;_-@_-"/>
      <fill>
        <patternFill patternType="none">
          <bgColor indexed="65"/>
        </patternFill>
      </fill>
    </ndxf>
  </rcc>
  <rcc rId="2398" sId="1" odxf="1" dxf="1">
    <nc r="AE459">
      <f>SUBTOTAL(9,AE245:AE271)</f>
    </nc>
    <odxf>
      <numFmt numFmtId="0" formatCode="General"/>
      <fill>
        <patternFill patternType="solid">
          <bgColor theme="0"/>
        </patternFill>
      </fill>
    </odxf>
    <ndxf>
      <numFmt numFmtId="35" formatCode="_-* #,##0.00\ _l_e_i_-;\-* #,##0.00\ _l_e_i_-;_-* &quot;-&quot;??\ _l_e_i_-;_-@_-"/>
      <fill>
        <patternFill patternType="none">
          <bgColor indexed="65"/>
        </patternFill>
      </fill>
    </ndxf>
  </rcc>
  <rcc rId="2399" sId="1" odxf="1" dxf="1">
    <nc r="AF459">
      <f>SUBTOTAL(9,AF245:AF271)</f>
    </nc>
    <odxf>
      <numFmt numFmtId="0" formatCode="General"/>
    </odxf>
    <ndxf>
      <numFmt numFmtId="35" formatCode="_-* #,##0.00\ _l_e_i_-;\-* #,##0.00\ _l_e_i_-;_-* &quot;-&quot;??\ _l_e_i_-;_-@_-"/>
    </ndxf>
  </rcc>
  <rcc rId="2400" sId="1" odxf="1" dxf="1">
    <nc r="AG459">
      <f>SUBTOTAL(9,AG245:AG271)</f>
    </nc>
    <odxf>
      <numFmt numFmtId="0" formatCode="General"/>
    </odxf>
    <ndxf>
      <numFmt numFmtId="35" formatCode="_-* #,##0.00\ _l_e_i_-;\-* #,##0.00\ _l_e_i_-;_-* &quot;-&quot;??\ _l_e_i_-;_-@_-"/>
    </ndxf>
  </rcc>
  <rcc rId="2401" sId="1" numFmtId="34">
    <oc r="S459">
      <f>SUBTOTAL(9,S245:S271)</f>
    </oc>
    <nc r="S459">
      <v>316043684.2299999</v>
    </nc>
  </rcc>
  <rcc rId="2402" sId="1" numFmtId="34">
    <oc r="T459">
      <f>SUBTOTAL(9,T245:T271)</f>
    </oc>
    <nc r="T459">
      <v>254861696.00999999</v>
    </nc>
  </rcc>
  <rcc rId="2403" sId="1" numFmtId="34">
    <oc r="U459">
      <f>SUBTOTAL(9,U245:U271)</f>
    </oc>
    <nc r="U459">
      <v>61181988.219999984</v>
    </nc>
  </rcc>
  <rcc rId="2404" sId="1" numFmtId="34">
    <oc r="V459">
      <f>SUBTOTAL(9,V245:V271)</f>
    </oc>
    <nc r="V459">
      <v>1966327.81</v>
    </nc>
  </rcc>
  <rcc rId="2405" sId="1" numFmtId="34">
    <oc r="W459">
      <f>SUBTOTAL(9,W245:W271)</f>
    </oc>
    <nc r="W459">
      <v>1453132.81</v>
    </nc>
  </rcc>
  <rcc rId="2406" sId="1" numFmtId="34">
    <oc r="X459">
      <f>SUBTOTAL(9,X245:X271)</f>
    </oc>
    <nc r="X459">
      <v>513195</v>
    </nc>
  </rcc>
  <rcc rId="2407" sId="1" numFmtId="34">
    <oc r="Y459">
      <f>SUBTOTAL(9,Y245:Y271)</f>
    </oc>
    <nc r="Y459">
      <v>58304762.429999992</v>
    </nc>
  </rcc>
  <rcc rId="2408" sId="1" numFmtId="34">
    <oc r="Z459">
      <f>SUBTOTAL(9,Z245:Z271)</f>
    </oc>
    <nc r="Z459">
      <v>43522460.330000006</v>
    </nc>
  </rcc>
  <rcc rId="2409" sId="1" numFmtId="34">
    <oc r="AA459">
      <f>SUBTOTAL(9,AA245:AA271)</f>
    </oc>
    <nc r="AA459">
      <v>14782302.1</v>
    </nc>
  </rcc>
  <rcc rId="2410" sId="1" numFmtId="34">
    <oc r="AB459">
      <f>SUBTOTAL(9,AB245:AB271)</f>
    </oc>
    <nc r="AB459">
      <v>0</v>
    </nc>
  </rcc>
  <rcc rId="2411" sId="1" numFmtId="34">
    <oc r="AC459">
      <f>SUBTOTAL(9,AC245:AC271)</f>
    </oc>
    <nc r="AC459">
      <v>0</v>
    </nc>
  </rcc>
  <rcc rId="2412" sId="1" numFmtId="34">
    <oc r="AD459">
      <f>SUBTOTAL(9,AD245:AD271)</f>
    </oc>
    <nc r="AD459">
      <v>0</v>
    </nc>
  </rcc>
  <rcc rId="2413" sId="1" numFmtId="34">
    <oc r="AE459">
      <f>SUBTOTAL(9,AE245:AE271)</f>
    </oc>
    <nc r="AE459">
      <v>376314774.47000003</v>
    </nc>
  </rcc>
  <rcc rId="2414" sId="1" numFmtId="34">
    <oc r="AF459">
      <f>SUBTOTAL(9,AF245:AF271)</f>
    </oc>
    <nc r="AF459">
      <v>418220.49000000005</v>
    </nc>
  </rcc>
  <rcc rId="2415" sId="1" numFmtId="34">
    <oc r="AG459">
      <f>SUBTOTAL(9,AG245:AG271)</f>
    </oc>
    <nc r="AG459">
      <v>376732994.96000004</v>
    </nc>
  </rcc>
  <rdn rId="0" localSheetId="1" customView="1" name="Z_36624B2D_80F9_4F79_AC4A_B3547C36F23F_.wvu.Cols" hidden="1" oldHidden="1">
    <oldFormula>Sheet1!$G:$R</oldFormula>
  </rdn>
  <rcv guid="{36624B2D-80F9-4F79-AC4A-B3547C36F23F}" action="delete"/>
  <rdn rId="0" localSheetId="1" customView="1" name="Z_36624B2D_80F9_4F79_AC4A_B3547C36F23F_.wvu.PrintArea" hidden="1" oldHidden="1">
    <formula>Sheet1!$A$1:$AL$452</formula>
    <oldFormula>Sheet1!$A$1:$AL$452</oldFormula>
  </rdn>
  <rdn rId="0" localSheetId="1" customView="1" name="Z_36624B2D_80F9_4F79_AC4A_B3547C36F23F_.wvu.FilterData" hidden="1" oldHidden="1">
    <formula>Sheet1!$A$1:$DG$429</formula>
    <oldFormula>Sheet1!$A$1:$DG$429</oldFormula>
  </rdn>
  <rcv guid="{36624B2D-80F9-4F79-AC4A-B3547C36F23F}"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19" sId="1" ref="A430:XFD430" action="deleteRow">
    <undo index="65535" exp="area" dr="$F$8:$F$430" r="AK451" sId="1"/>
    <undo index="0" exp="area" dr="AK$8:AK$430" r="AK451" sId="1"/>
    <undo index="65535" exp="area" dr="$F$8:$F$430" r="AJ451" sId="1"/>
    <undo index="0" exp="area" dr="AJ$8:AJ$430" r="AJ451" sId="1"/>
    <undo index="65535" exp="area" dr="$F$8:$F$430" r="AG451" sId="1"/>
    <undo index="0" exp="area" dr="AG$8:AG$430" r="AG451" sId="1"/>
    <undo index="65535" exp="area" dr="$F$8:$F$430" r="AF451" sId="1"/>
    <undo index="0" exp="area" dr="AF$8:AF$430" r="AF451" sId="1"/>
    <undo index="65535" exp="area" dr="$F$8:$F$430" r="AE451" sId="1"/>
    <undo index="0" exp="area" dr="AE$8:AE$430" r="AE451" sId="1"/>
    <undo index="65535" exp="area" dr="$F$8:$F$430" r="AD451" sId="1"/>
    <undo index="0" exp="area" dr="AD$8:AD$430" r="AD451" sId="1"/>
    <undo index="65535" exp="area" dr="$F$8:$F$430" r="AC451" sId="1"/>
    <undo index="0" exp="area" dr="AC$8:AC$430" r="AC451" sId="1"/>
    <undo index="65535" exp="area" dr="$F$8:$F$430" r="AB451" sId="1"/>
    <undo index="0" exp="area" dr="AB$8:AB$430" r="AB451" sId="1"/>
    <undo index="65535" exp="area" dr="$F$245:$F$430" r="AA451" sId="1"/>
    <undo index="0" exp="area" dr="AA$245:AA$430" r="AA451" sId="1"/>
    <undo index="65535" exp="area" dr="$F$245:$F$430" r="Z451" sId="1"/>
    <undo index="0" exp="area" dr="Z$245:Z$430" r="Z451" sId="1"/>
    <undo index="65535" exp="area" dr="$F$245:$F$430" r="Y451" sId="1"/>
    <undo index="0" exp="area" dr="Y$245:Y$430" r="Y451" sId="1"/>
    <undo index="65535" exp="area" dr="$F$8:$F$430" r="X451" sId="1"/>
    <undo index="0" exp="area" dr="X$8:X$430" r="X451" sId="1"/>
    <undo index="65535" exp="area" dr="$F$8:$F$430" r="W451" sId="1"/>
    <undo index="0" exp="area" dr="W$8:W$430" r="W451" sId="1"/>
    <undo index="65535" exp="area" dr="$F$8:$F$430" r="V451" sId="1"/>
    <undo index="0" exp="area" dr="V$8:V$430" r="V451" sId="1"/>
    <undo index="65535" exp="area" dr="$F$8:$F$430" r="U451" sId="1"/>
    <undo index="0" exp="area" dr="U$8:U$430" r="U451" sId="1"/>
    <undo index="65535" exp="area" dr="$F$8:$F$430" r="T451" sId="1"/>
    <undo index="0" exp="area" dr="T$8:T$430" r="T451" sId="1"/>
    <undo index="65535" exp="area" dr="$F$8:$F$430" r="S451" sId="1"/>
    <undo index="0" exp="area" dr="S$8:S$430" r="S451" sId="1"/>
    <undo index="65535" exp="area" dr="$F$8:$F$430" r="AK449" sId="1"/>
    <undo index="0" exp="area" dr="AK$8:AK$430" r="AK449" sId="1"/>
    <undo index="65535" exp="area" dr="$F$8:$F$430" r="AJ449" sId="1"/>
    <undo index="0" exp="area" dr="AJ$8:AJ$430" r="AJ449" sId="1"/>
    <undo index="65535" exp="area" dr="$F$8:$F$430" r="AG449" sId="1"/>
    <undo index="0" exp="area" dr="AG$8:AG$430" r="AG449" sId="1"/>
    <undo index="65535" exp="area" dr="$F$8:$F$430" r="AF449" sId="1"/>
    <undo index="0" exp="area" dr="AF$8:AF$430" r="AF449" sId="1"/>
    <undo index="65535" exp="area" dr="$F$8:$F$430" r="AE449" sId="1"/>
    <undo index="0" exp="area" dr="AE$8:AE$430" r="AE449" sId="1"/>
    <undo index="65535" exp="area" dr="$F$8:$F$430" r="AD449" sId="1"/>
    <undo index="0" exp="area" dr="AD$8:AD$430" r="AD449" sId="1"/>
    <undo index="65535" exp="area" dr="$F$8:$F$430" r="AC449" sId="1"/>
    <undo index="0" exp="area" dr="AC$8:AC$430" r="AC449" sId="1"/>
    <undo index="65535" exp="area" dr="$F$8:$F$430" r="AB449" sId="1"/>
    <undo index="0" exp="area" dr="AB$8:AB$430" r="AB449" sId="1"/>
    <undo index="65535" exp="area" dr="$F$8:$F$430" r="AA449" sId="1"/>
    <undo index="0" exp="area" dr="AA$8:AA$430" r="AA449" sId="1"/>
    <undo index="65535" exp="area" dr="$F$8:$F$430" r="Z449" sId="1"/>
    <undo index="0" exp="area" dr="Z$8:Z$430" r="Z449" sId="1"/>
    <undo index="65535" exp="area" dr="$F$8:$F$430" r="Y449" sId="1"/>
    <undo index="0" exp="area" dr="Y$8:Y$430" r="Y449" sId="1"/>
    <undo index="65535" exp="area" dr="$F$8:$F$430" r="X449" sId="1"/>
    <undo index="0" exp="area" dr="X$8:X$430" r="X449" sId="1"/>
    <undo index="65535" exp="area" dr="$F$8:$F$430" r="W449" sId="1"/>
    <undo index="0" exp="area" dr="W$8:W$430" r="W449" sId="1"/>
    <undo index="65535" exp="area" dr="$F$8:$F$430" r="V449" sId="1"/>
    <undo index="0" exp="area" dr="V$8:V$430" r="V449" sId="1"/>
    <undo index="65535" exp="area" dr="$F$8:$F$430" r="U449" sId="1"/>
    <undo index="0" exp="area" dr="U$8:U$430" r="U449" sId="1"/>
    <undo index="65535" exp="area" dr="$F$8:$F$430" r="T449" sId="1"/>
    <undo index="0" exp="area" dr="T$8:T$430" r="T449" sId="1"/>
    <undo index="65535" exp="area" dr="$F$8:$F$430" r="S449" sId="1"/>
    <undo index="0" exp="area" dr="S$8:S$430" r="S449" sId="1"/>
    <undo index="0" exp="area" dr="F$8:F$430" r="D449" sId="1"/>
    <undo index="65535" exp="area" dr="$F$8:$F$430" r="AK448" sId="1"/>
    <undo index="0" exp="area" dr="AK$8:AK$430" r="AK448" sId="1"/>
    <undo index="65535" exp="area" dr="$F$8:$F$430" r="AJ448" sId="1"/>
    <undo index="0" exp="area" dr="AJ$8:AJ$430" r="AJ448" sId="1"/>
    <undo index="65535" exp="area" dr="$F$8:$F$430" r="AG448" sId="1"/>
    <undo index="0" exp="area" dr="AG$8:AG$430" r="AG448" sId="1"/>
    <undo index="65535" exp="area" dr="$F$8:$F$430" r="AF448" sId="1"/>
    <undo index="0" exp="area" dr="AF$8:AF$430" r="AF448" sId="1"/>
    <undo index="65535" exp="area" dr="$F$8:$F$430" r="AE448" sId="1"/>
    <undo index="0" exp="area" dr="AE$8:AE$430" r="AE448" sId="1"/>
    <undo index="65535" exp="area" dr="$F$8:$F$430" r="AD448" sId="1"/>
    <undo index="0" exp="area" dr="AD$8:AD$430" r="AD448" sId="1"/>
    <undo index="65535" exp="area" dr="$F$8:$F$430" r="AC448" sId="1"/>
    <undo index="0" exp="area" dr="AC$8:AC$430" r="AC448" sId="1"/>
    <undo index="65535" exp="area" dr="$F$8:$F$430" r="AB448" sId="1"/>
    <undo index="0" exp="area" dr="AB$8:AB$430" r="AB448" sId="1"/>
    <undo index="65535" exp="area" dr="$F$8:$F$430" r="AA448" sId="1"/>
    <undo index="0" exp="area" dr="AA$8:AA$430" r="AA448" sId="1"/>
    <undo index="65535" exp="area" dr="$F$8:$F$430" r="Z448" sId="1"/>
    <undo index="0" exp="area" dr="Z$8:Z$430" r="Z448" sId="1"/>
    <undo index="65535" exp="area" dr="$F$8:$F$430" r="Y448" sId="1"/>
    <undo index="0" exp="area" dr="Y$8:Y$430" r="Y448" sId="1"/>
    <undo index="65535" exp="area" dr="$F$8:$F$430" r="X448" sId="1"/>
    <undo index="0" exp="area" dr="X$8:X$430" r="X448" sId="1"/>
    <undo index="65535" exp="area" dr="$F$8:$F$430" r="W448" sId="1"/>
    <undo index="0" exp="area" dr="W$8:W$430" r="W448" sId="1"/>
    <undo index="65535" exp="area" dr="$F$8:$F$430" r="V448" sId="1"/>
    <undo index="0" exp="area" dr="V$8:V$430" r="V448" sId="1"/>
    <undo index="65535" exp="area" dr="$F$8:$F$430" r="U448" sId="1"/>
    <undo index="0" exp="area" dr="U$8:U$430" r="U448" sId="1"/>
    <undo index="65535" exp="area" dr="$F$8:$F$430" r="T448" sId="1"/>
    <undo index="0" exp="area" dr="T$8:T$430" r="T448" sId="1"/>
    <undo index="65535" exp="area" dr="$F$8:$F$430" r="S448" sId="1"/>
    <undo index="0" exp="area" dr="S$8:S$430" r="S448" sId="1"/>
    <undo index="0" exp="area" dr="F$8:F$430" r="D448" sId="1"/>
    <undo index="65535" exp="area" dr="$F$8:$F$430" r="AK447" sId="1"/>
    <undo index="0" exp="area" dr="AK$8:AK$430" r="AK447" sId="1"/>
    <undo index="65535" exp="area" dr="$F$8:$F$430" r="AJ447" sId="1"/>
    <undo index="0" exp="area" dr="AJ$8:AJ$430" r="AJ447" sId="1"/>
    <undo index="65535" exp="area" dr="$F$8:$F$430" r="AG447" sId="1"/>
    <undo index="0" exp="area" dr="AG$8:AG$430" r="AG447" sId="1"/>
    <undo index="65535" exp="area" dr="$F$8:$F$430" r="AF447" sId="1"/>
    <undo index="0" exp="area" dr="AF$8:AF$430" r="AF447" sId="1"/>
    <undo index="65535" exp="area" dr="$F$8:$F$430" r="AE447" sId="1"/>
    <undo index="0" exp="area" dr="AE$8:AE$430" r="AE447" sId="1"/>
    <undo index="65535" exp="area" dr="$F$8:$F$430" r="AD447" sId="1"/>
    <undo index="0" exp="area" dr="AD$8:AD$430" r="AD447" sId="1"/>
    <undo index="65535" exp="area" dr="$F$8:$F$430" r="AC447" sId="1"/>
    <undo index="0" exp="area" dr="AC$8:AC$430" r="AC447" sId="1"/>
    <undo index="65535" exp="area" dr="$F$8:$F$430" r="AB447" sId="1"/>
    <undo index="0" exp="area" dr="AB$8:AB$430" r="AB447" sId="1"/>
    <undo index="65535" exp="area" dr="$F$8:$F$430" r="AA447" sId="1"/>
    <undo index="0" exp="area" dr="AA$8:AA$430" r="AA447" sId="1"/>
    <undo index="65535" exp="area" dr="$F$8:$F$430" r="Z447" sId="1"/>
    <undo index="0" exp="area" dr="Z$8:Z$430" r="Z447" sId="1"/>
    <undo index="65535" exp="area" dr="$F$8:$F$430" r="Y447" sId="1"/>
    <undo index="0" exp="area" dr="Y$8:Y$430" r="Y447" sId="1"/>
    <undo index="65535" exp="area" dr="$F$8:$F$430" r="X447" sId="1"/>
    <undo index="0" exp="area" dr="X$8:X$430" r="X447" sId="1"/>
    <undo index="65535" exp="area" dr="$F$8:$F$430" r="W447" sId="1"/>
    <undo index="0" exp="area" dr="W$8:W$430" r="W447" sId="1"/>
    <undo index="65535" exp="area" dr="$F$8:$F$430" r="V447" sId="1"/>
    <undo index="0" exp="area" dr="V$8:V$430" r="V447" sId="1"/>
    <undo index="65535" exp="area" dr="$F$8:$F$430" r="U447" sId="1"/>
    <undo index="0" exp="area" dr="U$8:U$430" r="U447" sId="1"/>
    <undo index="65535" exp="area" dr="$F$8:$F$430" r="T447" sId="1"/>
    <undo index="0" exp="area" dr="T$8:T$430" r="T447" sId="1"/>
    <undo index="65535" exp="area" dr="$F$8:$F$430" r="S447" sId="1"/>
    <undo index="0" exp="area" dr="S$8:S$430" r="S447" sId="1"/>
    <undo index="0" exp="area" dr="F$8:F$430" r="D447" sId="1"/>
    <undo index="65535" exp="area" dr="$F$8:$F$430" r="AK446" sId="1"/>
    <undo index="0" exp="area" dr="AK$8:AK$430" r="AK446" sId="1"/>
    <undo index="65535" exp="area" dr="$F$8:$F$430" r="AJ446" sId="1"/>
    <undo index="0" exp="area" dr="AJ$8:AJ$430" r="AJ446" sId="1"/>
    <undo index="65535" exp="area" dr="$F$8:$F$430" r="AG446" sId="1"/>
    <undo index="0" exp="area" dr="AG$8:AG$430" r="AG446" sId="1"/>
    <undo index="65535" exp="area" dr="$F$8:$F$430" r="AF446" sId="1"/>
    <undo index="0" exp="area" dr="AF$8:AF$430" r="AF446" sId="1"/>
    <undo index="65535" exp="area" dr="$F$8:$F$430" r="AE446" sId="1"/>
    <undo index="0" exp="area" dr="AE$8:AE$430" r="AE446" sId="1"/>
    <undo index="65535" exp="area" dr="$F$8:$F$430" r="AD446" sId="1"/>
    <undo index="0" exp="area" dr="AD$8:AD$430" r="AD446" sId="1"/>
    <undo index="65535" exp="area" dr="$F$8:$F$430" r="AC446" sId="1"/>
    <undo index="0" exp="area" dr="AC$8:AC$430" r="AC446" sId="1"/>
    <undo index="65535" exp="area" dr="$F$8:$F$430" r="AB446" sId="1"/>
    <undo index="0" exp="area" dr="AB$8:AB$430" r="AB446" sId="1"/>
    <undo index="65535" exp="area" dr="$F$8:$F$430" r="AA446" sId="1"/>
    <undo index="0" exp="area" dr="AA$8:AA$430" r="AA446" sId="1"/>
    <undo index="65535" exp="area" dr="$F$8:$F$430" r="Z446" sId="1"/>
    <undo index="0" exp="area" dr="Z$8:Z$430" r="Z446" sId="1"/>
    <undo index="65535" exp="area" dr="$F$8:$F$430" r="Y446" sId="1"/>
    <undo index="0" exp="area" dr="Y$8:Y$430" r="Y446" sId="1"/>
    <undo index="65535" exp="area" dr="$F$8:$F$430" r="X446" sId="1"/>
    <undo index="0" exp="area" dr="X$8:X$430" r="X446" sId="1"/>
    <undo index="65535" exp="area" dr="$F$8:$F$430" r="W446" sId="1"/>
    <undo index="0" exp="area" dr="W$8:W$430" r="W446" sId="1"/>
    <undo index="65535" exp="area" dr="$F$8:$F$430" r="V446" sId="1"/>
    <undo index="0" exp="area" dr="V$8:V$430" r="V446" sId="1"/>
    <undo index="65535" exp="area" dr="$F$8:$F$430" r="U446" sId="1"/>
    <undo index="0" exp="area" dr="U$8:U$430" r="U446" sId="1"/>
    <undo index="65535" exp="area" dr="$F$8:$F$430" r="T446" sId="1"/>
    <undo index="0" exp="area" dr="T$8:T$430" r="T446" sId="1"/>
    <undo index="65535" exp="area" dr="$F$8:$F$430" r="S446" sId="1"/>
    <undo index="0" exp="area" dr="S$8:S$430" r="S446" sId="1"/>
    <undo index="0" exp="area" dr="F$8:F$430" r="D446" sId="1"/>
    <undo index="65535" exp="area" dr="$F$8:$F$430" r="AK445" sId="1"/>
    <undo index="0" exp="area" dr="AK$8:AK$430" r="AK445" sId="1"/>
    <undo index="65535" exp="area" dr="$F$8:$F$430" r="AJ445" sId="1"/>
    <undo index="0" exp="area" dr="AJ$8:AJ$430" r="AJ445" sId="1"/>
    <undo index="65535" exp="area" dr="$F$8:$F$430" r="AG445" sId="1"/>
    <undo index="0" exp="area" dr="AG$8:AG$430" r="AG445" sId="1"/>
    <undo index="65535" exp="area" dr="$F$8:$F$430" r="AF445" sId="1"/>
    <undo index="0" exp="area" dr="AF$8:AF$430" r="AF445" sId="1"/>
    <undo index="65535" exp="area" dr="$F$8:$F$430" r="AE445" sId="1"/>
    <undo index="0" exp="area" dr="AE$8:AE$430" r="AE445" sId="1"/>
    <undo index="65535" exp="area" dr="$F$8:$F$430" r="AD445" sId="1"/>
    <undo index="0" exp="area" dr="AD$8:AD$430" r="AD445" sId="1"/>
    <undo index="65535" exp="area" dr="$F$8:$F$430" r="AC445" sId="1"/>
    <undo index="0" exp="area" dr="AC$8:AC$430" r="AC445" sId="1"/>
    <undo index="65535" exp="area" dr="$F$8:$F$430" r="AB445" sId="1"/>
    <undo index="0" exp="area" dr="AB$8:AB$430" r="AB445" sId="1"/>
    <undo index="65535" exp="area" dr="$F$8:$F$430" r="AA445" sId="1"/>
    <undo index="0" exp="area" dr="AA$8:AA$430" r="AA445" sId="1"/>
    <undo index="65535" exp="area" dr="$F$8:$F$430" r="Z445" sId="1"/>
    <undo index="0" exp="area" dr="Z$8:Z$430" r="Z445" sId="1"/>
    <undo index="65535" exp="area" dr="$F$8:$F$430" r="Y445" sId="1"/>
    <undo index="0" exp="area" dr="Y$8:Y$430" r="Y445" sId="1"/>
    <undo index="65535" exp="area" dr="$F$8:$F$430" r="X445" sId="1"/>
    <undo index="0" exp="area" dr="X$8:X$430" r="X445" sId="1"/>
    <undo index="65535" exp="area" dr="$F$8:$F$430" r="W445" sId="1"/>
    <undo index="0" exp="area" dr="W$8:W$430" r="W445" sId="1"/>
    <undo index="65535" exp="area" dr="$F$8:$F$430" r="V445" sId="1"/>
    <undo index="0" exp="area" dr="V$8:V$430" r="V445" sId="1"/>
    <undo index="65535" exp="area" dr="$F$8:$F$430" r="U445" sId="1"/>
    <undo index="0" exp="area" dr="U$8:U$430" r="U445" sId="1"/>
    <undo index="65535" exp="area" dr="$F$8:$F$430" r="T445" sId="1"/>
    <undo index="0" exp="area" dr="T$8:T$430" r="T445" sId="1"/>
    <undo index="65535" exp="area" dr="$F$8:$F$430" r="S445" sId="1"/>
    <undo index="0" exp="area" dr="S$8:S$430" r="S445" sId="1"/>
    <undo index="0" exp="area" dr="F$8:F$430" r="D445" sId="1"/>
    <undo index="65535" exp="area" dr="$F$8:$F$430" r="AK444" sId="1"/>
    <undo index="0" exp="area" dr="AK$8:AK$430" r="AK444" sId="1"/>
    <undo index="65535" exp="area" dr="$F$8:$F$430" r="AJ444" sId="1"/>
    <undo index="0" exp="area" dr="AJ$8:AJ$430" r="AJ444" sId="1"/>
    <undo index="65535" exp="area" dr="$F$8:$F$430" r="AG444" sId="1"/>
    <undo index="0" exp="area" dr="AG$8:AG$430" r="AG444" sId="1"/>
    <undo index="65535" exp="area" dr="$F$8:$F$430" r="AF444" sId="1"/>
    <undo index="0" exp="area" dr="AF$8:AF$430" r="AF444" sId="1"/>
    <undo index="65535" exp="area" dr="$F$8:$F$430" r="AE444" sId="1"/>
    <undo index="0" exp="area" dr="AE$8:AE$430" r="AE444" sId="1"/>
    <undo index="65535" exp="area" dr="$F$8:$F$430" r="AD444" sId="1"/>
    <undo index="0" exp="area" dr="AD$8:AD$430" r="AD444" sId="1"/>
    <undo index="65535" exp="area" dr="$F$8:$F$430" r="AC444" sId="1"/>
    <undo index="0" exp="area" dr="AC$8:AC$430" r="AC444" sId="1"/>
    <undo index="65535" exp="area" dr="$F$8:$F$430" r="AB444" sId="1"/>
    <undo index="0" exp="area" dr="AB$8:AB$430" r="AB444" sId="1"/>
    <undo index="65535" exp="area" dr="$F$8:$F$430" r="AA444" sId="1"/>
    <undo index="0" exp="area" dr="AA$8:AA$430" r="AA444" sId="1"/>
    <undo index="65535" exp="area" dr="$F$8:$F$430" r="Z444" sId="1"/>
    <undo index="0" exp="area" dr="Z$8:Z$430" r="Z444" sId="1"/>
    <undo index="65535" exp="area" dr="$F$8:$F$430" r="Y444" sId="1"/>
    <undo index="0" exp="area" dr="Y$8:Y$430" r="Y444" sId="1"/>
    <undo index="65535" exp="area" dr="$F$8:$F$430" r="X444" sId="1"/>
    <undo index="0" exp="area" dr="X$8:X$430" r="X444" sId="1"/>
    <undo index="65535" exp="area" dr="$F$8:$F$430" r="W444" sId="1"/>
    <undo index="0" exp="area" dr="W$8:W$430" r="W444" sId="1"/>
    <undo index="65535" exp="area" dr="$F$8:$F$430" r="V444" sId="1"/>
    <undo index="0" exp="area" dr="V$8:V$430" r="V444" sId="1"/>
    <undo index="65535" exp="area" dr="$F$8:$F$430" r="U444" sId="1"/>
    <undo index="0" exp="area" dr="U$8:U$430" r="U444" sId="1"/>
    <undo index="65535" exp="area" dr="$F$8:$F$430" r="T444" sId="1"/>
    <undo index="0" exp="area" dr="T$8:T$430" r="T444" sId="1"/>
    <undo index="65535" exp="area" dr="$F$8:$F$430" r="S444" sId="1"/>
    <undo index="0" exp="area" dr="S$8:S$430" r="S444" sId="1"/>
    <undo index="0" exp="area" dr="F$8:F$430" r="D444" sId="1"/>
    <undo index="65535" exp="area" dr="$F$8:$F$430" r="AK443" sId="1"/>
    <undo index="0" exp="area" dr="AK$8:AK$430" r="AK443" sId="1"/>
    <undo index="65535" exp="area" dr="$F$8:$F$430" r="AJ443" sId="1"/>
    <undo index="0" exp="area" dr="AJ$8:AJ$430" r="AJ443" sId="1"/>
    <undo index="65535" exp="area" dr="$F$8:$F$430" r="AG443" sId="1"/>
    <undo index="0" exp="area" dr="AG$8:AG$430" r="AG443" sId="1"/>
    <undo index="65535" exp="area" dr="$F$8:$F$430" r="AF443" sId="1"/>
    <undo index="0" exp="area" dr="AF$8:AF$430" r="AF443" sId="1"/>
    <undo index="65535" exp="area" dr="$F$8:$F$430" r="AE443" sId="1"/>
    <undo index="0" exp="area" dr="AE$8:AE$430" r="AE443" sId="1"/>
    <undo index="65535" exp="area" dr="$F$8:$F$430" r="AD443" sId="1"/>
    <undo index="0" exp="area" dr="AD$8:AD$430" r="AD443" sId="1"/>
    <undo index="65535" exp="area" dr="$F$8:$F$430" r="AC443" sId="1"/>
    <undo index="0" exp="area" dr="AC$8:AC$430" r="AC443" sId="1"/>
    <undo index="65535" exp="area" dr="$F$8:$F$430" r="AB443" sId="1"/>
    <undo index="0" exp="area" dr="AB$8:AB$430" r="AB443" sId="1"/>
    <undo index="65535" exp="area" dr="$F$8:$F$430" r="AA443" sId="1"/>
    <undo index="0" exp="area" dr="AA$8:AA$430" r="AA443" sId="1"/>
    <undo index="65535" exp="area" dr="$F$8:$F$430" r="Z443" sId="1"/>
    <undo index="0" exp="area" dr="Z$8:Z$430" r="Z443" sId="1"/>
    <undo index="65535" exp="area" dr="$F$8:$F$430" r="Y443" sId="1"/>
    <undo index="0" exp="area" dr="Y$8:Y$430" r="Y443" sId="1"/>
    <undo index="65535" exp="area" dr="$F$8:$F$430" r="X443" sId="1"/>
    <undo index="0" exp="area" dr="X$8:X$430" r="X443" sId="1"/>
    <undo index="65535" exp="area" dr="$F$8:$F$430" r="W443" sId="1"/>
    <undo index="0" exp="area" dr="W$8:W$430" r="W443" sId="1"/>
    <undo index="65535" exp="area" dr="$F$8:$F$430" r="V443" sId="1"/>
    <undo index="0" exp="area" dr="V$8:V$430" r="V443" sId="1"/>
    <undo index="65535" exp="area" dr="$F$8:$F$430" r="U443" sId="1"/>
    <undo index="0" exp="area" dr="U$8:U$430" r="U443" sId="1"/>
    <undo index="65535" exp="area" dr="$F$8:$F$430" r="T443" sId="1"/>
    <undo index="0" exp="area" dr="T$8:T$430" r="T443" sId="1"/>
    <undo index="65535" exp="area" dr="$F$8:$F$430" r="S443" sId="1"/>
    <undo index="0" exp="area" dr="S$8:S$430" r="S443" sId="1"/>
    <undo index="0" exp="area" dr="F$8:F$430" r="D443" sId="1"/>
    <undo index="65535" exp="area" dr="$F$8:$F$430" r="AK442" sId="1"/>
    <undo index="0" exp="area" dr="AK$8:AK$430" r="AK442" sId="1"/>
    <undo index="65535" exp="area" dr="$F$8:$F$430" r="AJ442" sId="1"/>
    <undo index="0" exp="area" dr="AJ$8:AJ$430" r="AJ442" sId="1"/>
    <undo index="65535" exp="area" dr="$F$8:$F$430" r="AG442" sId="1"/>
    <undo index="0" exp="area" dr="AG$8:AG$430" r="AG442" sId="1"/>
    <undo index="65535" exp="area" dr="$F$8:$F$430" r="AF442" sId="1"/>
    <undo index="0" exp="area" dr="AF$8:AF$430" r="AF442" sId="1"/>
    <undo index="65535" exp="area" dr="$F$8:$F$430" r="AE442" sId="1"/>
    <undo index="0" exp="area" dr="AE$8:AE$430" r="AE442" sId="1"/>
    <undo index="65535" exp="area" dr="$F$8:$F$430" r="AD442" sId="1"/>
    <undo index="0" exp="area" dr="AD$8:AD$430" r="AD442" sId="1"/>
    <undo index="65535" exp="area" dr="$F$8:$F$430" r="AC442" sId="1"/>
    <undo index="0" exp="area" dr="AC$8:AC$430" r="AC442" sId="1"/>
    <undo index="65535" exp="area" dr="$F$8:$F$430" r="AB442" sId="1"/>
    <undo index="0" exp="area" dr="AB$8:AB$430" r="AB442" sId="1"/>
    <undo index="65535" exp="area" dr="$F$8:$F$430" r="AA442" sId="1"/>
    <undo index="0" exp="area" dr="AA$8:AA$430" r="AA442" sId="1"/>
    <undo index="65535" exp="area" dr="$F$8:$F$430" r="Z442" sId="1"/>
    <undo index="0" exp="area" dr="Z$8:Z$430" r="Z442" sId="1"/>
    <undo index="65535" exp="area" dr="$F$8:$F$430" r="Y442" sId="1"/>
    <undo index="0" exp="area" dr="Y$8:Y$430" r="Y442" sId="1"/>
    <undo index="65535" exp="area" dr="$F$8:$F$430" r="X442" sId="1"/>
    <undo index="0" exp="area" dr="X$8:X$430" r="X442" sId="1"/>
    <undo index="65535" exp="area" dr="$F$8:$F$430" r="W442" sId="1"/>
    <undo index="0" exp="area" dr="W$8:W$430" r="W442" sId="1"/>
    <undo index="65535" exp="area" dr="$F$8:$F$430" r="V442" sId="1"/>
    <undo index="0" exp="area" dr="V$8:V$430" r="V442" sId="1"/>
    <undo index="65535" exp="area" dr="$F$8:$F$430" r="U442" sId="1"/>
    <undo index="0" exp="area" dr="U$8:U$430" r="U442" sId="1"/>
    <undo index="65535" exp="area" dr="$F$8:$F$430" r="T442" sId="1"/>
    <undo index="0" exp="area" dr="T$8:T$430" r="T442" sId="1"/>
    <undo index="65535" exp="area" dr="$F$8:$F$430" r="S442" sId="1"/>
    <undo index="0" exp="area" dr="S$8:S$430" r="S442" sId="1"/>
    <undo index="0" exp="area" dr="F$8:F$430" r="D442" sId="1"/>
    <undo index="65535" exp="area" dr="$F$8:$F$430" r="AK441" sId="1"/>
    <undo index="0" exp="area" dr="AK$8:AK$430" r="AK441" sId="1"/>
    <undo index="65535" exp="area" dr="$F$8:$F$430" r="AJ441" sId="1"/>
    <undo index="0" exp="area" dr="AJ$8:AJ$430" r="AJ441" sId="1"/>
    <undo index="65535" exp="area" dr="$F$8:$F$430" r="AG441" sId="1"/>
    <undo index="0" exp="area" dr="AG$8:AG$430" r="AG441" sId="1"/>
    <undo index="65535" exp="area" dr="$F$8:$F$430" r="AF441" sId="1"/>
    <undo index="0" exp="area" dr="AF$8:AF$430" r="AF441" sId="1"/>
    <undo index="65535" exp="area" dr="$F$8:$F$430" r="AE441" sId="1"/>
    <undo index="0" exp="area" dr="AE$8:AE$430" r="AE441" sId="1"/>
    <undo index="65535" exp="area" dr="$F$8:$F$430" r="AD441" sId="1"/>
    <undo index="0" exp="area" dr="AD$8:AD$430" r="AD441" sId="1"/>
    <undo index="65535" exp="area" dr="$F$8:$F$430" r="AC441" sId="1"/>
    <undo index="0" exp="area" dr="AC$8:AC$430" r="AC441" sId="1"/>
    <undo index="65535" exp="area" dr="$F$8:$F$430" r="AB441" sId="1"/>
    <undo index="0" exp="area" dr="AB$8:AB$430" r="AB441" sId="1"/>
    <undo index="65535" exp="area" dr="$F$8:$F$430" r="AA441" sId="1"/>
    <undo index="0" exp="area" dr="AA$8:AA$430" r="AA441" sId="1"/>
    <undo index="65535" exp="area" dr="$F$8:$F$430" r="Z441" sId="1"/>
    <undo index="0" exp="area" dr="Z$8:Z$430" r="Z441" sId="1"/>
    <undo index="65535" exp="area" dr="$F$8:$F$430" r="Y441" sId="1"/>
    <undo index="0" exp="area" dr="Y$8:Y$430" r="Y441" sId="1"/>
    <undo index="65535" exp="area" dr="$F$8:$F$430" r="X441" sId="1"/>
    <undo index="0" exp="area" dr="X$8:X$430" r="X441" sId="1"/>
    <undo index="65535" exp="area" dr="$F$8:$F$430" r="W441" sId="1"/>
    <undo index="0" exp="area" dr="W$8:W$430" r="W441" sId="1"/>
    <undo index="65535" exp="area" dr="$F$8:$F$430" r="V441" sId="1"/>
    <undo index="0" exp="area" dr="V$8:V$430" r="V441" sId="1"/>
    <undo index="65535" exp="area" dr="$F$8:$F$430" r="U441" sId="1"/>
    <undo index="0" exp="area" dr="U$8:U$430" r="U441" sId="1"/>
    <undo index="65535" exp="area" dr="$F$8:$F$430" r="T441" sId="1"/>
    <undo index="0" exp="area" dr="T$8:T$430" r="T441" sId="1"/>
    <undo index="65535" exp="area" dr="$F$8:$F$430" r="S441" sId="1"/>
    <undo index="0" exp="area" dr="S$8:S$430" r="S441" sId="1"/>
    <undo index="0" exp="area" dr="F$8:F$430" r="D441" sId="1"/>
    <undo index="65535" exp="area" dr="$F$8:$F$430" r="AK440" sId="1"/>
    <undo index="0" exp="area" dr="AK$8:AK$430" r="AK440" sId="1"/>
    <undo index="65535" exp="area" dr="$F$8:$F$430" r="AJ440" sId="1"/>
    <undo index="0" exp="area" dr="AJ$8:AJ$430" r="AJ440" sId="1"/>
    <undo index="65535" exp="area" dr="$F$8:$F$430" r="AG440" sId="1"/>
    <undo index="0" exp="area" dr="AG$8:AG$430" r="AG440" sId="1"/>
    <undo index="65535" exp="area" dr="$F$8:$F$430" r="AF440" sId="1"/>
    <undo index="0" exp="area" dr="AF$8:AF$430" r="AF440" sId="1"/>
    <undo index="65535" exp="area" dr="$F$8:$F$430" r="AE440" sId="1"/>
    <undo index="0" exp="area" dr="AE$8:AE$430" r="AE440" sId="1"/>
    <undo index="65535" exp="area" dr="$F$8:$F$430" r="AD440" sId="1"/>
    <undo index="0" exp="area" dr="AD$8:AD$430" r="AD440" sId="1"/>
    <undo index="65535" exp="area" dr="$F$8:$F$430" r="AC440" sId="1"/>
    <undo index="0" exp="area" dr="AC$8:AC$430" r="AC440" sId="1"/>
    <undo index="65535" exp="area" dr="$F$8:$F$430" r="AB440" sId="1"/>
    <undo index="0" exp="area" dr="AB$8:AB$430" r="AB440" sId="1"/>
    <undo index="65535" exp="area" dr="$F$8:$F$430" r="AA440" sId="1"/>
    <undo index="0" exp="area" dr="AA$8:AA$430" r="AA440" sId="1"/>
    <undo index="65535" exp="area" dr="$F$8:$F$430" r="Z440" sId="1"/>
    <undo index="0" exp="area" dr="Z$8:Z$430" r="Z440" sId="1"/>
    <undo index="65535" exp="area" dr="$F$8:$F$430" r="Y440" sId="1"/>
    <undo index="0" exp="area" dr="Y$8:Y$430" r="Y440" sId="1"/>
    <undo index="65535" exp="area" dr="$F$8:$F$430" r="X440" sId="1"/>
    <undo index="0" exp="area" dr="X$8:X$430" r="X440" sId="1"/>
    <undo index="65535" exp="area" dr="$F$8:$F$430" r="W440" sId="1"/>
    <undo index="0" exp="area" dr="W$8:W$430" r="W440" sId="1"/>
    <undo index="65535" exp="area" dr="$F$8:$F$430" r="V440" sId="1"/>
    <undo index="0" exp="area" dr="V$8:V$430" r="V440" sId="1"/>
    <undo index="65535" exp="area" dr="$F$8:$F$430" r="U440" sId="1"/>
    <undo index="0" exp="area" dr="U$8:U$430" r="U440" sId="1"/>
    <undo index="65535" exp="area" dr="$F$8:$F$430" r="T440" sId="1"/>
    <undo index="0" exp="area" dr="T$8:T$430" r="T440" sId="1"/>
    <undo index="65535" exp="area" dr="$F$8:$F$430" r="S440" sId="1"/>
    <undo index="0" exp="area" dr="S$8:S$430" r="S440" sId="1"/>
    <undo index="0" exp="area" dr="F$8:F$430" r="D440" sId="1"/>
    <undo index="65535" exp="area" dr="$F$8:$F$430" r="AK439" sId="1"/>
    <undo index="0" exp="area" dr="AK$8:AK$430" r="AK439" sId="1"/>
    <undo index="65535" exp="area" dr="$F$8:$F$430" r="AJ439" sId="1"/>
    <undo index="0" exp="area" dr="AJ$8:AJ$430" r="AJ439" sId="1"/>
    <undo index="65535" exp="area" dr="$F$8:$F$430" r="AG439" sId="1"/>
    <undo index="0" exp="area" dr="AG$8:AG$430" r="AG439" sId="1"/>
    <undo index="65535" exp="area" dr="$F$8:$F$430" r="AF439" sId="1"/>
    <undo index="0" exp="area" dr="AF$8:AF$430" r="AF439" sId="1"/>
    <undo index="65535" exp="area" dr="$F$8:$F$430" r="AE439" sId="1"/>
    <undo index="0" exp="area" dr="AE$8:AE$430" r="AE439" sId="1"/>
    <undo index="65535" exp="area" dr="$F$8:$F$430" r="AD439" sId="1"/>
    <undo index="0" exp="area" dr="AD$8:AD$430" r="AD439" sId="1"/>
    <undo index="65535" exp="area" dr="$F$8:$F$430" r="AC439" sId="1"/>
    <undo index="0" exp="area" dr="AC$8:AC$430" r="AC439" sId="1"/>
    <undo index="65535" exp="area" dr="$F$8:$F$430" r="AB439" sId="1"/>
    <undo index="0" exp="area" dr="AB$8:AB$430" r="AB439" sId="1"/>
    <undo index="65535" exp="area" dr="$F$8:$F$430" r="AA439" sId="1"/>
    <undo index="0" exp="area" dr="AA$8:AA$430" r="AA439" sId="1"/>
    <undo index="65535" exp="area" dr="$F$8:$F$430" r="Z439" sId="1"/>
    <undo index="0" exp="area" dr="Z$8:Z$430" r="Z439" sId="1"/>
    <undo index="65535" exp="area" dr="$F$8:$F$430" r="Y439" sId="1"/>
    <undo index="0" exp="area" dr="Y$8:Y$430" r="Y439" sId="1"/>
    <undo index="65535" exp="area" dr="$F$8:$F$430" r="X439" sId="1"/>
    <undo index="0" exp="area" dr="X$8:X$430" r="X439" sId="1"/>
    <undo index="65535" exp="area" dr="$F$8:$F$430" r="W439" sId="1"/>
    <undo index="0" exp="area" dr="W$8:W$430" r="W439" sId="1"/>
    <undo index="65535" exp="area" dr="$F$8:$F$430" r="V439" sId="1"/>
    <undo index="0" exp="area" dr="V$8:V$430" r="V439" sId="1"/>
    <undo index="65535" exp="area" dr="$F$8:$F$430" r="U439" sId="1"/>
    <undo index="0" exp="area" dr="U$8:U$430" r="U439" sId="1"/>
    <undo index="65535" exp="area" dr="$F$8:$F$430" r="T439" sId="1"/>
    <undo index="0" exp="area" dr="T$8:T$430" r="T439" sId="1"/>
    <undo index="65535" exp="area" dr="$F$8:$F$430" r="S439" sId="1"/>
    <undo index="0" exp="area" dr="S$8:S$430" r="S439" sId="1"/>
    <undo index="0" exp="area" dr="F$8:F$430" r="D439" sId="1"/>
    <undo index="65535" exp="area" dr="$F$8:$F$430" r="AK437" sId="1"/>
    <undo index="0" exp="area" dr="AK$8:AK$430" r="AK437" sId="1"/>
    <undo index="65535" exp="area" dr="$F$8:$F$430" r="AJ437" sId="1"/>
    <undo index="0" exp="area" dr="AJ$8:AJ$430" r="AJ437" sId="1"/>
    <undo index="65535" exp="area" dr="$F$8:$F$430" r="AG437" sId="1"/>
    <undo index="0" exp="area" dr="AG$8:AG$430" r="AG437" sId="1"/>
    <undo index="65535" exp="area" dr="$F$8:$F$430" r="AF437" sId="1"/>
    <undo index="0" exp="area" dr="AF$8:AF$430" r="AF437" sId="1"/>
    <undo index="65535" exp="area" dr="$F$8:$F$430" r="AE437" sId="1"/>
    <undo index="0" exp="area" dr="AE$8:AE$430" r="AE437" sId="1"/>
    <undo index="65535" exp="area" dr="$F$8:$F$430" r="AD437" sId="1"/>
    <undo index="0" exp="area" dr="AD$8:AD$430" r="AD437" sId="1"/>
    <undo index="65535" exp="area" dr="$F$8:$F$430" r="AC437" sId="1"/>
    <undo index="0" exp="area" dr="AC$8:AC$430" r="AC437" sId="1"/>
    <undo index="65535" exp="area" dr="$F$8:$F$430" r="AB437" sId="1"/>
    <undo index="0" exp="area" dr="AB$8:AB$430" r="AB437" sId="1"/>
    <undo index="65535" exp="area" dr="$F$8:$F$430" r="AA437" sId="1"/>
    <undo index="0" exp="area" dr="AA$8:AA$430" r="AA437" sId="1"/>
    <undo index="65535" exp="area" dr="$F$8:$F$430" r="Z437" sId="1"/>
    <undo index="0" exp="area" dr="Z$8:Z$430" r="Z437" sId="1"/>
    <undo index="65535" exp="area" dr="$F$8:$F$430" r="Y437" sId="1"/>
    <undo index="0" exp="area" dr="Y$8:Y$430" r="Y437" sId="1"/>
    <undo index="65535" exp="area" dr="$F$8:$F$430" r="X437" sId="1"/>
    <undo index="0" exp="area" dr="X$8:X$430" r="X437" sId="1"/>
    <undo index="65535" exp="area" dr="$F$8:$F$430" r="W437" sId="1"/>
    <undo index="0" exp="area" dr="W$8:W$430" r="W437" sId="1"/>
    <undo index="65535" exp="area" dr="$F$8:$F$430" r="V437" sId="1"/>
    <undo index="0" exp="area" dr="V$8:V$430" r="V437" sId="1"/>
    <undo index="65535" exp="area" dr="$F$8:$F$430" r="U437" sId="1"/>
    <undo index="0" exp="area" dr="U$8:U$430" r="U437" sId="1"/>
    <undo index="65535" exp="area" dr="$F$8:$F$430" r="T437" sId="1"/>
    <undo index="0" exp="area" dr="T$8:T$430" r="T437" sId="1"/>
    <undo index="65535" exp="area" dr="$F$8:$F$430" r="S437" sId="1"/>
    <undo index="0" exp="area" dr="S$8:S$430" r="S437" sId="1"/>
    <undo index="0" exp="area" dr="F$8:F$430" r="D437" sId="1"/>
    <undo index="65535" exp="area" dr="$F$8:$F$430" r="AK436" sId="1"/>
    <undo index="0" exp="area" dr="AK$8:AK$430" r="AK436" sId="1"/>
    <undo index="65535" exp="area" dr="$F$8:$F$430" r="AJ436" sId="1"/>
    <undo index="0" exp="area" dr="AJ$8:AJ$430" r="AJ436" sId="1"/>
    <undo index="65535" exp="area" dr="$F$8:$F$430" r="AG436" sId="1"/>
    <undo index="0" exp="area" dr="AG$8:AG$430" r="AG436" sId="1"/>
    <undo index="65535" exp="area" dr="$F$8:$F$430" r="AF436" sId="1"/>
    <undo index="0" exp="area" dr="AF$8:AF$430" r="AF436" sId="1"/>
    <undo index="65535" exp="area" dr="$F$8:$F$430" r="AE436" sId="1"/>
    <undo index="0" exp="area" dr="AE$8:AE$430" r="AE436" sId="1"/>
    <undo index="65535" exp="area" dr="$F$8:$F$430" r="AD436" sId="1"/>
    <undo index="0" exp="area" dr="AD$8:AD$430" r="AD436" sId="1"/>
    <undo index="65535" exp="area" dr="$F$8:$F$430" r="AC436" sId="1"/>
    <undo index="0" exp="area" dr="AC$8:AC$430" r="AC436" sId="1"/>
    <undo index="65535" exp="area" dr="$F$8:$F$430" r="AB436" sId="1"/>
    <undo index="0" exp="area" dr="AB$8:AB$430" r="AB436" sId="1"/>
    <undo index="65535" exp="area" dr="$F$8:$F$430" r="AA436" sId="1"/>
    <undo index="0" exp="area" dr="AA$8:AA$430" r="AA436" sId="1"/>
    <undo index="65535" exp="area" dr="$F$8:$F$430" r="Z436" sId="1"/>
    <undo index="0" exp="area" dr="Z$8:Z$430" r="Z436" sId="1"/>
    <undo index="65535" exp="area" dr="$F$8:$F$430" r="Y436" sId="1"/>
    <undo index="0" exp="area" dr="Y$8:Y$430" r="Y436" sId="1"/>
    <undo index="65535" exp="area" dr="$F$8:$F$430" r="X436" sId="1"/>
    <undo index="0" exp="area" dr="X$8:X$430" r="X436" sId="1"/>
    <undo index="65535" exp="area" dr="$F$8:$F$430" r="W436" sId="1"/>
    <undo index="0" exp="area" dr="W$8:W$430" r="W436" sId="1"/>
    <undo index="65535" exp="area" dr="$F$8:$F$430" r="V436" sId="1"/>
    <undo index="0" exp="area" dr="V$8:V$430" r="V436" sId="1"/>
    <undo index="65535" exp="area" dr="$F$8:$F$430" r="U436" sId="1"/>
    <undo index="0" exp="area" dr="U$8:U$430" r="U436" sId="1"/>
    <undo index="65535" exp="area" dr="$F$8:$F$430" r="T436" sId="1"/>
    <undo index="0" exp="area" dr="T$8:T$430" r="T436" sId="1"/>
    <undo index="65535" exp="area" dr="$F$8:$F$430" r="S436" sId="1"/>
    <undo index="0" exp="area" dr="S$8:S$430" r="S436" sId="1"/>
    <undo index="0" exp="area" dr="F$8:F$430" r="D436" sId="1"/>
    <undo index="65535" exp="area" dr="$F$8:$F$430" r="AK435" sId="1"/>
    <undo index="0" exp="area" dr="AK$8:AK$430" r="AK435" sId="1"/>
    <undo index="65535" exp="area" dr="$F$8:$F$430" r="AJ435" sId="1"/>
    <undo index="0" exp="area" dr="AJ$8:AJ$430" r="AJ435" sId="1"/>
    <undo index="65535" exp="area" dr="$F$8:$F$430" r="AG435" sId="1"/>
    <undo index="0" exp="area" dr="AG$8:AG$430" r="AG435" sId="1"/>
    <undo index="65535" exp="area" dr="$F$8:$F$430" r="AF435" sId="1"/>
    <undo index="0" exp="area" dr="AF$8:AF$430" r="AF435" sId="1"/>
    <undo index="65535" exp="area" dr="$F$8:$F$430" r="AE435" sId="1"/>
    <undo index="0" exp="area" dr="AE$8:AE$430" r="AE435" sId="1"/>
    <undo index="65535" exp="area" dr="$F$8:$F$430" r="AD435" sId="1"/>
    <undo index="0" exp="area" dr="AD$8:AD$430" r="AD435" sId="1"/>
    <undo index="65535" exp="area" dr="$F$8:$F$430" r="AC435" sId="1"/>
    <undo index="0" exp="area" dr="AC$8:AC$430" r="AC435" sId="1"/>
    <undo index="65535" exp="area" dr="$F$8:$F$430" r="AB435" sId="1"/>
    <undo index="0" exp="area" dr="AB$8:AB$430" r="AB435" sId="1"/>
    <undo index="65535" exp="area" dr="$F$8:$F$430" r="AA435" sId="1"/>
    <undo index="0" exp="area" dr="AA$8:AA$430" r="AA435" sId="1"/>
    <undo index="65535" exp="area" dr="$F$8:$F$430" r="Z435" sId="1"/>
    <undo index="0" exp="area" dr="Z$8:Z$430" r="Z435" sId="1"/>
    <undo index="65535" exp="area" dr="$F$8:$F$430" r="Y435" sId="1"/>
    <undo index="0" exp="area" dr="Y$8:Y$430" r="Y435" sId="1"/>
    <undo index="65535" exp="area" dr="$F$8:$F$430" r="X435" sId="1"/>
    <undo index="0" exp="area" dr="X$8:X$430" r="X435" sId="1"/>
    <undo index="65535" exp="area" dr="$F$8:$F$430" r="W435" sId="1"/>
    <undo index="0" exp="area" dr="W$8:W$430" r="W435" sId="1"/>
    <undo index="65535" exp="area" dr="$F$8:$F$430" r="V435" sId="1"/>
    <undo index="0" exp="area" dr="V$8:V$430" r="V435" sId="1"/>
    <undo index="65535" exp="area" dr="$F$8:$F$430" r="U435" sId="1"/>
    <undo index="0" exp="area" dr="U$8:U$430" r="U435" sId="1"/>
    <undo index="65535" exp="area" dr="$F$8:$F$430" r="T435" sId="1"/>
    <undo index="0" exp="area" dr="T$8:T$430" r="T435" sId="1"/>
    <undo index="65535" exp="area" dr="$F$8:$F$430" r="S435" sId="1"/>
    <undo index="0" exp="area" dr="S$8:S$430" r="S435" sId="1"/>
    <undo index="0" exp="area" dr="F$8:F$430" r="D435" sId="1"/>
    <undo index="65535" exp="area" dr="$F$8:$F$430" r="AK434" sId="1"/>
    <undo index="0" exp="area" dr="AK$8:AK$430" r="AK434" sId="1"/>
    <undo index="65535" exp="area" dr="$F$8:$F$430" r="AJ434" sId="1"/>
    <undo index="0" exp="area" dr="AJ$8:AJ$430" r="AJ434" sId="1"/>
    <undo index="65535" exp="area" dr="$F$8:$F$430" r="AG434" sId="1"/>
    <undo index="0" exp="area" dr="AG$8:AG$430" r="AG434" sId="1"/>
    <undo index="65535" exp="area" dr="$F$8:$F$430" r="AF434" sId="1"/>
    <undo index="0" exp="area" dr="AF$8:AF$430" r="AF434" sId="1"/>
    <undo index="65535" exp="area" dr="$F$8:$F$430" r="AE434" sId="1"/>
    <undo index="0" exp="area" dr="AE$8:AE$430" r="AE434" sId="1"/>
    <undo index="65535" exp="area" dr="$F$8:$F$430" r="AD434" sId="1"/>
    <undo index="0" exp="area" dr="AD$8:AD$430" r="AD434" sId="1"/>
    <undo index="65535" exp="area" dr="$F$8:$F$430" r="AC434" sId="1"/>
    <undo index="0" exp="area" dr="AC$8:AC$430" r="AC434" sId="1"/>
    <undo index="65535" exp="area" dr="$F$8:$F$430" r="AB434" sId="1"/>
    <undo index="0" exp="area" dr="AB$8:AB$430" r="AB434" sId="1"/>
    <undo index="65535" exp="area" dr="$F$8:$F$430" r="AA434" sId="1"/>
    <undo index="0" exp="area" dr="AA$8:AA$430" r="AA434" sId="1"/>
    <undo index="65535" exp="area" dr="$F$8:$F$430" r="Z434" sId="1"/>
    <undo index="0" exp="area" dr="Z$8:Z$430" r="Z434" sId="1"/>
    <undo index="65535" exp="area" dr="$F$8:$F$430" r="Y434" sId="1"/>
    <undo index="0" exp="area" dr="Y$8:Y$430" r="Y434" sId="1"/>
    <undo index="65535" exp="area" dr="$F$8:$F$430" r="X434" sId="1"/>
    <undo index="0" exp="area" dr="X$8:X$430" r="X434" sId="1"/>
    <undo index="65535" exp="area" dr="$F$8:$F$430" r="W434" sId="1"/>
    <undo index="0" exp="area" dr="W$8:W$430" r="W434" sId="1"/>
    <undo index="65535" exp="area" dr="$F$8:$F$430" r="V434" sId="1"/>
    <undo index="0" exp="area" dr="V$8:V$430" r="V434" sId="1"/>
    <undo index="65535" exp="area" dr="$F$8:$F$430" r="U434" sId="1"/>
    <undo index="0" exp="area" dr="U$8:U$430" r="U434" sId="1"/>
    <undo index="65535" exp="area" dr="$F$8:$F$430" r="T434" sId="1"/>
    <undo index="0" exp="area" dr="T$8:T$430" r="T434" sId="1"/>
    <undo index="65535" exp="area" dr="$F$8:$F$430" r="S434" sId="1"/>
    <undo index="0" exp="area" dr="S$8:S$430" r="S434" sId="1"/>
    <undo index="0" exp="area" dr="F$245:F$430" r="D434" sId="1"/>
    <undo index="65535" exp="area" dr="$F$8:$F$430" r="AK433" sId="1"/>
    <undo index="0" exp="area" dr="AK$8:AK$430" r="AK433" sId="1"/>
    <undo index="65535" exp="area" dr="$F$8:$F$430" r="AJ433" sId="1"/>
    <undo index="0" exp="area" dr="AJ$8:AJ$430" r="AJ433" sId="1"/>
    <undo index="65535" exp="area" dr="$F$8:$F$430" r="AG433" sId="1"/>
    <undo index="0" exp="area" dr="AG$8:AG$430" r="AG433" sId="1"/>
    <undo index="65535" exp="area" dr="$F$8:$F$430" r="AF433" sId="1"/>
    <undo index="0" exp="area" dr="AF$8:AF$430" r="AF433" sId="1"/>
    <undo index="65535" exp="area" dr="$F$8:$F$430" r="AE433" sId="1"/>
    <undo index="0" exp="area" dr="AE$8:AE$430" r="AE433" sId="1"/>
    <undo index="65535" exp="area" dr="$F$8:$F$430" r="AD433" sId="1"/>
    <undo index="0" exp="area" dr="AD$8:AD$430" r="AD433" sId="1"/>
    <undo index="65535" exp="area" dr="$F$8:$F$430" r="AC433" sId="1"/>
    <undo index="0" exp="area" dr="AC$8:AC$430" r="AC433" sId="1"/>
    <undo index="65535" exp="area" dr="$F$8:$F$430" r="AB433" sId="1"/>
    <undo index="0" exp="area" dr="AB$8:AB$430" r="AB433" sId="1"/>
    <undo index="65535" exp="area" dr="$F$8:$F$430" r="AA433" sId="1"/>
    <undo index="0" exp="area" dr="AA$8:AA$430" r="AA433" sId="1"/>
    <undo index="65535" exp="area" dr="$F$8:$F$430" r="Z433" sId="1"/>
    <undo index="0" exp="area" dr="Z$8:Z$430" r="Z433" sId="1"/>
    <undo index="65535" exp="area" dr="$F$8:$F$430" r="Y433" sId="1"/>
    <undo index="0" exp="area" dr="Y$8:Y$430" r="Y433" sId="1"/>
    <undo index="65535" exp="area" dr="$F$8:$F$430" r="X433" sId="1"/>
    <undo index="0" exp="area" dr="X$8:X$430" r="X433" sId="1"/>
    <undo index="65535" exp="area" dr="$F$8:$F$430" r="W433" sId="1"/>
    <undo index="0" exp="area" dr="W$8:W$430" r="W433" sId="1"/>
    <undo index="65535" exp="area" dr="$F$8:$F$430" r="V433" sId="1"/>
    <undo index="0" exp="area" dr="V$8:V$430" r="V433" sId="1"/>
    <undo index="65535" exp="area" dr="$F$8:$F$430" r="U433" sId="1"/>
    <undo index="0" exp="area" dr="U$8:U$430" r="U433" sId="1"/>
    <undo index="65535" exp="area" dr="$F$8:$F$430" r="T433" sId="1"/>
    <undo index="0" exp="area" dr="T$8:T$430" r="T433" sId="1"/>
    <undo index="65535" exp="area" dr="$F$8:$F$430" r="S433" sId="1"/>
    <undo index="0" exp="area" dr="S$8:S$430" r="S433" sId="1"/>
    <undo index="0" exp="area" dr="F$8:F$430" r="D433" sId="1"/>
    <undo index="65535" exp="area" dr="$F$8:$F$430" r="AK432" sId="1"/>
    <undo index="0" exp="area" dr="AK$8:AK$430" r="AK432" sId="1"/>
    <undo index="65535" exp="area" dr="$F$8:$F$430" r="AJ432" sId="1"/>
    <undo index="0" exp="area" dr="AJ$8:AJ$430" r="AJ432" sId="1"/>
    <undo index="65535" exp="area" dr="$F$8:$F$430" r="AG432" sId="1"/>
    <undo index="0" exp="area" dr="AG$8:AG$430" r="AG432" sId="1"/>
    <undo index="65535" exp="area" dr="$F$8:$F$430" r="AF432" sId="1"/>
    <undo index="0" exp="area" dr="AF$8:AF$430" r="AF432" sId="1"/>
    <undo index="65535" exp="area" dr="$F$8:$F$430" r="AE432" sId="1"/>
    <undo index="0" exp="area" dr="AE$8:AE$430" r="AE432" sId="1"/>
    <undo index="65535" exp="area" dr="$F$8:$F$430" r="AD432" sId="1"/>
    <undo index="0" exp="area" dr="AD$8:AD$430" r="AD432" sId="1"/>
    <undo index="65535" exp="area" dr="$F$8:$F$430" r="AC432" sId="1"/>
    <undo index="0" exp="area" dr="AC$8:AC$430" r="AC432" sId="1"/>
    <undo index="65535" exp="area" dr="$F$8:$F$430" r="AB432" sId="1"/>
    <undo index="0" exp="area" dr="AB$8:AB$430" r="AB432" sId="1"/>
    <undo index="65535" exp="area" dr="$F$8:$F$430" r="AA432" sId="1"/>
    <undo index="0" exp="area" dr="AA$8:AA$430" r="AA432" sId="1"/>
    <undo index="65535" exp="area" dr="$F$8:$F$430" r="Z432" sId="1"/>
    <undo index="0" exp="area" dr="Z$8:Z$430" r="Z432" sId="1"/>
    <undo index="65535" exp="area" dr="$F$8:$F$430" r="Y432" sId="1"/>
    <undo index="0" exp="area" dr="Y$8:Y$430" r="Y432" sId="1"/>
    <undo index="65535" exp="area" dr="$F$8:$F$430" r="X432" sId="1"/>
    <undo index="0" exp="area" dr="X$8:X$430" r="X432" sId="1"/>
    <undo index="65535" exp="area" dr="$F$8:$F$430" r="W432" sId="1"/>
    <undo index="0" exp="area" dr="W$8:W$430" r="W432" sId="1"/>
    <undo index="65535" exp="area" dr="$F$8:$F$430" r="V432" sId="1"/>
    <undo index="0" exp="area" dr="V$8:V$430" r="V432" sId="1"/>
    <undo index="65535" exp="area" dr="$F$8:$F$430" r="U432" sId="1"/>
    <undo index="0" exp="area" dr="U$8:U$430" r="U432" sId="1"/>
    <undo index="65535" exp="area" dr="$F$8:$F$430" r="T432" sId="1"/>
    <undo index="0" exp="area" dr="T$8:T$430" r="T432" sId="1"/>
    <undo index="65535" exp="area" dr="$F$8:$F$430" r="S432" sId="1"/>
    <undo index="0" exp="area" dr="S$8:S$430" r="S432" sId="1"/>
    <undo index="0" exp="area" dr="F$8:F$430" r="D432" sId="1"/>
    <undo index="65535" exp="area" dr="$F$8:$F$430" r="AK431" sId="1"/>
    <undo index="0" exp="area" dr="AK$8:AK$430" r="AK431" sId="1"/>
    <undo index="65535" exp="area" dr="$F$8:$F$430" r="AJ431" sId="1"/>
    <undo index="0" exp="area" dr="AJ$8:AJ$430" r="AJ431" sId="1"/>
    <undo index="65535" exp="area" dr="$F$8:$F$430" r="AG431" sId="1"/>
    <undo index="0" exp="area" dr="AG$8:AG$430" r="AG431" sId="1"/>
    <undo index="65535" exp="area" dr="$F$8:$F$430" r="AF431" sId="1"/>
    <undo index="0" exp="area" dr="AF$8:AF$430" r="AF431" sId="1"/>
    <undo index="65535" exp="area" dr="$F$8:$F$430" r="AE431" sId="1"/>
    <undo index="0" exp="area" dr="AE$8:AE$430" r="AE431" sId="1"/>
    <undo index="65535" exp="area" dr="$F$8:$F$430" r="AD431" sId="1"/>
    <undo index="0" exp="area" dr="AD$8:AD$430" r="AD431" sId="1"/>
    <undo index="65535" exp="area" dr="$F$8:$F$430" r="AC431" sId="1"/>
    <undo index="0" exp="area" dr="AC$8:AC$430" r="AC431" sId="1"/>
    <undo index="65535" exp="area" dr="$F$8:$F$430" r="AB431" sId="1"/>
    <undo index="0" exp="area" dr="AB$8:AB$430" r="AB431" sId="1"/>
    <undo index="65535" exp="area" dr="$F$8:$F$430" r="AA431" sId="1"/>
    <undo index="0" exp="area" dr="AA$8:AA$430" r="AA431" sId="1"/>
    <undo index="65535" exp="area" dr="$F$8:$F$430" r="Z431" sId="1"/>
    <undo index="0" exp="area" dr="Z$8:Z$430" r="Z431" sId="1"/>
    <undo index="65535" exp="area" dr="$F$8:$F$430" r="Y431" sId="1"/>
    <undo index="0" exp="area" dr="Y$8:Y$430" r="Y431" sId="1"/>
    <undo index="65535" exp="area" dr="$F$8:$F$430" r="X431" sId="1"/>
    <undo index="0" exp="area" dr="X$8:X$430" r="X431" sId="1"/>
    <undo index="65535" exp="area" dr="$F$8:$F$430" r="W431" sId="1"/>
    <undo index="0" exp="area" dr="W$8:W$430" r="W431" sId="1"/>
    <undo index="65535" exp="area" dr="$F$8:$F$430" r="V431" sId="1"/>
    <undo index="0" exp="area" dr="V$8:V$430" r="V431" sId="1"/>
    <undo index="65535" exp="area" dr="$F$8:$F$430" r="U431" sId="1"/>
    <undo index="0" exp="area" dr="U$8:U$430" r="U431" sId="1"/>
    <undo index="65535" exp="area" dr="$F$8:$F$430" r="T431" sId="1"/>
    <undo index="0" exp="area" dr="T$8:T$430" r="T431" sId="1"/>
    <undo index="65535" exp="area" dr="$F$8:$F$430" r="S431" sId="1"/>
    <undo index="0" exp="area" dr="S$8:S$430" r="S431" sId="1"/>
    <undo index="0" exp="area" dr="F$8:F$430" r="D431" sId="1"/>
    <undo index="65535" exp="area" ref3D="1" dr="$H$1:$N$1048576" dn="Z_65B035E3_87FA_46C5_996E_864F2C8D0EBC_.wvu.Cols" sId="1"/>
    <rfmt sheetId="1" xfDxf="1" sqref="A430:XFD430" start="0" length="0"/>
    <rfmt sheetId="1" sqref="A430" start="0" length="0">
      <dxf>
        <font>
          <sz val="12"/>
          <color auto="1"/>
          <name val="Calibri"/>
          <family val="2"/>
          <charset val="238"/>
          <scheme val="minor"/>
        </font>
        <alignment horizontal="center" vertical="center" wrapText="1"/>
      </dxf>
    </rfmt>
    <rfmt sheetId="1" sqref="B430" start="0" length="0">
      <dxf>
        <font>
          <sz val="12"/>
          <color auto="1"/>
          <name val="Calibri"/>
          <family val="2"/>
          <charset val="238"/>
          <scheme val="minor"/>
        </font>
        <fill>
          <patternFill patternType="solid">
            <bgColor rgb="FFFFFF00"/>
          </patternFill>
        </fill>
        <alignment horizontal="center" vertical="center" wrapText="1"/>
      </dxf>
    </rfmt>
    <rfmt sheetId="1" sqref="C430" start="0" length="0">
      <dxf>
        <font>
          <b/>
          <sz val="12"/>
          <color theme="1"/>
          <name val="Calibri"/>
          <family val="2"/>
          <charset val="238"/>
          <scheme val="minor"/>
        </font>
        <fill>
          <patternFill patternType="solid">
            <bgColor rgb="FFFFFF00"/>
          </patternFill>
        </fill>
      </dxf>
    </rfmt>
    <rfmt sheetId="1" sqref="D430" start="0" length="0">
      <dxf>
        <font>
          <sz val="12"/>
          <color theme="1"/>
          <name val="Calibri"/>
          <family val="2"/>
          <charset val="238"/>
          <scheme val="minor"/>
        </font>
        <fill>
          <patternFill patternType="solid">
            <bgColor rgb="FFFFFF00"/>
          </patternFill>
        </fill>
      </dxf>
    </rfmt>
    <rfmt sheetId="1" sqref="E430" start="0" length="0">
      <dxf>
        <font>
          <sz val="12"/>
          <color theme="1"/>
          <name val="Calibri"/>
          <family val="2"/>
          <charset val="238"/>
          <scheme val="minor"/>
        </font>
      </dxf>
    </rfmt>
    <rfmt sheetId="1" sqref="F430" start="0" length="0">
      <dxf>
        <font>
          <sz val="12"/>
          <color theme="1"/>
          <name val="Calibri"/>
          <family val="2"/>
          <charset val="238"/>
          <scheme val="minor"/>
        </font>
        <fill>
          <patternFill patternType="solid">
            <bgColor rgb="FFFFFF00"/>
          </patternFill>
        </fill>
      </dxf>
    </rfmt>
    <rfmt sheetId="1" sqref="G430" start="0" length="0">
      <dxf>
        <font>
          <sz val="12"/>
          <color theme="1"/>
          <name val="Calibri"/>
          <family val="2"/>
          <charset val="238"/>
          <scheme val="minor"/>
        </font>
        <alignment horizontal="left" vertical="top"/>
      </dxf>
    </rfmt>
    <rfmt sheetId="1" sqref="H430" start="0" length="0">
      <dxf>
        <font>
          <sz val="12"/>
          <color theme="1"/>
          <name val="Calibri"/>
          <family val="2"/>
          <charset val="238"/>
          <scheme val="minor"/>
        </font>
        <alignment horizontal="left" vertical="top"/>
      </dxf>
    </rfmt>
    <rfmt sheetId="1" sqref="I430" start="0" length="0">
      <dxf>
        <font>
          <sz val="12"/>
          <color theme="1"/>
          <name val="Calibri"/>
          <family val="2"/>
          <charset val="238"/>
          <scheme val="minor"/>
        </font>
        <fill>
          <patternFill patternType="solid">
            <bgColor rgb="FFFFFF00"/>
          </patternFill>
        </fill>
        <alignment horizontal="center" vertical="top"/>
      </dxf>
    </rfmt>
    <rfmt sheetId="1" sqref="J430" start="0" length="0">
      <dxf>
        <font>
          <sz val="12"/>
          <color theme="1"/>
          <name val="Calibri"/>
          <family val="2"/>
          <charset val="238"/>
          <scheme val="minor"/>
        </font>
      </dxf>
    </rfmt>
    <rfmt sheetId="1" sqref="K430" start="0" length="0">
      <dxf>
        <font>
          <sz val="12"/>
          <color theme="1"/>
          <name val="Calibri"/>
          <family val="2"/>
          <charset val="238"/>
          <scheme val="minor"/>
        </font>
        <fill>
          <patternFill patternType="solid">
            <bgColor theme="0"/>
          </patternFill>
        </fill>
        <alignment horizontal="center" vertical="top"/>
      </dxf>
    </rfmt>
    <rfmt sheetId="1" sqref="L430" start="0" length="0">
      <dxf>
        <font>
          <sz val="12"/>
          <color theme="1"/>
          <name val="Calibri"/>
          <family val="2"/>
          <charset val="238"/>
          <scheme val="minor"/>
        </font>
        <alignment horizontal="center" vertical="top"/>
      </dxf>
    </rfmt>
    <rfmt sheetId="1" sqref="M430" start="0" length="0">
      <dxf>
        <font>
          <sz val="12"/>
          <color theme="1"/>
          <name val="Calibri"/>
          <family val="2"/>
          <charset val="238"/>
          <scheme val="minor"/>
        </font>
        <alignment horizontal="center" vertical="top"/>
      </dxf>
    </rfmt>
    <rfmt sheetId="1" sqref="N430" start="0" length="0">
      <dxf>
        <font>
          <sz val="12"/>
          <color theme="1"/>
          <name val="Calibri"/>
          <family val="2"/>
          <charset val="238"/>
          <scheme val="minor"/>
        </font>
        <alignment horizontal="center" vertical="top"/>
      </dxf>
    </rfmt>
    <rfmt sheetId="1" sqref="O430" start="0" length="0">
      <dxf>
        <font>
          <sz val="12"/>
          <color theme="1"/>
          <name val="Calibri"/>
          <family val="2"/>
          <charset val="238"/>
          <scheme val="minor"/>
        </font>
        <alignment horizontal="center" vertical="top"/>
      </dxf>
    </rfmt>
    <rfmt sheetId="1" sqref="P430" start="0" length="0">
      <dxf>
        <font>
          <sz val="12"/>
          <color theme="1"/>
          <name val="Calibri"/>
          <family val="2"/>
          <charset val="238"/>
          <scheme val="minor"/>
        </font>
        <alignment horizontal="center" vertical="top"/>
      </dxf>
    </rfmt>
    <rfmt sheetId="1" sqref="Q430" start="0" length="0">
      <dxf>
        <font>
          <sz val="12"/>
          <color theme="1"/>
          <name val="Calibri"/>
          <family val="2"/>
          <charset val="238"/>
          <scheme val="minor"/>
        </font>
        <alignment horizontal="center" vertical="top"/>
      </dxf>
    </rfmt>
    <rfmt sheetId="1" sqref="R430" start="0" length="0">
      <dxf>
        <font>
          <sz val="12"/>
          <color theme="1"/>
          <name val="Calibri"/>
          <family val="2"/>
          <charset val="238"/>
          <scheme val="minor"/>
        </font>
        <alignment horizontal="center" vertical="top"/>
      </dxf>
    </rfmt>
    <rcc rId="0" sId="1" dxf="1">
      <nc r="S430">
        <f>SUM(S245:S271)</f>
      </nc>
      <ndxf>
        <font>
          <sz val="12"/>
          <color theme="1"/>
          <name val="Calibri"/>
          <family val="2"/>
          <charset val="238"/>
          <scheme val="minor"/>
        </font>
        <numFmt numFmtId="4" formatCode="#,##0.00"/>
      </ndxf>
    </rcc>
    <rcc rId="0" sId="1" dxf="1">
      <nc r="T430">
        <f>SUM(T245:T271)</f>
      </nc>
      <ndxf>
        <font>
          <sz val="12"/>
          <color theme="1"/>
          <name val="Calibri"/>
          <family val="2"/>
          <charset val="238"/>
          <scheme val="minor"/>
        </font>
        <numFmt numFmtId="4" formatCode="#,##0.00"/>
      </ndxf>
    </rcc>
    <rcc rId="0" sId="1" dxf="1">
      <nc r="U430">
        <f>SUM(U245:U271)</f>
      </nc>
      <ndxf>
        <font>
          <sz val="12"/>
          <color theme="1"/>
          <name val="Calibri"/>
          <family val="2"/>
          <charset val="238"/>
          <scheme val="minor"/>
        </font>
        <numFmt numFmtId="4" formatCode="#,##0.00"/>
      </ndxf>
    </rcc>
    <rcc rId="0" sId="1" dxf="1">
      <nc r="V430">
        <f>SUM(V245:V271)</f>
      </nc>
      <ndxf>
        <font>
          <sz val="12"/>
          <color theme="1"/>
          <name val="Calibri"/>
          <family val="2"/>
          <charset val="238"/>
          <scheme val="minor"/>
        </font>
        <numFmt numFmtId="4" formatCode="#,##0.00"/>
      </ndxf>
    </rcc>
    <rcc rId="0" sId="1" dxf="1">
      <nc r="W430">
        <f>SUM(W245:W271)</f>
      </nc>
      <ndxf>
        <font>
          <sz val="12"/>
          <color theme="1"/>
          <name val="Calibri"/>
          <family val="2"/>
          <charset val="238"/>
          <scheme val="minor"/>
        </font>
        <numFmt numFmtId="4" formatCode="#,##0.00"/>
      </ndxf>
    </rcc>
    <rcc rId="0" sId="1" dxf="1">
      <nc r="X430">
        <f>SUM(X245:X271)</f>
      </nc>
      <ndxf>
        <font>
          <sz val="12"/>
          <color theme="1"/>
          <name val="Calibri"/>
          <family val="2"/>
          <charset val="238"/>
          <scheme val="minor"/>
        </font>
        <numFmt numFmtId="4" formatCode="#,##0.00"/>
      </ndxf>
    </rcc>
    <rcc rId="0" sId="1" dxf="1">
      <nc r="Y430">
        <f>SUM(Y245:Y271)</f>
      </nc>
      <ndxf>
        <font>
          <sz val="12"/>
          <color theme="1"/>
          <name val="Calibri"/>
          <family val="2"/>
          <charset val="238"/>
          <scheme val="minor"/>
        </font>
        <numFmt numFmtId="4" formatCode="#,##0.00"/>
      </ndxf>
    </rcc>
    <rcc rId="0" sId="1" dxf="1">
      <nc r="Z430">
        <f>SUM(Z245:Z271)</f>
      </nc>
      <ndxf>
        <font>
          <sz val="12"/>
          <color theme="1"/>
          <name val="Calibri"/>
          <family val="2"/>
          <charset val="238"/>
          <scheme val="minor"/>
        </font>
        <numFmt numFmtId="4" formatCode="#,##0.00"/>
      </ndxf>
    </rcc>
    <rcc rId="0" sId="1" dxf="1">
      <nc r="AA430">
        <f>SUM(AA245:AA271)</f>
      </nc>
      <ndxf>
        <font>
          <sz val="12"/>
          <color theme="1"/>
          <name val="Calibri"/>
          <family val="2"/>
          <charset val="238"/>
          <scheme val="minor"/>
        </font>
        <numFmt numFmtId="4" formatCode="#,##0.00"/>
      </ndxf>
    </rcc>
    <rcc rId="0" sId="1" dxf="1">
      <nc r="AB430">
        <f>SUM(AB245:AB271)</f>
      </nc>
      <ndxf>
        <font>
          <sz val="12"/>
          <color theme="1"/>
          <name val="Calibri"/>
          <family val="2"/>
          <charset val="238"/>
          <scheme val="minor"/>
        </font>
        <numFmt numFmtId="4" formatCode="#,##0.00"/>
      </ndxf>
    </rcc>
    <rcc rId="0" sId="1" dxf="1">
      <nc r="AC430">
        <f>SUM(AC245:AC271)</f>
      </nc>
      <ndxf>
        <font>
          <sz val="12"/>
          <color theme="1"/>
          <name val="Calibri"/>
          <family val="2"/>
          <charset val="238"/>
          <scheme val="minor"/>
        </font>
        <numFmt numFmtId="4" formatCode="#,##0.00"/>
      </ndxf>
    </rcc>
    <rcc rId="0" sId="1" dxf="1">
      <nc r="AD430">
        <f>SUM(AD245:AD271)</f>
      </nc>
      <ndxf>
        <font>
          <sz val="12"/>
          <color theme="1"/>
          <name val="Calibri"/>
          <family val="2"/>
          <charset val="238"/>
          <scheme val="minor"/>
        </font>
        <numFmt numFmtId="4" formatCode="#,##0.00"/>
      </ndxf>
    </rcc>
    <rcc rId="0" sId="1" dxf="1">
      <nc r="AE430">
        <f>SUM(AE245:AE271)</f>
      </nc>
      <ndxf>
        <font>
          <sz val="12"/>
          <color theme="1"/>
          <name val="Calibri"/>
          <family val="2"/>
          <charset val="238"/>
          <scheme val="minor"/>
        </font>
        <numFmt numFmtId="4" formatCode="#,##0.00"/>
      </ndxf>
    </rcc>
    <rcc rId="0" sId="1" dxf="1">
      <nc r="AF430">
        <f>SUM(AF245:AF271)</f>
      </nc>
      <ndxf>
        <font>
          <sz val="12"/>
          <color theme="1"/>
          <name val="Calibri"/>
          <family val="2"/>
          <charset val="238"/>
          <scheme val="minor"/>
        </font>
        <numFmt numFmtId="4" formatCode="#,##0.00"/>
      </ndxf>
    </rcc>
    <rcc rId="0" sId="1" dxf="1">
      <nc r="AG430">
        <f>SUM(AG245:AG271)</f>
      </nc>
      <ndxf>
        <font>
          <sz val="12"/>
          <color theme="1"/>
          <name val="Calibri"/>
          <family val="2"/>
          <charset val="238"/>
          <scheme val="minor"/>
        </font>
        <numFmt numFmtId="4" formatCode="#,##0.00"/>
      </ndxf>
    </rcc>
    <rfmt sheetId="1" sqref="AH430" start="0" length="0">
      <dxf>
        <font>
          <sz val="12"/>
          <color theme="1"/>
          <name val="Calibri"/>
          <family val="2"/>
          <charset val="238"/>
          <scheme val="minor"/>
        </font>
      </dxf>
    </rfmt>
    <rfmt sheetId="1" sqref="AI430" start="0" length="0">
      <dxf>
        <font>
          <sz val="12"/>
          <color theme="1"/>
          <name val="Calibri"/>
          <family val="2"/>
          <charset val="238"/>
          <scheme val="minor"/>
        </font>
      </dxf>
    </rfmt>
    <rfmt sheetId="1" sqref="AJ430" start="0" length="0">
      <dxf>
        <font>
          <sz val="12"/>
          <color theme="1"/>
          <name val="Calibri"/>
          <family val="2"/>
          <charset val="238"/>
          <scheme val="minor"/>
        </font>
      </dxf>
    </rfmt>
    <rfmt sheetId="1" sqref="AK430" start="0" length="0">
      <dxf>
        <font>
          <sz val="12"/>
          <color theme="1"/>
          <name val="Calibri"/>
          <family val="2"/>
          <charset val="238"/>
          <scheme val="minor"/>
        </font>
      </dxf>
    </rfmt>
    <rfmt sheetId="1" sqref="AL430" start="0" length="0">
      <dxf>
        <font>
          <sz val="12"/>
          <color theme="1"/>
          <name val="Calibri"/>
          <family val="2"/>
          <charset val="238"/>
          <scheme val="minor"/>
        </font>
      </dxf>
    </rfmt>
  </rrc>
  <rm rId="2420" sheetId="1" source="A397:XFD397" destination="A174:XFD174" sourceSheetId="1">
    <rfmt sheetId="1" xfDxf="1" sqref="A174:XFD174" start="0" length="0"/>
    <rcc rId="0" sId="1" dxf="1">
      <nc r="A174">
        <v>2</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74"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7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74"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74" start="0" length="0">
      <dxf>
        <font>
          <sz val="12"/>
          <color auto="1"/>
          <name val="Calibri"/>
          <family val="2"/>
          <charset val="238"/>
          <scheme val="minor"/>
        </font>
        <fill>
          <patternFill patternType="solid">
            <bgColor theme="0"/>
          </patternFill>
        </fill>
        <alignment horizontal="left" vertical="center" wrapText="1"/>
        <border outline="0">
          <left style="thin">
            <color indexed="64"/>
          </left>
          <right style="thin">
            <color indexed="64"/>
          </right>
          <top style="thin">
            <color indexed="64"/>
          </top>
          <bottom style="thin">
            <color indexed="64"/>
          </bottom>
        </border>
      </dxf>
    </rfmt>
    <rfmt sheetId="1" sqref="F174"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7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7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74"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174"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74" start="0" length="0">
      <dxf>
        <font>
          <sz val="12"/>
          <color auto="1"/>
          <name val="Calibri"/>
          <family val="2"/>
          <charset val="238"/>
          <scheme val="minor"/>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17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74">
        <f>S174/AE174*100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74"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74"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74"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74"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74"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174">
        <f>T174+U174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74"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74"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74">
        <f>W174+X174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174"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74"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74">
        <f>Z174+AA174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174"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74"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74">
        <f>AC174+AD174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74"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74"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74">
        <f>S174+V174+Y174+AB174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7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74">
        <f>AE174+AF174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7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74"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7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7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74" start="0" length="0">
      <dxf>
        <font>
          <sz val="12"/>
          <color theme="1"/>
          <name val="Calibri"/>
          <family val="2"/>
          <charset val="238"/>
          <scheme val="minor"/>
        </font>
      </dxf>
    </rfmt>
  </rm>
  <rcv guid="{36624B2D-80F9-4F79-AC4A-B3547C36F23F}" action="delete"/>
  <rdn rId="0" localSheetId="1" customView="1" name="Z_36624B2D_80F9_4F79_AC4A_B3547C36F23F_.wvu.PrintArea" hidden="1" oldHidden="1">
    <formula>Sheet1!$A$1:$AL$451</formula>
    <oldFormula>Sheet1!$A$1:$AL$451</oldFormula>
  </rdn>
  <rdn rId="0" localSheetId="1" customView="1" name="Z_36624B2D_80F9_4F79_AC4A_B3547C36F23F_.wvu.FilterData" hidden="1" oldHidden="1">
    <formula>Sheet1!$A$1:$DG$429</formula>
    <oldFormula>Sheet1!$A$1:$DG$429</oldFormula>
  </rdn>
  <rcv guid="{36624B2D-80F9-4F79-AC4A-B3547C36F23F}"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3" sId="1">
    <oc r="A174">
      <v>154</v>
    </oc>
    <nc r="A174">
      <v>2</v>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79" start="0" length="0">
    <dxf>
      <fill>
        <patternFill>
          <bgColor theme="9" tint="0.59999389629810485"/>
        </patternFill>
      </fill>
    </dxf>
  </rfmt>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24" sId="1" ref="A397:XFD397" action="deleteRow">
    <undo index="65535" exp="area" ref3D="1" dr="$H$1:$N$1048576" dn="Z_65B035E3_87FA_46C5_996E_864F2C8D0EBC_.wvu.Cols" sId="1"/>
    <rfmt sheetId="1" xfDxf="1" sqref="A397:XFD397" start="0" length="0"/>
  </rrc>
  <rcc rId="2425" sId="1">
    <oc r="A397">
      <v>155</v>
    </oc>
    <nc r="A397">
      <v>154</v>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6" sId="1">
    <oc r="A398">
      <v>156</v>
    </oc>
    <nc r="A398">
      <v>155</v>
    </nc>
  </rcc>
  <rcc rId="2427" sId="1">
    <oc r="A399">
      <v>157</v>
    </oc>
    <nc r="A399">
      <v>156</v>
    </nc>
  </rcc>
  <rcc rId="2428" sId="1">
    <oc r="A400">
      <v>158</v>
    </oc>
    <nc r="A400">
      <v>157</v>
    </nc>
  </rcc>
  <rcc rId="2429" sId="1">
    <oc r="A401">
      <v>159</v>
    </oc>
    <nc r="A401">
      <v>158</v>
    </nc>
  </rcc>
  <rcc rId="2430" sId="1">
    <oc r="A402">
      <v>160</v>
    </oc>
    <nc r="A402">
      <v>159</v>
    </nc>
  </rcc>
  <rcc rId="2431" sId="1">
    <oc r="A403">
      <v>161</v>
    </oc>
    <nc r="A403">
      <v>160</v>
    </nc>
  </rcc>
  <rcc rId="2432" sId="1">
    <oc r="A404">
      <v>162</v>
    </oc>
    <nc r="A404">
      <v>161</v>
    </nc>
  </rcc>
  <rcc rId="2433" sId="1">
    <oc r="A405">
      <v>163</v>
    </oc>
    <nc r="A405">
      <v>162</v>
    </nc>
  </rcc>
  <rcc rId="2434" sId="1">
    <oc r="A406">
      <v>164</v>
    </oc>
    <nc r="A406">
      <v>163</v>
    </nc>
  </rcc>
  <rcc rId="2435" sId="1">
    <oc r="A407">
      <v>165</v>
    </oc>
    <nc r="A407">
      <v>164</v>
    </nc>
  </rcc>
  <rcc rId="2436" sId="1">
    <oc r="A408">
      <v>166</v>
    </oc>
    <nc r="A408">
      <v>165</v>
    </nc>
  </rcc>
  <rcc rId="2437" sId="1" odxf="1" dxf="1">
    <oc r="A409">
      <v>167</v>
    </oc>
    <nc r="A409">
      <v>166</v>
    </nc>
    <odxf>
      <border outline="0">
        <left style="medium">
          <color indexed="64"/>
        </left>
      </border>
    </odxf>
    <ndxf>
      <border outline="0">
        <left style="thin">
          <color indexed="64"/>
        </left>
      </border>
    </ndxf>
  </rcc>
  <rcc rId="2438" sId="1">
    <oc r="A410">
      <v>168</v>
    </oc>
    <nc r="A410">
      <v>167</v>
    </nc>
  </rcc>
  <rcc rId="2439" sId="1">
    <oc r="A411">
      <v>169</v>
    </oc>
    <nc r="A411">
      <v>168</v>
    </nc>
  </rcc>
  <rcc rId="2440" sId="1" odxf="1" dxf="1">
    <oc r="A412">
      <v>170</v>
    </oc>
    <nc r="A412">
      <v>169</v>
    </nc>
    <odxf>
      <border outline="0">
        <left style="medium">
          <color indexed="64"/>
        </left>
      </border>
    </odxf>
    <ndxf>
      <border outline="0">
        <left style="thin">
          <color indexed="64"/>
        </left>
      </border>
    </ndxf>
  </rcc>
  <rcc rId="2441" sId="1">
    <oc r="A413">
      <v>171</v>
    </oc>
    <nc r="A413">
      <v>170</v>
    </nc>
  </rcc>
  <rcc rId="2442" sId="1">
    <oc r="A414">
      <v>172</v>
    </oc>
    <nc r="A414">
      <v>171</v>
    </nc>
  </rcc>
  <rcc rId="2443" sId="1" odxf="1" dxf="1">
    <oc r="A415">
      <v>173</v>
    </oc>
    <nc r="A415">
      <v>172</v>
    </nc>
    <odxf>
      <border outline="0">
        <left style="medium">
          <color indexed="64"/>
        </left>
      </border>
    </odxf>
    <ndxf>
      <border outline="0">
        <left style="thin">
          <color indexed="64"/>
        </left>
      </border>
    </ndxf>
  </rcc>
  <rcc rId="2444" sId="1">
    <oc r="A416">
      <v>174</v>
    </oc>
    <nc r="A416">
      <v>173</v>
    </nc>
  </rcc>
  <rcc rId="2445" sId="1">
    <oc r="A417">
      <v>175</v>
    </oc>
    <nc r="A417">
      <v>174</v>
    </nc>
  </rcc>
  <rcc rId="2446" sId="1" odxf="1" dxf="1">
    <oc r="A418">
      <v>176</v>
    </oc>
    <nc r="A418">
      <v>175</v>
    </nc>
    <odxf>
      <border outline="0">
        <left style="medium">
          <color indexed="64"/>
        </left>
      </border>
    </odxf>
    <ndxf>
      <border outline="0">
        <left style="thin">
          <color indexed="64"/>
        </left>
      </border>
    </ndxf>
  </rcc>
  <rcc rId="2447" sId="1">
    <nc r="I417" t="inlineStr">
      <is>
        <t>NA</t>
      </is>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8" sId="1">
    <nc r="M415">
      <f>S415/AE415*100</f>
    </nc>
  </rcc>
  <rcc rId="2449" sId="1">
    <nc r="M416">
      <f>S416/AE416*100</f>
    </nc>
  </rcc>
  <rcc rId="2450" sId="1">
    <oc r="M417">
      <f>S417/AE417*100</f>
    </oc>
    <nc r="M417">
      <f>S417/AE417*100</f>
    </nc>
  </rcc>
  <rcc rId="2451" sId="1">
    <nc r="M418">
      <f>S418/AE418*100</f>
    </nc>
  </rcc>
  <rcc rId="2452" sId="1">
    <nc r="N416" t="inlineStr">
      <is>
        <t>Proiect cu acoperire națională</t>
      </is>
    </nc>
  </rcc>
  <rcc rId="2453" sId="1">
    <nc r="O416" t="inlineStr">
      <is>
        <t>București</t>
      </is>
    </nc>
  </rcc>
  <rcc rId="2454" sId="1">
    <nc r="Q416" t="inlineStr">
      <is>
        <t>APC</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5" sId="1">
    <nc r="R416" t="inlineStr">
      <is>
        <t>119 - Investiții în capacitatea instituțională și în eficiența administrațiilor și a serviciilor publice la nivel național, regional și local, în perspectiva realizării de reforme, a unei mai bune legiferări și a bunei guvernanțe</t>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8" sId="1">
    <nc r="A419">
      <v>176</v>
    </nc>
  </rcc>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1" sId="1">
    <nc r="B419">
      <v>112719</v>
    </nc>
  </rcc>
  <rcc rId="2462" sId="1">
    <nc r="C419">
      <v>287</v>
    </nc>
  </rcc>
  <rcc rId="2463" sId="1">
    <nc r="D419" t="inlineStr">
      <is>
        <t>ET</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4" sId="1">
    <nc r="E419" t="inlineStr">
      <is>
        <t>AP1/11i /1.1</t>
      </is>
    </nc>
  </rcc>
  <rcc rId="2465" sId="1">
    <nc r="F419" t="inlineStr">
      <is>
        <t>CP 2/2017 (MySMIS: POCA/111/1/1)</t>
      </is>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6" sId="1">
    <nc r="G419" t="inlineStr">
      <is>
        <t>Imbunatatiri privind calificarea si ocuparea in domeniul textil cu sprijinul actorilor relevanti din sector</t>
      </is>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19" start="0" length="2147483647">
    <dxf>
      <font>
        <name val="Trebuchet MS"/>
        <scheme val="none"/>
      </font>
    </dxf>
  </rfmt>
  <rcc rId="2467" sId="1">
    <nc r="H419" t="inlineStr">
      <is>
        <t>Asociatia Comitetul Sectorial din Ramura Textile, Confectii - COMITEX</t>
      </is>
    </nc>
  </rcc>
  <rcc rId="2468" sId="1">
    <nc r="I419" t="inlineStr">
      <is>
        <t>Asociatia Astrico Nord - Est Savinesti</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9" sId="1">
    <nc r="J419" t="inlineStr">
      <is>
        <t>Obiectivul general al proiectului este dezvoltarea capacitatii Comitex si Asociatiei „Astrico Nord-Est” de a promova propuneri alternative privind politicile de calificare si ocupare, cu accent pe sectorul textil.</t>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0" sId="1">
    <oc r="J419" t="inlineStr">
      <is>
        <t>Obiectivul general al proiectului este dezvoltarea capacitatii Comitex si Asociatiei „Astrico Nord-Est” de a promova propuneri alternative privind politicile de calificare si ocupare, cu accent pe sectorul textil.</t>
      </is>
    </oc>
    <nc r="J419" t="inlineStr">
      <is>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is>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1" sId="1" numFmtId="19">
    <nc r="K419">
      <v>43399</v>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2" sId="1" numFmtId="19">
    <nc r="L419">
      <v>43886</v>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3" sId="1">
    <nc r="M419">
      <f>S419/AE419*100</f>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4" sId="1">
    <nc r="N419" t="inlineStr">
      <is>
        <t>Proiect cu acoperire națională</t>
      </is>
    </nc>
  </rcc>
  <rcc rId="2475" sId="1">
    <nc r="O419" t="inlineStr">
      <is>
        <t>Bucuresti</t>
      </is>
    </nc>
  </rcc>
  <rcc rId="2476" sId="1">
    <nc r="P419" t="inlineStr">
      <is>
        <t>Bucuresti</t>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7" sId="1">
    <nc r="Q419" t="inlineStr">
      <is>
        <t>ONG</t>
      </is>
    </nc>
  </rcc>
  <rcc rId="2478" sId="1">
    <nc r="R419" t="inlineStr">
      <is>
        <t>119 - Investiții în capacitatea instituțională și în eficiența administrațiilor și a serviciilor publice la nivel național, regional și local, în perspectiva realizării de reforme, a unei mai bune legiferări și a bunei guvernanțe</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9" sId="1" numFmtId="4">
    <nc r="T419">
      <v>629594.75</v>
    </nc>
  </rcc>
  <rcc rId="2480" sId="1" numFmtId="4">
    <nc r="U419">
      <v>151140.25</v>
    </nc>
  </rcc>
  <rcc rId="2481" sId="1" numFmtId="4">
    <nc r="W419">
      <v>111105.01</v>
    </nc>
  </rcc>
  <rcc rId="2482" sId="1" numFmtId="4">
    <nc r="X419">
      <v>37785.03</v>
    </nc>
  </rcc>
  <rcc rId="2483" sId="1" numFmtId="4">
    <nc r="Z419">
      <v>15116.28</v>
    </nc>
  </rcc>
  <rcc rId="2484" sId="1" numFmtId="4">
    <nc r="AA419">
      <v>3855.65</v>
    </nc>
  </rcc>
  <rm rId="2485" sheetId="1" source="Z419:AA419" destination="AC419:AD419" sourceSheetId="1">
    <undo index="65535" exp="ref" v="1" dr="AD419" r="AB419" sId="1"/>
    <undo index="0" exp="ref" v="1" dr="AC419" r="AB419" sId="1"/>
    <rfmt sheetId="1" s="1" sqref="AC419"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419"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m>
  <rfmt sheetId="1" s="1" sqref="Z41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AA41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2486" sId="1">
    <oc r="Y419">
      <f>AC419+AD419</f>
    </oc>
    <nc r="Y419">
      <f>Z419+AA419</f>
    </nc>
  </rcc>
  <rcc rId="2487" sId="1">
    <oc r="AB419">
      <f>#REF!+#REF!</f>
    </oc>
    <nc r="AB419">
      <f>AC419+AD419</f>
    </nc>
  </rcc>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0" sId="1">
    <nc r="AH418" t="inlineStr">
      <is>
        <t>în implementare</t>
      </is>
    </nc>
  </rcc>
  <rcc rId="2491" sId="1">
    <nc r="AH419" t="inlineStr">
      <is>
        <t>în implementare</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87F3E0E-3A8E-4B82-8170-33752259B7DB}" action="delete"/>
  <rdn rId="0" localSheetId="1" customView="1" name="Z_A87F3E0E_3A8E_4B82_8170_33752259B7DB_.wvu.PrintArea" hidden="1" oldHidden="1">
    <formula>Sheet1!$A$1:$AL$450</formula>
    <oldFormula>Sheet1!$A$1:$AL$450</oldFormula>
  </rdn>
  <rdn rId="0" localSheetId="1" customView="1" name="Z_A87F3E0E_3A8E_4B82_8170_33752259B7DB_.wvu.FilterData" hidden="1" oldHidden="1">
    <formula>Sheet1!$A$6:$AL$450</formula>
    <oldFormula>Sheet1!$A$6:$AL$450</oldFormula>
  </rdn>
  <rcv guid="{A87F3E0E-3A8E-4B82-8170-33752259B7DB}" action="add"/>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4" sId="1">
    <nc r="A420">
      <v>177</v>
    </nc>
  </rcc>
  <rcc rId="2495" sId="1">
    <nc r="B420">
      <v>112591</v>
    </nc>
  </rcc>
  <rcc rId="2496" sId="1">
    <nc r="C420">
      <v>205</v>
    </nc>
  </rcc>
  <rcc rId="2497" sId="1">
    <nc r="D420" t="inlineStr">
      <is>
        <t>RG</t>
      </is>
    </nc>
  </rcc>
  <rcc rId="2498" sId="1">
    <nc r="E420" t="inlineStr">
      <is>
        <t>AP1/11i /1.1</t>
      </is>
    </nc>
  </rcc>
  <rcc rId="2499" sId="1">
    <nc r="F420" t="inlineStr">
      <is>
        <t>CP 2/2017 (MySMIS: POCA/111/1/1)</t>
      </is>
    </nc>
  </rcc>
  <rfmt sheetId="1" sqref="G420" start="0" length="0">
    <dxf>
      <font>
        <sz val="11"/>
        <color theme="1"/>
        <name val="Calibri"/>
        <family val="2"/>
        <charset val="238"/>
        <scheme val="minor"/>
      </font>
      <alignment horizontal="general" vertical="bottom" wrapText="0"/>
      <border outline="0">
        <right/>
        <top/>
        <bottom/>
      </border>
    </dxf>
  </rfmt>
  <rfmt sheetId="1" xfDxf="1" sqref="G420" start="0" length="0">
    <dxf>
      <font>
        <b/>
        <name val="Trebuchet MS"/>
        <scheme val="none"/>
      </font>
    </dxf>
  </rfmt>
  <rcc rId="2500" sId="1" odxf="1" dxf="1">
    <nc r="G420" t="inlineStr">
      <is>
        <t>Sănătatea mintală - prioritate pe agenda publică!”</t>
      </is>
    </nc>
    <ndxf>
      <font>
        <b val="0"/>
        <sz val="10"/>
        <name val="Trebuchet MS"/>
        <scheme val="none"/>
      </font>
      <alignment horizontal="center" vertical="center" wrapText="1"/>
      <border outline="0">
        <right style="thin">
          <color indexed="64"/>
        </right>
        <top style="thin">
          <color indexed="64"/>
        </top>
        <bottom style="thin">
          <color indexed="64"/>
        </bottom>
      </border>
    </ndxf>
  </rcc>
  <rfmt sheetId="1" sqref="H420" start="0" length="0">
    <dxf>
      <font>
        <sz val="11"/>
        <color theme="1"/>
        <name val="Calibri"/>
        <family val="2"/>
        <charset val="238"/>
        <scheme val="minor"/>
      </font>
      <alignment horizontal="general" vertical="bottom" wrapText="0"/>
      <border outline="0">
        <left/>
        <right/>
        <top/>
        <bottom/>
      </border>
    </dxf>
  </rfmt>
  <rfmt sheetId="1" xfDxf="1" sqref="H420" start="0" length="0">
    <dxf>
      <font>
        <b/>
        <name val="Trebuchet MS"/>
        <scheme val="none"/>
      </font>
      <alignment vertical="center"/>
    </dxf>
  </rfmt>
  <rcc rId="2501" sId="1" odxf="1" dxf="1">
    <nc r="H420" t="inlineStr">
      <is>
        <t>SOCIETATEA ROMANA DE SPRIJIN A VIRSTNICILOR SI A SUFERINZILOR CU AFECTIUNI DE TIP ALZHEIMER</t>
      </is>
    </nc>
    <ndxf>
      <font>
        <b val="0"/>
        <sz val="12"/>
        <color auto="1"/>
        <name val="Trebuchet MS"/>
        <charset val="1"/>
        <scheme val="none"/>
      </font>
      <alignment horizontal="left" wrapText="1"/>
      <border outline="0">
        <left style="thin">
          <color indexed="64"/>
        </left>
        <right style="thin">
          <color indexed="64"/>
        </right>
        <top style="thin">
          <color indexed="64"/>
        </top>
        <bottom style="thin">
          <color indexed="64"/>
        </bottom>
      </border>
    </ndxf>
  </rcc>
  <rcc rId="2502" sId="1" numFmtId="19">
    <nc r="K420">
      <v>43404</v>
    </nc>
  </rcc>
  <rcc rId="2503" sId="1">
    <nc r="L420" t="inlineStr">
      <is>
        <t>31.02.2020</t>
      </is>
    </nc>
  </rcc>
  <rcc rId="2504" sId="1">
    <nc r="J420" t="inlineStr">
      <is>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is>
    </nc>
  </rcc>
  <rcc rId="2505" sId="1" numFmtId="4">
    <nc r="M420">
      <v>82.304186650000005</v>
    </nc>
  </rcc>
  <rcc rId="2506" sId="1">
    <nc r="N420" t="inlineStr">
      <is>
        <t>Proiect cu acoperire națională</t>
      </is>
    </nc>
  </rcc>
  <rcc rId="2507" sId="1">
    <nc r="O420" t="inlineStr">
      <is>
        <t>București</t>
      </is>
    </nc>
  </rcc>
  <rcc rId="2508" sId="1">
    <nc r="I420" t="inlineStr">
      <is>
        <t>Asociația Habilitas - Centrul de Resurse și formare profesională</t>
      </is>
    </nc>
  </rcc>
  <rcc rId="2509" sId="1">
    <nc r="P420" t="inlineStr">
      <is>
        <t>București</t>
      </is>
    </nc>
  </rcc>
  <rcc rId="2510" sId="1">
    <nc r="Q420" t="inlineStr">
      <is>
        <t>ONG</t>
      </is>
    </nc>
  </rcc>
  <rcc rId="2511" sId="1">
    <nc r="R420" t="inlineStr">
      <is>
        <t>119 - Investiții în capacitatea instituțională și în eficiența administrațiilor și a serviciilor publice la nivel național, regional și local, în perspectiva realizării de reforme, a unei mai bune legiferări și a bunei guvernanțe</t>
      </is>
    </nc>
  </rcc>
  <rcv guid="{901F9774-8BE7-424D-87C2-1026F3FA2E93}" action="delete"/>
  <rdn rId="0" localSheetId="1" customView="1" name="Z_901F9774_8BE7_424D_87C2_1026F3FA2E93_.wvu.PrintArea" hidden="1" oldHidden="1">
    <formula>Sheet1!$A$1:$AL$450</formula>
    <oldFormula>Sheet1!$A$1:$AL$450</oldFormula>
  </rdn>
  <rdn rId="0" localSheetId="1" customView="1" name="Z_901F9774_8BE7_424D_87C2_1026F3FA2E93_.wvu.FilterData" hidden="1" oldHidden="1">
    <formula>Sheet1!$A$6:$AL$450</formula>
    <oldFormula>Sheet1!$F$1:$F$457</oldFormula>
  </rdn>
  <rcv guid="{901F9774-8BE7-424D-87C2-1026F3FA2E93}"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14" sId="1" numFmtId="4">
    <nc r="T420">
      <v>618566.51</v>
    </nc>
  </rcc>
  <rcc rId="2515" sId="1" numFmtId="4">
    <nc r="U420">
      <v>148492.82999999999</v>
    </nc>
  </rcc>
  <rcc rId="2516" sId="1" numFmtId="4">
    <nc r="W420">
      <v>109158.8</v>
    </nc>
  </rcc>
  <rcc rId="2517" sId="1" numFmtId="4">
    <nc r="X420">
      <v>37123.19</v>
    </nc>
  </rcc>
  <rcc rId="2518" sId="1" numFmtId="4">
    <nc r="AC420">
      <v>14851.54</v>
    </nc>
  </rcc>
  <rcc rId="2519" sId="1" numFmtId="4">
    <nc r="AD420">
      <v>3788.08</v>
    </nc>
  </rcc>
  <rcc rId="2520" sId="1">
    <nc r="AH420" t="inlineStr">
      <is>
        <t>în implementare</t>
      </is>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01F9774-8BE7-424D-87C2-1026F3FA2E93}" action="delete"/>
  <rdn rId="0" localSheetId="1" customView="1" name="Z_901F9774_8BE7_424D_87C2_1026F3FA2E93_.wvu.PrintArea" hidden="1" oldHidden="1">
    <formula>Sheet1!$A$1:$AL$450</formula>
    <oldFormula>Sheet1!$A$1:$AL$450</oldFormula>
  </rdn>
  <rdn rId="0" localSheetId="1" customView="1" name="Z_901F9774_8BE7_424D_87C2_1026F3FA2E93_.wvu.FilterData" hidden="1" oldHidden="1">
    <formula>Sheet1!$C$1:$C$457</formula>
    <oldFormula>Sheet1!$A$6:$AL$450</oldFormula>
  </rdn>
  <rcv guid="{901F9774-8BE7-424D-87C2-1026F3FA2E93}"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5" start="0" length="0">
    <dxf>
      <fill>
        <patternFill>
          <bgColor theme="9" tint="0.59999389629810485"/>
        </patternFill>
      </fill>
    </dxf>
  </rfmt>
  <rfmt sheetId="1" sqref="K15" start="0" length="0">
    <dxf>
      <fill>
        <patternFill>
          <bgColor theme="9" tint="0.59999389629810485"/>
        </patternFill>
      </fill>
    </dxf>
  </rfmt>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0" start="0" length="0">
    <dxf>
      <fill>
        <patternFill>
          <bgColor theme="9" tint="0.59999389629810485"/>
        </patternFill>
      </fill>
    </dxf>
  </rfmt>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6" start="0" length="0">
    <dxf>
      <fill>
        <patternFill>
          <bgColor theme="9" tint="0.59999389629810485"/>
        </patternFill>
      </fill>
    </dxf>
  </rfmt>
  <rfmt sheetId="1" sqref="K26" start="0" length="0">
    <dxf>
      <font>
        <b/>
        <sz val="12"/>
        <color auto="1"/>
      </font>
      <numFmt numFmtId="0" formatCode="General"/>
      <fill>
        <patternFill>
          <bgColor theme="9" tint="0.59999389629810485"/>
        </patternFill>
      </fill>
    </dxf>
  </rfmt>
  <rfmt sheetId="1" sqref="F26" start="0" length="0">
    <dxf>
      <fill>
        <patternFill>
          <bgColor theme="9" tint="0.59999389629810485"/>
        </patternFill>
      </fill>
      <alignment horizontal="left"/>
    </dxf>
  </rfmt>
  <rfmt sheetId="1" sqref="B26" start="0" length="0">
    <dxf>
      <fill>
        <patternFill>
          <bgColor theme="9" tint="0.59999389629810485"/>
        </patternFill>
      </fill>
      <alignment horizontal="left"/>
      <border outline="0">
        <left style="thin">
          <color indexed="64"/>
        </left>
      </border>
    </dxf>
  </rfmt>
  <rfmt sheetId="1" sqref="C26" start="0" length="0">
    <dxf>
      <font>
        <sz val="12"/>
        <color auto="1"/>
      </font>
      <fill>
        <patternFill>
          <bgColor theme="9" tint="0.59999389629810485"/>
        </patternFill>
      </fill>
      <alignment horizontal="left"/>
    </dxf>
  </rfmt>
  <rfmt sheetId="1" sqref="D26" start="0" length="0">
    <dxf>
      <fill>
        <patternFill>
          <bgColor theme="9" tint="0.59999389629810485"/>
        </patternFill>
      </fill>
      <alignment horizontal="left"/>
    </dxf>
  </rfmt>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527" sheetId="1" source="A26:XFD26" destination="A27:XFD27" sourceSheetId="1">
    <undo index="65535" exp="area" dr="S27:S31" r="S32" sId="1"/>
    <undo index="65535" exp="area" dr="T27:T31" r="T32" sId="1"/>
    <undo index="65535" exp="area" dr="U27:U31" r="U32" sId="1"/>
    <undo index="65535" exp="area" dr="V27:V31" r="V32" sId="1"/>
    <undo index="65535" exp="area" dr="W27:W31" r="W32" sId="1"/>
    <undo index="65535" exp="area" dr="X27:X31" r="X32" sId="1"/>
    <undo index="65535" exp="area" dr="Y27:Y31" r="Y32" sId="1"/>
    <undo index="65535" exp="area" dr="Z27:Z31" r="Z32" sId="1"/>
    <undo index="65535" exp="area" dr="AA27:AA31" r="AA32" sId="1"/>
    <undo index="65535" exp="area" dr="AB27:AB31" r="AB32" sId="1"/>
    <undo index="65535" exp="area" dr="AC27:AC31" r="AC32" sId="1"/>
    <undo index="65535" exp="area" dr="AD27:AD31" r="AD32" sId="1"/>
    <undo index="65535" exp="area" dr="AE27:AE31" r="AE32" sId="1"/>
    <undo index="65535" exp="area" dr="AF27:AF31" r="AF32" sId="1"/>
    <undo index="65535" exp="area" dr="AG27:AG31" r="AG32" sId="1"/>
    <undo index="65535" exp="area" dr="AI27:AI31" r="AI32" sId="1"/>
    <undo index="65535" exp="area" dr="AJ27:AJ31" r="AJ32" sId="1"/>
    <undo index="65535" exp="area" dr="AK27:AK31" r="AK32" sId="1"/>
    <rfmt sheetId="1" xfDxf="1" sqref="A27:XFD27" start="0" length="0"/>
    <rfmt sheetId="1" sqref="A2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7"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7" start="0" length="0">
      <dxf>
        <font>
          <sz val="12"/>
          <color auto="1"/>
          <name val="Calibri"/>
          <family val="2"/>
          <charset val="238"/>
          <scheme val="minor"/>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27">
        <f>S27/AE27*100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7" t="inlineStr">
        <is>
          <t>BACĂU</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1" sqref="S2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T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2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W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Y2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Z2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2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27"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27"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7" start="0" length="0">
      <dxf>
        <font>
          <sz val="12"/>
          <color theme="1"/>
          <name val="Calibri"/>
          <family val="2"/>
          <charset val="238"/>
          <scheme val="minor"/>
        </font>
      </dxf>
    </rfmt>
  </rm>
  <rfmt sheetId="1" sqref="A2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6"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fmt sheetId="1" sqref="D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6"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F26"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G26" start="0" length="0">
    <dxf>
      <font>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H26" start="0" length="0">
    <dxf>
      <font>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I26"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J26"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K26" start="0" length="0">
    <dxf>
      <font>
        <sz val="12"/>
        <color auto="1"/>
        <name val="Calibri"/>
        <family val="2"/>
        <charset val="238"/>
        <scheme val="minor"/>
      </font>
      <numFmt numFmtId="19" formatCode="dd/mm/yyyy"/>
      <alignment vertical="center" wrapText="1"/>
      <border outline="0">
        <left style="thin">
          <color indexed="64"/>
        </left>
        <right style="thin">
          <color indexed="64"/>
        </right>
        <top style="thin">
          <color indexed="64"/>
        </top>
        <bottom style="thin">
          <color indexed="64"/>
        </bottom>
      </border>
    </dxf>
  </rfmt>
  <rfmt sheetId="1" sqref="L26" start="0" length="0">
    <dxf>
      <font>
        <sz val="12"/>
        <color auto="1"/>
        <name val="Calibri"/>
        <family val="2"/>
        <charset val="238"/>
        <scheme val="minor"/>
      </font>
      <numFmt numFmtId="19" formatCode="dd/mm/yyyy"/>
      <alignment vertical="center" wrapText="1"/>
      <border outline="0">
        <left style="thin">
          <color indexed="64"/>
        </left>
        <right style="thin">
          <color indexed="64"/>
        </right>
        <top style="thin">
          <color indexed="64"/>
        </top>
        <bottom style="thin">
          <color indexed="64"/>
        </bottom>
      </border>
    </dxf>
  </rfmt>
  <rfmt sheetId="1" sqref="M26" start="0" length="0">
    <dxf>
      <font>
        <sz val="12"/>
        <color auto="1"/>
        <name val="Calibri"/>
        <family val="2"/>
        <charset val="238"/>
        <scheme val="minor"/>
      </font>
      <numFmt numFmtId="164" formatCode="0.000000000"/>
      <alignment vertical="center" wrapText="1"/>
      <border outline="0">
        <left style="thin">
          <color indexed="64"/>
        </left>
        <right style="thin">
          <color indexed="64"/>
        </right>
        <top style="thin">
          <color indexed="64"/>
        </top>
        <bottom style="thin">
          <color indexed="64"/>
        </bottom>
      </border>
    </dxf>
  </rfmt>
  <rfmt sheetId="1" sqref="N26" start="0" length="0">
    <dxf>
      <font>
        <sz val="12"/>
        <color auto="1"/>
        <name val="Calibri"/>
        <family val="2"/>
        <charset val="238"/>
        <scheme val="minor"/>
      </font>
      <fill>
        <patternFill patternType="solid">
          <bgColor theme="0"/>
        </patternFill>
      </fill>
      <alignment vertical="center" wrapText="1"/>
      <border outline="0">
        <left style="thin">
          <color indexed="64"/>
        </left>
        <right style="thin">
          <color indexed="64"/>
        </right>
        <top style="thin">
          <color indexed="64"/>
        </top>
        <bottom style="thin">
          <color indexed="64"/>
        </bottom>
      </border>
    </dxf>
  </rfmt>
  <rfmt sheetId="1" sqref="O26" start="0" length="0">
    <dxf>
      <font>
        <sz val="12"/>
        <color auto="1"/>
        <name val="Calibri"/>
        <family val="2"/>
        <charset val="238"/>
        <scheme val="minor"/>
      </font>
      <numFmt numFmtId="19" formatCode="dd/mm/yyyy"/>
      <alignment vertical="center" wrapText="1"/>
      <border outline="0">
        <left style="thin">
          <color indexed="64"/>
        </left>
        <right style="thin">
          <color indexed="64"/>
        </right>
        <top style="thin">
          <color indexed="64"/>
        </top>
        <bottom style="thin">
          <color indexed="64"/>
        </bottom>
      </border>
    </dxf>
  </rfmt>
  <rfmt sheetId="1" sqref="P26" start="0" length="0">
    <dxf>
      <font>
        <sz val="12"/>
        <color auto="1"/>
        <name val="Calibri"/>
        <family val="2"/>
        <charset val="238"/>
        <scheme val="minor"/>
      </font>
      <numFmt numFmtId="19" formatCode="dd/mm/yyyy"/>
      <alignment vertical="center" wrapText="1"/>
      <border outline="0">
        <left style="thin">
          <color indexed="64"/>
        </left>
        <right style="thin">
          <color indexed="64"/>
        </right>
        <top style="thin">
          <color indexed="64"/>
        </top>
        <bottom style="thin">
          <color indexed="64"/>
        </bottom>
      </border>
    </dxf>
  </rfmt>
  <rfmt sheetId="1" sqref="Q26" start="0" length="0">
    <dxf>
      <font>
        <sz val="12"/>
        <color auto="1"/>
        <name val="Calibri"/>
        <family val="2"/>
        <charset val="238"/>
        <scheme val="minor"/>
      </font>
      <numFmt numFmtId="19" formatCode="dd/mm/yyyy"/>
      <alignment vertical="center" wrapText="1"/>
      <border outline="0">
        <left style="thin">
          <color indexed="64"/>
        </left>
        <right style="thin">
          <color indexed="64"/>
        </right>
        <top style="thin">
          <color indexed="64"/>
        </top>
        <bottom style="thin">
          <color indexed="64"/>
        </bottom>
      </border>
    </dxf>
  </rfmt>
  <rfmt sheetId="1" sqref="R26" start="0" length="0">
    <dxf>
      <font>
        <sz val="12"/>
        <color auto="1"/>
        <name val="Calibri"/>
        <family val="2"/>
        <charset val="238"/>
        <scheme val="minor"/>
      </font>
      <fill>
        <patternFill patternType="solid">
          <bgColor theme="0"/>
        </patternFill>
      </fill>
      <alignment vertical="center" wrapText="1"/>
      <border outline="0">
        <left style="thin">
          <color indexed="64"/>
        </left>
        <right style="thin">
          <color indexed="64"/>
        </right>
        <top style="thin">
          <color indexed="64"/>
        </top>
        <bottom style="thin">
          <color indexed="64"/>
        </bottom>
      </border>
    </dxf>
  </rfmt>
  <rfmt sheetId="1" s="1" sqref="S26"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T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U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V26"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W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X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Y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Z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AA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AB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AC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AD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AE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F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2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6" start="0" length="0">
    <dxf>
      <font>
        <b/>
        <sz val="12"/>
        <color auto="1"/>
        <name val="Calibri"/>
        <family val="2"/>
        <charset val="238"/>
        <scheme val="minor"/>
      </font>
      <numFmt numFmtId="3" formatCode="#,##0"/>
      <alignment horizontal="right" vertical="center"/>
      <border outline="0">
        <left style="thin">
          <color indexed="64"/>
        </left>
        <right style="thin">
          <color indexed="64"/>
        </right>
        <top style="thin">
          <color indexed="64"/>
        </top>
        <bottom style="thin">
          <color indexed="64"/>
        </bottom>
      </border>
    </dxf>
  </rfmt>
  <rfmt sheetId="1" sqref="AJ26"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26"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26" start="0" length="0">
    <dxf>
      <font>
        <sz val="12"/>
        <color theme="1"/>
        <name val="Calibri"/>
        <family val="2"/>
        <charset val="238"/>
        <scheme val="minor"/>
      </font>
    </dxf>
  </rfmt>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0" sId="1">
    <nc r="M26">
      <f>S26/AE26*100</f>
    </nc>
  </rcc>
  <rfmt sheetId="1" sqref="K32" start="0" length="0">
    <dxf>
      <font>
        <b/>
        <sz val="12"/>
        <color auto="1"/>
      </font>
      <numFmt numFmtId="0" formatCode="General"/>
      <fill>
        <patternFill>
          <bgColor theme="9" tint="0.59999389629810485"/>
        </patternFill>
      </fill>
    </dxf>
  </rfmt>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7" start="0" length="0">
    <dxf>
      <font>
        <b/>
        <sz val="12"/>
        <color auto="1"/>
      </font>
      <numFmt numFmtId="0" formatCode="General"/>
      <fill>
        <patternFill>
          <bgColor theme="9" tint="0.59999389629810485"/>
        </patternFill>
      </fill>
    </dxf>
  </rfmt>
  <rfmt sheetId="1" sqref="K42" start="0" length="0">
    <dxf>
      <font>
        <b/>
        <sz val="12"/>
        <color auto="1"/>
      </font>
      <numFmt numFmtId="0" formatCode="General"/>
      <fill>
        <patternFill>
          <bgColor theme="9" tint="0.59999389629810485"/>
        </patternFill>
      </fill>
    </dxf>
  </rfmt>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43" start="0" length="2147483647">
    <dxf>
      <font>
        <b val="0"/>
      </font>
    </dxf>
  </rfmt>
  <rfmt sheetId="1" sqref="M44" start="0" length="2147483647">
    <dxf>
      <font>
        <b val="0"/>
      </font>
    </dxf>
  </rfmt>
  <rfmt sheetId="1" sqref="K47" start="0" length="0">
    <dxf>
      <font>
        <b/>
        <sz val="12"/>
        <color auto="1"/>
      </font>
      <numFmt numFmtId="0" formatCode="General"/>
      <fill>
        <patternFill>
          <bgColor theme="9" tint="0.59999389629810485"/>
        </patternFill>
      </fill>
    </dxf>
  </rfmt>
  <rfmt sheetId="1" sqref="K52" start="0" length="0">
    <dxf>
      <font>
        <b/>
        <sz val="12"/>
        <color auto="1"/>
      </font>
      <numFmt numFmtId="0" formatCode="General"/>
      <fill>
        <patternFill>
          <bgColor theme="9" tint="0.59999389629810485"/>
        </patternFill>
      </fill>
    </dxf>
  </rfmt>
  <rfmt sheetId="1" sqref="K68" start="0" length="0">
    <dxf>
      <font>
        <b/>
        <sz val="12"/>
        <color auto="1"/>
      </font>
      <numFmt numFmtId="0" formatCode="General"/>
      <fill>
        <patternFill>
          <bgColor theme="9" tint="0.59999389629810485"/>
        </patternFill>
      </fill>
    </dxf>
  </rfmt>
  <rfmt sheetId="1" sqref="K73" start="0" length="0">
    <dxf>
      <font>
        <b/>
        <sz val="12"/>
        <color auto="1"/>
      </font>
      <numFmt numFmtId="0" formatCode="General"/>
      <fill>
        <patternFill>
          <bgColor theme="9" tint="0.59999389629810485"/>
        </patternFill>
      </fill>
    </dxf>
  </rfmt>
  <rfmt sheetId="1" sqref="F73" start="0" length="0">
    <dxf>
      <fill>
        <patternFill>
          <bgColor theme="9" tint="0.59999389629810485"/>
        </patternFill>
      </fill>
    </dxf>
  </rfmt>
  <rfmt sheetId="1" sqref="K78" start="0" length="0">
    <dxf>
      <font>
        <b/>
        <sz val="12"/>
        <color auto="1"/>
      </font>
      <numFmt numFmtId="0" formatCode="General"/>
      <fill>
        <patternFill>
          <bgColor theme="9" tint="0.59999389629810485"/>
        </patternFill>
      </fill>
    </dxf>
  </rfmt>
  <rfmt sheetId="1" sqref="I78" start="0" length="0">
    <dxf>
      <fill>
        <patternFill>
          <bgColor theme="9" tint="0.59999389629810485"/>
        </patternFill>
      </fill>
    </dxf>
  </rfmt>
  <rfmt sheetId="1" sqref="I68" start="0" length="0">
    <dxf>
      <fill>
        <patternFill>
          <bgColor theme="9" tint="0.59999389629810485"/>
        </patternFill>
      </fill>
    </dxf>
  </rfmt>
  <rfmt sheetId="1" sqref="I32" start="0" length="0">
    <dxf>
      <fill>
        <patternFill>
          <bgColor theme="9" tint="0.59999389629810485"/>
        </patternFill>
      </fill>
    </dxf>
  </rfmt>
  <rfmt sheetId="1" sqref="I37" start="0" length="0">
    <dxf>
      <fill>
        <patternFill>
          <bgColor theme="9" tint="0.59999389629810485"/>
        </patternFill>
      </fill>
    </dxf>
  </rfmt>
  <rfmt sheetId="1" sqref="I42" start="0" length="0">
    <dxf>
      <fill>
        <patternFill>
          <bgColor theme="9" tint="0.59999389629810485"/>
        </patternFill>
      </fill>
    </dxf>
  </rfmt>
  <rfmt sheetId="1" sqref="I47" start="0" length="0">
    <dxf>
      <numFmt numFmtId="0" formatCode="General"/>
      <alignment horizontal="center"/>
    </dxf>
  </rfmt>
  <rcv guid="{36624B2D-80F9-4F79-AC4A-B3547C36F23F}" action="delete"/>
  <rdn rId="0" localSheetId="1" customView="1" name="Z_36624B2D_80F9_4F79_AC4A_B3547C36F23F_.wvu.PrintArea" hidden="1" oldHidden="1">
    <formula>Sheet1!$A$1:$AL$450</formula>
    <oldFormula>Sheet1!$A$1:$AL$450</oldFormula>
  </rdn>
  <rdn rId="0" localSheetId="1" customView="1" name="Z_36624B2D_80F9_4F79_AC4A_B3547C36F23F_.wvu.FilterData" hidden="1" oldHidden="1">
    <formula>Sheet1!$A$1:$DG$428</formula>
    <oldFormula>Sheet1!$A$1:$DG$428</oldFormula>
  </rdn>
  <rcv guid="{36624B2D-80F9-4F79-AC4A-B3547C36F23F}" action="add"/>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2" start="0" length="0">
    <dxf>
      <fill>
        <patternFill>
          <bgColor theme="9" tint="0.59999389629810485"/>
        </patternFill>
      </fill>
    </dxf>
  </rfmt>
  <rfmt sheetId="1" sqref="I83" start="0" length="0">
    <dxf>
      <fill>
        <patternFill>
          <bgColor theme="9" tint="0.59999389629810485"/>
        </patternFill>
      </fill>
    </dxf>
  </rfmt>
  <rfmt sheetId="1" sqref="I91" start="0" length="0">
    <dxf>
      <fill>
        <patternFill>
          <bgColor theme="9" tint="0.59999389629810485"/>
        </patternFill>
      </fill>
    </dxf>
  </rfmt>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91" start="0" length="0">
    <dxf>
      <border>
        <left style="thin">
          <color indexed="64"/>
        </left>
        <right style="thin">
          <color indexed="64"/>
        </right>
        <top style="thin">
          <color indexed="64"/>
        </top>
        <bottom style="thin">
          <color indexed="64"/>
        </bottom>
      </border>
    </dxf>
  </rfmt>
  <rfmt sheetId="1" sqref="B9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D91" start="0" length="0">
    <dxf>
      <border>
        <left style="thin">
          <color indexed="64"/>
        </left>
        <right style="thin">
          <color indexed="64"/>
        </right>
        <top style="thin">
          <color indexed="64"/>
        </top>
        <bottom style="thin">
          <color indexed="64"/>
        </bottom>
      </border>
    </dxf>
  </rfmt>
  <rfmt sheetId="1" sqref="D9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E91" start="0" length="0">
    <dxf>
      <border>
        <left style="thin">
          <color indexed="64"/>
        </left>
        <right style="thin">
          <color indexed="64"/>
        </right>
        <top style="thin">
          <color indexed="64"/>
        </top>
        <bottom style="thin">
          <color indexed="64"/>
        </bottom>
      </border>
    </dxf>
  </rfmt>
  <rfmt sheetId="1" sqref="E9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F91" start="0" length="0">
    <dxf>
      <border>
        <left style="thin">
          <color indexed="64"/>
        </left>
        <right style="thin">
          <color indexed="64"/>
        </right>
        <top style="thin">
          <color indexed="64"/>
        </top>
        <bottom style="thin">
          <color indexed="64"/>
        </bottom>
      </border>
    </dxf>
  </rfmt>
  <rfmt sheetId="1" sqref="F9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G91" start="0" length="0">
    <dxf>
      <border>
        <left style="thin">
          <color indexed="64"/>
        </left>
        <right style="thin">
          <color indexed="64"/>
        </right>
        <top style="thin">
          <color indexed="64"/>
        </top>
        <bottom style="thin">
          <color indexed="64"/>
        </bottom>
      </border>
    </dxf>
  </rfmt>
  <rfmt sheetId="1" sqref="G9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K91" start="0" length="0">
    <dxf>
      <font>
        <b/>
        <sz val="12"/>
        <color auto="1"/>
      </font>
      <numFmt numFmtId="0" formatCode="General"/>
      <fill>
        <patternFill>
          <bgColor theme="9" tint="0.59999389629810485"/>
        </patternFill>
      </fill>
    </dxf>
  </rfmt>
  <rfmt sheetId="1" sqref="K83" start="0" length="0">
    <dxf>
      <font>
        <b/>
        <sz val="12"/>
        <color auto="1"/>
      </font>
      <numFmt numFmtId="0" formatCode="General"/>
      <fill>
        <patternFill>
          <bgColor theme="9" tint="0.59999389629810485"/>
        </patternFill>
      </fill>
    </dxf>
  </rfmt>
  <rfmt sheetId="1" sqref="B83" start="0" length="0">
    <dxf>
      <border>
        <left style="thin">
          <color indexed="64"/>
        </left>
        <right style="thin">
          <color indexed="64"/>
        </right>
        <top style="thin">
          <color indexed="64"/>
        </top>
        <bottom style="thin">
          <color indexed="64"/>
        </bottom>
      </border>
    </dxf>
  </rfmt>
  <rfmt sheetId="1" sqref="B8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83" start="0" length="0">
    <dxf>
      <border>
        <left style="thin">
          <color indexed="64"/>
        </left>
        <right style="thin">
          <color indexed="64"/>
        </right>
        <top style="thin">
          <color indexed="64"/>
        </top>
        <bottom style="thin">
          <color indexed="64"/>
        </bottom>
      </border>
    </dxf>
  </rfmt>
  <rfmt sheetId="1" sqref="C8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F83" start="0" length="0">
    <dxf>
      <border>
        <left style="thin">
          <color indexed="64"/>
        </left>
        <right style="thin">
          <color indexed="64"/>
        </right>
        <top style="thin">
          <color indexed="64"/>
        </top>
        <bottom style="thin">
          <color indexed="64"/>
        </bottom>
      </border>
    </dxf>
  </rfmt>
  <rfmt sheetId="1" sqref="F83">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6" start="0" length="0">
    <dxf>
      <border>
        <left style="thin">
          <color indexed="64"/>
        </left>
      </border>
    </dxf>
  </rfmt>
  <rfmt sheetId="1" sqref="G96" start="0" length="0">
    <dxf>
      <border>
        <right style="thin">
          <color indexed="64"/>
        </right>
      </border>
    </dxf>
  </rfmt>
  <rfmt sheetId="1" sqref="A96:G96">
    <dxf>
      <border>
        <top style="thin">
          <color indexed="64"/>
        </top>
        <bottom style="thin">
          <color indexed="64"/>
        </bottom>
        <horizontal style="thin">
          <color indexed="64"/>
        </horizontal>
      </border>
    </dxf>
  </rfmt>
  <rfmt sheetId="1" sqref="K95" start="0" length="0">
    <dxf>
      <font>
        <b/>
        <sz val="12"/>
        <color auto="1"/>
      </font>
      <numFmt numFmtId="0" formatCode="General"/>
      <fill>
        <patternFill>
          <bgColor theme="9" tint="0.59999389629810485"/>
        </patternFill>
      </fill>
    </dxf>
  </rfmt>
  <rfmt sheetId="1" sqref="L95" start="0" length="0">
    <dxf>
      <fill>
        <patternFill patternType="solid">
          <bgColor theme="9" tint="0.59999389629810485"/>
        </patternFill>
      </fill>
    </dxf>
  </rfmt>
  <rcc rId="2533" sId="1" odxf="1" dxf="1">
    <oc r="M95">
      <f>S95/AE95*100</f>
    </oc>
    <nc r="M95">
      <f>S95/AE95*100</f>
    </nc>
    <odxf>
      <font>
        <b val="0"/>
        <sz val="12"/>
        <color auto="1"/>
      </font>
      <numFmt numFmtId="164" formatCode="0.000000000"/>
      <fill>
        <patternFill patternType="none">
          <bgColor indexed="65"/>
        </patternFill>
      </fill>
    </odxf>
    <ndxf>
      <font>
        <b/>
        <sz val="12"/>
        <color auto="1"/>
      </font>
      <numFmt numFmtId="0" formatCode="General"/>
      <fill>
        <patternFill patternType="solid">
          <bgColor theme="9" tint="0.59999389629810485"/>
        </patternFill>
      </fill>
    </ndxf>
  </rcc>
  <rfmt sheetId="1" sqref="N95" start="0" length="0">
    <dxf>
      <fill>
        <patternFill patternType="solid">
          <bgColor theme="9" tint="0.59999389629810485"/>
        </patternFill>
      </fill>
    </dxf>
  </rfmt>
  <rfmt sheetId="1" sqref="O95" start="0" length="0">
    <dxf>
      <fill>
        <patternFill patternType="solid">
          <bgColor theme="9" tint="0.59999389629810485"/>
        </patternFill>
      </fill>
    </dxf>
  </rfmt>
  <rfmt sheetId="1" sqref="P95" start="0" length="0">
    <dxf>
      <fill>
        <patternFill patternType="solid">
          <bgColor theme="9" tint="0.59999389629810485"/>
        </patternFill>
      </fill>
    </dxf>
  </rfmt>
  <rfmt sheetId="1" sqref="Q95" start="0" length="0">
    <dxf>
      <fill>
        <patternFill patternType="solid">
          <bgColor theme="9" tint="0.59999389629810485"/>
        </patternFill>
      </fill>
    </dxf>
  </rfmt>
  <rfmt sheetId="1" sqref="I96" start="0" length="0">
    <dxf>
      <fill>
        <patternFill>
          <bgColor theme="9" tint="0.59999389629810485"/>
        </patternFill>
      </fill>
    </dxf>
  </rfmt>
  <rfmt sheetId="1" sqref="K96" start="0" length="0">
    <dxf>
      <font>
        <b/>
        <sz val="12"/>
        <color auto="1"/>
      </font>
      <numFmt numFmtId="0" formatCode="General"/>
      <fill>
        <patternFill>
          <bgColor theme="9" tint="0.59999389629810485"/>
        </patternFill>
      </fill>
    </dxf>
  </rfmt>
  <rfmt sheetId="1" sqref="I101" start="0" length="0">
    <dxf>
      <fill>
        <patternFill>
          <bgColor theme="9" tint="0.59999389629810485"/>
        </patternFill>
      </fill>
    </dxf>
  </rfmt>
  <rfmt sheetId="1" sqref="K101" start="0" length="0">
    <dxf>
      <font>
        <b/>
        <sz val="12"/>
        <color auto="1"/>
      </font>
      <numFmt numFmtId="0" formatCode="General"/>
      <fill>
        <patternFill>
          <bgColor theme="9" tint="0.59999389629810485"/>
        </patternFill>
      </fill>
    </dxf>
  </rfmt>
  <rfmt sheetId="1" sqref="A101" start="0" length="0">
    <dxf>
      <border>
        <left style="thin">
          <color indexed="64"/>
        </left>
      </border>
    </dxf>
  </rfmt>
  <rfmt sheetId="1" sqref="A101:H101">
    <dxf>
      <border>
        <top style="thin">
          <color indexed="64"/>
        </top>
        <bottom style="thin">
          <color indexed="64"/>
        </bottom>
        <horizontal style="thin">
          <color indexed="64"/>
        </horizontal>
      </border>
    </dxf>
  </rfmt>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95:R95">
    <dxf>
      <fill>
        <patternFill>
          <bgColor theme="0"/>
        </patternFill>
      </fill>
    </dxf>
  </rfmt>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06" start="0" length="0">
    <dxf>
      <border>
        <left style="thin">
          <color indexed="64"/>
        </left>
        <right style="thin">
          <color indexed="64"/>
        </right>
        <top style="thin">
          <color indexed="64"/>
        </top>
        <bottom style="thin">
          <color indexed="64"/>
        </bottom>
      </border>
    </dxf>
  </rfmt>
  <rfmt sheetId="1" sqref="H106">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K106" start="0" length="0">
    <dxf>
      <font>
        <b/>
        <sz val="12"/>
        <color auto="1"/>
      </font>
      <numFmt numFmtId="0" formatCode="General"/>
      <fill>
        <patternFill>
          <bgColor theme="9" tint="0.59999389629810485"/>
        </patternFill>
      </fill>
    </dxf>
  </rfmt>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06" start="0" length="0">
    <dxf>
      <fill>
        <patternFill>
          <bgColor theme="9" tint="0.59999389629810485"/>
        </patternFill>
      </fill>
    </dxf>
  </rfmt>
  <rfmt sheetId="1" sqref="A109" start="0" length="0">
    <dxf>
      <border>
        <left style="thin">
          <color indexed="64"/>
        </left>
      </border>
    </dxf>
  </rfmt>
  <rfmt sheetId="1" sqref="A109:H109" start="0" length="0">
    <dxf>
      <border>
        <bottom style="thin">
          <color indexed="64"/>
        </bottom>
      </border>
    </dxf>
  </rfmt>
  <rfmt sheetId="1" sqref="A109:H109">
    <dxf>
      <border>
        <top style="thin">
          <color indexed="64"/>
        </top>
        <bottom style="thin">
          <color indexed="64"/>
        </bottom>
        <horizontal style="thin">
          <color indexed="64"/>
        </horizontal>
      </border>
    </dxf>
  </rfmt>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13" start="0" length="0">
    <dxf>
      <fill>
        <patternFill>
          <bgColor theme="9" tint="0.59999389629810485"/>
        </patternFill>
      </fill>
    </dxf>
  </rfmt>
  <rfmt sheetId="1" sqref="K113" start="0" length="0">
    <dxf>
      <fill>
        <patternFill>
          <bgColor theme="9" tint="0.59999389629810485"/>
        </patternFill>
      </fill>
    </dxf>
  </rfmt>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18" start="0" length="0">
    <dxf>
      <fill>
        <patternFill>
          <bgColor theme="9" tint="0.59999389629810485"/>
        </patternFill>
      </fill>
      <alignment horizontal="left"/>
    </dxf>
  </rfmt>
  <rfmt sheetId="1" sqref="K118" start="0" length="0">
    <dxf>
      <font>
        <b/>
        <sz val="12"/>
        <color auto="1"/>
      </font>
      <numFmt numFmtId="0" formatCode="General"/>
      <fill>
        <patternFill>
          <bgColor theme="9" tint="0.59999389629810485"/>
        </patternFill>
      </fill>
      <alignment horizontal="left"/>
    </dxf>
  </rfmt>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23" start="0" length="0">
    <dxf>
      <fill>
        <patternFill>
          <bgColor theme="9" tint="0.59999389629810485"/>
        </patternFill>
      </fill>
      <alignment horizontal="left"/>
    </dxf>
  </rfmt>
  <rfmt sheetId="1" sqref="K123" start="0" length="0">
    <dxf>
      <font>
        <b/>
        <sz val="12"/>
        <color auto="1"/>
      </font>
      <numFmt numFmtId="0" formatCode="General"/>
      <fill>
        <patternFill>
          <bgColor theme="9" tint="0.59999389629810485"/>
        </patternFill>
      </fill>
      <alignment horizontal="left"/>
    </dxf>
  </rfmt>
  <rfmt sheetId="1" sqref="L123" start="0" length="0">
    <dxf>
      <font>
        <b/>
        <sz val="12"/>
        <color auto="1"/>
      </font>
      <numFmt numFmtId="0" formatCode="General"/>
      <fill>
        <patternFill patternType="solid">
          <bgColor theme="9" tint="0.59999389629810485"/>
        </patternFill>
      </fill>
      <alignment horizontal="left"/>
    </dxf>
  </rfmt>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29" start="0" length="0">
    <dxf>
      <fill>
        <patternFill>
          <bgColor theme="9" tint="0.59999389629810485"/>
        </patternFill>
      </fill>
    </dxf>
  </rfmt>
  <rfmt sheetId="1" sqref="K129" start="0" length="0">
    <dxf>
      <font>
        <b/>
        <sz val="12"/>
        <color auto="1"/>
      </font>
      <numFmt numFmtId="0" formatCode="General"/>
      <fill>
        <patternFill>
          <bgColor theme="9" tint="0.59999389629810485"/>
        </patternFill>
      </fill>
    </dxf>
  </rfmt>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35" start="0" length="0">
    <dxf>
      <fill>
        <patternFill>
          <bgColor theme="9" tint="0.59999389629810485"/>
        </patternFill>
      </fill>
    </dxf>
  </rfmt>
  <rfmt sheetId="1" sqref="K135" start="0" length="0">
    <dxf>
      <font>
        <b/>
        <sz val="12"/>
        <color auto="1"/>
      </font>
      <numFmt numFmtId="0" formatCode="General"/>
      <fill>
        <patternFill>
          <bgColor theme="9" tint="0.59999389629810485"/>
        </patternFill>
      </fill>
    </dxf>
  </rfmt>
  <rfmt sheetId="1" sqref="K132:L132" start="0" length="2147483647">
    <dxf>
      <font>
        <b val="0"/>
      </font>
    </dxf>
  </rfmt>
  <rcc rId="2534" sId="1">
    <oc r="J132" t="inlineStr">
      <is>
        <t>Obiectivul general al proiectului consta in dezvoltarea capacitatii administrative a municipiului Toplita, prin reproiectarea proceselor
operationale pentru alinierea sistemului existent la cerintele sistemului de management al calitatii in conformitate cu prevederile
standardului SR EN ISO 9001:2015, fapt ce va determina cresterea calitatii actului administrativ pe termen lung.
Obiectivele specifice ale proiectului
1. Obiectivele specifice ale proiectului sunt:
OS1-Revizuirea si optimizarea fluxurilor interne de lucru in vederea reproiectarii corespunzatoare a sistemului de management al
calitatii la nivelul Primariei Municipiului Toplita
OS2-Realizarea tranzitiei sistemului de management al calitatii existent in conformitate cu prevederile standardului SR EN ISO
9001:2015, coroborata cu implementarea unui program informatic de management al documentelor, care va permite
imbunatatirea semnificativa a calitatii si eficientei serviciilor publice furnizate de catre Municipiul Toplita
OS3-Promovarea modernizarii in administratia publica locala din municipiul Toplita, prin specializarea personalului din cadrul
primariei pe teme specifice managementului calitatii (170 persoane), ceea ce va determina motivarea si mobilizarea acestora in
directia inovatiei si in oferirea de servicii publice de calitate.</t>
      </is>
    </oc>
    <nc r="J132" t="inlineStr">
      <is>
        <t>Obiectivul general al proiectului consta in dezvoltarea capacitatii administrative a municipiului Toplita, prin reproiectarea proceselor operationale pentru alinierea sistemului existent la cerintele sistemului de management al calitatii in conformitate cu prevederile standardului SR EN ISO 9001:2015, fapt ce va determina cresterea calitatii actului administrativ pe termen lung.
Obiectivele specifice ale proiectului
1. Obiectivele specifice ale proiectului sunt:
OS1-Revizuirea si optimizarea fluxurilor interne de lucru in vederea reproiectarii corespunzatoare a sistemului de management al calitatii la nivelul Primariei Municipiului Toplita
OS2-Realizarea tranzitiei sistemului de management al calitatii existent in conformitate cu prevederile standardului SR EN ISO
9001:2015, coroborata cu implementarea unui program informatic de management al documentelor, care va permite
imbunatatirea semnificativa a calitatii si eficientei serviciilor publice furnizate de catre Municipiul Toplita
OS3-Promovarea modernizarii in administratia publica locala din municipiul Toplita, prin specializarea personalului din cadrul
primariei pe teme specifice managementului calitatii (170 persoane), ceea ce va determina motivarea si mobilizarea acestora in directia inovatiei si in oferirea de servicii publice de calitate.</t>
      </is>
    </nc>
  </rcc>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40" start="0" length="0">
    <dxf>
      <fill>
        <patternFill>
          <bgColor theme="9" tint="0.59999389629810485"/>
        </patternFill>
      </fill>
    </dxf>
  </rfmt>
  <rfmt sheetId="1" sqref="K140" start="0" length="0">
    <dxf>
      <font>
        <b/>
        <sz val="12"/>
        <color auto="1"/>
      </font>
      <numFmt numFmtId="0" formatCode="General"/>
      <fill>
        <patternFill>
          <bgColor theme="9" tint="0.59999389629810485"/>
        </patternFill>
      </fill>
    </dxf>
  </rfmt>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51" start="0" length="0">
    <dxf>
      <fill>
        <patternFill>
          <bgColor theme="9" tint="0.59999389629810485"/>
        </patternFill>
      </fill>
    </dxf>
  </rfmt>
  <rfmt sheetId="1" sqref="K151" start="0" length="0">
    <dxf>
      <font>
        <b/>
        <sz val="12"/>
        <color auto="1"/>
      </font>
      <numFmt numFmtId="0" formatCode="General"/>
      <fill>
        <patternFill>
          <bgColor theme="9" tint="0.59999389629810485"/>
        </patternFill>
      </fill>
    </dxf>
  </rfmt>
  <rfmt sheetId="1" sqref="A152:A153" start="0" length="0">
    <dxf>
      <border>
        <left style="thin">
          <color indexed="64"/>
        </left>
      </border>
    </dxf>
  </rfmt>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56" start="0" length="0">
    <dxf>
      <fill>
        <patternFill>
          <bgColor theme="9" tint="0.59999389629810485"/>
        </patternFill>
      </fill>
    </dxf>
  </rfmt>
  <rfmt sheetId="1" sqref="K156" start="0" length="0">
    <dxf>
      <font>
        <b/>
        <sz val="12"/>
        <color auto="1"/>
      </font>
      <numFmt numFmtId="0" formatCode="General"/>
      <fill>
        <patternFill>
          <bgColor theme="9" tint="0.59999389629810485"/>
        </patternFill>
      </fill>
    </dxf>
  </rfmt>
  <rfmt sheetId="1" sqref="I161" start="0" length="0">
    <dxf>
      <fill>
        <patternFill>
          <bgColor theme="9" tint="0.59999389629810485"/>
        </patternFill>
      </fill>
    </dxf>
  </rfmt>
  <rfmt sheetId="1" sqref="K161" start="0" length="0">
    <dxf>
      <font>
        <b/>
        <sz val="12"/>
        <color auto="1"/>
      </font>
      <numFmt numFmtId="0" formatCode="General"/>
      <fill>
        <patternFill>
          <bgColor theme="9" tint="0.59999389629810485"/>
        </patternFill>
      </fill>
      <alignment horizontal="left"/>
    </dxf>
  </rfmt>
  <rfmt sheetId="1" sqref="K166" start="0" length="0">
    <dxf>
      <font>
        <b/>
        <sz val="12"/>
        <color auto="1"/>
      </font>
      <numFmt numFmtId="0" formatCode="General"/>
      <fill>
        <patternFill>
          <bgColor theme="9" tint="0.59999389629810485"/>
        </patternFill>
      </fill>
      <alignment horizontal="left"/>
    </dxf>
  </rfmt>
  <rfmt sheetId="1" sqref="I166" start="0" length="0">
    <dxf>
      <fill>
        <patternFill>
          <bgColor theme="9" tint="0.59999389629810485"/>
        </patternFill>
      </fill>
      <alignment horizontal="left"/>
    </dxf>
  </rfmt>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71" start="0" length="0">
    <dxf>
      <fill>
        <patternFill>
          <bgColor theme="9" tint="0.59999389629810485"/>
        </patternFill>
      </fill>
    </dxf>
  </rfmt>
  <rfmt sheetId="1" sqref="K183" start="0" length="0">
    <dxf>
      <font>
        <b/>
        <sz val="12"/>
        <color auto="1"/>
      </font>
      <numFmt numFmtId="0" formatCode="General"/>
      <fill>
        <patternFill>
          <bgColor theme="9" tint="0.59999389629810485"/>
        </patternFill>
      </fill>
    </dxf>
  </rfmt>
  <rfmt sheetId="1" sqref="I190" start="0" length="0">
    <dxf>
      <fill>
        <patternFill>
          <bgColor theme="9" tint="0.59999389629810485"/>
        </patternFill>
      </fill>
    </dxf>
  </rfmt>
  <rfmt sheetId="1" sqref="I196" start="0" length="0">
    <dxf>
      <fill>
        <patternFill>
          <bgColor theme="9" tint="0.59999389629810485"/>
        </patternFill>
      </fill>
    </dxf>
  </rfmt>
  <rfmt sheetId="1" sqref="K190" start="0" length="0">
    <dxf>
      <font>
        <b/>
        <sz val="12"/>
        <color auto="1"/>
      </font>
      <numFmt numFmtId="0" formatCode="General"/>
      <fill>
        <patternFill>
          <bgColor theme="9" tint="0.59999389629810485"/>
        </patternFill>
      </fill>
    </dxf>
  </rfmt>
  <rfmt sheetId="1" sqref="K196" start="0" length="0">
    <dxf>
      <font>
        <b/>
        <sz val="12"/>
        <color auto="1"/>
      </font>
      <numFmt numFmtId="0" formatCode="General"/>
      <fill>
        <patternFill>
          <bgColor theme="9" tint="0.59999389629810485"/>
        </patternFill>
      </fill>
    </dxf>
  </rfmt>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01" start="0" length="0">
    <dxf>
      <fill>
        <patternFill>
          <bgColor theme="9" tint="0.59999389629810485"/>
        </patternFill>
      </fill>
    </dxf>
  </rfmt>
  <rfmt sheetId="1" sqref="K201" start="0" length="0">
    <dxf>
      <font>
        <b/>
        <sz val="12"/>
        <color auto="1"/>
      </font>
      <numFmt numFmtId="0" formatCode="General"/>
      <fill>
        <patternFill>
          <bgColor theme="9" tint="0.59999389629810485"/>
        </patternFill>
      </fill>
    </dxf>
  </rfmt>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06" start="0" length="0">
    <dxf>
      <fill>
        <patternFill>
          <bgColor theme="9" tint="0.59999389629810485"/>
        </patternFill>
      </fill>
    </dxf>
  </rfmt>
  <rfmt sheetId="1" sqref="K206" start="0" length="0">
    <dxf>
      <font>
        <b/>
        <sz val="12"/>
        <color auto="1"/>
      </font>
      <numFmt numFmtId="0" formatCode="General"/>
      <fill>
        <patternFill>
          <bgColor theme="9" tint="0.59999389629810485"/>
        </patternFill>
      </fill>
    </dxf>
  </rfmt>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11" start="0" length="0">
    <dxf>
      <fill>
        <patternFill>
          <bgColor theme="9" tint="0.59999389629810485"/>
        </patternFill>
      </fill>
    </dxf>
  </rfmt>
  <rfmt sheetId="1" sqref="K211" start="0" length="0">
    <dxf>
      <font>
        <b/>
        <sz val="12"/>
        <color auto="1"/>
      </font>
      <numFmt numFmtId="0" formatCode="General"/>
      <fill>
        <patternFill>
          <bgColor theme="9" tint="0.59999389629810485"/>
        </patternFill>
      </fill>
    </dxf>
  </rfmt>
  <rfmt sheetId="1" sqref="I216" start="0" length="0">
    <dxf>
      <fill>
        <patternFill>
          <bgColor theme="9" tint="0.59999389629810485"/>
        </patternFill>
      </fill>
    </dxf>
  </rfmt>
  <rfmt sheetId="1" sqref="K216" start="0" length="0">
    <dxf>
      <font>
        <b/>
        <sz val="12"/>
        <color auto="1"/>
      </font>
      <numFmt numFmtId="0" formatCode="General"/>
      <fill>
        <patternFill>
          <bgColor theme="9" tint="0.59999389629810485"/>
        </patternFill>
      </fill>
    </dxf>
  </rfmt>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21" start="0" length="0">
    <dxf>
      <fill>
        <patternFill>
          <bgColor theme="9" tint="0.59999389629810485"/>
        </patternFill>
      </fill>
    </dxf>
  </rfmt>
  <rfmt sheetId="1" sqref="K221" start="0" length="0">
    <dxf>
      <font>
        <b/>
        <sz val="12"/>
        <color auto="1"/>
      </font>
      <numFmt numFmtId="0" formatCode="General"/>
      <fill>
        <patternFill>
          <bgColor theme="9" tint="0.59999389629810485"/>
        </patternFill>
      </fill>
    </dxf>
  </rfmt>
  <rfmt sheetId="1" sqref="I226" start="0" length="0">
    <dxf>
      <fill>
        <patternFill>
          <bgColor theme="9" tint="0.59999389629810485"/>
        </patternFill>
      </fill>
    </dxf>
  </rfmt>
  <rfmt sheetId="1" sqref="K226" start="0" length="0">
    <dxf>
      <font>
        <b/>
        <sz val="12"/>
        <color auto="1"/>
      </font>
      <numFmt numFmtId="0" formatCode="General"/>
      <fill>
        <patternFill>
          <bgColor theme="9" tint="0.59999389629810485"/>
        </patternFill>
      </fill>
    </dxf>
  </rfmt>
  <rfmt sheetId="1" sqref="I231" start="0" length="0">
    <dxf>
      <fill>
        <patternFill>
          <bgColor theme="9" tint="0.59999389629810485"/>
        </patternFill>
      </fill>
    </dxf>
  </rfmt>
  <rfmt sheetId="1" sqref="K231" start="0" length="0">
    <dxf>
      <font>
        <b/>
        <sz val="12"/>
        <color auto="1"/>
      </font>
      <numFmt numFmtId="0" formatCode="General"/>
      <fill>
        <patternFill>
          <bgColor theme="9" tint="0.59999389629810485"/>
        </patternFill>
      </fill>
    </dxf>
  </rfmt>
  <rfmt sheetId="1" sqref="I238" start="0" length="0">
    <dxf>
      <fill>
        <patternFill>
          <bgColor theme="9" tint="0.59999389629810485"/>
        </patternFill>
      </fill>
    </dxf>
  </rfmt>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238" start="0" length="0">
    <dxf>
      <font>
        <b/>
        <sz val="12"/>
        <color auto="1"/>
      </font>
      <numFmt numFmtId="0" formatCode="General"/>
      <fill>
        <patternFill>
          <bgColor theme="9" tint="0.59999389629810485"/>
        </patternFill>
      </fill>
    </dxf>
  </rfmt>
  <rfmt sheetId="1" sqref="I243" start="0" length="0">
    <dxf>
      <fill>
        <patternFill>
          <bgColor theme="9" tint="0.59999389629810485"/>
        </patternFill>
      </fill>
    </dxf>
  </rfmt>
  <rfmt sheetId="1" sqref="K243" start="0" length="0">
    <dxf>
      <font>
        <b/>
        <sz val="12"/>
        <color auto="1"/>
      </font>
      <numFmt numFmtId="0" formatCode="General"/>
      <fill>
        <patternFill>
          <bgColor theme="9" tint="0.59999389629810485"/>
        </patternFill>
      </fill>
    </dxf>
  </rfmt>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890" sId="1" ref="A421:XFD421" action="deleteRow">
    <undo index="65535" exp="area" ref3D="1" dr="$H$1:$N$1048576" dn="Z_65B035E3_87FA_46C5_996E_864F2C8D0EBC_.wvu.Cols" sId="1"/>
    <rfmt sheetId="1" xfDxf="1" sqref="A421:XFD421" start="0" length="0"/>
    <rfmt sheetId="1" sqref="A421"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D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E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1"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421" start="0" length="0">
      <dxf>
        <font>
          <sz val="10"/>
          <color theme="1"/>
          <name val="Calibri"/>
          <family val="2"/>
          <charset val="1"/>
          <scheme val="minor"/>
        </font>
        <alignment horizontal="center" vertical="center" wrapText="1"/>
        <border outline="0">
          <right style="thin">
            <color indexed="64"/>
          </right>
          <top style="thin">
            <color indexed="64"/>
          </top>
          <bottom style="thin">
            <color indexed="64"/>
          </bottom>
        </border>
      </dxf>
    </rfmt>
    <rfmt sheetId="1" sqref="H421"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21" start="0" length="0">
      <dxf>
        <font>
          <sz val="12"/>
          <color auto="1"/>
          <name val="Calibri"/>
          <family val="2"/>
          <charset val="238"/>
          <scheme val="minor"/>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21">
        <f>T421+U421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1">
        <f>W421+X421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W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1">
        <f>Z421+AA421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Z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1">
        <f>AC421+AD421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1">
        <f>S421+V421+Y421+AB421</f>
      </nc>
      <ndxf>
        <font>
          <sz val="12"/>
          <color auto="1"/>
          <name val="Calibri"/>
          <family val="2"/>
          <charset val="238"/>
          <scheme val="minor"/>
        </font>
        <numFmt numFmtId="166"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21"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21">
        <f>AE421+AF421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21"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1"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cc rId="0" sId="1" dxf="1" numFmtId="4">
      <nc r="AJ421">
        <v>0</v>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umFmtId="4">
      <nc r="AK421">
        <v>0</v>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891" sId="1" ref="A421:XFD421" action="deleteRow">
    <undo index="65535" exp="area" ref3D="1" dr="$H$1:$N$1048576" dn="Z_65B035E3_87FA_46C5_996E_864F2C8D0EBC_.wvu.Cols" sId="1"/>
    <rfmt sheetId="1" xfDxf="1" sqref="A421:XFD421" start="0" length="0"/>
    <rfmt sheetId="1" sqref="A421"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D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E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1"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421" start="0" length="0">
      <dxf>
        <font>
          <sz val="10"/>
          <color theme="1"/>
          <name val="Calibri"/>
          <family val="2"/>
          <charset val="1"/>
          <scheme val="minor"/>
        </font>
        <alignment horizontal="center" vertical="center" wrapText="1"/>
        <border outline="0">
          <right style="thin">
            <color indexed="64"/>
          </right>
          <top style="thin">
            <color indexed="64"/>
          </top>
          <bottom style="thin">
            <color indexed="64"/>
          </bottom>
        </border>
      </dxf>
    </rfmt>
    <rfmt sheetId="1" sqref="H421"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21" start="0" length="0">
      <dxf>
        <font>
          <sz val="12"/>
          <color auto="1"/>
          <name val="Calibri"/>
          <family val="2"/>
          <charset val="238"/>
          <scheme val="minor"/>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21">
        <f>T421+U421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1">
        <f>W421+X421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W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1">
        <f>Z421+AA421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Z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1">
        <f>AC421+AD421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1">
        <f>S421+V421+Y421+AB421</f>
      </nc>
      <ndxf>
        <font>
          <sz val="12"/>
          <color auto="1"/>
          <name val="Calibri"/>
          <family val="2"/>
          <charset val="238"/>
          <scheme val="minor"/>
        </font>
        <numFmt numFmtId="166"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21"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21">
        <f>AE421+AF421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21"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1"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2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42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2892" sId="1" ref="A421:XFD421" action="deleteRow">
    <undo index="65535" exp="area" ref3D="1" dr="$H$1:$N$1048576" dn="Z_65B035E3_87FA_46C5_996E_864F2C8D0EBC_.wvu.Cols" sId="1"/>
    <rfmt sheetId="1" xfDxf="1" sqref="A421:XFD421" start="0" length="0"/>
    <rfmt sheetId="1" sqref="A421"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D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E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1"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421" start="0" length="0">
      <dxf>
        <font>
          <sz val="10"/>
          <color theme="1"/>
          <name val="Calibri"/>
          <family val="2"/>
          <charset val="1"/>
          <scheme val="minor"/>
        </font>
        <alignment horizontal="center" vertical="center" wrapText="1"/>
        <border outline="0">
          <right style="thin">
            <color indexed="64"/>
          </right>
          <top style="thin">
            <color indexed="64"/>
          </top>
          <bottom style="thin">
            <color indexed="64"/>
          </bottom>
        </border>
      </dxf>
    </rfmt>
    <rfmt sheetId="1" sqref="H421"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21" start="0" length="0">
      <dxf>
        <font>
          <sz val="12"/>
          <color auto="1"/>
          <name val="Calibri"/>
          <family val="2"/>
          <charset val="238"/>
          <scheme val="minor"/>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21">
        <f>T421+U421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1">
        <f>W421+X421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W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1">
        <f>Z421+AA421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Z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1">
        <f>AC421+AD421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1">
        <f>S421+V421+Y421+AB421</f>
      </nc>
      <ndxf>
        <font>
          <sz val="12"/>
          <color auto="1"/>
          <name val="Calibri"/>
          <family val="2"/>
          <charset val="238"/>
          <scheme val="minor"/>
        </font>
        <numFmt numFmtId="166"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21"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21">
        <f>AE421+AF421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21"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1"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2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42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2893" sId="1" ref="A421:XFD421" action="deleteRow">
    <undo index="65535" exp="area" ref3D="1" dr="$H$1:$N$1048576" dn="Z_65B035E3_87FA_46C5_996E_864F2C8D0EBC_.wvu.Cols" sId="1"/>
    <rfmt sheetId="1" xfDxf="1" sqref="A421:XFD421" start="0" length="0"/>
    <rfmt sheetId="1" sqref="A421"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D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E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1"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421" start="0" length="0">
      <dxf>
        <font>
          <sz val="10"/>
          <color theme="1"/>
          <name val="Calibri"/>
          <family val="2"/>
          <charset val="1"/>
          <scheme val="minor"/>
        </font>
        <alignment horizontal="center" vertical="center" wrapText="1"/>
        <border outline="0">
          <right style="thin">
            <color indexed="64"/>
          </right>
          <top style="thin">
            <color indexed="64"/>
          </top>
          <bottom style="thin">
            <color indexed="64"/>
          </bottom>
        </border>
      </dxf>
    </rfmt>
    <rfmt sheetId="1" sqref="H421"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21" start="0" length="0">
      <dxf>
        <font>
          <sz val="12"/>
          <color auto="1"/>
          <name val="Calibri"/>
          <family val="2"/>
          <charset val="238"/>
          <scheme val="minor"/>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21">
        <f>T421+U421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1">
        <f>W421+X421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W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1">
        <f>Z421+AA421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Z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1">
        <f>AC421+AD421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1">
        <f>S421+V421+Y421+AB421</f>
      </nc>
      <ndxf>
        <font>
          <sz val="12"/>
          <color auto="1"/>
          <name val="Calibri"/>
          <family val="2"/>
          <charset val="238"/>
          <scheme val="minor"/>
        </font>
        <numFmt numFmtId="166"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21"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21">
        <f>AE421+AF421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21"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1"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2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42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2894" sId="1" ref="A421:XFD421" action="deleteRow">
    <undo index="65535" exp="area" ref3D="1" dr="$H$1:$N$1048576" dn="Z_65B035E3_87FA_46C5_996E_864F2C8D0EBC_.wvu.Cols" sId="1"/>
    <rfmt sheetId="1" xfDxf="1" sqref="A421:XFD421" start="0" length="0"/>
    <rfmt sheetId="1" sqref="A421"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D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E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1"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421" start="0" length="0">
      <dxf>
        <font>
          <sz val="10"/>
          <color theme="1"/>
          <name val="Calibri"/>
          <family val="2"/>
          <charset val="1"/>
          <scheme val="minor"/>
        </font>
        <alignment horizontal="center" vertical="center" wrapText="1"/>
        <border outline="0">
          <right style="thin">
            <color indexed="64"/>
          </right>
          <top style="thin">
            <color indexed="64"/>
          </top>
          <bottom style="thin">
            <color indexed="64"/>
          </bottom>
        </border>
      </dxf>
    </rfmt>
    <rfmt sheetId="1" sqref="H421"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21" start="0" length="0">
      <dxf>
        <font>
          <sz val="12"/>
          <color auto="1"/>
          <name val="Calibri"/>
          <family val="2"/>
          <charset val="238"/>
          <scheme val="minor"/>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21">
        <f>T421+U421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1">
        <f>W421+X421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W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1">
        <f>Z421+AA421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Z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1">
        <f>AC421+AD421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1">
        <f>S421+V421+Y421+AB421</f>
      </nc>
      <ndxf>
        <font>
          <sz val="12"/>
          <color auto="1"/>
          <name val="Calibri"/>
          <family val="2"/>
          <charset val="238"/>
          <scheme val="minor"/>
        </font>
        <numFmt numFmtId="166"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21"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21">
        <f>AE421+AF421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21"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1"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2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42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2895" sId="1" ref="A421:XFD421" action="deleteRow">
    <undo index="65535" exp="area" dr="AG245:AG421" r="AG422" sId="1"/>
    <undo index="65535" exp="area" dr="AF245:AF421" r="AF422" sId="1"/>
    <undo index="65535" exp="area" dr="AE245:AE421" r="AE422" sId="1"/>
    <undo index="65535" exp="area" dr="AD245:AD421" r="AD422" sId="1"/>
    <undo index="65535" exp="area" dr="AC245:AC421" r="AC422" sId="1"/>
    <undo index="65535" exp="area" dr="AB245:AB421" r="AB422" sId="1"/>
    <undo index="65535" exp="area" dr="AA245:AA421" r="AA422" sId="1"/>
    <undo index="65535" exp="area" dr="Z245:Z421" r="Z422" sId="1"/>
    <undo index="65535" exp="area" dr="Y245:Y421" r="Y422" sId="1"/>
    <undo index="65535" exp="area" dr="X245:X421" r="X422" sId="1"/>
    <undo index="65535" exp="area" dr="W245:W421" r="W422" sId="1"/>
    <undo index="65535" exp="area" dr="V245:V421" r="V422" sId="1"/>
    <undo index="65535" exp="area" dr="U245:U421" r="U422" sId="1"/>
    <undo index="65535" exp="area" dr="T245:T421" r="T422" sId="1"/>
    <undo index="65535" exp="area" dr="S245:S421" r="S422" sId="1"/>
    <undo index="65535" exp="area" ref3D="1" dr="$H$1:$N$1048576" dn="Z_65B035E3_87FA_46C5_996E_864F2C8D0EBC_.wvu.Cols" sId="1"/>
    <rfmt sheetId="1" xfDxf="1" sqref="A421:XFD421" start="0" length="0"/>
    <rfmt sheetId="1" sqref="A421"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D421"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E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1"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421" start="0" length="0">
      <dxf>
        <font>
          <sz val="10"/>
          <color theme="1"/>
          <name val="Calibri"/>
          <family val="2"/>
          <charset val="1"/>
          <scheme val="minor"/>
        </font>
        <alignment horizontal="center" vertical="center" wrapText="1"/>
        <border outline="0">
          <right style="thin">
            <color indexed="64"/>
          </right>
          <top style="thin">
            <color indexed="64"/>
          </top>
          <bottom style="thin">
            <color indexed="64"/>
          </bottom>
        </border>
      </dxf>
    </rfmt>
    <rfmt sheetId="1" sqref="H421"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21" start="0" length="0">
      <dxf>
        <font>
          <sz val="12"/>
          <color auto="1"/>
          <name val="Calibri"/>
          <family val="2"/>
          <charset val="238"/>
          <scheme val="minor"/>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21">
        <f>T421+U421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1">
        <f>W421+X421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W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1">
        <f>Z421+AA421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Z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1">
        <f>AC421+AD421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421" start="0" length="0">
      <dxf>
        <font>
          <sz val="12"/>
          <color auto="1"/>
          <name val="Calibri"/>
          <family val="2"/>
          <charset val="238"/>
          <scheme val="minor"/>
        </font>
        <numFmt numFmtId="166"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1">
        <f>S421+V421+Y421+AB421</f>
      </nc>
      <ndxf>
        <font>
          <sz val="12"/>
          <color auto="1"/>
          <name val="Calibri"/>
          <family val="2"/>
          <charset val="238"/>
          <scheme val="minor"/>
        </font>
        <numFmt numFmtId="166"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21"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21">
        <f>AE421+AF421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21"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1"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2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42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2896" sId="1" ref="A421:XFD421" action="deleteRow">
    <undo index="65535" exp="area" ref3D="1" dr="$A$3:$AK$421" dn="Z_250231BB_5F02_4B46_B1CA_B904A9B40BA2_.wvu.FilterData" sId="1"/>
    <undo index="65535" exp="area" ref3D="1" dr="$A$1:$AK$421" dn="Z_0781B6C2_B440_4971_9809_BD16245A70FD_.wvu.FilterData" sId="1"/>
    <undo index="65535" exp="area" ref3D="1" dr="$A$1:$AK$421" dn="Z_471339A8_E0FA_4CA1_8194_04936068CF02_.wvu.FilterData" sId="1"/>
    <undo index="65535" exp="area" ref3D="1" dr="$A$6:$AK$421" dn="Z_65B035E3_87FA_46C5_996E_864F2C8D0EBC_.wvu.FilterData" sId="1"/>
    <undo index="65535" exp="area" ref3D="1" dr="$H$1:$N$1048576" dn="Z_65B035E3_87FA_46C5_996E_864F2C8D0EBC_.wvu.Cols" sId="1"/>
    <undo index="65535" exp="area" ref3D="1" dr="$A$1:$AK$421" dn="Z_C408A2F1_296F_4EAD_B15B_336D73846FDD_.wvu.FilterData" sId="1"/>
    <undo index="65535" exp="area" ref3D="1" dr="$A$6:$AK$421" dn="Z_EEA37434_2D22_478B_B49F_C3E8CD4AC2E1_.wvu.FilterData" sId="1"/>
    <undo index="65535" exp="area" ref3D="1" dr="$A$6:$AK$421" dn="Z_B31B819C_CFEB_4B80_9AED_AC603C39BE78_.wvu.FilterData" sId="1"/>
    <undo index="65535" exp="area" ref3D="1" dr="$A$6:$AK$421" dn="Z_7C1B4D6D_D666_48DD_AB17_E00791B6F0B6_.wvu.FilterData" sId="1"/>
    <undo index="65535" exp="area" ref3D="1" dr="$A$6:$AK$421" dn="Z_DB41C7D7_14F0_4834_A7BD_0F1115A89C8E_.wvu.FilterData" sId="1"/>
    <undo index="65535" exp="area" ref3D="1" dr="$A$6:$AK$421" dn="Z_D56F5ED6_74F2_4AA3_9A98_EE5750FE63AF_.wvu.FilterData" sId="1"/>
    <undo index="65535" exp="area" ref3D="1" dr="$A$1:$AK$421" dn="Z_DB51BB9F_5710_40B0_80E7_39B059BFD11D_.wvu.FilterData" sId="1"/>
    <rfmt sheetId="1" xfDxf="1" sqref="A421:XFD421" start="0" length="0"/>
    <rfmt sheetId="1" sqref="A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C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D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E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F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cc rId="0" sId="1" dxf="1">
      <nc r="G421" t="inlineStr">
        <is>
          <t>TOTAL - ACOPERIRE NAȚIONALĂ</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421"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421" start="0" length="0">
      <dxf>
        <font>
          <b/>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421">
        <f>SUM(S245:S420)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421">
        <f>SUM(T245:T420)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421">
        <f>SUM(U245:U420)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421">
        <f>SUM(V245:V420)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421">
        <f>SUM(W245:W420)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421">
        <f>SUM(X245:X420)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421">
        <f>SUM(Y245:Y420)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421">
        <f>SUM(Z245:Z420)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421">
        <f>SUM(AA245:AA420)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421">
        <f>SUM(AB245:AB420)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421">
        <f>SUM(AC245:AC420)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421">
        <f>SUM(AD245:AD420)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421">
        <f>SUM(AE245:AE420)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421">
        <f>SUM(AF245:AF420)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421">
        <f>SUM(AG245:AG420)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421">
        <f>SUM(AH245:AH412)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421">
        <f>SUM(AI245:AI412)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421">
        <f>SUM(AJ245:AJ416)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421">
        <f>SUM(AK245:AK416)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rc>
  <rrc rId="2897" sId="1" ref="A421:XFD421" action="deleteRow">
    <undo index="65535" exp="area" dr="$F$8:$F$421" r="AK442" sId="1"/>
    <undo index="0" exp="area" dr="AK$8:AK$421" r="AK442" sId="1"/>
    <undo index="65535" exp="area" dr="$F$8:$F$421" r="AJ442" sId="1"/>
    <undo index="0" exp="area" dr="AJ$8:AJ$421" r="AJ442" sId="1"/>
    <undo index="65535" exp="area" dr="$F$8:$F$421" r="AG442" sId="1"/>
    <undo index="0" exp="area" dr="AG$8:AG$421" r="AG442" sId="1"/>
    <undo index="65535" exp="area" dr="$F$8:$F$421" r="AF442" sId="1"/>
    <undo index="0" exp="area" dr="AF$8:AF$421" r="AF442" sId="1"/>
    <undo index="65535" exp="area" dr="$F$8:$F$421" r="AE442" sId="1"/>
    <undo index="0" exp="area" dr="AE$8:AE$421" r="AE442" sId="1"/>
    <undo index="65535" exp="area" dr="$F$8:$F$421" r="AD442" sId="1"/>
    <undo index="0" exp="area" dr="AD$8:AD$421" r="AD442" sId="1"/>
    <undo index="65535" exp="area" dr="$F$8:$F$421" r="AC442" sId="1"/>
    <undo index="0" exp="area" dr="AC$8:AC$421" r="AC442" sId="1"/>
    <undo index="65535" exp="area" dr="$F$8:$F$421" r="AB442" sId="1"/>
    <undo index="0" exp="area" dr="AB$8:AB$421" r="AB442" sId="1"/>
    <undo index="65535" exp="area" dr="$F$245:$F$421" r="AA442" sId="1"/>
    <undo index="0" exp="area" dr="AA$245:AA$421" r="AA442" sId="1"/>
    <undo index="65535" exp="area" dr="$F$245:$F$421" r="Z442" sId="1"/>
    <undo index="0" exp="area" dr="Z$245:Z$421" r="Z442" sId="1"/>
    <undo index="65535" exp="area" dr="$F$245:$F$421" r="Y442" sId="1"/>
    <undo index="0" exp="area" dr="Y$245:Y$421" r="Y442" sId="1"/>
    <undo index="65535" exp="area" dr="$F$8:$F$421" r="X442" sId="1"/>
    <undo index="0" exp="area" dr="X$8:X$421" r="X442" sId="1"/>
    <undo index="65535" exp="area" dr="$F$8:$F$421" r="W442" sId="1"/>
    <undo index="0" exp="area" dr="W$8:W$421" r="W442" sId="1"/>
    <undo index="65535" exp="area" dr="$F$8:$F$421" r="V442" sId="1"/>
    <undo index="0" exp="area" dr="V$8:V$421" r="V442" sId="1"/>
    <undo index="65535" exp="area" dr="$F$8:$F$421" r="U442" sId="1"/>
    <undo index="0" exp="area" dr="U$8:U$421" r="U442" sId="1"/>
    <undo index="65535" exp="area" dr="$F$8:$F$421" r="T442" sId="1"/>
    <undo index="0" exp="area" dr="T$8:T$421" r="T442" sId="1"/>
    <undo index="65535" exp="area" dr="$F$8:$F$421" r="S442" sId="1"/>
    <undo index="0" exp="area" dr="S$8:S$421" r="S442" sId="1"/>
    <undo index="65535" exp="area" dr="$F$8:$F$421" r="AK440" sId="1"/>
    <undo index="0" exp="area" dr="AK$8:AK$421" r="AK440" sId="1"/>
    <undo index="65535" exp="area" dr="$F$8:$F$421" r="AJ440" sId="1"/>
    <undo index="0" exp="area" dr="AJ$8:AJ$421" r="AJ440" sId="1"/>
    <undo index="65535" exp="area" dr="$F$8:$F$421" r="AG440" sId="1"/>
    <undo index="0" exp="area" dr="AG$8:AG$421" r="AG440" sId="1"/>
    <undo index="65535" exp="area" dr="$F$8:$F$421" r="AF440" sId="1"/>
    <undo index="0" exp="area" dr="AF$8:AF$421" r="AF440" sId="1"/>
    <undo index="65535" exp="area" dr="$F$8:$F$421" r="AE440" sId="1"/>
    <undo index="0" exp="area" dr="AE$8:AE$421" r="AE440" sId="1"/>
    <undo index="65535" exp="area" dr="$F$8:$F$421" r="AD440" sId="1"/>
    <undo index="0" exp="area" dr="AD$8:AD$421" r="AD440" sId="1"/>
    <undo index="65535" exp="area" dr="$F$8:$F$421" r="AC440" sId="1"/>
    <undo index="0" exp="area" dr="AC$8:AC$421" r="AC440" sId="1"/>
    <undo index="65535" exp="area" dr="$F$8:$F$421" r="AB440" sId="1"/>
    <undo index="0" exp="area" dr="AB$8:AB$421" r="AB440" sId="1"/>
    <undo index="65535" exp="area" dr="$F$8:$F$421" r="AA440" sId="1"/>
    <undo index="0" exp="area" dr="AA$8:AA$421" r="AA440" sId="1"/>
    <undo index="65535" exp="area" dr="$F$8:$F$421" r="Z440" sId="1"/>
    <undo index="0" exp="area" dr="Z$8:Z$421" r="Z440" sId="1"/>
    <undo index="65535" exp="area" dr="$F$8:$F$421" r="Y440" sId="1"/>
    <undo index="0" exp="area" dr="Y$8:Y$421" r="Y440" sId="1"/>
    <undo index="65535" exp="area" dr="$F$8:$F$421" r="X440" sId="1"/>
    <undo index="0" exp="area" dr="X$8:X$421" r="X440" sId="1"/>
    <undo index="65535" exp="area" dr="$F$8:$F$421" r="W440" sId="1"/>
    <undo index="0" exp="area" dr="W$8:W$421" r="W440" sId="1"/>
    <undo index="65535" exp="area" dr="$F$8:$F$421" r="V440" sId="1"/>
    <undo index="0" exp="area" dr="V$8:V$421" r="V440" sId="1"/>
    <undo index="65535" exp="area" dr="$F$8:$F$421" r="U440" sId="1"/>
    <undo index="0" exp="area" dr="U$8:U$421" r="U440" sId="1"/>
    <undo index="65535" exp="area" dr="$F$8:$F$421" r="T440" sId="1"/>
    <undo index="0" exp="area" dr="T$8:T$421" r="T440" sId="1"/>
    <undo index="65535" exp="area" dr="$F$8:$F$421" r="S440" sId="1"/>
    <undo index="0" exp="area" dr="S$8:S$421" r="S440" sId="1"/>
    <undo index="0" exp="area" dr="F$8:F$421" r="D440" sId="1"/>
    <undo index="65535" exp="area" dr="$F$8:$F$421" r="AK439" sId="1"/>
    <undo index="0" exp="area" dr="AK$8:AK$421" r="AK439" sId="1"/>
    <undo index="65535" exp="area" dr="$F$8:$F$421" r="AJ439" sId="1"/>
    <undo index="0" exp="area" dr="AJ$8:AJ$421" r="AJ439" sId="1"/>
    <undo index="65535" exp="area" dr="$F$8:$F$421" r="AG439" sId="1"/>
    <undo index="0" exp="area" dr="AG$8:AG$421" r="AG439" sId="1"/>
    <undo index="65535" exp="area" dr="$F$8:$F$421" r="AF439" sId="1"/>
    <undo index="0" exp="area" dr="AF$8:AF$421" r="AF439" sId="1"/>
    <undo index="65535" exp="area" dr="$F$8:$F$421" r="AE439" sId="1"/>
    <undo index="0" exp="area" dr="AE$8:AE$421" r="AE439" sId="1"/>
    <undo index="65535" exp="area" dr="$F$8:$F$421" r="AD439" sId="1"/>
    <undo index="0" exp="area" dr="AD$8:AD$421" r="AD439" sId="1"/>
    <undo index="65535" exp="area" dr="$F$8:$F$421" r="AC439" sId="1"/>
    <undo index="0" exp="area" dr="AC$8:AC$421" r="AC439" sId="1"/>
    <undo index="65535" exp="area" dr="$F$8:$F$421" r="AB439" sId="1"/>
    <undo index="0" exp="area" dr="AB$8:AB$421" r="AB439" sId="1"/>
    <undo index="65535" exp="area" dr="$F$8:$F$421" r="AA439" sId="1"/>
    <undo index="0" exp="area" dr="AA$8:AA$421" r="AA439" sId="1"/>
    <undo index="65535" exp="area" dr="$F$8:$F$421" r="Z439" sId="1"/>
    <undo index="0" exp="area" dr="Z$8:Z$421" r="Z439" sId="1"/>
    <undo index="65535" exp="area" dr="$F$8:$F$421" r="Y439" sId="1"/>
    <undo index="0" exp="area" dr="Y$8:Y$421" r="Y439" sId="1"/>
    <undo index="65535" exp="area" dr="$F$8:$F$421" r="X439" sId="1"/>
    <undo index="0" exp="area" dr="X$8:X$421" r="X439" sId="1"/>
    <undo index="65535" exp="area" dr="$F$8:$F$421" r="W439" sId="1"/>
    <undo index="0" exp="area" dr="W$8:W$421" r="W439" sId="1"/>
    <undo index="65535" exp="area" dr="$F$8:$F$421" r="V439" sId="1"/>
    <undo index="0" exp="area" dr="V$8:V$421" r="V439" sId="1"/>
    <undo index="65535" exp="area" dr="$F$8:$F$421" r="U439" sId="1"/>
    <undo index="0" exp="area" dr="U$8:U$421" r="U439" sId="1"/>
    <undo index="65535" exp="area" dr="$F$8:$F$421" r="T439" sId="1"/>
    <undo index="0" exp="area" dr="T$8:T$421" r="T439" sId="1"/>
    <undo index="65535" exp="area" dr="$F$8:$F$421" r="S439" sId="1"/>
    <undo index="0" exp="area" dr="S$8:S$421" r="S439" sId="1"/>
    <undo index="0" exp="area" dr="F$8:F$421" r="D439" sId="1"/>
    <undo index="65535" exp="area" dr="$F$8:$F$421" r="AK438" sId="1"/>
    <undo index="0" exp="area" dr="AK$8:AK$421" r="AK438" sId="1"/>
    <undo index="65535" exp="area" dr="$F$8:$F$421" r="AJ438" sId="1"/>
    <undo index="0" exp="area" dr="AJ$8:AJ$421" r="AJ438" sId="1"/>
    <undo index="65535" exp="area" dr="$F$8:$F$421" r="AG438" sId="1"/>
    <undo index="0" exp="area" dr="AG$8:AG$421" r="AG438" sId="1"/>
    <undo index="65535" exp="area" dr="$F$8:$F$421" r="AF438" sId="1"/>
    <undo index="0" exp="area" dr="AF$8:AF$421" r="AF438" sId="1"/>
    <undo index="65535" exp="area" dr="$F$8:$F$421" r="AE438" sId="1"/>
    <undo index="0" exp="area" dr="AE$8:AE$421" r="AE438" sId="1"/>
    <undo index="65535" exp="area" dr="$F$8:$F$421" r="AD438" sId="1"/>
    <undo index="0" exp="area" dr="AD$8:AD$421" r="AD438" sId="1"/>
    <undo index="65535" exp="area" dr="$F$8:$F$421" r="AC438" sId="1"/>
    <undo index="0" exp="area" dr="AC$8:AC$421" r="AC438" sId="1"/>
    <undo index="65535" exp="area" dr="$F$8:$F$421" r="AB438" sId="1"/>
    <undo index="0" exp="area" dr="AB$8:AB$421" r="AB438" sId="1"/>
    <undo index="65535" exp="area" dr="$F$8:$F$421" r="AA438" sId="1"/>
    <undo index="0" exp="area" dr="AA$8:AA$421" r="AA438" sId="1"/>
    <undo index="65535" exp="area" dr="$F$8:$F$421" r="Z438" sId="1"/>
    <undo index="0" exp="area" dr="Z$8:Z$421" r="Z438" sId="1"/>
    <undo index="65535" exp="area" dr="$F$8:$F$421" r="Y438" sId="1"/>
    <undo index="0" exp="area" dr="Y$8:Y$421" r="Y438" sId="1"/>
    <undo index="65535" exp="area" dr="$F$8:$F$421" r="X438" sId="1"/>
    <undo index="0" exp="area" dr="X$8:X$421" r="X438" sId="1"/>
    <undo index="65535" exp="area" dr="$F$8:$F$421" r="W438" sId="1"/>
    <undo index="0" exp="area" dr="W$8:W$421" r="W438" sId="1"/>
    <undo index="65535" exp="area" dr="$F$8:$F$421" r="V438" sId="1"/>
    <undo index="0" exp="area" dr="V$8:V$421" r="V438" sId="1"/>
    <undo index="65535" exp="area" dr="$F$8:$F$421" r="U438" sId="1"/>
    <undo index="0" exp="area" dr="U$8:U$421" r="U438" sId="1"/>
    <undo index="65535" exp="area" dr="$F$8:$F$421" r="T438" sId="1"/>
    <undo index="0" exp="area" dr="T$8:T$421" r="T438" sId="1"/>
    <undo index="65535" exp="area" dr="$F$8:$F$421" r="S438" sId="1"/>
    <undo index="0" exp="area" dr="S$8:S$421" r="S438" sId="1"/>
    <undo index="0" exp="area" dr="F$8:F$421" r="D438" sId="1"/>
    <undo index="65535" exp="area" dr="$F$8:$F$421" r="AK437" sId="1"/>
    <undo index="0" exp="area" dr="AK$8:AK$421" r="AK437" sId="1"/>
    <undo index="65535" exp="area" dr="$F$8:$F$421" r="AJ437" sId="1"/>
    <undo index="0" exp="area" dr="AJ$8:AJ$421" r="AJ437" sId="1"/>
    <undo index="65535" exp="area" dr="$F$8:$F$421" r="AG437" sId="1"/>
    <undo index="0" exp="area" dr="AG$8:AG$421" r="AG437" sId="1"/>
    <undo index="65535" exp="area" dr="$F$8:$F$421" r="AF437" sId="1"/>
    <undo index="0" exp="area" dr="AF$8:AF$421" r="AF437" sId="1"/>
    <undo index="65535" exp="area" dr="$F$8:$F$421" r="AE437" sId="1"/>
    <undo index="0" exp="area" dr="AE$8:AE$421" r="AE437" sId="1"/>
    <undo index="65535" exp="area" dr="$F$8:$F$421" r="AD437" sId="1"/>
    <undo index="0" exp="area" dr="AD$8:AD$421" r="AD437" sId="1"/>
    <undo index="65535" exp="area" dr="$F$8:$F$421" r="AC437" sId="1"/>
    <undo index="0" exp="area" dr="AC$8:AC$421" r="AC437" sId="1"/>
    <undo index="65535" exp="area" dr="$F$8:$F$421" r="AB437" sId="1"/>
    <undo index="0" exp="area" dr="AB$8:AB$421" r="AB437" sId="1"/>
    <undo index="65535" exp="area" dr="$F$8:$F$421" r="AA437" sId="1"/>
    <undo index="0" exp="area" dr="AA$8:AA$421" r="AA437" sId="1"/>
    <undo index="65535" exp="area" dr="$F$8:$F$421" r="Z437" sId="1"/>
    <undo index="0" exp="area" dr="Z$8:Z$421" r="Z437" sId="1"/>
    <undo index="65535" exp="area" dr="$F$8:$F$421" r="Y437" sId="1"/>
    <undo index="0" exp="area" dr="Y$8:Y$421" r="Y437" sId="1"/>
    <undo index="65535" exp="area" dr="$F$8:$F$421" r="X437" sId="1"/>
    <undo index="0" exp="area" dr="X$8:X$421" r="X437" sId="1"/>
    <undo index="65535" exp="area" dr="$F$8:$F$421" r="W437" sId="1"/>
    <undo index="0" exp="area" dr="W$8:W$421" r="W437" sId="1"/>
    <undo index="65535" exp="area" dr="$F$8:$F$421" r="V437" sId="1"/>
    <undo index="0" exp="area" dr="V$8:V$421" r="V437" sId="1"/>
    <undo index="65535" exp="area" dr="$F$8:$F$421" r="U437" sId="1"/>
    <undo index="0" exp="area" dr="U$8:U$421" r="U437" sId="1"/>
    <undo index="65535" exp="area" dr="$F$8:$F$421" r="T437" sId="1"/>
    <undo index="0" exp="area" dr="T$8:T$421" r="T437" sId="1"/>
    <undo index="65535" exp="area" dr="$F$8:$F$421" r="S437" sId="1"/>
    <undo index="0" exp="area" dr="S$8:S$421" r="S437" sId="1"/>
    <undo index="0" exp="area" dr="F$8:F$421" r="D437" sId="1"/>
    <undo index="65535" exp="area" dr="$F$8:$F$421" r="AK436" sId="1"/>
    <undo index="0" exp="area" dr="AK$8:AK$421" r="AK436" sId="1"/>
    <undo index="65535" exp="area" dr="$F$8:$F$421" r="AJ436" sId="1"/>
    <undo index="0" exp="area" dr="AJ$8:AJ$421" r="AJ436" sId="1"/>
    <undo index="65535" exp="area" dr="$F$8:$F$421" r="AG436" sId="1"/>
    <undo index="0" exp="area" dr="AG$8:AG$421" r="AG436" sId="1"/>
    <undo index="65535" exp="area" dr="$F$8:$F$421" r="AF436" sId="1"/>
    <undo index="0" exp="area" dr="AF$8:AF$421" r="AF436" sId="1"/>
    <undo index="65535" exp="area" dr="$F$8:$F$421" r="AE436" sId="1"/>
    <undo index="0" exp="area" dr="AE$8:AE$421" r="AE436" sId="1"/>
    <undo index="65535" exp="area" dr="$F$8:$F$421" r="AD436" sId="1"/>
    <undo index="0" exp="area" dr="AD$8:AD$421" r="AD436" sId="1"/>
    <undo index="65535" exp="area" dr="$F$8:$F$421" r="AC436" sId="1"/>
    <undo index="0" exp="area" dr="AC$8:AC$421" r="AC436" sId="1"/>
    <undo index="65535" exp="area" dr="$F$8:$F$421" r="AB436" sId="1"/>
    <undo index="0" exp="area" dr="AB$8:AB$421" r="AB436" sId="1"/>
    <undo index="65535" exp="area" dr="$F$8:$F$421" r="AA436" sId="1"/>
    <undo index="0" exp="area" dr="AA$8:AA$421" r="AA436" sId="1"/>
    <undo index="65535" exp="area" dr="$F$8:$F$421" r="Z436" sId="1"/>
    <undo index="0" exp="area" dr="Z$8:Z$421" r="Z436" sId="1"/>
    <undo index="65535" exp="area" dr="$F$8:$F$421" r="Y436" sId="1"/>
    <undo index="0" exp="area" dr="Y$8:Y$421" r="Y436" sId="1"/>
    <undo index="65535" exp="area" dr="$F$8:$F$421" r="X436" sId="1"/>
    <undo index="0" exp="area" dr="X$8:X$421" r="X436" sId="1"/>
    <undo index="65535" exp="area" dr="$F$8:$F$421" r="W436" sId="1"/>
    <undo index="0" exp="area" dr="W$8:W$421" r="W436" sId="1"/>
    <undo index="65535" exp="area" dr="$F$8:$F$421" r="V436" sId="1"/>
    <undo index="0" exp="area" dr="V$8:V$421" r="V436" sId="1"/>
    <undo index="65535" exp="area" dr="$F$8:$F$421" r="U436" sId="1"/>
    <undo index="0" exp="area" dr="U$8:U$421" r="U436" sId="1"/>
    <undo index="65535" exp="area" dr="$F$8:$F$421" r="T436" sId="1"/>
    <undo index="0" exp="area" dr="T$8:T$421" r="T436" sId="1"/>
    <undo index="65535" exp="area" dr="$F$8:$F$421" r="S436" sId="1"/>
    <undo index="0" exp="area" dr="S$8:S$421" r="S436" sId="1"/>
    <undo index="0" exp="area" dr="F$8:F$421" r="D436" sId="1"/>
    <undo index="65535" exp="area" dr="$F$8:$F$421" r="AK435" sId="1"/>
    <undo index="0" exp="area" dr="AK$8:AK$421" r="AK435" sId="1"/>
    <undo index="65535" exp="area" dr="$F$8:$F$421" r="AJ435" sId="1"/>
    <undo index="0" exp="area" dr="AJ$8:AJ$421" r="AJ435" sId="1"/>
    <undo index="65535" exp="area" dr="$F$8:$F$421" r="AG435" sId="1"/>
    <undo index="0" exp="area" dr="AG$8:AG$421" r="AG435" sId="1"/>
    <undo index="65535" exp="area" dr="$F$8:$F$421" r="AF435" sId="1"/>
    <undo index="0" exp="area" dr="AF$8:AF$421" r="AF435" sId="1"/>
    <undo index="65535" exp="area" dr="$F$8:$F$421" r="AE435" sId="1"/>
    <undo index="0" exp="area" dr="AE$8:AE$421" r="AE435" sId="1"/>
    <undo index="65535" exp="area" dr="$F$8:$F$421" r="AD435" sId="1"/>
    <undo index="0" exp="area" dr="AD$8:AD$421" r="AD435" sId="1"/>
    <undo index="65535" exp="area" dr="$F$8:$F$421" r="AC435" sId="1"/>
    <undo index="0" exp="area" dr="AC$8:AC$421" r="AC435" sId="1"/>
    <undo index="65535" exp="area" dr="$F$8:$F$421" r="AB435" sId="1"/>
    <undo index="0" exp="area" dr="AB$8:AB$421" r="AB435" sId="1"/>
    <undo index="65535" exp="area" dr="$F$8:$F$421" r="AA435" sId="1"/>
    <undo index="0" exp="area" dr="AA$8:AA$421" r="AA435" sId="1"/>
    <undo index="65535" exp="area" dr="$F$8:$F$421" r="Z435" sId="1"/>
    <undo index="0" exp="area" dr="Z$8:Z$421" r="Z435" sId="1"/>
    <undo index="65535" exp="area" dr="$F$8:$F$421" r="Y435" sId="1"/>
    <undo index="0" exp="area" dr="Y$8:Y$421" r="Y435" sId="1"/>
    <undo index="65535" exp="area" dr="$F$8:$F$421" r="X435" sId="1"/>
    <undo index="0" exp="area" dr="X$8:X$421" r="X435" sId="1"/>
    <undo index="65535" exp="area" dr="$F$8:$F$421" r="W435" sId="1"/>
    <undo index="0" exp="area" dr="W$8:W$421" r="W435" sId="1"/>
    <undo index="65535" exp="area" dr="$F$8:$F$421" r="V435" sId="1"/>
    <undo index="0" exp="area" dr="V$8:V$421" r="V435" sId="1"/>
    <undo index="65535" exp="area" dr="$F$8:$F$421" r="U435" sId="1"/>
    <undo index="0" exp="area" dr="U$8:U$421" r="U435" sId="1"/>
    <undo index="65535" exp="area" dr="$F$8:$F$421" r="T435" sId="1"/>
    <undo index="0" exp="area" dr="T$8:T$421" r="T435" sId="1"/>
    <undo index="65535" exp="area" dr="$F$8:$F$421" r="S435" sId="1"/>
    <undo index="0" exp="area" dr="S$8:S$421" r="S435" sId="1"/>
    <undo index="0" exp="area" dr="F$8:F$421" r="D435" sId="1"/>
    <undo index="65535" exp="area" dr="$F$8:$F$421" r="AK434" sId="1"/>
    <undo index="0" exp="area" dr="AK$8:AK$421" r="AK434" sId="1"/>
    <undo index="65535" exp="area" dr="$F$8:$F$421" r="AJ434" sId="1"/>
    <undo index="0" exp="area" dr="AJ$8:AJ$421" r="AJ434" sId="1"/>
    <undo index="65535" exp="area" dr="$F$8:$F$421" r="AG434" sId="1"/>
    <undo index="0" exp="area" dr="AG$8:AG$421" r="AG434" sId="1"/>
    <undo index="65535" exp="area" dr="$F$8:$F$421" r="AF434" sId="1"/>
    <undo index="0" exp="area" dr="AF$8:AF$421" r="AF434" sId="1"/>
    <undo index="65535" exp="area" dr="$F$8:$F$421" r="AE434" sId="1"/>
    <undo index="0" exp="area" dr="AE$8:AE$421" r="AE434" sId="1"/>
    <undo index="65535" exp="area" dr="$F$8:$F$421" r="AD434" sId="1"/>
    <undo index="0" exp="area" dr="AD$8:AD$421" r="AD434" sId="1"/>
    <undo index="65535" exp="area" dr="$F$8:$F$421" r="AC434" sId="1"/>
    <undo index="0" exp="area" dr="AC$8:AC$421" r="AC434" sId="1"/>
    <undo index="65535" exp="area" dr="$F$8:$F$421" r="AB434" sId="1"/>
    <undo index="0" exp="area" dr="AB$8:AB$421" r="AB434" sId="1"/>
    <undo index="65535" exp="area" dr="$F$8:$F$421" r="AA434" sId="1"/>
    <undo index="0" exp="area" dr="AA$8:AA$421" r="AA434" sId="1"/>
    <undo index="65535" exp="area" dr="$F$8:$F$421" r="Z434" sId="1"/>
    <undo index="0" exp="area" dr="Z$8:Z$421" r="Z434" sId="1"/>
    <undo index="65535" exp="area" dr="$F$8:$F$421" r="Y434" sId="1"/>
    <undo index="0" exp="area" dr="Y$8:Y$421" r="Y434" sId="1"/>
    <undo index="65535" exp="area" dr="$F$8:$F$421" r="X434" sId="1"/>
    <undo index="0" exp="area" dr="X$8:X$421" r="X434" sId="1"/>
    <undo index="65535" exp="area" dr="$F$8:$F$421" r="W434" sId="1"/>
    <undo index="0" exp="area" dr="W$8:W$421" r="W434" sId="1"/>
    <undo index="65535" exp="area" dr="$F$8:$F$421" r="V434" sId="1"/>
    <undo index="0" exp="area" dr="V$8:V$421" r="V434" sId="1"/>
    <undo index="65535" exp="area" dr="$F$8:$F$421" r="U434" sId="1"/>
    <undo index="0" exp="area" dr="U$8:U$421" r="U434" sId="1"/>
    <undo index="65535" exp="area" dr="$F$8:$F$421" r="T434" sId="1"/>
    <undo index="0" exp="area" dr="T$8:T$421" r="T434" sId="1"/>
    <undo index="65535" exp="area" dr="$F$8:$F$421" r="S434" sId="1"/>
    <undo index="0" exp="area" dr="S$8:S$421" r="S434" sId="1"/>
    <undo index="0" exp="area" dr="F$8:F$421" r="D434" sId="1"/>
    <undo index="65535" exp="area" dr="$F$8:$F$421" r="AK433" sId="1"/>
    <undo index="0" exp="area" dr="AK$8:AK$421" r="AK433" sId="1"/>
    <undo index="65535" exp="area" dr="$F$8:$F$421" r="AJ433" sId="1"/>
    <undo index="0" exp="area" dr="AJ$8:AJ$421" r="AJ433" sId="1"/>
    <undo index="65535" exp="area" dr="$F$8:$F$421" r="AG433" sId="1"/>
    <undo index="0" exp="area" dr="AG$8:AG$421" r="AG433" sId="1"/>
    <undo index="65535" exp="area" dr="$F$8:$F$421" r="AF433" sId="1"/>
    <undo index="0" exp="area" dr="AF$8:AF$421" r="AF433" sId="1"/>
    <undo index="65535" exp="area" dr="$F$8:$F$421" r="AE433" sId="1"/>
    <undo index="0" exp="area" dr="AE$8:AE$421" r="AE433" sId="1"/>
    <undo index="65535" exp="area" dr="$F$8:$F$421" r="AD433" sId="1"/>
    <undo index="0" exp="area" dr="AD$8:AD$421" r="AD433" sId="1"/>
    <undo index="65535" exp="area" dr="$F$8:$F$421" r="AC433" sId="1"/>
    <undo index="0" exp="area" dr="AC$8:AC$421" r="AC433" sId="1"/>
    <undo index="65535" exp="area" dr="$F$8:$F$421" r="AB433" sId="1"/>
    <undo index="0" exp="area" dr="AB$8:AB$421" r="AB433" sId="1"/>
    <undo index="65535" exp="area" dr="$F$8:$F$421" r="AA433" sId="1"/>
    <undo index="0" exp="area" dr="AA$8:AA$421" r="AA433" sId="1"/>
    <undo index="65535" exp="area" dr="$F$8:$F$421" r="Z433" sId="1"/>
    <undo index="0" exp="area" dr="Z$8:Z$421" r="Z433" sId="1"/>
    <undo index="65535" exp="area" dr="$F$8:$F$421" r="Y433" sId="1"/>
    <undo index="0" exp="area" dr="Y$8:Y$421" r="Y433" sId="1"/>
    <undo index="65535" exp="area" dr="$F$8:$F$421" r="X433" sId="1"/>
    <undo index="0" exp="area" dr="X$8:X$421" r="X433" sId="1"/>
    <undo index="65535" exp="area" dr="$F$8:$F$421" r="W433" sId="1"/>
    <undo index="0" exp="area" dr="W$8:W$421" r="W433" sId="1"/>
    <undo index="65535" exp="area" dr="$F$8:$F$421" r="V433" sId="1"/>
    <undo index="0" exp="area" dr="V$8:V$421" r="V433" sId="1"/>
    <undo index="65535" exp="area" dr="$F$8:$F$421" r="U433" sId="1"/>
    <undo index="0" exp="area" dr="U$8:U$421" r="U433" sId="1"/>
    <undo index="65535" exp="area" dr="$F$8:$F$421" r="T433" sId="1"/>
    <undo index="0" exp="area" dr="T$8:T$421" r="T433" sId="1"/>
    <undo index="65535" exp="area" dr="$F$8:$F$421" r="S433" sId="1"/>
    <undo index="0" exp="area" dr="S$8:S$421" r="S433" sId="1"/>
    <undo index="0" exp="area" dr="F$8:F$421" r="D433" sId="1"/>
    <undo index="65535" exp="area" dr="$F$8:$F$421" r="AK432" sId="1"/>
    <undo index="0" exp="area" dr="AK$8:AK$421" r="AK432" sId="1"/>
    <undo index="65535" exp="area" dr="$F$8:$F$421" r="AJ432" sId="1"/>
    <undo index="0" exp="area" dr="AJ$8:AJ$421" r="AJ432" sId="1"/>
    <undo index="65535" exp="area" dr="$F$8:$F$421" r="AG432" sId="1"/>
    <undo index="0" exp="area" dr="AG$8:AG$421" r="AG432" sId="1"/>
    <undo index="65535" exp="area" dr="$F$8:$F$421" r="AF432" sId="1"/>
    <undo index="0" exp="area" dr="AF$8:AF$421" r="AF432" sId="1"/>
    <undo index="65535" exp="area" dr="$F$8:$F$421" r="AE432" sId="1"/>
    <undo index="0" exp="area" dr="AE$8:AE$421" r="AE432" sId="1"/>
    <undo index="65535" exp="area" dr="$F$8:$F$421" r="AD432" sId="1"/>
    <undo index="0" exp="area" dr="AD$8:AD$421" r="AD432" sId="1"/>
    <undo index="65535" exp="area" dr="$F$8:$F$421" r="AC432" sId="1"/>
    <undo index="0" exp="area" dr="AC$8:AC$421" r="AC432" sId="1"/>
    <undo index="65535" exp="area" dr="$F$8:$F$421" r="AB432" sId="1"/>
    <undo index="0" exp="area" dr="AB$8:AB$421" r="AB432" sId="1"/>
    <undo index="65535" exp="area" dr="$F$8:$F$421" r="AA432" sId="1"/>
    <undo index="0" exp="area" dr="AA$8:AA$421" r="AA432" sId="1"/>
    <undo index="65535" exp="area" dr="$F$8:$F$421" r="Z432" sId="1"/>
    <undo index="0" exp="area" dr="Z$8:Z$421" r="Z432" sId="1"/>
    <undo index="65535" exp="area" dr="$F$8:$F$421" r="Y432" sId="1"/>
    <undo index="0" exp="area" dr="Y$8:Y$421" r="Y432" sId="1"/>
    <undo index="65535" exp="area" dr="$F$8:$F$421" r="X432" sId="1"/>
    <undo index="0" exp="area" dr="X$8:X$421" r="X432" sId="1"/>
    <undo index="65535" exp="area" dr="$F$8:$F$421" r="W432" sId="1"/>
    <undo index="0" exp="area" dr="W$8:W$421" r="W432" sId="1"/>
    <undo index="65535" exp="area" dr="$F$8:$F$421" r="V432" sId="1"/>
    <undo index="0" exp="area" dr="V$8:V$421" r="V432" sId="1"/>
    <undo index="65535" exp="area" dr="$F$8:$F$421" r="U432" sId="1"/>
    <undo index="0" exp="area" dr="U$8:U$421" r="U432" sId="1"/>
    <undo index="65535" exp="area" dr="$F$8:$F$421" r="T432" sId="1"/>
    <undo index="0" exp="area" dr="T$8:T$421" r="T432" sId="1"/>
    <undo index="65535" exp="area" dr="$F$8:$F$421" r="S432" sId="1"/>
    <undo index="0" exp="area" dr="S$8:S$421" r="S432" sId="1"/>
    <undo index="0" exp="area" dr="F$8:F$421" r="D432" sId="1"/>
    <undo index="65535" exp="area" dr="$F$8:$F$421" r="AK431" sId="1"/>
    <undo index="0" exp="area" dr="AK$8:AK$421" r="AK431" sId="1"/>
    <undo index="65535" exp="area" dr="$F$8:$F$421" r="AJ431" sId="1"/>
    <undo index="0" exp="area" dr="AJ$8:AJ$421" r="AJ431" sId="1"/>
    <undo index="65535" exp="area" dr="$F$8:$F$421" r="AG431" sId="1"/>
    <undo index="0" exp="area" dr="AG$8:AG$421" r="AG431" sId="1"/>
    <undo index="65535" exp="area" dr="$F$8:$F$421" r="AF431" sId="1"/>
    <undo index="0" exp="area" dr="AF$8:AF$421" r="AF431" sId="1"/>
    <undo index="65535" exp="area" dr="$F$8:$F$421" r="AE431" sId="1"/>
    <undo index="0" exp="area" dr="AE$8:AE$421" r="AE431" sId="1"/>
    <undo index="65535" exp="area" dr="$F$8:$F$421" r="AD431" sId="1"/>
    <undo index="0" exp="area" dr="AD$8:AD$421" r="AD431" sId="1"/>
    <undo index="65535" exp="area" dr="$F$8:$F$421" r="AC431" sId="1"/>
    <undo index="0" exp="area" dr="AC$8:AC$421" r="AC431" sId="1"/>
    <undo index="65535" exp="area" dr="$F$8:$F$421" r="AB431" sId="1"/>
    <undo index="0" exp="area" dr="AB$8:AB$421" r="AB431" sId="1"/>
    <undo index="65535" exp="area" dr="$F$8:$F$421" r="AA431" sId="1"/>
    <undo index="0" exp="area" dr="AA$8:AA$421" r="AA431" sId="1"/>
    <undo index="65535" exp="area" dr="$F$8:$F$421" r="Z431" sId="1"/>
    <undo index="0" exp="area" dr="Z$8:Z$421" r="Z431" sId="1"/>
    <undo index="65535" exp="area" dr="$F$8:$F$421" r="Y431" sId="1"/>
    <undo index="0" exp="area" dr="Y$8:Y$421" r="Y431" sId="1"/>
    <undo index="65535" exp="area" dr="$F$8:$F$421" r="X431" sId="1"/>
    <undo index="0" exp="area" dr="X$8:X$421" r="X431" sId="1"/>
    <undo index="65535" exp="area" dr="$F$8:$F$421" r="W431" sId="1"/>
    <undo index="0" exp="area" dr="W$8:W$421" r="W431" sId="1"/>
    <undo index="65535" exp="area" dr="$F$8:$F$421" r="V431" sId="1"/>
    <undo index="0" exp="area" dr="V$8:V$421" r="V431" sId="1"/>
    <undo index="65535" exp="area" dr="$F$8:$F$421" r="U431" sId="1"/>
    <undo index="0" exp="area" dr="U$8:U$421" r="U431" sId="1"/>
    <undo index="65535" exp="area" dr="$F$8:$F$421" r="T431" sId="1"/>
    <undo index="0" exp="area" dr="T$8:T$421" r="T431" sId="1"/>
    <undo index="65535" exp="area" dr="$F$8:$F$421" r="S431" sId="1"/>
    <undo index="0" exp="area" dr="S$8:S$421" r="S431" sId="1"/>
    <undo index="0" exp="area" dr="F$8:F$421" r="D431" sId="1"/>
    <undo index="65535" exp="area" dr="$F$8:$F$421" r="AK430" sId="1"/>
    <undo index="0" exp="area" dr="AK$8:AK$421" r="AK430" sId="1"/>
    <undo index="65535" exp="area" dr="$F$8:$F$421" r="AJ430" sId="1"/>
    <undo index="0" exp="area" dr="AJ$8:AJ$421" r="AJ430" sId="1"/>
    <undo index="65535" exp="area" dr="$F$8:$F$421" r="AG430" sId="1"/>
    <undo index="0" exp="area" dr="AG$8:AG$421" r="AG430" sId="1"/>
    <undo index="65535" exp="area" dr="$F$8:$F$421" r="AF430" sId="1"/>
    <undo index="0" exp="area" dr="AF$8:AF$421" r="AF430" sId="1"/>
    <undo index="65535" exp="area" dr="$F$8:$F$421" r="AE430" sId="1"/>
    <undo index="0" exp="area" dr="AE$8:AE$421" r="AE430" sId="1"/>
    <undo index="65535" exp="area" dr="$F$8:$F$421" r="AD430" sId="1"/>
    <undo index="0" exp="area" dr="AD$8:AD$421" r="AD430" sId="1"/>
    <undo index="65535" exp="area" dr="$F$8:$F$421" r="AC430" sId="1"/>
    <undo index="0" exp="area" dr="AC$8:AC$421" r="AC430" sId="1"/>
    <undo index="65535" exp="area" dr="$F$8:$F$421" r="AB430" sId="1"/>
    <undo index="0" exp="area" dr="AB$8:AB$421" r="AB430" sId="1"/>
    <undo index="65535" exp="area" dr="$F$8:$F$421" r="AA430" sId="1"/>
    <undo index="0" exp="area" dr="AA$8:AA$421" r="AA430" sId="1"/>
    <undo index="65535" exp="area" dr="$F$8:$F$421" r="Z430" sId="1"/>
    <undo index="0" exp="area" dr="Z$8:Z$421" r="Z430" sId="1"/>
    <undo index="65535" exp="area" dr="$F$8:$F$421" r="Y430" sId="1"/>
    <undo index="0" exp="area" dr="Y$8:Y$421" r="Y430" sId="1"/>
    <undo index="65535" exp="area" dr="$F$8:$F$421" r="X430" sId="1"/>
    <undo index="0" exp="area" dr="X$8:X$421" r="X430" sId="1"/>
    <undo index="65535" exp="area" dr="$F$8:$F$421" r="W430" sId="1"/>
    <undo index="0" exp="area" dr="W$8:W$421" r="W430" sId="1"/>
    <undo index="65535" exp="area" dr="$F$8:$F$421" r="V430" sId="1"/>
    <undo index="0" exp="area" dr="V$8:V$421" r="V430" sId="1"/>
    <undo index="65535" exp="area" dr="$F$8:$F$421" r="U430" sId="1"/>
    <undo index="0" exp="area" dr="U$8:U$421" r="U430" sId="1"/>
    <undo index="65535" exp="area" dr="$F$8:$F$421" r="T430" sId="1"/>
    <undo index="0" exp="area" dr="T$8:T$421" r="T430" sId="1"/>
    <undo index="65535" exp="area" dr="$F$8:$F$421" r="S430" sId="1"/>
    <undo index="0" exp="area" dr="S$8:S$421" r="S430" sId="1"/>
    <undo index="0" exp="area" dr="F$8:F$421" r="D430" sId="1"/>
    <undo index="65535" exp="area" dr="$F$8:$F$421" r="AK428" sId="1"/>
    <undo index="0" exp="area" dr="AK$8:AK$421" r="AK428" sId="1"/>
    <undo index="65535" exp="area" dr="$F$8:$F$421" r="AJ428" sId="1"/>
    <undo index="0" exp="area" dr="AJ$8:AJ$421" r="AJ428" sId="1"/>
    <undo index="65535" exp="area" dr="$F$8:$F$421" r="AG428" sId="1"/>
    <undo index="0" exp="area" dr="AG$8:AG$421" r="AG428" sId="1"/>
    <undo index="65535" exp="area" dr="$F$8:$F$421" r="AF428" sId="1"/>
    <undo index="0" exp="area" dr="AF$8:AF$421" r="AF428" sId="1"/>
    <undo index="65535" exp="area" dr="$F$8:$F$421" r="AE428" sId="1"/>
    <undo index="0" exp="area" dr="AE$8:AE$421" r="AE428" sId="1"/>
    <undo index="65535" exp="area" dr="$F$8:$F$421" r="AD428" sId="1"/>
    <undo index="0" exp="area" dr="AD$8:AD$421" r="AD428" sId="1"/>
    <undo index="65535" exp="area" dr="$F$8:$F$421" r="AC428" sId="1"/>
    <undo index="0" exp="area" dr="AC$8:AC$421" r="AC428" sId="1"/>
    <undo index="65535" exp="area" dr="$F$8:$F$421" r="AB428" sId="1"/>
    <undo index="0" exp="area" dr="AB$8:AB$421" r="AB428" sId="1"/>
    <undo index="65535" exp="area" dr="$F$8:$F$421" r="AA428" sId="1"/>
    <undo index="0" exp="area" dr="AA$8:AA$421" r="AA428" sId="1"/>
    <undo index="65535" exp="area" dr="$F$8:$F$421" r="Z428" sId="1"/>
    <undo index="0" exp="area" dr="Z$8:Z$421" r="Z428" sId="1"/>
    <undo index="65535" exp="area" dr="$F$8:$F$421" r="Y428" sId="1"/>
    <undo index="0" exp="area" dr="Y$8:Y$421" r="Y428" sId="1"/>
    <undo index="65535" exp="area" dr="$F$8:$F$421" r="X428" sId="1"/>
    <undo index="0" exp="area" dr="X$8:X$421" r="X428" sId="1"/>
    <undo index="65535" exp="area" dr="$F$8:$F$421" r="W428" sId="1"/>
    <undo index="0" exp="area" dr="W$8:W$421" r="W428" sId="1"/>
    <undo index="65535" exp="area" dr="$F$8:$F$421" r="V428" sId="1"/>
    <undo index="0" exp="area" dr="V$8:V$421" r="V428" sId="1"/>
    <undo index="65535" exp="area" dr="$F$8:$F$421" r="U428" sId="1"/>
    <undo index="0" exp="area" dr="U$8:U$421" r="U428" sId="1"/>
    <undo index="65535" exp="area" dr="$F$8:$F$421" r="T428" sId="1"/>
    <undo index="0" exp="area" dr="T$8:T$421" r="T428" sId="1"/>
    <undo index="65535" exp="area" dr="$F$8:$F$421" r="S428" sId="1"/>
    <undo index="0" exp="area" dr="S$8:S$421" r="S428" sId="1"/>
    <undo index="0" exp="area" dr="F$8:F$421" r="D428" sId="1"/>
    <undo index="65535" exp="area" dr="$F$8:$F$421" r="AK427" sId="1"/>
    <undo index="0" exp="area" dr="AK$8:AK$421" r="AK427" sId="1"/>
    <undo index="65535" exp="area" dr="$F$8:$F$421" r="AJ427" sId="1"/>
    <undo index="0" exp="area" dr="AJ$8:AJ$421" r="AJ427" sId="1"/>
    <undo index="65535" exp="area" dr="$F$8:$F$421" r="AG427" sId="1"/>
    <undo index="0" exp="area" dr="AG$8:AG$421" r="AG427" sId="1"/>
    <undo index="65535" exp="area" dr="$F$8:$F$421" r="AF427" sId="1"/>
    <undo index="0" exp="area" dr="AF$8:AF$421" r="AF427" sId="1"/>
    <undo index="65535" exp="area" dr="$F$8:$F$421" r="AE427" sId="1"/>
    <undo index="0" exp="area" dr="AE$8:AE$421" r="AE427" sId="1"/>
    <undo index="65535" exp="area" dr="$F$8:$F$421" r="AD427" sId="1"/>
    <undo index="0" exp="area" dr="AD$8:AD$421" r="AD427" sId="1"/>
    <undo index="65535" exp="area" dr="$F$8:$F$421" r="AC427" sId="1"/>
    <undo index="0" exp="area" dr="AC$8:AC$421" r="AC427" sId="1"/>
    <undo index="65535" exp="area" dr="$F$8:$F$421" r="AB427" sId="1"/>
    <undo index="0" exp="area" dr="AB$8:AB$421" r="AB427" sId="1"/>
    <undo index="65535" exp="area" dr="$F$8:$F$421" r="AA427" sId="1"/>
    <undo index="0" exp="area" dr="AA$8:AA$421" r="AA427" sId="1"/>
    <undo index="65535" exp="area" dr="$F$8:$F$421" r="Z427" sId="1"/>
    <undo index="0" exp="area" dr="Z$8:Z$421" r="Z427" sId="1"/>
    <undo index="65535" exp="area" dr="$F$8:$F$421" r="Y427" sId="1"/>
    <undo index="0" exp="area" dr="Y$8:Y$421" r="Y427" sId="1"/>
    <undo index="65535" exp="area" dr="$F$8:$F$421" r="X427" sId="1"/>
    <undo index="0" exp="area" dr="X$8:X$421" r="X427" sId="1"/>
    <undo index="65535" exp="area" dr="$F$8:$F$421" r="W427" sId="1"/>
    <undo index="0" exp="area" dr="W$8:W$421" r="W427" sId="1"/>
    <undo index="65535" exp="area" dr="$F$8:$F$421" r="V427" sId="1"/>
    <undo index="0" exp="area" dr="V$8:V$421" r="V427" sId="1"/>
    <undo index="65535" exp="area" dr="$F$8:$F$421" r="U427" sId="1"/>
    <undo index="0" exp="area" dr="U$8:U$421" r="U427" sId="1"/>
    <undo index="65535" exp="area" dr="$F$8:$F$421" r="T427" sId="1"/>
    <undo index="0" exp="area" dr="T$8:T$421" r="T427" sId="1"/>
    <undo index="65535" exp="area" dr="$F$8:$F$421" r="S427" sId="1"/>
    <undo index="0" exp="area" dr="S$8:S$421" r="S427" sId="1"/>
    <undo index="0" exp="area" dr="F$8:F$421" r="D427" sId="1"/>
    <undo index="65535" exp="area" dr="$F$8:$F$421" r="AK426" sId="1"/>
    <undo index="0" exp="area" dr="AK$8:AK$421" r="AK426" sId="1"/>
    <undo index="65535" exp="area" dr="$F$8:$F$421" r="AJ426" sId="1"/>
    <undo index="0" exp="area" dr="AJ$8:AJ$421" r="AJ426" sId="1"/>
    <undo index="65535" exp="area" dr="$F$8:$F$421" r="AG426" sId="1"/>
    <undo index="0" exp="area" dr="AG$8:AG$421" r="AG426" sId="1"/>
    <undo index="65535" exp="area" dr="$F$8:$F$421" r="AF426" sId="1"/>
    <undo index="0" exp="area" dr="AF$8:AF$421" r="AF426" sId="1"/>
    <undo index="65535" exp="area" dr="$F$8:$F$421" r="AE426" sId="1"/>
    <undo index="0" exp="area" dr="AE$8:AE$421" r="AE426" sId="1"/>
    <undo index="65535" exp="area" dr="$F$8:$F$421" r="AD426" sId="1"/>
    <undo index="0" exp="area" dr="AD$8:AD$421" r="AD426" sId="1"/>
    <undo index="65535" exp="area" dr="$F$8:$F$421" r="AC426" sId="1"/>
    <undo index="0" exp="area" dr="AC$8:AC$421" r="AC426" sId="1"/>
    <undo index="65535" exp="area" dr="$F$8:$F$421" r="AB426" sId="1"/>
    <undo index="0" exp="area" dr="AB$8:AB$421" r="AB426" sId="1"/>
    <undo index="65535" exp="area" dr="$F$8:$F$421" r="AA426" sId="1"/>
    <undo index="0" exp="area" dr="AA$8:AA$421" r="AA426" sId="1"/>
    <undo index="65535" exp="area" dr="$F$8:$F$421" r="Z426" sId="1"/>
    <undo index="0" exp="area" dr="Z$8:Z$421" r="Z426" sId="1"/>
    <undo index="65535" exp="area" dr="$F$8:$F$421" r="Y426" sId="1"/>
    <undo index="0" exp="area" dr="Y$8:Y$421" r="Y426" sId="1"/>
    <undo index="65535" exp="area" dr="$F$8:$F$421" r="X426" sId="1"/>
    <undo index="0" exp="area" dr="X$8:X$421" r="X426" sId="1"/>
    <undo index="65535" exp="area" dr="$F$8:$F$421" r="W426" sId="1"/>
    <undo index="0" exp="area" dr="W$8:W$421" r="W426" sId="1"/>
    <undo index="65535" exp="area" dr="$F$8:$F$421" r="V426" sId="1"/>
    <undo index="0" exp="area" dr="V$8:V$421" r="V426" sId="1"/>
    <undo index="65535" exp="area" dr="$F$8:$F$421" r="U426" sId="1"/>
    <undo index="0" exp="area" dr="U$8:U$421" r="U426" sId="1"/>
    <undo index="65535" exp="area" dr="$F$8:$F$421" r="T426" sId="1"/>
    <undo index="0" exp="area" dr="T$8:T$421" r="T426" sId="1"/>
    <undo index="65535" exp="area" dr="$F$8:$F$421" r="S426" sId="1"/>
    <undo index="0" exp="area" dr="S$8:S$421" r="S426" sId="1"/>
    <undo index="0" exp="area" dr="F$8:F$421" r="D426" sId="1"/>
    <undo index="65535" exp="area" dr="$F$8:$F$421" r="AK425" sId="1"/>
    <undo index="0" exp="area" dr="AK$8:AK$421" r="AK425" sId="1"/>
    <undo index="65535" exp="area" dr="$F$8:$F$421" r="AJ425" sId="1"/>
    <undo index="0" exp="area" dr="AJ$8:AJ$421" r="AJ425" sId="1"/>
    <undo index="65535" exp="area" dr="$F$8:$F$421" r="AG425" sId="1"/>
    <undo index="0" exp="area" dr="AG$8:AG$421" r="AG425" sId="1"/>
    <undo index="65535" exp="area" dr="$F$8:$F$421" r="AF425" sId="1"/>
    <undo index="0" exp="area" dr="AF$8:AF$421" r="AF425" sId="1"/>
    <undo index="65535" exp="area" dr="$F$8:$F$421" r="AE425" sId="1"/>
    <undo index="0" exp="area" dr="AE$8:AE$421" r="AE425" sId="1"/>
    <undo index="65535" exp="area" dr="$F$8:$F$421" r="AD425" sId="1"/>
    <undo index="0" exp="area" dr="AD$8:AD$421" r="AD425" sId="1"/>
    <undo index="65535" exp="area" dr="$F$8:$F$421" r="AC425" sId="1"/>
    <undo index="0" exp="area" dr="AC$8:AC$421" r="AC425" sId="1"/>
    <undo index="65535" exp="area" dr="$F$8:$F$421" r="AB425" sId="1"/>
    <undo index="0" exp="area" dr="AB$8:AB$421" r="AB425" sId="1"/>
    <undo index="65535" exp="area" dr="$F$8:$F$421" r="AA425" sId="1"/>
    <undo index="0" exp="area" dr="AA$8:AA$421" r="AA425" sId="1"/>
    <undo index="65535" exp="area" dr="$F$8:$F$421" r="Z425" sId="1"/>
    <undo index="0" exp="area" dr="Z$8:Z$421" r="Z425" sId="1"/>
    <undo index="65535" exp="area" dr="$F$8:$F$421" r="Y425" sId="1"/>
    <undo index="0" exp="area" dr="Y$8:Y$421" r="Y425" sId="1"/>
    <undo index="65535" exp="area" dr="$F$8:$F$421" r="X425" sId="1"/>
    <undo index="0" exp="area" dr="X$8:X$421" r="X425" sId="1"/>
    <undo index="65535" exp="area" dr="$F$8:$F$421" r="W425" sId="1"/>
    <undo index="0" exp="area" dr="W$8:W$421" r="W425" sId="1"/>
    <undo index="65535" exp="area" dr="$F$8:$F$421" r="V425" sId="1"/>
    <undo index="0" exp="area" dr="V$8:V$421" r="V425" sId="1"/>
    <undo index="65535" exp="area" dr="$F$8:$F$421" r="U425" sId="1"/>
    <undo index="0" exp="area" dr="U$8:U$421" r="U425" sId="1"/>
    <undo index="65535" exp="area" dr="$F$8:$F$421" r="T425" sId="1"/>
    <undo index="0" exp="area" dr="T$8:T$421" r="T425" sId="1"/>
    <undo index="65535" exp="area" dr="$F$8:$F$421" r="S425" sId="1"/>
    <undo index="0" exp="area" dr="S$8:S$421" r="S425" sId="1"/>
    <undo index="0" exp="area" dr="F$245:F$421" r="D425" sId="1"/>
    <undo index="65535" exp="area" dr="$F$8:$F$421" r="AK424" sId="1"/>
    <undo index="0" exp="area" dr="AK$8:AK$421" r="AK424" sId="1"/>
    <undo index="65535" exp="area" dr="$F$8:$F$421" r="AJ424" sId="1"/>
    <undo index="0" exp="area" dr="AJ$8:AJ$421" r="AJ424" sId="1"/>
    <undo index="65535" exp="area" dr="$F$8:$F$421" r="AG424" sId="1"/>
    <undo index="0" exp="area" dr="AG$8:AG$421" r="AG424" sId="1"/>
    <undo index="65535" exp="area" dr="$F$8:$F$421" r="AF424" sId="1"/>
    <undo index="0" exp="area" dr="AF$8:AF$421" r="AF424" sId="1"/>
    <undo index="65535" exp="area" dr="$F$8:$F$421" r="AE424" sId="1"/>
    <undo index="0" exp="area" dr="AE$8:AE$421" r="AE424" sId="1"/>
    <undo index="65535" exp="area" dr="$F$8:$F$421" r="AD424" sId="1"/>
    <undo index="0" exp="area" dr="AD$8:AD$421" r="AD424" sId="1"/>
    <undo index="65535" exp="area" dr="$F$8:$F$421" r="AC424" sId="1"/>
    <undo index="0" exp="area" dr="AC$8:AC$421" r="AC424" sId="1"/>
    <undo index="65535" exp="area" dr="$F$8:$F$421" r="AB424" sId="1"/>
    <undo index="0" exp="area" dr="AB$8:AB$421" r="AB424" sId="1"/>
    <undo index="65535" exp="area" dr="$F$8:$F$421" r="AA424" sId="1"/>
    <undo index="0" exp="area" dr="AA$8:AA$421" r="AA424" sId="1"/>
    <undo index="65535" exp="area" dr="$F$8:$F$421" r="Z424" sId="1"/>
    <undo index="0" exp="area" dr="Z$8:Z$421" r="Z424" sId="1"/>
    <undo index="65535" exp="area" dr="$F$8:$F$421" r="Y424" sId="1"/>
    <undo index="0" exp="area" dr="Y$8:Y$421" r="Y424" sId="1"/>
    <undo index="65535" exp="area" dr="$F$8:$F$421" r="X424" sId="1"/>
    <undo index="0" exp="area" dr="X$8:X$421" r="X424" sId="1"/>
    <undo index="65535" exp="area" dr="$F$8:$F$421" r="W424" sId="1"/>
    <undo index="0" exp="area" dr="W$8:W$421" r="W424" sId="1"/>
    <undo index="65535" exp="area" dr="$F$8:$F$421" r="V424" sId="1"/>
    <undo index="0" exp="area" dr="V$8:V$421" r="V424" sId="1"/>
    <undo index="65535" exp="area" dr="$F$8:$F$421" r="U424" sId="1"/>
    <undo index="0" exp="area" dr="U$8:U$421" r="U424" sId="1"/>
    <undo index="65535" exp="area" dr="$F$8:$F$421" r="T424" sId="1"/>
    <undo index="0" exp="area" dr="T$8:T$421" r="T424" sId="1"/>
    <undo index="65535" exp="area" dr="$F$8:$F$421" r="S424" sId="1"/>
    <undo index="0" exp="area" dr="S$8:S$421" r="S424" sId="1"/>
    <undo index="0" exp="area" dr="F$8:F$421" r="D424" sId="1"/>
    <undo index="65535" exp="area" dr="$F$8:$F$421" r="AK423" sId="1"/>
    <undo index="0" exp="area" dr="AK$8:AK$421" r="AK423" sId="1"/>
    <undo index="65535" exp="area" dr="$F$8:$F$421" r="AJ423" sId="1"/>
    <undo index="0" exp="area" dr="AJ$8:AJ$421" r="AJ423" sId="1"/>
    <undo index="65535" exp="area" dr="$F$8:$F$421" r="AG423" sId="1"/>
    <undo index="0" exp="area" dr="AG$8:AG$421" r="AG423" sId="1"/>
    <undo index="65535" exp="area" dr="$F$8:$F$421" r="AF423" sId="1"/>
    <undo index="0" exp="area" dr="AF$8:AF$421" r="AF423" sId="1"/>
    <undo index="65535" exp="area" dr="$F$8:$F$421" r="AE423" sId="1"/>
    <undo index="0" exp="area" dr="AE$8:AE$421" r="AE423" sId="1"/>
    <undo index="65535" exp="area" dr="$F$8:$F$421" r="AD423" sId="1"/>
    <undo index="0" exp="area" dr="AD$8:AD$421" r="AD423" sId="1"/>
    <undo index="65535" exp="area" dr="$F$8:$F$421" r="AC423" sId="1"/>
    <undo index="0" exp="area" dr="AC$8:AC$421" r="AC423" sId="1"/>
    <undo index="65535" exp="area" dr="$F$8:$F$421" r="AB423" sId="1"/>
    <undo index="0" exp="area" dr="AB$8:AB$421" r="AB423" sId="1"/>
    <undo index="65535" exp="area" dr="$F$8:$F$421" r="AA423" sId="1"/>
    <undo index="0" exp="area" dr="AA$8:AA$421" r="AA423" sId="1"/>
    <undo index="65535" exp="area" dr="$F$8:$F$421" r="Z423" sId="1"/>
    <undo index="0" exp="area" dr="Z$8:Z$421" r="Z423" sId="1"/>
    <undo index="65535" exp="area" dr="$F$8:$F$421" r="Y423" sId="1"/>
    <undo index="0" exp="area" dr="Y$8:Y$421" r="Y423" sId="1"/>
    <undo index="65535" exp="area" dr="$F$8:$F$421" r="X423" sId="1"/>
    <undo index="0" exp="area" dr="X$8:X$421" r="X423" sId="1"/>
    <undo index="65535" exp="area" dr="$F$8:$F$421" r="W423" sId="1"/>
    <undo index="0" exp="area" dr="W$8:W$421" r="W423" sId="1"/>
    <undo index="65535" exp="area" dr="$F$8:$F$421" r="V423" sId="1"/>
    <undo index="0" exp="area" dr="V$8:V$421" r="V423" sId="1"/>
    <undo index="65535" exp="area" dr="$F$8:$F$421" r="U423" sId="1"/>
    <undo index="0" exp="area" dr="U$8:U$421" r="U423" sId="1"/>
    <undo index="65535" exp="area" dr="$F$8:$F$421" r="T423" sId="1"/>
    <undo index="0" exp="area" dr="T$8:T$421" r="T423" sId="1"/>
    <undo index="65535" exp="area" dr="$F$8:$F$421" r="S423" sId="1"/>
    <undo index="0" exp="area" dr="S$8:S$421" r="S423" sId="1"/>
    <undo index="0" exp="area" dr="F$8:F$421" r="D423" sId="1"/>
    <undo index="65535" exp="area" dr="$F$8:$F$421" r="AK422" sId="1"/>
    <undo index="0" exp="area" dr="AK$8:AK$421" r="AK422" sId="1"/>
    <undo index="65535" exp="area" dr="$F$8:$F$421" r="AJ422" sId="1"/>
    <undo index="0" exp="area" dr="AJ$8:AJ$421" r="AJ422" sId="1"/>
    <undo index="65535" exp="area" dr="$F$8:$F$421" r="AG422" sId="1"/>
    <undo index="0" exp="area" dr="AG$8:AG$421" r="AG422" sId="1"/>
    <undo index="65535" exp="area" dr="$F$8:$F$421" r="AF422" sId="1"/>
    <undo index="0" exp="area" dr="AF$8:AF$421" r="AF422" sId="1"/>
    <undo index="65535" exp="area" dr="$F$8:$F$421" r="AE422" sId="1"/>
    <undo index="0" exp="area" dr="AE$8:AE$421" r="AE422" sId="1"/>
    <undo index="65535" exp="area" dr="$F$8:$F$421" r="AD422" sId="1"/>
    <undo index="0" exp="area" dr="AD$8:AD$421" r="AD422" sId="1"/>
    <undo index="65535" exp="area" dr="$F$8:$F$421" r="AC422" sId="1"/>
    <undo index="0" exp="area" dr="AC$8:AC$421" r="AC422" sId="1"/>
    <undo index="65535" exp="area" dr="$F$8:$F$421" r="AB422" sId="1"/>
    <undo index="0" exp="area" dr="AB$8:AB$421" r="AB422" sId="1"/>
    <undo index="65535" exp="area" dr="$F$8:$F$421" r="AA422" sId="1"/>
    <undo index="0" exp="area" dr="AA$8:AA$421" r="AA422" sId="1"/>
    <undo index="65535" exp="area" dr="$F$8:$F$421" r="Z422" sId="1"/>
    <undo index="0" exp="area" dr="Z$8:Z$421" r="Z422" sId="1"/>
    <undo index="65535" exp="area" dr="$F$8:$F$421" r="Y422" sId="1"/>
    <undo index="0" exp="area" dr="Y$8:Y$421" r="Y422" sId="1"/>
    <undo index="65535" exp="area" dr="$F$8:$F$421" r="X422" sId="1"/>
    <undo index="0" exp="area" dr="X$8:X$421" r="X422" sId="1"/>
    <undo index="65535" exp="area" dr="$F$8:$F$421" r="W422" sId="1"/>
    <undo index="0" exp="area" dr="W$8:W$421" r="W422" sId="1"/>
    <undo index="65535" exp="area" dr="$F$8:$F$421" r="V422" sId="1"/>
    <undo index="0" exp="area" dr="V$8:V$421" r="V422" sId="1"/>
    <undo index="65535" exp="area" dr="$F$8:$F$421" r="U422" sId="1"/>
    <undo index="0" exp="area" dr="U$8:U$421" r="U422" sId="1"/>
    <undo index="65535" exp="area" dr="$F$8:$F$421" r="T422" sId="1"/>
    <undo index="0" exp="area" dr="T$8:T$421" r="T422" sId="1"/>
    <undo index="65535" exp="area" dr="$F$8:$F$421" r="S422" sId="1"/>
    <undo index="0" exp="area" dr="S$8:S$421" r="S422" sId="1"/>
    <undo index="0" exp="area" dr="F$8:F$421" r="D422" sId="1"/>
    <undo index="65535" exp="area" ref3D="1" dr="$A$1:$AK$421" dn="Z_8B9DA727_D797_4F6E_854A_098D13D55FA0_.wvu.FilterData" sId="1"/>
    <undo index="65535" exp="area" ref3D="1" dr="$A$1:$AK$421" dn="_FilterDatabase" sId="1"/>
    <undo index="65535" exp="area" ref3D="1" dr="$A$1:$AK$421" dn="Z_36624B2D_80F9_4F79_AC4A_B3547C36F23F_.wvu.FilterData" sId="1"/>
    <undo index="65535" exp="area" ref3D="1" dr="$H$1:$N$1048576" dn="Z_65B035E3_87FA_46C5_996E_864F2C8D0EBC_.wvu.Cols" sId="1"/>
    <undo index="65535" exp="area" ref3D="1" dr="$A$1:$AK$421" dn="Z_FE50EAC0_52A5_4C33_B973_65E93D03D3EA_.wvu.FilterData" sId="1"/>
    <undo index="65535" exp="area" ref3D="1" dr="$A$1:$AK$421" dn="Z_EA64E7D7_BA48_4965_B650_778AE412FE0C_.wvu.FilterData" sId="1"/>
    <undo index="65535" exp="area" ref3D="1" dr="$A$1:$AK$421" dn="Z_B6D3F4CE_A200_41B0_AE86_F03FAC7DD7D6_.wvu.FilterData" sId="1"/>
    <rfmt sheetId="1" xfDxf="1" sqref="A421:XFD421" start="0" length="0"/>
  </rrc>
  <rrc rId="2898" sId="1" ref="A421:XFD421" action="deleteRow">
    <undo index="65535" exp="area" dr="AK421:AK427" r="AK428" sId="1"/>
    <undo index="65535" exp="area" dr="AJ421:AJ427" r="AJ428" sId="1"/>
    <undo index="65535" exp="area" dr="AI421:AI427" r="AI428" sId="1"/>
    <undo index="65535" exp="area" dr="AH421:AH427" r="AH428" sId="1"/>
    <undo index="65535" exp="area" dr="AG421:AG427" r="AG428" sId="1"/>
    <undo index="65535" exp="area" dr="AF421:AF427" r="AF428" sId="1"/>
    <undo index="65535" exp="area" dr="AE421:AE427" r="AE428" sId="1"/>
    <undo index="65535" exp="area" dr="AD421:AD427" r="AD428" sId="1"/>
    <undo index="65535" exp="area" dr="AC421:AC427" r="AC428" sId="1"/>
    <undo index="65535" exp="area" dr="AB421:AB427" r="AB428" sId="1"/>
    <undo index="65535" exp="area" dr="AA421:AA427" r="AA428" sId="1"/>
    <undo index="65535" exp="area" dr="Z421:Z427" r="Z428" sId="1"/>
    <undo index="65535" exp="area" dr="Y421:Y427" r="Y428" sId="1"/>
    <undo index="65535" exp="area" dr="X421:X427" r="X428" sId="1"/>
    <undo index="65535" exp="area" dr="W421:W427" r="W428" sId="1"/>
    <undo index="65535" exp="area" dr="V421:V427" r="V428" sId="1"/>
    <undo index="65535" exp="area" dr="U421:U427" r="U428" sId="1"/>
    <undo index="65535" exp="area" dr="T421:T427" r="T428" sId="1"/>
    <undo index="65535" exp="area" dr="S421:S427" r="S428" sId="1"/>
    <undo index="65535" exp="area" dr="D421:D427" r="D428" sId="1"/>
    <undo index="65535" exp="area" ref3D="1" dr="$H$1:$N$1048576" dn="Z_65B035E3_87FA_46C5_996E_864F2C8D0EBC_.wvu.Cols" sId="1"/>
    <rfmt sheetId="1" xfDxf="1" sqref="A421:XFD421" start="0" length="0">
      <dxf>
        <font>
          <b/>
        </font>
      </dxf>
    </rfmt>
    <rfmt sheetId="1" sqref="A421" start="0" length="0">
      <dxf>
        <font>
          <b val="0"/>
          <sz val="12"/>
        </font>
        <fill>
          <patternFill patternType="solid">
            <bgColor theme="0" tint="-0.14999847407452621"/>
          </patternFill>
        </fill>
        <border outline="0">
          <left style="thin">
            <color indexed="64"/>
          </left>
          <right style="thin">
            <color indexed="64"/>
          </right>
          <top style="thin">
            <color indexed="64"/>
          </top>
          <bottom style="thin">
            <color indexed="64"/>
          </bottom>
        </border>
      </dxf>
    </rfmt>
    <rfmt sheetId="1" sqref="B421" start="0" length="0">
      <dxf>
        <font>
          <b val="0"/>
          <sz val="12"/>
        </font>
        <fill>
          <patternFill patternType="solid">
            <bgColor rgb="FFFFFF00"/>
          </patternFill>
        </fill>
        <border outline="0">
          <left style="thin">
            <color indexed="64"/>
          </left>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IP1/2015</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899" sId="1" ref="A421:XFD421" action="deleteRow">
    <undo index="65535" exp="area" dr="AK421:AK426" r="AK427" sId="1"/>
    <undo index="65535" exp="area" dr="AJ421:AJ426" r="AJ427" sId="1"/>
    <undo index="65535" exp="area" dr="AI421:AI426" r="AI427" sId="1"/>
    <undo index="65535" exp="area" dr="AH421:AH426" r="AH427" sId="1"/>
    <undo index="65535" exp="area" dr="AG421:AG426" r="AG427" sId="1"/>
    <undo index="65535" exp="area" dr="AF421:AF426" r="AF427" sId="1"/>
    <undo index="65535" exp="area" dr="AE421:AE426" r="AE427" sId="1"/>
    <undo index="65535" exp="area" dr="AD421:AD426" r="AD427" sId="1"/>
    <undo index="65535" exp="area" dr="AC421:AC426" r="AC427" sId="1"/>
    <undo index="65535" exp="area" dr="AB421:AB426" r="AB427" sId="1"/>
    <undo index="65535" exp="area" dr="AA421:AA426" r="AA427" sId="1"/>
    <undo index="65535" exp="area" dr="Z421:Z426" r="Z427" sId="1"/>
    <undo index="65535" exp="area" dr="Y421:Y426" r="Y427" sId="1"/>
    <undo index="65535" exp="area" dr="X421:X426" r="X427" sId="1"/>
    <undo index="65535" exp="area" dr="W421:W426" r="W427" sId="1"/>
    <undo index="65535" exp="area" dr="V421:V426" r="V427" sId="1"/>
    <undo index="65535" exp="area" dr="U421:U426" r="U427" sId="1"/>
    <undo index="65535" exp="area" dr="T421:T426" r="T427" sId="1"/>
    <undo index="65535" exp="area" dr="S421:S426" r="S427" sId="1"/>
    <undo index="65535" exp="area" dr="D421:D426" r="D427" sId="1"/>
    <undo index="65535" exp="area" ref3D="1" dr="$H$1:$N$1048576" dn="Z_65B035E3_87FA_46C5_996E_864F2C8D0EBC_.wvu.Cols" sId="1"/>
    <rfmt sheetId="1" xfDxf="1" sqref="A421:XFD421" start="0" length="0">
      <dxf>
        <font>
          <b/>
          <sz val="12"/>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IP3/2016</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00" sId="1" ref="A421:XFD421" action="deleteRow">
    <undo index="65535" exp="area" dr="AK421:AK425" r="AK426" sId="1"/>
    <undo index="65535" exp="area" dr="AJ421:AJ425" r="AJ426" sId="1"/>
    <undo index="65535" exp="area" dr="AI421:AI425" r="AI426" sId="1"/>
    <undo index="65535" exp="area" dr="AH421:AH425" r="AH426" sId="1"/>
    <undo index="65535" exp="area" dr="AG421:AG425" r="AG426" sId="1"/>
    <undo index="65535" exp="area" dr="AF421:AF425" r="AF426" sId="1"/>
    <undo index="65535" exp="area" dr="AE421:AE425" r="AE426" sId="1"/>
    <undo index="65535" exp="area" dr="AD421:AD425" r="AD426" sId="1"/>
    <undo index="65535" exp="area" dr="AC421:AC425" r="AC426" sId="1"/>
    <undo index="65535" exp="area" dr="AB421:AB425" r="AB426" sId="1"/>
    <undo index="65535" exp="area" dr="AA421:AA425" r="AA426" sId="1"/>
    <undo index="65535" exp="area" dr="Z421:Z425" r="Z426" sId="1"/>
    <undo index="65535" exp="area" dr="Y421:Y425" r="Y426" sId="1"/>
    <undo index="65535" exp="area" dr="X421:X425" r="X426" sId="1"/>
    <undo index="65535" exp="area" dr="W421:W425" r="W426" sId="1"/>
    <undo index="65535" exp="area" dr="V421:V425" r="V426" sId="1"/>
    <undo index="65535" exp="area" dr="U421:U425" r="U426" sId="1"/>
    <undo index="65535" exp="area" dr="T421:T425" r="T426" sId="1"/>
    <undo index="65535" exp="area" dr="S421:S425" r="S426" sId="1"/>
    <undo index="65535" exp="area" dr="D421:D425" r="D426" sId="1"/>
    <undo index="65535" exp="area" ref3D="1" dr="$H$1:$N$1048576" dn="Z_65B035E3_87FA_46C5_996E_864F2C8D0EBC_.wvu.Cols" sId="1"/>
    <rfmt sheetId="1" xfDxf="1" sqref="A421:XFD421" start="0" length="0">
      <dxf>
        <font>
          <b/>
          <sz val="12"/>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 xml:space="preserve">TOTAL </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IP5/2016</t>
        </is>
      </nc>
      <ndxf>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01" sId="1" ref="A421:XFD421" action="deleteRow">
    <undo index="65535" exp="area" dr="AK421:AK424" r="AK425" sId="1"/>
    <undo index="65535" exp="area" dr="AJ421:AJ424" r="AJ425" sId="1"/>
    <undo index="65535" exp="area" dr="AI421:AI424" r="AI425" sId="1"/>
    <undo index="65535" exp="area" dr="AH421:AH424" r="AH425" sId="1"/>
    <undo index="65535" exp="area" dr="AG421:AG424" r="AG425" sId="1"/>
    <undo index="65535" exp="area" dr="AF421:AF424" r="AF425" sId="1"/>
    <undo index="65535" exp="area" dr="AE421:AE424" r="AE425" sId="1"/>
    <undo index="65535" exp="area" dr="AD421:AD424" r="AD425" sId="1"/>
    <undo index="65535" exp="area" dr="AC421:AC424" r="AC425" sId="1"/>
    <undo index="65535" exp="area" dr="AB421:AB424" r="AB425" sId="1"/>
    <undo index="65535" exp="area" dr="AA421:AA424" r="AA425" sId="1"/>
    <undo index="65535" exp="area" dr="Z421:Z424" r="Z425" sId="1"/>
    <undo index="65535" exp="area" dr="Y421:Y424" r="Y425" sId="1"/>
    <undo index="65535" exp="area" dr="X421:X424" r="X425" sId="1"/>
    <undo index="65535" exp="area" dr="W421:W424" r="W425" sId="1"/>
    <undo index="65535" exp="area" dr="V421:V424" r="V425" sId="1"/>
    <undo index="65535" exp="area" dr="U421:U424" r="U425" sId="1"/>
    <undo index="65535" exp="area" dr="T421:T424" r="T425" sId="1"/>
    <undo index="65535" exp="area" dr="S421:S424" r="S425" sId="1"/>
    <undo index="65535" exp="area" dr="D421:D424" r="D425"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COUNTIFS(F$245:F$420,$F421)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IP4/2016</t>
        </is>
      </nc>
      <n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02" sId="1" ref="A421:XFD421" action="deleteRow">
    <undo index="65535" exp="area" dr="AK421:AK423" r="AK424" sId="1"/>
    <undo index="65535" exp="area" dr="AJ421:AJ423" r="AJ424" sId="1"/>
    <undo index="65535" exp="area" dr="AI421:AI423" r="AI424" sId="1"/>
    <undo index="65535" exp="area" dr="AH421:AH423" r="AH424" sId="1"/>
    <undo index="65535" exp="area" dr="AG421:AG423" r="AG424" sId="1"/>
    <undo index="65535" exp="area" dr="AF421:AF423" r="AF424" sId="1"/>
    <undo index="65535" exp="area" dr="AE421:AE423" r="AE424" sId="1"/>
    <undo index="65535" exp="area" dr="AD421:AD423" r="AD424" sId="1"/>
    <undo index="65535" exp="area" dr="AC421:AC423" r="AC424" sId="1"/>
    <undo index="65535" exp="area" dr="AB421:AB423" r="AB424" sId="1"/>
    <undo index="65535" exp="area" dr="AA421:AA423" r="AA424" sId="1"/>
    <undo index="65535" exp="area" dr="Z421:Z423" r="Z424" sId="1"/>
    <undo index="65535" exp="area" dr="Y421:Y423" r="Y424" sId="1"/>
    <undo index="65535" exp="area" dr="X421:X423" r="X424" sId="1"/>
    <undo index="65535" exp="area" dr="W421:W423" r="W424" sId="1"/>
    <undo index="65535" exp="area" dr="V421:V423" r="V424" sId="1"/>
    <undo index="65535" exp="area" dr="U421:U423" r="U424" sId="1"/>
    <undo index="65535" exp="area" dr="T421:T423" r="T424" sId="1"/>
    <undo index="65535" exp="area" dr="S421:S423" r="S424" sId="1"/>
    <undo index="65535" exp="area" dr="D421:D423" r="D424"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IP6/2016</t>
        </is>
      </nc>
      <n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03" sId="1" ref="A421:XFD421" action="deleteRow">
    <undo index="65535" exp="area" dr="AK421:AK422" r="AK423" sId="1"/>
    <undo index="65535" exp="area" dr="AJ421:AJ422" r="AJ423" sId="1"/>
    <undo index="65535" exp="area" dr="AI421:AI422" r="AI423" sId="1"/>
    <undo index="65535" exp="area" dr="AH421:AH422" r="AH423" sId="1"/>
    <undo index="65535" exp="area" dr="AG421:AG422" r="AG423" sId="1"/>
    <undo index="65535" exp="area" dr="AF421:AF422" r="AF423" sId="1"/>
    <undo index="65535" exp="area" dr="AE421:AE422" r="AE423" sId="1"/>
    <undo index="65535" exp="area" dr="AD421:AD422" r="AD423" sId="1"/>
    <undo index="65535" exp="area" dr="AC421:AC422" r="AC423" sId="1"/>
    <undo index="65535" exp="area" dr="AB421:AB422" r="AB423" sId="1"/>
    <undo index="65535" exp="area" dr="AA421:AA422" r="AA423" sId="1"/>
    <undo index="65535" exp="area" dr="Z421:Z422" r="Z423" sId="1"/>
    <undo index="65535" exp="area" dr="Y421:Y422" r="Y423" sId="1"/>
    <undo index="65535" exp="area" dr="X421:X422" r="X423" sId="1"/>
    <undo index="65535" exp="area" dr="W421:W422" r="W423" sId="1"/>
    <undo index="65535" exp="area" dr="V421:V422" r="V423" sId="1"/>
    <undo index="65535" exp="area" dr="U421:U422" r="U423" sId="1"/>
    <undo index="65535" exp="area" dr="T421:T422" r="T423" sId="1"/>
    <undo index="65535" exp="area" dr="S421:S422" r="S423" sId="1"/>
    <undo index="65535" exp="area" dr="D421:D422" r="D423"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CP 2/2017 (MySMIS: POCA/111/1/1)</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04" sId="1" ref="A421:XFD421" action="deleteRow">
    <undo index="65535" exp="area" dr="AK421" r="AK422" sId="1"/>
    <undo index="65535" exp="area" dr="AJ421" r="AJ422" sId="1"/>
    <undo index="65535" exp="area" dr="AI421" r="AI422" sId="1"/>
    <undo index="65535" exp="area" dr="AH421" r="AH422" sId="1"/>
    <undo index="65535" exp="area" dr="AG421" r="AG422" sId="1"/>
    <undo index="65535" exp="area" dr="AF421" r="AF422" sId="1"/>
    <undo index="65535" exp="area" dr="AE421" r="AE422" sId="1"/>
    <undo index="65535" exp="area" dr="AD421" r="AD422" sId="1"/>
    <undo index="65535" exp="area" dr="AC421" r="AC422" sId="1"/>
    <undo index="65535" exp="area" dr="AB421" r="AB422" sId="1"/>
    <undo index="65535" exp="area" dr="AA421" r="AA422" sId="1"/>
    <undo index="65535" exp="area" dr="Z421" r="Z422" sId="1"/>
    <undo index="65535" exp="area" dr="Y421" r="Y422" sId="1"/>
    <undo index="65535" exp="area" dr="X421" r="X422" sId="1"/>
    <undo index="65535" exp="area" dr="W421" r="W422" sId="1"/>
    <undo index="65535" exp="area" dr="V421" r="V422" sId="1"/>
    <undo index="65535" exp="area" dr="U421" r="U422" sId="1"/>
    <undo index="65535" exp="area" dr="T421" r="T422" sId="1"/>
    <undo index="65535" exp="area" dr="S421" r="S422" sId="1"/>
    <undo index="65535" exp="area" dr="D421" r="D422"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IP8/2017 (MySMIS:
POCA/129/1/1)</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05" sId="1" ref="A421:XFD421" action="deleteRow">
    <undo index="0" exp="ref" v="1" dr="AK421" r="AK435" sId="1"/>
    <undo index="0" exp="ref" v="1" dr="AJ421" r="AJ435" sId="1"/>
    <undo index="0" exp="ref" v="1" dr="AI421" r="AI435" sId="1"/>
    <undo index="0" exp="ref" v="1" dr="AH421" r="AH435" sId="1"/>
    <undo index="0" exp="ref" v="1" dr="AG421" r="AG435" sId="1"/>
    <undo index="0" exp="ref" v="1" dr="AF421" r="AF435" sId="1"/>
    <undo index="0" exp="ref" v="1" dr="AE421" r="AE435" sId="1"/>
    <undo index="0" exp="ref" v="1" dr="AD421" r="AD435" sId="1"/>
    <undo index="0" exp="ref" v="1" dr="AC421" r="AC435" sId="1"/>
    <undo index="0" exp="ref" v="1" dr="AB421" r="AB435" sId="1"/>
    <undo index="0" exp="ref" v="1" dr="AA421" r="AA435" sId="1"/>
    <undo index="0" exp="ref" v="1" dr="Z421" r="Z435" sId="1"/>
    <undo index="0" exp="ref" v="1" dr="Y421" r="Y435" sId="1"/>
    <undo index="0" exp="ref" v="1" dr="X421" r="X435" sId="1"/>
    <undo index="0" exp="ref" v="1" dr="W421" r="W435" sId="1"/>
    <undo index="0" exp="ref" v="1" dr="V421" r="V435" sId="1"/>
    <undo index="0" exp="ref" v="1" dr="U421" r="U435" sId="1"/>
    <undo index="0" exp="ref" v="1" dr="T421" r="T435" sId="1"/>
    <undo index="0" exp="ref" v="1" dr="S421" r="S435" sId="1"/>
    <undo index="65535" exp="ref" v="1" dr="D421" r="D435"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numFmt numFmtId="4" formatCode="#,##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SUM(#REF!)</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 AXA 1</t>
        </is>
      </nc>
      <n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ndxf>
    </rcc>
    <rfmt sheetId="1" sqref="F421" start="0" length="0">
      <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dxf>
    </rfmt>
    <rfmt sheetId="1" sqref="G421"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9" tint="0.59999389629810485"/>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T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U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V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W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X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Y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Z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A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B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C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D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E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F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G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H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I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J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K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rc>
  <rrc rId="2906" sId="1" ref="A421:XFD421" action="deleteRow">
    <undo index="65535" exp="area" dr="AK421:AK431" r="AK432" sId="1"/>
    <undo index="65535" exp="area" dr="AJ421:AJ431" r="AJ432" sId="1"/>
    <undo index="65535" exp="area" dr="AI421:AI431" r="AI432" sId="1"/>
    <undo index="65535" exp="area" dr="AH421:AH431" r="AH432" sId="1"/>
    <undo index="65535" exp="area" dr="AG421:AG431" r="AG432" sId="1"/>
    <undo index="65535" exp="area" dr="AF421:AF431" r="AF432" sId="1"/>
    <undo index="65535" exp="area" dr="AE421:AE431" r="AE432" sId="1"/>
    <undo index="65535" exp="area" dr="AD421:AD431" r="AD432" sId="1"/>
    <undo index="65535" exp="area" dr="AC421:AC431" r="AC432" sId="1"/>
    <undo index="65535" exp="area" dr="AB421:AB431" r="AB432" sId="1"/>
    <undo index="65535" exp="area" dr="AA421:AA431" r="AA432" sId="1"/>
    <undo index="65535" exp="area" dr="Z421:Z431" r="Z432" sId="1"/>
    <undo index="65535" exp="area" dr="Y421:Y431" r="Y432" sId="1"/>
    <undo index="65535" exp="area" dr="X421:X431" r="X432" sId="1"/>
    <undo index="65535" exp="area" dr="W421:W431" r="W432" sId="1"/>
    <undo index="65535" exp="area" dr="V421:V431" r="V432" sId="1"/>
    <undo index="65535" exp="area" dr="U421:U431" r="U432" sId="1"/>
    <undo index="65535" exp="area" dr="T421:T431" r="T432" sId="1"/>
    <undo index="65535" exp="area" dr="S421:S431" r="S432" sId="1"/>
    <undo index="65535" exp="area" dr="D421:D431" r="D432"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IP2/2015</t>
        </is>
      </nc>
      <n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07" sId="1" ref="A421:XFD421" action="deleteRow">
    <undo index="65535" exp="area" dr="AK421:AK430" r="AK431" sId="1"/>
    <undo index="65535" exp="area" dr="AJ421:AJ430" r="AJ431" sId="1"/>
    <undo index="65535" exp="area" dr="AI421:AI430" r="AI431" sId="1"/>
    <undo index="65535" exp="area" dr="AH421:AH430" r="AH431" sId="1"/>
    <undo index="65535" exp="area" dr="AG421:AG430" r="AG431" sId="1"/>
    <undo index="65535" exp="area" dr="AF421:AF430" r="AF431" sId="1"/>
    <undo index="65535" exp="area" dr="AE421:AE430" r="AE431" sId="1"/>
    <undo index="65535" exp="area" dr="AD421:AD430" r="AD431" sId="1"/>
    <undo index="65535" exp="area" dr="AC421:AC430" r="AC431" sId="1"/>
    <undo index="65535" exp="area" dr="AB421:AB430" r="AB431" sId="1"/>
    <undo index="65535" exp="area" dr="AA421:AA430" r="AA431" sId="1"/>
    <undo index="65535" exp="area" dr="Z421:Z430" r="Z431" sId="1"/>
    <undo index="65535" exp="area" dr="Y421:Y430" r="Y431" sId="1"/>
    <undo index="65535" exp="area" dr="X421:X430" r="X431" sId="1"/>
    <undo index="65535" exp="area" dr="W421:W430" r="W431" sId="1"/>
    <undo index="65535" exp="area" dr="V421:V430" r="V431" sId="1"/>
    <undo index="65535" exp="area" dr="U421:U430" r="U431" sId="1"/>
    <undo index="65535" exp="area" dr="T421:T430" r="T431" sId="1"/>
    <undo index="65535" exp="area" dr="S421:S430" r="S431" sId="1"/>
    <undo index="65535" exp="area" dr="D421:D430" r="D431"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 xml:space="preserve">TOTAL </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IP7/2017</t>
        </is>
      </nc>
      <n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08" sId="1" ref="A421:XFD421" action="deleteRow">
    <undo index="65535" exp="area" dr="AK421:AK429" r="AK430" sId="1"/>
    <undo index="65535" exp="area" dr="AJ421:AJ429" r="AJ430" sId="1"/>
    <undo index="65535" exp="area" dr="AI421:AI429" r="AI430" sId="1"/>
    <undo index="65535" exp="area" dr="AH421:AH429" r="AH430" sId="1"/>
    <undo index="65535" exp="area" dr="AG421:AG429" r="AG430" sId="1"/>
    <undo index="65535" exp="area" dr="AF421:AF429" r="AF430" sId="1"/>
    <undo index="65535" exp="area" dr="AE421:AE429" r="AE430" sId="1"/>
    <undo index="65535" exp="area" dr="AD421:AD429" r="AD430" sId="1"/>
    <undo index="65535" exp="area" dr="AC421:AC429" r="AC430" sId="1"/>
    <undo index="65535" exp="area" dr="AB421:AB429" r="AB430" sId="1"/>
    <undo index="65535" exp="area" dr="AA421:AA429" r="AA430" sId="1"/>
    <undo index="65535" exp="area" dr="Z421:Z429" r="Z430" sId="1"/>
    <undo index="65535" exp="area" dr="Y421:Y429" r="Y430" sId="1"/>
    <undo index="65535" exp="area" dr="X421:X429" r="X430" sId="1"/>
    <undo index="65535" exp="area" dr="W421:W429" r="W430" sId="1"/>
    <undo index="65535" exp="area" dr="V421:V429" r="V430" sId="1"/>
    <undo index="65535" exp="area" dr="U421:U429" r="U430" sId="1"/>
    <undo index="65535" exp="area" dr="T421:T429" r="T430" sId="1"/>
    <undo index="65535" exp="area" dr="S421:S429" r="S430" sId="1"/>
    <undo index="65535" exp="area" dr="D421:D429" r="D430"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 xml:space="preserve">TOTAL </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CP4 more /2017</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09" sId="1" ref="A421:XFD421" action="deleteRow">
    <undo index="65535" exp="area" dr="AK421:AK428" r="AK429" sId="1"/>
    <undo index="65535" exp="area" dr="AJ421:AJ428" r="AJ429" sId="1"/>
    <undo index="65535" exp="area" dr="AI421:AI428" r="AI429" sId="1"/>
    <undo index="65535" exp="area" dr="AH421:AH428" r="AH429" sId="1"/>
    <undo index="65535" exp="area" dr="AG421:AG428" r="AG429" sId="1"/>
    <undo index="65535" exp="area" dr="AF421:AF428" r="AF429" sId="1"/>
    <undo index="65535" exp="area" dr="AE421:AE428" r="AE429" sId="1"/>
    <undo index="65535" exp="area" dr="AD421:AD428" r="AD429" sId="1"/>
    <undo index="65535" exp="area" dr="AC421:AC428" r="AC429" sId="1"/>
    <undo index="65535" exp="area" dr="AB421:AB428" r="AB429" sId="1"/>
    <undo index="65535" exp="area" dr="AA421:AA428" r="AA429" sId="1"/>
    <undo index="65535" exp="area" dr="Z421:Z428" r="Z429" sId="1"/>
    <undo index="65535" exp="area" dr="Y421:Y428" r="Y429" sId="1"/>
    <undo index="65535" exp="area" dr="X421:X428" r="X429" sId="1"/>
    <undo index="65535" exp="area" dr="W421:W428" r="W429" sId="1"/>
    <undo index="65535" exp="area" dr="V421:V428" r="V429" sId="1"/>
    <undo index="65535" exp="area" dr="U421:U428" r="U429" sId="1"/>
    <undo index="65535" exp="area" dr="T421:T428" r="T429" sId="1"/>
    <undo index="65535" exp="area" dr="S421:S428" r="S429" sId="1"/>
    <undo index="65535" exp="area" dr="D421:D428" r="D429"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 xml:space="preserve">TOTAL </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CP4 less /2017</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10" sId="1" ref="A421:XFD421" action="deleteRow">
    <undo index="65535" exp="area" dr="AK421:AK427" r="AK428" sId="1"/>
    <undo index="65535" exp="area" dr="AJ421:AJ427" r="AJ428" sId="1"/>
    <undo index="65535" exp="area" dr="AI421:AI427" r="AI428" sId="1"/>
    <undo index="65535" exp="area" dr="AH421:AH427" r="AH428" sId="1"/>
    <undo index="65535" exp="area" dr="AG421:AG427" r="AG428" sId="1"/>
    <undo index="65535" exp="area" dr="AF421:AF427" r="AF428" sId="1"/>
    <undo index="65535" exp="area" dr="AE421:AE427" r="AE428" sId="1"/>
    <undo index="65535" exp="area" dr="AD421:AD427" r="AD428" sId="1"/>
    <undo index="65535" exp="area" dr="AC421:AC427" r="AC428" sId="1"/>
    <undo index="65535" exp="area" dr="AB421:AB427" r="AB428" sId="1"/>
    <undo index="65535" exp="area" dr="AA421:AA427" r="AA428" sId="1"/>
    <undo index="65535" exp="area" dr="Z421:Z427" r="Z428" sId="1"/>
    <undo index="65535" exp="area" dr="Y421:Y427" r="Y428" sId="1"/>
    <undo index="65535" exp="area" dr="X421:X427" r="X428" sId="1"/>
    <undo index="65535" exp="area" dr="W421:W427" r="W428" sId="1"/>
    <undo index="65535" exp="area" dr="V421:V427" r="V428" sId="1"/>
    <undo index="65535" exp="area" dr="U421:U427" r="U428" sId="1"/>
    <undo index="65535" exp="area" dr="T421:T427" r="T428" sId="1"/>
    <undo index="65535" exp="area" dr="S421:S427" r="S428" sId="1"/>
    <undo index="65535" exp="area" dr="D421:D427" r="D428"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CP6 less /2017</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11" sId="1" ref="A421:XFD421" action="deleteRow">
    <undo index="65535" exp="area" dr="AK421:AK426" r="AK427" sId="1"/>
    <undo index="65535" exp="area" dr="AJ421:AJ426" r="AJ427" sId="1"/>
    <undo index="65535" exp="area" dr="AI421:AI426" r="AI427" sId="1"/>
    <undo index="65535" exp="area" dr="AH421:AH426" r="AH427" sId="1"/>
    <undo index="65535" exp="area" dr="AG421:AG426" r="AG427" sId="1"/>
    <undo index="65535" exp="area" dr="AF421:AF426" r="AF427" sId="1"/>
    <undo index="65535" exp="area" dr="AE421:AE426" r="AE427" sId="1"/>
    <undo index="65535" exp="area" dr="AD421:AD426" r="AD427" sId="1"/>
    <undo index="65535" exp="area" dr="AC421:AC426" r="AC427" sId="1"/>
    <undo index="65535" exp="area" dr="AB421:AB426" r="AB427" sId="1"/>
    <undo index="65535" exp="area" dr="AA421:AA426" r="AA427" sId="1"/>
    <undo index="65535" exp="area" dr="Z421:Z426" r="Z427" sId="1"/>
    <undo index="65535" exp="area" dr="Y421:Y426" r="Y427" sId="1"/>
    <undo index="65535" exp="area" dr="X421:X426" r="X427" sId="1"/>
    <undo index="65535" exp="area" dr="W421:W426" r="W427" sId="1"/>
    <undo index="65535" exp="area" dr="V421:V426" r="V427" sId="1"/>
    <undo index="65535" exp="area" dr="U421:U426" r="U427" sId="1"/>
    <undo index="65535" exp="area" dr="T421:T426" r="T427" sId="1"/>
    <undo index="65535" exp="area" dr="S421:S426" r="S427" sId="1"/>
    <undo index="65535" exp="area" dr="D421:D426" r="D427"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CP6 more /2017</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12" sId="1" ref="A421:XFD421" action="deleteRow">
    <undo index="65535" exp="area" dr="AK421:AK425" r="AK426" sId="1"/>
    <undo index="65535" exp="area" dr="AJ421:AJ425" r="AJ426" sId="1"/>
    <undo index="65535" exp="area" dr="AI421:AI425" r="AI426" sId="1"/>
    <undo index="65535" exp="area" dr="AH421:AH425" r="AH426" sId="1"/>
    <undo index="65535" exp="area" dr="AG421:AG425" r="AG426" sId="1"/>
    <undo index="65535" exp="area" dr="AF421:AF425" r="AF426" sId="1"/>
    <undo index="65535" exp="area" dr="AE421:AE425" r="AE426" sId="1"/>
    <undo index="65535" exp="area" dr="AD421:AD425" r="AD426" sId="1"/>
    <undo index="65535" exp="area" dr="AC421:AC425" r="AC426" sId="1"/>
    <undo index="65535" exp="area" dr="AB421:AB425" r="AB426" sId="1"/>
    <undo index="65535" exp="area" dr="AA421:AA425" r="AA426" sId="1"/>
    <undo index="65535" exp="area" dr="Z421:Z425" r="Z426" sId="1"/>
    <undo index="65535" exp="area" dr="Y421:Y425" r="Y426" sId="1"/>
    <undo index="65535" exp="area" dr="X421:X425" r="X426" sId="1"/>
    <undo index="65535" exp="area" dr="W421:W425" r="W426" sId="1"/>
    <undo index="65535" exp="area" dr="V421:V425" r="V426" sId="1"/>
    <undo index="65535" exp="area" dr="U421:U425" r="U426" sId="1"/>
    <undo index="65535" exp="area" dr="T421:T425" r="T426" sId="1"/>
    <undo index="65535" exp="area" dr="S421:S425" r="S426" sId="1"/>
    <undo index="65535" exp="area" dr="D421:D425" r="D426"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CP1 less /2017</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13" sId="1" ref="A421:XFD421" action="deleteRow">
    <undo index="65535" exp="area" dr="AK421:AK424" r="AK425" sId="1"/>
    <undo index="65535" exp="area" dr="AJ421:AJ424" r="AJ425" sId="1"/>
    <undo index="65535" exp="area" dr="AI421:AI424" r="AI425" sId="1"/>
    <undo index="65535" exp="area" dr="AH421:AH424" r="AH425" sId="1"/>
    <undo index="65535" exp="area" dr="AG421:AG424" r="AG425" sId="1"/>
    <undo index="65535" exp="area" dr="AF421:AF424" r="AF425" sId="1"/>
    <undo index="65535" exp="area" dr="AE421:AE424" r="AE425" sId="1"/>
    <undo index="65535" exp="area" dr="AD421:AD424" r="AD425" sId="1"/>
    <undo index="65535" exp="area" dr="AC421:AC424" r="AC425" sId="1"/>
    <undo index="65535" exp="area" dr="AB421:AB424" r="AB425" sId="1"/>
    <undo index="65535" exp="area" dr="AA421:AA424" r="AA425" sId="1"/>
    <undo index="65535" exp="area" dr="Z421:Z424" r="Z425" sId="1"/>
    <undo index="65535" exp="area" dr="Y421:Y424" r="Y425" sId="1"/>
    <undo index="65535" exp="area" dr="X421:X424" r="X425" sId="1"/>
    <undo index="65535" exp="area" dr="W421:W424" r="W425" sId="1"/>
    <undo index="65535" exp="area" dr="V421:V424" r="V425" sId="1"/>
    <undo index="65535" exp="area" dr="U421:U424" r="U425" sId="1"/>
    <undo index="65535" exp="area" dr="T421:T424" r="T425" sId="1"/>
    <undo index="65535" exp="area" dr="S421:S424" r="S425" sId="1"/>
    <undo index="65535" exp="area" dr="D421:D424" r="D425"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CP1 more /2017</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14" sId="1" ref="A421:XFD421" action="deleteRow">
    <undo index="65535" exp="area" dr="AK421:AK423" r="AK424" sId="1"/>
    <undo index="65535" exp="area" dr="AJ421:AJ423" r="AJ424" sId="1"/>
    <undo index="65535" exp="area" dr="AI421:AI423" r="AI424" sId="1"/>
    <undo index="65535" exp="area" dr="AH421:AH423" r="AH424" sId="1"/>
    <undo index="65535" exp="area" dr="AG421:AG423" r="AG424" sId="1"/>
    <undo index="65535" exp="area" dr="AF421:AF423" r="AF424" sId="1"/>
    <undo index="65535" exp="area" dr="AE421:AE423" r="AE424" sId="1"/>
    <undo index="65535" exp="area" dr="AD421:AD423" r="AD424" sId="1"/>
    <undo index="65535" exp="area" dr="AC421:AC423" r="AC424" sId="1"/>
    <undo index="65535" exp="area" dr="AB421:AB423" r="AB424" sId="1"/>
    <undo index="65535" exp="area" dr="AA421:AA423" r="AA424" sId="1"/>
    <undo index="65535" exp="area" dr="Z421:Z423" r="Z424" sId="1"/>
    <undo index="65535" exp="area" dr="Y421:Y423" r="Y424" sId="1"/>
    <undo index="65535" exp="area" dr="X421:X423" r="X424" sId="1"/>
    <undo index="65535" exp="area" dr="W421:W423" r="W424" sId="1"/>
    <undo index="65535" exp="area" dr="V421:V423" r="V424" sId="1"/>
    <undo index="65535" exp="area" dr="U421:U423" r="U424" sId="1"/>
    <undo index="65535" exp="area" dr="T421:T423" r="T424" sId="1"/>
    <undo index="65535" exp="area" dr="S421:S423" r="S424" sId="1"/>
    <undo index="65535" exp="area" dr="D421:D423" r="D424"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CP 5/2017 (MySMIS: POCA/130/2/2)</t>
        </is>
      </nc>
      <ndxf>
        <font>
          <sz val="12"/>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15" sId="1" ref="A421:XFD421" action="deleteRow">
    <undo index="65535" exp="area" dr="AK421:AK422" r="AK423" sId="1"/>
    <undo index="65535" exp="area" dr="AJ421:AJ422" r="AJ423" sId="1"/>
    <undo index="65535" exp="area" dr="AI421:AI422" r="AI423" sId="1"/>
    <undo index="65535" exp="area" dr="AH421:AH422" r="AH423" sId="1"/>
    <undo index="65535" exp="area" dr="AG421:AG422" r="AG423" sId="1"/>
    <undo index="65535" exp="area" dr="AF421:AF422" r="AF423" sId="1"/>
    <undo index="65535" exp="area" dr="AE421:AE422" r="AE423" sId="1"/>
    <undo index="65535" exp="area" dr="AD421:AD422" r="AD423" sId="1"/>
    <undo index="65535" exp="area" dr="AC421:AC422" r="AC423" sId="1"/>
    <undo index="65535" exp="area" dr="AB421:AB422" r="AB423" sId="1"/>
    <undo index="65535" exp="area" dr="AA421:AA422" r="AA423" sId="1"/>
    <undo index="65535" exp="area" dr="Z421:Z422" r="Z423" sId="1"/>
    <undo index="65535" exp="area" dr="Y421:Y422" r="Y423" sId="1"/>
    <undo index="65535" exp="area" dr="X421:X422" r="X423" sId="1"/>
    <undo index="65535" exp="area" dr="W421:W422" r="W423" sId="1"/>
    <undo index="65535" exp="area" dr="V421:V422" r="V423" sId="1"/>
    <undo index="65535" exp="area" dr="U421:U422" r="U423" sId="1"/>
    <undo index="65535" exp="area" dr="T421:T422" r="T423" sId="1"/>
    <undo index="65535" exp="area" dr="S421:S422" r="S423" sId="1"/>
    <undo index="65535" exp="area" dr="D421:D422" r="D423"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CP3/2017 (MySMIS: POCA/113/2/3)</t>
        </is>
      </nc>
      <ndxf>
        <font>
          <sz val="12"/>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16" sId="1" ref="A421:XFD421" action="deleteRow">
    <undo index="65535" exp="area" dr="AK421" r="AK422" sId="1"/>
    <undo index="65535" exp="area" dr="AJ421" r="AJ422" sId="1"/>
    <undo index="65535" exp="area" dr="AI421" r="AI422" sId="1"/>
    <undo index="65535" exp="area" dr="AH421" r="AH422" sId="1"/>
    <undo index="65535" exp="area" dr="AG421" r="AG422" sId="1"/>
    <undo index="65535" exp="area" dr="AF421" r="AF422" sId="1"/>
    <undo index="65535" exp="area" dr="AE421" r="AE422" sId="1"/>
    <undo index="65535" exp="area" dr="AD421" r="AD422" sId="1"/>
    <undo index="65535" exp="area" dr="AC421" r="AC422" sId="1"/>
    <undo index="65535" exp="area" dr="AB421" r="AB422" sId="1"/>
    <undo index="65535" exp="area" dr="AA421" r="AA422" sId="1"/>
    <undo index="65535" exp="area" dr="Z421" r="Z422" sId="1"/>
    <undo index="65535" exp="area" dr="Y421" r="Y422" sId="1"/>
    <undo index="65535" exp="area" dr="X421" r="X422" sId="1"/>
    <undo index="65535" exp="area" dr="W421" r="W422" sId="1"/>
    <undo index="65535" exp="area" dr="V421" r="V422" sId="1"/>
    <undo index="65535" exp="area" dr="U421" r="U422" sId="1"/>
    <undo index="65535" exp="area" dr="T421" r="T422" sId="1"/>
    <undo index="65535" exp="area" dr="S421" r="S422" sId="1"/>
    <undo index="65535" exp="area" dr="D421" r="D422"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COUNTIFS(F$8:F$420,$F421)</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 xml:space="preserve">TOTAL </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IP9/2017 (MySMIS:
POCA/131/2/3)</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421">
        <f>SUMIFS(Y$8:Y$420,$F$8:$F$420,$F421)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421">
        <f>SUMIFS(Z$8:Z$420,$F$8:$F$420,$F421)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421">
        <f>SUMIFS(AA$8:AA$420,$F$8:$F$420,$F421)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rc>
  <rrc rId="2917" sId="1" ref="A421:XFD421" action="deleteRow">
    <undo index="65535" exp="ref" v="1" dr="AK421" r="AK423" sId="1"/>
    <undo index="65535" exp="ref" v="1" dr="AJ421" r="AJ423" sId="1"/>
    <undo index="65535" exp="ref" v="1" dr="AI421" r="AI423" sId="1"/>
    <undo index="65535" exp="ref" v="1" dr="AH421" r="AH423" sId="1"/>
    <undo index="65535" exp="ref" v="1" dr="AG421" r="AG423" sId="1"/>
    <undo index="65535" exp="ref" v="1" dr="AF421" r="AF423" sId="1"/>
    <undo index="65535" exp="ref" v="1" dr="AE421" r="AE423" sId="1"/>
    <undo index="65535" exp="ref" v="1" dr="AD421" r="AD423" sId="1"/>
    <undo index="65535" exp="ref" v="1" dr="AC421" r="AC423" sId="1"/>
    <undo index="65535" exp="ref" v="1" dr="AB421" r="AB423" sId="1"/>
    <undo index="65535" exp="ref" v="1" dr="AA421" r="AA423" sId="1"/>
    <undo index="65535" exp="ref" v="1" dr="Z421" r="Z423" sId="1"/>
    <undo index="65535" exp="ref" v="1" dr="Y421" r="Y423" sId="1"/>
    <undo index="65535" exp="ref" v="1" dr="X421" r="X423" sId="1"/>
    <undo index="65535" exp="ref" v="1" dr="W421" r="W423" sId="1"/>
    <undo index="65535" exp="ref" v="1" dr="V421" r="V423" sId="1"/>
    <undo index="65535" exp="ref" v="1" dr="U421" r="U423" sId="1"/>
    <undo index="65535" exp="ref" v="1" dr="T421" r="T423" sId="1"/>
    <undo index="65535" exp="ref" v="1" dr="S421" r="S423" sId="1"/>
    <undo index="65535" exp="ref" v="1" dr="D421" r="D423"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numFmt numFmtId="3"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s="1" dxf="1">
      <nc r="D421">
        <f>SUM(#REF!)</f>
      </nc>
      <ndxf>
        <font>
          <sz val="12"/>
          <color auto="1"/>
          <name val="Calibri"/>
          <family val="2"/>
          <charset val="238"/>
          <scheme val="minor"/>
        </font>
        <numFmt numFmtId="167" formatCode="#,##0_ ;\-#,##0\ "/>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 AXA 2</t>
        </is>
      </nc>
      <n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ndxf>
    </rcc>
    <rfmt sheetId="1" sqref="F421" start="0" length="0">
      <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dxf>
    </rfmt>
    <rfmt sheetId="1" sqref="G421"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9" tint="0.59999389629810485"/>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T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U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V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W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X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Y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Z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A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B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C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D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E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F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G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H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I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J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K421">
        <f>SUM(#REF!)</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rc>
  <rrc rId="2918" sId="1" ref="A421:XFD421" action="deleteRow">
    <undo index="65535" exp="ref" v="1" dr="AK421" r="AK422" sId="1"/>
    <undo index="65535" exp="ref" v="1" dr="AJ421" r="AJ422" sId="1"/>
    <undo index="65535" exp="ref" v="1" dr="AI421" r="AI422" sId="1"/>
    <undo index="65535" exp="ref" v="1" dr="AH421" r="AH422" sId="1"/>
    <undo index="65535" exp="ref" v="1" dr="AG421" r="AG422" sId="1"/>
    <undo index="65535" exp="ref" v="1" dr="AF421" r="AF422" sId="1"/>
    <undo index="65535" exp="ref" v="1" dr="AE421" r="AE422" sId="1"/>
    <undo index="65535" exp="ref" v="1" dr="AD421" r="AD422" sId="1"/>
    <undo index="65535" exp="ref" v="1" dr="AC421" r="AC422" sId="1"/>
    <undo index="65535" exp="ref" v="1" dr="AB421" r="AB422" sId="1"/>
    <undo index="65535" exp="ref" v="1" dr="AA421" r="AA422" sId="1"/>
    <undo index="65535" exp="ref" v="1" dr="Z421" r="Z422" sId="1"/>
    <undo index="65535" exp="ref" v="1" dr="Y421" r="Y422" sId="1"/>
    <undo index="65535" exp="ref" v="1" dr="X421" r="X422" sId="1"/>
    <undo index="65535" exp="ref" v="1" dr="W421" r="W422" sId="1"/>
    <undo index="65535" exp="ref" v="1" dr="V421" r="V422" sId="1"/>
    <undo index="65535" exp="ref" v="1" dr="U421" r="U422" sId="1"/>
    <undo index="65535" exp="ref" v="1" dr="T421" r="T422" sId="1"/>
    <undo index="65535" exp="ref" v="1" dr="S421" r="S422" sId="1"/>
    <undo index="0" exp="ref" v="1" dr="D421" r="D422" sId="1"/>
    <undo index="65535" exp="area" ref3D="1" dr="$H$1:$N$1048576" dn="Z_65B035E3_87FA_46C5_996E_864F2C8D0EBC_.wvu.Cols" sId="1"/>
    <rfmt sheetId="1" xfDxf="1" sqref="A421:XFD421" start="0" length="0">
      <dxf>
        <font>
          <b/>
        </font>
      </dxf>
    </rfmt>
    <rfmt sheetId="1" sqref="A421" start="0" length="0">
      <dxf>
        <font>
          <sz val="12"/>
          <color auto="1"/>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1" start="0" length="0">
      <dxf>
        <font>
          <sz val="12"/>
          <color auto="1"/>
        </font>
        <numFmt numFmtId="3"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421">
        <f>COUNT(C291:C293)</f>
      </nc>
      <n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421" t="inlineStr">
        <is>
          <t>TOTAL AXA 3</t>
        </is>
      </nc>
      <n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ndxf>
    </rcc>
    <rcc rId="0" sId="1" dxf="1">
      <nc r="F421" t="inlineStr">
        <is>
          <t>AT 1/2016</t>
        </is>
      </nc>
      <n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421"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H421"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421"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J421" start="0" length="0">
      <dxf>
        <font>
          <sz val="12"/>
          <color auto="1"/>
        </font>
        <fill>
          <patternFill patternType="solid">
            <bgColor theme="9" tint="0.59999389629810485"/>
          </patternFill>
        </fill>
        <alignment horizontal="justify" vertical="center" wrapText="1"/>
        <border outline="0">
          <left style="thin">
            <color indexed="64"/>
          </left>
          <right style="thin">
            <color indexed="64"/>
          </right>
          <top style="thin">
            <color indexed="64"/>
          </top>
          <bottom style="thin">
            <color indexed="64"/>
          </bottom>
        </border>
      </dxf>
    </rfmt>
    <rfmt sheetId="1" sqref="K421" start="0" length="0">
      <dxf>
        <font>
          <sz val="12"/>
          <color auto="1"/>
        </font>
        <numFmt numFmtId="19" formatCode="dd/mm/yyyy"/>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L421" start="0" length="0">
      <dxf>
        <font>
          <sz val="12"/>
          <color auto="1"/>
        </font>
        <numFmt numFmtId="19" formatCode="dd/mm/yyyy"/>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421" start="0" length="0">
      <dxf>
        <font>
          <sz val="12"/>
          <color auto="1"/>
        </font>
        <numFmt numFmtId="165" formatCode="0.000000000"/>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421" start="0" length="0">
      <dxf>
        <font>
          <sz val="12"/>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421"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s="1" dxf="1">
      <nc r="S421">
        <f>SUMIFS(S$8:S$420,$F$8:$F$420,$F421)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T421">
        <f>SUMIFS(T$8:T$420,$F$8:$F$420,$F421)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U421">
        <f>SUMIFS(U$8:U$420,$F$8:$F$420,$F421)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V421">
        <f>SUMIFS(V$8:V$420,$F$8:$F$420,$F421)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W421">
        <f>SUMIFS(W$8:W$420,$F$8:$F$420,$F421)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X421">
        <f>SUMIFS(X$8:X$420,$F$8:$F$420,$F421)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Y421">
        <f>SUMIFS(Y$245:Y$420,$F$245:$F$420,$F421)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Z421">
        <f>SUMIFS(Z$245:Z$420,$F$245:$F$420,$F421)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A421">
        <f>SUMIFS(AA$245:AA$420,$F$245:$F$420,$F421)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B421">
        <f>SUMIFS(AB$8:AB$420,$F$8:$F$420,$F421)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C421">
        <f>SUMIFS(AC$8:AC$420,$F$8:$F$420,$F421)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D421">
        <f>SUMIFS(AD$8:AD$420,$F$8:$F$420,$F421)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E421">
        <f>SUMIFS(AE$8:AE$420,$F$8:$F$420,$F421)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F421">
        <f>SUMIFS(AF$8:AF$420,$F$8:$F$420,$F421)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G421">
        <f>SUMIFS(AG$8:AG$420,$F$8:$F$420,$F421)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fmt sheetId="1" s="1" sqref="AH421" start="0" length="0">
      <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dxf>
    </rfmt>
    <rfmt sheetId="1" s="1" sqref="AI421" start="0" length="0">
      <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dxf>
    </rfmt>
    <rcc rId="0" sId="1" s="1" dxf="1">
      <nc r="AJ421">
        <f>SUMIFS(AJ$8:AJ$420,$F$8:$F$420,$F421)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K421">
        <f>SUMIFS(AK$8:AK$420,$F$8:$F$420,$F421)</f>
      </nc>
      <ndxf>
        <font>
          <sz val="12"/>
          <color auto="1"/>
          <name val="Calibri"/>
          <family val="2"/>
          <charset val="238"/>
          <scheme val="minor"/>
        </font>
        <numFmt numFmtId="166"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rc>
  <rrc rId="2919" sId="1" ref="A421:XFD421" action="deleteRow">
    <undo index="65535" exp="area" ref3D="1" dr="$A$1:$AK$421" dn="Z_8B9DA727_D797_4F6E_854A_098D13D55FA0_.wvu.PrintArea" sId="1"/>
    <undo index="65535" exp="area" ref3D="1" dr="$A$6:$AK$421" dn="Z_324E461A_DC75_4814_87BA_41F170D0ED0B_.wvu.FilterData" sId="1"/>
    <undo index="65535" exp="area" ref3D="1" dr="$A$6:$AK$421" dn="Z_0A043D96_6DF8_4E40_9D1E_818A39BAFD81_.wvu.FilterData" sId="1"/>
    <undo index="65535" exp="area" ref3D="1" dr="$A$6:$AK$421" dn="Z_17F4A6A1_469E_46FB_A3A0_041FC3712E3B_.wvu.FilterData" sId="1"/>
    <undo index="65535" exp="area" ref3D="1" dr="$A$6:$AK$421" dn="Z_2A26C971_CCE6_49C7_89EC_0B2699E5DD98_.wvu.FilterData" sId="1"/>
    <undo index="65535" exp="area" ref3D="1" dr="$A$6:$AK$421" dn="Z_2547C3D7_22F7_4CAF_8E48_C8F3425DB942_.wvu.FilterData" sId="1"/>
    <undo index="65535" exp="area" ref3D="1" dr="$A$6:$AK$421" dn="Z_2355B1FA_E7E3_44CD_A529_24812589AA28_.wvu.FilterData" sId="1"/>
    <undo index="65535" exp="area" ref3D="1" dr="$A$1:$AK$421" dn="Z_0781B6C2_B440_4971_9809_BD16245A70FD_.wvu.PrintArea" sId="1"/>
    <undo index="65535" exp="area" ref3D="1" dr="$A$1:$AK$421" dn="Print_Area" sId="1"/>
    <undo index="65535" exp="area" ref3D="1" dr="$A$1:$AK$421" dn="Z_3AFE79CE_CE75_447D_8C73_1AE63A224CBA_.wvu.PrintArea" sId="1"/>
    <undo index="65535" exp="area" ref3D="1" dr="$A$6:$AK$421" dn="Z_3AFE79CE_CE75_447D_8C73_1AE63A224CBA_.wvu.FilterData" sId="1"/>
    <undo index="65535" exp="area" ref3D="1" dr="$A$6:$AK$421" dn="Z_38C68E87_361F_434A_8BE4_BA2AF4CB3868_.wvu.FilterData" sId="1"/>
    <undo index="65535" exp="area" ref3D="1" dr="$A$1:$AK$421" dn="Z_36624B2D_80F9_4F79_AC4A_B3547C36F23F_.wvu.PrintArea" sId="1"/>
    <undo index="65535" exp="area" ref3D="1" dr="$A$6:$AK$421" dn="Z_0585DD1B_89D4_4278_953B_FA6D57DCCE82_.wvu.FilterData" sId="1"/>
    <undo index="65535" exp="area" ref3D="1" dr="$A$6:$AK$421" dn="Z_34BB42D3_88F0_437E_91ED_3E3C369B9525_.wvu.FilterData" sId="1"/>
    <undo index="65535" exp="area" ref3D="1" dr="$A$6:$AK$421" dn="Z_305BEEB9_C99E_4E52_A4AB_56EA1595A366_.wvu.FilterData" sId="1"/>
    <undo index="65535" exp="area" ref3D="1" dr="$A$6:$AK$421" dn="Z_53ED3D47_B2C0_43A1_9A1E_F030D529F74C_.wvu.FilterData" sId="1"/>
    <undo index="65535" exp="area" ref3D="1" dr="$A$1:$AK$421" dn="Z_53ED3D47_B2C0_43A1_9A1E_F030D529F74C_.wvu.PrintArea" sId="1"/>
    <undo index="65535" exp="area" ref3D="1" dr="$A$6:$AK$421" dn="Z_41AA4E5D_9625_4478_B720_2BD6AE34E699_.wvu.FilterData" sId="1"/>
    <undo index="65535" exp="area" ref3D="1" dr="$A$6:$AK$421" dn="Z_3E7AD119_0031_4735_857B_FBC0C47AB231_.wvu.FilterData" sId="1"/>
    <undo index="65535" exp="area" ref3D="1" dr="$A$6:$AK$421" dn="Z_4FDB167B_D56E_45D4_B120_847D0871AA6B_.wvu.FilterData" sId="1"/>
    <undo index="65535" exp="area" ref3D="1" dr="$A$1:$AK$421" dn="Z_65C35D6D_934F_4431_BA92_90255FC17BA4_.wvu.PrintArea" sId="1"/>
    <undo index="65535" exp="area" ref3D="1" dr="$A$1:$AK$421" dn="Z_65B035E3_87FA_46C5_996E_864F2C8D0EBC_.wvu.PrintArea" sId="1"/>
    <undo index="65535" exp="area" ref3D="1" dr="$H$1:$N$1048576" dn="Z_65B035E3_87FA_46C5_996E_864F2C8D0EBC_.wvu.Cols" sId="1"/>
    <undo index="65535" exp="area" ref3D="1" dr="$A$1:$AK$421" dn="Z_5AAA4DFE_88B1_4674_95ED_5FCD7A50BC22_.wvu.PrintArea" sId="1"/>
    <undo index="65535" exp="area" ref3D="1" dr="$A$6:$AK$421" dn="Z_6CE52079_5576_45A5_9A9F_9CA970D849EF_.wvu.FilterData" sId="1"/>
    <undo index="65535" exp="area" ref3D="1" dr="$A$6:$AK$421" dn="Z_EFE45138_A2B3_46EB_8A69_D9745D73FBF5_.wvu.FilterData" sId="1"/>
    <undo index="65535" exp="area" ref3D="1" dr="$A$6:$AK$421" dn="Z_F52D90D4_508D_43B6_8295_6D179E5F0FEB_.wvu.FilterData" sId="1"/>
    <undo index="65535" exp="area" ref3D="1" dr="$A$1:$AK$421" dn="Z_FE50EAC0_52A5_4C33_B973_65E93D03D3EA_.wvu.PrintArea" sId="1"/>
    <undo index="65535" exp="area" ref3D="1" dr="$A$1:$AK$421" dn="Z_747340EB_2B31_46D2_ACDE_4FA91E2B50F6_.wvu.PrintArea" sId="1"/>
    <undo index="65535" exp="area" ref3D="1" dr="$A$6:$AK$421" dn="Z_EF10298D_3F59_43F1_9A86_8C1CCA3B5D93_.wvu.FilterData" sId="1"/>
    <undo index="65535" exp="area" ref3D="1" dr="$A$6:$AK$421" dn="Z_EB0F2E6A_FA33_479E_9A47_8E3494FBB4DE_.wvu.FilterData" sId="1"/>
    <undo index="65535" exp="area" ref3D="1" dr="$A$1:$AK$421" dn="Z_A87F3E0E_3A8E_4B82_8170_33752259B7DB_.wvu.PrintArea" sId="1"/>
    <undo index="65535" exp="area" ref3D="1" dr="$A$6:$AK$421" dn="Z_9F268523_731B_48FE_86AA_1A6382332A83_.wvu.FilterData" sId="1"/>
    <undo index="65535" exp="area" ref3D="1" dr="$A$6:$AK$421" dn="Z_DE09B69C_7EEF_4060_8E06_F7DEC4B96D7E_.wvu.FilterData" sId="1"/>
    <undo index="65535" exp="area" ref3D="1" dr="$A$6:$AK$421" dn="Z_D802EE0F_98B9_4410_B31B_4ACC0EC9C9BC_.wvu.FilterData" sId="1"/>
    <undo index="65535" exp="area" ref3D="1" dr="$A$1:$AK$421" dn="Z_84FB199A_D56E_4FDD_AC4A_70CE86CD87BC_.wvu.PrintArea" sId="1"/>
    <undo index="65535" exp="area" ref3D="1" dr="$A$1:$AK$421" dn="Z_C408A2F1_296F_4EAD_B15B_336D73846FDD_.wvu.PrintArea" sId="1"/>
    <undo index="65535" exp="area" ref3D="1" dr="$A$1:$AK$421" dn="Z_9EA5E3FA_46F1_4729_828C_4A08518018C1_.wvu.PrintArea" sId="1"/>
    <undo index="65535" exp="area" ref3D="1" dr="$A$6:$AK$421" dn="Z_84FB199A_D56E_4FDD_AC4A_70CE86CD87BC_.wvu.FilterData" sId="1"/>
    <undo index="65535" exp="area" ref3D="1" dr="$A$6:$AK$421" dn="Z_7D2F4374_D571_49E4_B659_129D2AFDC43C_.wvu.FilterData" sId="1"/>
    <undo index="65535" exp="area" ref3D="1" dr="$A$6:$AK$421" dn="Z_902D3CAF_0577_4A3F_A86A_C01FD8CA4695_.wvu.FilterData" sId="1"/>
    <undo index="65535" exp="area" ref3D="1" dr="$A$1:$AK$421" dn="Z_EB0F2E6A_FA33_479E_9A47_8E3494FBB4DE_.wvu.PrintArea" sId="1"/>
    <undo index="65535" exp="area" ref3D="1" dr="$A$1:$AK$421" dn="Z_EA64E7D7_BA48_4965_B650_778AE412FE0C_.wvu.PrintArea" sId="1"/>
    <undo index="65535" exp="area" ref3D="1" dr="$A$6:$AK$421" dn="Z_DB43929D_F4B7_43FF_975F_960476D189E8_.wvu.FilterData" sId="1"/>
    <undo index="65535" exp="area" ref3D="1" dr="$A$6:$AK$421" dn="Z_97F6C5A1_2596_4037_A854_1D6AE8A1071E_.wvu.FilterData" sId="1"/>
    <undo index="65535" exp="area" ref3D="1" dr="$A$6:$AK$421" dn="Z_A87F3E0E_3A8E_4B82_8170_33752259B7DB_.wvu.FilterData" sId="1"/>
    <undo index="65535" exp="area" ref3D="1" dr="$A$6:$AK$421" dn="Z_91199DA1_59E7_4345_8CB7_A1085C901326_.wvu.FilterData" sId="1"/>
    <undo index="65535" exp="area" ref3D="1" dr="$A$1:$AK$421" dn="Z_A5B1481C_EF26_486A_984F_85CDDC2FD94F_.wvu.PrintArea" sId="1"/>
    <undo index="65535" exp="area" ref3D="1" dr="$A$1:$AK$421" dn="Z_905D93EA_5662_45AB_8995_A9908B3E5D52_.wvu.PrintArea" sId="1"/>
    <undo index="65535" exp="area" ref3D="1" dr="$A$1:$AK$421" dn="Z_9980B309_0131_4577_BF29_212714399FDF_.wvu.PrintArea" sId="1"/>
    <undo index="65535" exp="area" ref3D="1" dr="$A$6:$AK$421" dn="Z_831F7439_6937_483F_B601_184FEF5CECFD_.wvu.FilterData" sId="1"/>
    <undo index="65535" exp="area" ref3D="1" dr="$A$1:$AK$421" dn="Z_7C1B4D6D_D666_48DD_AB17_E00791B6F0B6_.wvu.PrintArea" sId="1"/>
    <undo index="65535" exp="area" ref3D="1" dr="$A$1:$AK$421" dn="Z_DB51BB9F_5710_40B0_80E7_39B059BFD11D_.wvu.PrintArea" sId="1"/>
    <undo index="65535" exp="area" ref3D="1" dr="$A$6:$AK$421" dn="Z_C71F80D5_B6C1_4ED9_B18D_D719D69F5A47_.wvu.FilterData" sId="1"/>
    <undo index="65535" exp="area" ref3D="1" dr="$A$1:$AK$421" dn="Z_C3502361_AD2C_4705_878B_D12169ED60B1_.wvu.PrintArea" sId="1"/>
    <undo index="65535" exp="area" ref3D="1" dr="$A$6:$AK$421" dn="Z_C4E44235_F714_4BCE_B2B0_F4813D3BDF91_.wvu.FilterData" sId="1"/>
    <undo index="65535" exp="area" ref3D="1" dr="$A$6:$AK$421" dn="Z_89F20599_320E_4C2A_9159_8E9F2F24F61C_.wvu.FilterData" sId="1"/>
    <undo index="65535" exp="area" ref3D="1" dr="$A$6:$AK$421" dn="Z_C3502361_AD2C_4705_878B_D12169ED60B1_.wvu.FilterData" sId="1"/>
    <undo index="65535" exp="area" ref3D="1" dr="$A$6:$AK$421" dn="Z_AECBC9F6_D9DE_4043_9C2F_160F7ECDAD3D_.wvu.FilterData" sId="1"/>
    <undo index="65535" exp="area" ref3D="1" dr="$A$1:$AK$421" dn="Z_EEA37434_2D22_478B_B49F_C3E8CD4AC2E1_.wvu.PrintArea" sId="1"/>
    <undo index="65535" exp="area" ref3D="1" dr="$A$6:$AK$421" dn="Z_DD93CA86_AFD6_4C47_828D_70472BFCD288_.wvu.FilterData" sId="1"/>
    <undo index="65535" exp="area" ref3D="1" dr="$A$1:$AK$421" dn="Z_B6D3F4CE_A200_41B0_AE86_F03FAC7DD7D6_.wvu.PrintArea" sId="1"/>
    <undo index="65535" exp="area" ref3D="1" dr="$A$1:$AK$421" dn="Z_EF10298D_3F59_43F1_9A86_8C1CCA3B5D93_.wvu.PrintArea" sId="1"/>
    <undo index="65535" exp="area" ref3D="1" dr="$A$6:$AK$421" dn="Z_AE58BCBC_9F06_4E6C_A28B_2F5626DD7C1B_.wvu.FilterData" sId="1"/>
    <undo index="65535" exp="area" ref3D="1" dr="$A$6:$AK$421" dn="Z_923E7374_9C36_4380_9E0A_313EA2F408F0_.wvu.FilterData" sId="1"/>
    <undo index="65535" exp="area" ref3D="1" dr="$A$1:$AK$421" dn="Z_901F9774_8BE7_424D_87C2_1026F3FA2E93_.wvu.PrintArea" sId="1"/>
    <rfmt sheetId="1" xfDxf="1" sqref="A421:XFD421" start="0" length="0">
      <dxf>
        <font>
          <b/>
        </font>
      </dxf>
    </rfmt>
    <rfmt sheetId="1" sqref="A421" start="0" length="0">
      <dxf>
        <font>
          <sz val="12"/>
          <color auto="1"/>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421" start="0" length="0">
      <dxf>
        <font>
          <sz val="12"/>
          <color auto="1"/>
        </font>
        <fill>
          <patternFill patternType="solid">
            <bgColor rgb="FFFFFF00"/>
          </patternFill>
        </fill>
        <alignment horizontal="center" vertical="center" wrapText="1"/>
        <border outline="0">
          <right style="thin">
            <color indexed="64"/>
          </right>
          <top style="thin">
            <color indexed="64"/>
          </top>
        </border>
      </dxf>
    </rfmt>
    <rfmt sheetId="1" sqref="C421" start="0" length="0">
      <dxf>
        <font>
          <sz val="12"/>
        </font>
        <fill>
          <patternFill patternType="solid">
            <bgColor rgb="FFFFFF00"/>
          </patternFill>
        </fill>
        <border outline="0">
          <left style="thin">
            <color indexed="64"/>
          </left>
          <right style="thin">
            <color indexed="64"/>
          </right>
          <top style="thin">
            <color indexed="64"/>
          </top>
          <bottom style="medium">
            <color indexed="64"/>
          </bottom>
        </border>
      </dxf>
    </rfmt>
    <rcc rId="0" sId="1" dxf="1">
      <nc r="D421">
        <f>#REF!+#REF!+#REF!</f>
      </nc>
      <ndxf>
        <font>
          <sz val="12"/>
        </font>
        <numFmt numFmtId="1" formatCode="0"/>
        <fill>
          <patternFill patternType="solid">
            <bgColor rgb="FFFFFF00"/>
          </patternFill>
        </fill>
        <alignment horizontal="center" vertical="center"/>
        <border outline="0">
          <left style="thin">
            <color indexed="64"/>
          </left>
          <right style="thin">
            <color indexed="64"/>
          </right>
          <top style="thin">
            <color indexed="64"/>
          </top>
          <bottom style="medium">
            <color indexed="64"/>
          </bottom>
        </border>
      </ndxf>
    </rcc>
    <rcc rId="0" sId="1" dxf="1">
      <nc r="E421" t="inlineStr">
        <is>
          <t>TOTAL</t>
        </is>
      </nc>
      <ndxf>
        <font>
          <sz val="12"/>
        </font>
        <fill>
          <patternFill patternType="solid">
            <bgColor rgb="FFFFFF00"/>
          </patternFill>
        </fill>
        <alignment horizontal="center" vertical="center"/>
        <border outline="0">
          <left style="thin">
            <color indexed="64"/>
          </left>
          <right style="thin">
            <color indexed="64"/>
          </right>
          <top style="thin">
            <color indexed="64"/>
          </top>
          <bottom style="medium">
            <color indexed="64"/>
          </bottom>
        </border>
      </ndxf>
    </rcc>
    <rfmt sheetId="1" sqref="F421" start="0" length="0">
      <dxf>
        <font>
          <sz val="12"/>
        </font>
        <fill>
          <patternFill patternType="solid">
            <bgColor rgb="FFFFFF00"/>
          </patternFill>
        </fill>
        <alignment horizontal="left" vertical="center"/>
        <border outline="0">
          <left style="thin">
            <color indexed="64"/>
          </left>
          <right style="thin">
            <color indexed="64"/>
          </right>
          <top style="thin">
            <color indexed="64"/>
          </top>
          <bottom style="medium">
            <color indexed="64"/>
          </bottom>
        </border>
      </dxf>
    </rfmt>
    <rfmt sheetId="1" sqref="G421" start="0" length="0">
      <dxf>
        <font>
          <sz val="12"/>
        </font>
        <fill>
          <patternFill patternType="solid">
            <bgColor rgb="FFFFFF00"/>
          </patternFill>
        </fill>
        <alignment horizontal="left" vertical="top"/>
        <border outline="0">
          <left style="thin">
            <color indexed="64"/>
          </left>
          <right style="thin">
            <color indexed="64"/>
          </right>
          <top style="thin">
            <color indexed="64"/>
          </top>
          <bottom style="medium">
            <color indexed="64"/>
          </bottom>
        </border>
      </dxf>
    </rfmt>
    <rfmt sheetId="1" sqref="H421" start="0" length="0">
      <dxf>
        <font>
          <sz val="12"/>
        </font>
        <fill>
          <patternFill patternType="solid">
            <bgColor rgb="FFFFFF00"/>
          </patternFill>
        </fill>
        <alignment horizontal="left" vertical="top"/>
        <border outline="0">
          <left style="thin">
            <color indexed="64"/>
          </left>
          <right style="thin">
            <color indexed="64"/>
          </right>
          <top style="thin">
            <color indexed="64"/>
          </top>
        </border>
      </dxf>
    </rfmt>
    <rfmt sheetId="1" sqref="I421" start="0" length="0">
      <dxf>
        <font>
          <sz val="12"/>
        </font>
        <fill>
          <patternFill patternType="solid">
            <bgColor rgb="FFFFFF00"/>
          </patternFill>
        </fill>
        <alignment horizontal="center" vertical="top"/>
        <border outline="0">
          <left style="thin">
            <color indexed="64"/>
          </left>
          <right style="thin">
            <color indexed="64"/>
          </right>
          <top style="thin">
            <color indexed="64"/>
          </top>
        </border>
      </dxf>
    </rfmt>
    <rfmt sheetId="1" sqref="J421" start="0" length="0">
      <dxf>
        <font>
          <sz val="12"/>
        </font>
        <fill>
          <patternFill patternType="solid">
            <bgColor rgb="FFFFFF00"/>
          </patternFill>
        </fill>
        <border outline="0">
          <left style="thin">
            <color indexed="64"/>
          </left>
          <right style="thin">
            <color indexed="64"/>
          </right>
          <top style="thin">
            <color indexed="64"/>
          </top>
          <bottom style="medium">
            <color indexed="64"/>
          </bottom>
        </border>
      </dxf>
    </rfmt>
    <rfmt sheetId="1" sqref="K421" start="0" length="0">
      <dxf>
        <font>
          <sz val="12"/>
        </font>
        <fill>
          <patternFill patternType="solid">
            <bgColor theme="0"/>
          </patternFill>
        </fill>
        <alignment horizontal="center" vertical="top"/>
        <border outline="0">
          <left style="thin">
            <color indexed="64"/>
          </left>
          <right style="thin">
            <color indexed="64"/>
          </right>
          <top style="thin">
            <color indexed="64"/>
          </top>
          <bottom style="medium">
            <color indexed="64"/>
          </bottom>
        </border>
      </dxf>
    </rfmt>
    <rfmt sheetId="1" sqref="L421"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M421"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N421"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O421"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P421"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Q421"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R421"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cc rId="0" sId="1" s="1" dxf="1">
      <nc r="S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T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U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V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W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X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Y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Z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A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B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C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D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E421">
        <f>#REF!+#REF!+#REF!+0.01</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F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G421">
        <f>#REF!+#REF!+#REF!</f>
      </nc>
      <ndxf>
        <font>
          <sz val="12"/>
          <color theme="1"/>
          <name val="Calibri"/>
          <family val="2"/>
          <charset val="238"/>
          <scheme val="minor"/>
        </font>
        <numFmt numFmtId="166"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H421">
        <f>#REF!+#REF!+#REF!</f>
      </nc>
      <ndxf>
        <font>
          <sz val="12"/>
          <color theme="1"/>
          <name val="Calibri"/>
          <family val="2"/>
          <charset val="238"/>
          <scheme val="minor"/>
        </font>
        <numFmt numFmtId="164" formatCode="_-* #,##0.00\ _l_e_i_-;\-* #,##0.00\ _l_e_i_-;_-* &quot;-&quot;??\ _l_e_i_-;_-@_-"/>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I421">
        <f>#REF!+#REF!+#REF!</f>
      </nc>
      <ndxf>
        <font>
          <sz val="12"/>
          <color theme="1"/>
          <name val="Calibri"/>
          <family val="2"/>
          <charset val="238"/>
          <scheme val="minor"/>
        </font>
        <numFmt numFmtId="164" formatCode="_-* #,##0.00\ _l_e_i_-;\-* #,##0.00\ _l_e_i_-;_-* &quot;-&quot;??\ _l_e_i_-;_-@_-"/>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J421">
        <f>#REF!+#REF!+#REF!</f>
      </nc>
      <ndxf>
        <font>
          <sz val="12"/>
          <color theme="1"/>
          <name val="Calibri"/>
          <family val="2"/>
          <charset val="238"/>
          <scheme val="minor"/>
        </font>
        <numFmt numFmtId="4" formatCode="#,##0.00"/>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K421">
        <f>#REF!+#REF!+#REF!</f>
      </nc>
      <ndxf>
        <font>
          <sz val="12"/>
          <color theme="1"/>
          <name val="Calibri"/>
          <family val="2"/>
          <charset val="238"/>
          <scheme val="minor"/>
        </font>
        <numFmt numFmtId="4" formatCode="#,##0.00"/>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rc>
  <rrc rId="2920"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cc rId="0" sId="1" dxf="1">
      <nc r="S421" t="inlineStr">
        <is>
          <t xml:space="preserve">Finanțare acordată </t>
        </is>
      </nc>
      <ndxf>
        <font>
          <b/>
          <sz val="12"/>
          <color auto="1"/>
          <name val="Calibri"/>
          <family val="2"/>
          <charset val="238"/>
          <scheme val="minor"/>
        </font>
        <numFmt numFmtId="4" formatCode="#,##0.00"/>
        <alignment horizontal="center" vertical="center" wrapText="1"/>
        <border outline="0">
          <left style="thin">
            <color indexed="64"/>
          </left>
          <top style="thin">
            <color indexed="64"/>
          </top>
          <bottom style="thin">
            <color indexed="64"/>
          </bottom>
        </border>
      </ndxf>
    </rcc>
    <rfmt sheetId="1" sqref="T421" start="0" length="0">
      <dxf>
        <font>
          <b/>
          <sz val="12"/>
          <color auto="1"/>
          <name val="Calibri"/>
          <family val="2"/>
          <charset val="238"/>
          <scheme val="minor"/>
        </font>
        <numFmt numFmtId="4" formatCode="#,##0.00"/>
        <alignment horizontal="center" vertical="center" wrapText="1"/>
        <border outline="0">
          <top style="thin">
            <color indexed="64"/>
          </top>
          <bottom style="thin">
            <color indexed="64"/>
          </bottom>
        </border>
      </dxf>
    </rfmt>
    <rfmt sheetId="1" sqref="U421" start="0" length="0">
      <dxf>
        <font>
          <b/>
          <sz val="12"/>
          <color auto="1"/>
          <name val="Calibri"/>
          <family val="2"/>
          <charset val="238"/>
          <scheme val="minor"/>
        </font>
        <numFmt numFmtId="4" formatCode="#,##0.00"/>
        <alignment horizontal="center" vertical="center" wrapText="1"/>
        <border outline="0">
          <top style="thin">
            <color indexed="64"/>
          </top>
          <bottom style="thin">
            <color indexed="64"/>
          </bottom>
        </border>
      </dxf>
    </rfmt>
    <rfmt sheetId="1" sqref="V421" start="0" length="0">
      <dxf>
        <font>
          <b/>
          <sz val="12"/>
          <color auto="1"/>
          <name val="Calibri"/>
          <family val="2"/>
          <charset val="238"/>
          <scheme val="minor"/>
        </font>
        <numFmt numFmtId="4" formatCode="#,##0.00"/>
        <alignment horizontal="center" vertical="center" wrapText="1"/>
        <border outline="0">
          <top style="thin">
            <color indexed="64"/>
          </top>
          <bottom style="thin">
            <color indexed="64"/>
          </bottom>
        </border>
      </dxf>
    </rfmt>
    <rfmt sheetId="1" sqref="W421" start="0" length="0">
      <dxf>
        <alignment horizontal="center" vertical="center" wrapText="1"/>
        <border outline="0">
          <top style="thin">
            <color indexed="64"/>
          </top>
          <bottom style="thin">
            <color indexed="64"/>
          </bottom>
        </border>
      </dxf>
    </rfmt>
    <rfmt sheetId="1" sqref="X421" start="0" length="0">
      <dxf>
        <alignment horizontal="center" vertical="center" wrapText="1"/>
        <border outline="0">
          <right style="thin">
            <color indexed="64"/>
          </right>
          <top style="thin">
            <color indexed="64"/>
          </top>
          <bottom style="thin">
            <color indexed="64"/>
          </bottom>
        </border>
      </dxf>
    </rfmt>
    <rcc rId="0" sId="1" dxf="1">
      <nc r="Y421" t="inlineStr">
        <is>
          <t>Contribuția proprie a beneficiarului</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fmt sheetId="1" sqref="Z421"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A421"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cc rId="0" sId="1" dxf="1">
      <nc r="AB421" t="inlineStr">
        <is>
          <t>Contribuție privată</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fmt sheetId="1" sqref="AC421"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D421"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cc rId="0" sId="1" dxf="1">
      <nc r="AE421" t="inlineStr">
        <is>
          <t xml:space="preserve">Valoarea eligibila </t>
        </is>
      </nc>
      <ndxf>
        <font>
          <b/>
          <sz val="12"/>
          <color auto="1"/>
          <name val="Calibri"/>
          <family val="2"/>
          <charset val="238"/>
          <scheme val="minor"/>
        </font>
        <numFmt numFmtId="4" formatCode="#,##0.00"/>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dxf="1">
      <nc r="AF421" t="inlineStr">
        <is>
          <t>Cheltuieli neeligibile</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fmt sheetId="1" sqref="AG421"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H421"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I421"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cc rId="0" sId="1" dxf="1">
      <nc r="AJ421" t="inlineStr">
        <is>
          <t>Fonduri UE</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cc rId="0" sId="1" dxf="1">
      <nc r="AK421" t="inlineStr">
        <is>
          <t>Contribuția națională</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rc>
  <rrc rId="2921"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cc rId="0" sId="1" dxf="1">
      <nc r="S421" t="inlineStr">
        <is>
          <t>Fonduri UE</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cc rId="0" sId="1" dxf="1">
      <nc r="T421" t="inlineStr">
        <is>
          <t>regiune mai puțin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dxf="1">
      <nc r="U421" t="inlineStr">
        <is>
          <t>regiune mai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dxf="1">
      <nc r="V421" t="inlineStr">
        <is>
          <t>Buget național</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cc rId="0" sId="1" dxf="1">
      <nc r="W421" t="inlineStr">
        <is>
          <t>regiune mai puțin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dxf="1">
      <nc r="X421" t="inlineStr">
        <is>
          <t>regiune mai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fmt sheetId="1" sqref="Y421"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cc rId="0" sId="1" dxf="1">
      <nc r="Z421" t="inlineStr">
        <is>
          <t>regiune mai puțin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dxf="1">
      <nc r="AA421" t="inlineStr">
        <is>
          <t>regiune mai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fmt sheetId="1" sqref="AB421"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C421"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D421"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E421" start="0" length="0">
      <dxf>
        <font>
          <b/>
          <sz val="12"/>
          <color auto="1"/>
          <name val="Calibri"/>
          <family val="2"/>
          <charset val="238"/>
          <scheme val="minor"/>
        </font>
        <numFmt numFmtId="4" formatCode="#,##0.00"/>
        <fill>
          <patternFill patternType="solid">
            <bgColor theme="0"/>
          </patternFill>
        </fill>
        <alignment vertical="center" wrapText="1"/>
        <border outline="0">
          <left style="thin">
            <color indexed="64"/>
          </left>
          <right style="thin">
            <color indexed="64"/>
          </right>
          <top style="thin">
            <color indexed="64"/>
          </top>
          <bottom style="thin">
            <color indexed="64"/>
          </bottom>
        </border>
      </dxf>
    </rfmt>
    <rfmt sheetId="1" sqref="AF421"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G421"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H421"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I421"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J421"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K421"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rc>
  <rrc rId="2922"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fmt sheetId="1" sqref="AI421" start="0" length="0">
      <dxf>
        <alignment vertical="top" wrapText="1"/>
      </dxf>
    </rfmt>
  </rrc>
  <rrc rId="2923"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cc rId="0" sId="1">
      <nc r="Y421" t="inlineStr">
        <is>
          <t xml:space="preserve"> </t>
        </is>
      </nc>
    </rcc>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cc rId="0" sId="1" dxf="1">
      <nc r="AG421">
        <f>AG288-11771303.25</f>
      </nc>
      <ndxf>
        <numFmt numFmtId="166" formatCode="#,##0.00_ ;\-#,##0.00\ "/>
      </ndxf>
    </rcc>
    <rfmt sheetId="1" sqref="AI421" start="0" length="0">
      <dxf>
        <alignment vertical="top" wrapText="1"/>
      </dxf>
    </rfmt>
  </rrc>
  <rrc rId="2924"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fmt sheetId="1" sqref="AG421" start="0" length="0">
      <dxf>
        <numFmt numFmtId="166" formatCode="#,##0.00_ ;\-#,##0.00\ "/>
      </dxf>
    </rfmt>
    <rfmt sheetId="1" sqref="AI421" start="0" length="0">
      <dxf>
        <alignment vertical="top" wrapText="1"/>
      </dxf>
    </rfmt>
    <rfmt sheetId="1" sqref="AJ421" start="0" length="0">
      <dxf>
        <numFmt numFmtId="4" formatCode="#,##0.00"/>
      </dxf>
    </rfmt>
  </rrc>
  <rrc rId="2925"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S421" start="0" length="0">
      <dxf>
        <numFmt numFmtId="166" formatCode="#,##0.00_ ;\-#,##0.00\ "/>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fmt sheetId="1" sqref="AI421" start="0" length="0">
      <dxf>
        <alignment vertical="top" wrapText="1"/>
      </dxf>
    </rfmt>
  </rrc>
  <rrc rId="2926" sId="1" ref="A421:XFD421" action="deleteRow">
    <undo index="65535" exp="area" ref3D="1" dr="$C$1:$C$421" dn="Z_15F03B40_FCDD_463A_AE42_63F6121ACBED_.wvu.FilterData" sId="1"/>
    <undo index="65535" exp="area" ref3D="1" dr="$C$1:$C$421" dn="Z_4C2A0B30_0070_415E_A110_A9BCC2779710_.wvu.FilterData" sId="1"/>
    <undo index="65535" exp="area" ref3D="1" dr="$H$1:$N$1048576" dn="Z_65B035E3_87FA_46C5_996E_864F2C8D0EBC_.wvu.Cols" sId="1"/>
    <undo index="65535" exp="area" ref3D="1" dr="$C$1:$C$421" dn="Z_59EBF1CB_AF85_469A_B1D0_E57CB0203158_.wvu.FilterData" sId="1"/>
    <undo index="65535" exp="area" ref3D="1" dr="$C$1:$C$421" dn="Z_7C389A6C_C379_45EF_8779_FEC15F27C7E7_.wvu.FilterData" sId="1"/>
    <undo index="65535" exp="area" ref3D="1" dr="$B$1:$B$421" dn="Z_A093D1FA_1747_4946_A02E_7D721604BB07_.wvu.FilterData" sId="1"/>
    <undo index="65535" exp="area" ref3D="1" dr="$K$1:$K$421" dn="Z_905D93EA_5662_45AB_8995_A9908B3E5D52_.wvu.FilterData" sId="1"/>
    <undo index="65535" exp="area" ref3D="1" dr="$C$1:$C$421" dn="Z_901F9774_8BE7_424D_87C2_1026F3FA2E93_.wvu.FilterData"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S421" start="0" length="0">
      <dxf>
        <numFmt numFmtId="164" formatCode="_-* #,##0.00\ _l_e_i_-;\-* #,##0.00\ _l_e_i_-;_-* &quot;-&quot;??\ _l_e_i_-;_-@_-"/>
      </dxf>
    </rfmt>
    <rfmt sheetId="1" sqref="T421" start="0" length="0">
      <dxf>
        <numFmt numFmtId="164" formatCode="_-* #,##0.00\ _l_e_i_-;\-* #,##0.00\ _l_e_i_-;_-* &quot;-&quot;??\ _l_e_i_-;_-@_-"/>
      </dxf>
    </rfmt>
    <rfmt sheetId="1" sqref="U421" start="0" length="0">
      <dxf>
        <numFmt numFmtId="164" formatCode="_-* #,##0.00\ _l_e_i_-;\-* #,##0.00\ _l_e_i_-;_-* &quot;-&quot;??\ _l_e_i_-;_-@_-"/>
      </dxf>
    </rfmt>
    <rfmt sheetId="1" sqref="V421" start="0" length="0">
      <dxf>
        <numFmt numFmtId="164" formatCode="_-* #,##0.00\ _l_e_i_-;\-* #,##0.00\ _l_e_i_-;_-* &quot;-&quot;??\ _l_e_i_-;_-@_-"/>
      </dxf>
    </rfmt>
    <rfmt sheetId="1" sqref="W421" start="0" length="0">
      <dxf>
        <numFmt numFmtId="164" formatCode="_-* #,##0.00\ _l_e_i_-;\-* #,##0.00\ _l_e_i_-;_-* &quot;-&quot;??\ _l_e_i_-;_-@_-"/>
      </dxf>
    </rfmt>
    <rfmt sheetId="1" sqref="X421" start="0" length="0">
      <dxf>
        <numFmt numFmtId="164" formatCode="_-* #,##0.00\ _l_e_i_-;\-* #,##0.00\ _l_e_i_-;_-* &quot;-&quot;??\ _l_e_i_-;_-@_-"/>
      </dxf>
    </rfmt>
    <rfmt sheetId="1" sqref="Y421" start="0" length="0">
      <dxf>
        <numFmt numFmtId="164" formatCode="_-* #,##0.00\ _l_e_i_-;\-* #,##0.00\ _l_e_i_-;_-* &quot;-&quot;??\ _l_e_i_-;_-@_-"/>
      </dxf>
    </rfmt>
    <rfmt sheetId="1" sqref="Z421" start="0" length="0">
      <dxf>
        <numFmt numFmtId="164" formatCode="_-* #,##0.00\ _l_e_i_-;\-* #,##0.00\ _l_e_i_-;_-* &quot;-&quot;??\ _l_e_i_-;_-@_-"/>
      </dxf>
    </rfmt>
    <rfmt sheetId="1" sqref="AA421" start="0" length="0">
      <dxf>
        <numFmt numFmtId="164" formatCode="_-* #,##0.00\ _l_e_i_-;\-* #,##0.00\ _l_e_i_-;_-* &quot;-&quot;??\ _l_e_i_-;_-@_-"/>
      </dxf>
    </rfmt>
    <rfmt sheetId="1" sqref="AB421" start="0" length="0">
      <dxf>
        <numFmt numFmtId="164" formatCode="_-* #,##0.00\ _l_e_i_-;\-* #,##0.00\ _l_e_i_-;_-* &quot;-&quot;??\ _l_e_i_-;_-@_-"/>
      </dxf>
    </rfmt>
    <rfmt sheetId="1" sqref="AC421" start="0" length="0">
      <dxf>
        <numFmt numFmtId="164" formatCode="_-* #,##0.00\ _l_e_i_-;\-* #,##0.00\ _l_e_i_-;_-* &quot;-&quot;??\ _l_e_i_-;_-@_-"/>
      </dxf>
    </rfmt>
    <rfmt sheetId="1" sqref="AD421" start="0" length="0">
      <dxf>
        <numFmt numFmtId="164" formatCode="_-* #,##0.00\ _l_e_i_-;\-* #,##0.00\ _l_e_i_-;_-* &quot;-&quot;??\ _l_e_i_-;_-@_-"/>
      </dxf>
    </rfmt>
    <rfmt sheetId="1" sqref="AE421" start="0" length="0">
      <dxf>
        <numFmt numFmtId="164" formatCode="_-* #,##0.00\ _l_e_i_-;\-* #,##0.00\ _l_e_i_-;_-* &quot;-&quot;??\ _l_e_i_-;_-@_-"/>
      </dxf>
    </rfmt>
    <rfmt sheetId="1" sqref="AF421" start="0" length="0">
      <dxf>
        <numFmt numFmtId="164" formatCode="_-* #,##0.00\ _l_e_i_-;\-* #,##0.00\ _l_e_i_-;_-* &quot;-&quot;??\ _l_e_i_-;_-@_-"/>
      </dxf>
    </rfmt>
    <rfmt sheetId="1" sqref="AG421" start="0" length="0">
      <dxf>
        <numFmt numFmtId="164" formatCode="_-* #,##0.00\ _l_e_i_-;\-* #,##0.00\ _l_e_i_-;_-* &quot;-&quot;??\ _l_e_i_-;_-@_-"/>
      </dxf>
    </rfmt>
    <rfmt sheetId="1" sqref="AI421" start="0" length="0">
      <dxf>
        <alignment vertical="top" wrapText="1"/>
      </dxf>
    </rfmt>
  </rrc>
  <rrc rId="2927"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fmt sheetId="1" sqref="AI421" start="0" length="0">
      <dxf>
        <alignment vertical="top" wrapText="1"/>
      </dxf>
    </rfmt>
  </rrc>
  <rrc rId="2928"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fmt sheetId="1" sqref="AI421" start="0" length="0">
      <dxf>
        <alignment vertical="top" wrapText="1"/>
      </dxf>
    </rfmt>
  </rrc>
  <rrc rId="2929"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fmt sheetId="1" sqref="AI421" start="0" length="0">
      <dxf>
        <alignment vertical="top" wrapText="1"/>
      </dxf>
    </rfmt>
  </rrc>
  <rrc rId="2930"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fmt sheetId="1" sqref="AI421" start="0" length="0">
      <dxf>
        <alignment vertical="top" wrapText="1"/>
      </dxf>
    </rfmt>
  </rrc>
  <rrc rId="2931"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fmt sheetId="1" sqref="AI421" start="0" length="0">
      <dxf>
        <alignment vertical="top" wrapText="1"/>
      </dxf>
    </rfmt>
  </rrc>
  <rrc rId="2932"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fmt sheetId="1" sqref="AI421" start="0" length="0">
      <dxf>
        <alignment vertical="top" wrapText="1"/>
      </dxf>
    </rfmt>
  </rrc>
  <rrc rId="2933" sId="1" ref="A421:XFD421" action="deleteRow">
    <undo index="65535" exp="area" ref3D="1" dr="$H$1:$N$1048576" dn="Z_65B035E3_87FA_46C5_996E_864F2C8D0EBC_.wvu.Cols" sId="1"/>
    <rfmt sheetId="1" xfDxf="1" sqref="A421:XFD421" start="0" length="0"/>
    <rfmt sheetId="1" sqref="B421" start="0" length="0">
      <dxf>
        <fill>
          <patternFill patternType="solid">
            <bgColor rgb="FFFFFF00"/>
          </patternFill>
        </fill>
      </dxf>
    </rfmt>
    <rfmt sheetId="1" sqref="C421" start="0" length="0">
      <dxf>
        <font>
          <b/>
          <sz val="11"/>
          <color theme="1"/>
          <name val="Calibri"/>
          <family val="2"/>
          <charset val="238"/>
          <scheme val="minor"/>
        </font>
        <fill>
          <patternFill patternType="solid">
            <bgColor rgb="FFFFFF00"/>
          </patternFill>
        </fill>
      </dxf>
    </rfmt>
    <rfmt sheetId="1" sqref="D421" start="0" length="0">
      <dxf>
        <fill>
          <patternFill patternType="solid">
            <bgColor rgb="FFFFFF00"/>
          </patternFill>
        </fill>
      </dxf>
    </rfmt>
    <rfmt sheetId="1" sqref="F421" start="0" length="0">
      <dxf>
        <fill>
          <patternFill patternType="solid">
            <bgColor rgb="FFFFFF00"/>
          </patternFill>
        </fill>
      </dxf>
    </rfmt>
    <rfmt sheetId="1" sqref="G421" start="0" length="0">
      <dxf>
        <alignment horizontal="left" vertical="top"/>
      </dxf>
    </rfmt>
    <rfmt sheetId="1" sqref="H421" start="0" length="0">
      <dxf>
        <alignment horizontal="left" vertical="top"/>
      </dxf>
    </rfmt>
    <rfmt sheetId="1" sqref="I421" start="0" length="0">
      <dxf>
        <fill>
          <patternFill patternType="solid">
            <bgColor rgb="FFFFFF00"/>
          </patternFill>
        </fill>
        <alignment horizontal="center" vertical="top"/>
      </dxf>
    </rfmt>
    <rfmt sheetId="1" sqref="K421" start="0" length="0">
      <dxf>
        <fill>
          <patternFill patternType="solid">
            <bgColor theme="0"/>
          </patternFill>
        </fill>
        <alignment horizontal="center" vertical="top"/>
      </dxf>
    </rfmt>
    <rfmt sheetId="1" sqref="L421" start="0" length="0">
      <dxf>
        <alignment horizontal="center" vertical="top"/>
      </dxf>
    </rfmt>
    <rfmt sheetId="1" sqref="M421" start="0" length="0">
      <dxf>
        <alignment horizontal="center" vertical="top"/>
      </dxf>
    </rfmt>
    <rfmt sheetId="1" sqref="N421" start="0" length="0">
      <dxf>
        <alignment horizontal="center" vertical="top"/>
      </dxf>
    </rfmt>
    <rfmt sheetId="1" sqref="O421" start="0" length="0">
      <dxf>
        <alignment horizontal="center" vertical="top"/>
      </dxf>
    </rfmt>
    <rfmt sheetId="1" sqref="P421" start="0" length="0">
      <dxf>
        <alignment horizontal="center" vertical="top"/>
      </dxf>
    </rfmt>
    <rfmt sheetId="1" sqref="Q421" start="0" length="0">
      <dxf>
        <alignment horizontal="center" vertical="top"/>
      </dxf>
    </rfmt>
    <rfmt sheetId="1" sqref="R421" start="0" length="0">
      <dxf>
        <alignment horizontal="center" vertical="top"/>
      </dxf>
    </rfmt>
    <rfmt sheetId="1" sqref="T421" start="0" length="0">
      <dxf>
        <fill>
          <patternFill patternType="solid">
            <bgColor rgb="FFFFFF00"/>
          </patternFill>
        </fill>
      </dxf>
    </rfmt>
    <rfmt sheetId="1" sqref="U421" start="0" length="0">
      <dxf>
        <fill>
          <patternFill patternType="solid">
            <bgColor rgb="FFFFFF00"/>
          </patternFill>
        </fill>
      </dxf>
    </rfmt>
    <rfmt sheetId="1" sqref="W421" start="0" length="0">
      <dxf>
        <fill>
          <patternFill patternType="solid">
            <bgColor rgb="FFFFFF00"/>
          </patternFill>
        </fill>
      </dxf>
    </rfmt>
    <rfmt sheetId="1" sqref="X421" start="0" length="0">
      <dxf>
        <fill>
          <patternFill patternType="solid">
            <bgColor rgb="FFFFFF00"/>
          </patternFill>
        </fill>
      </dxf>
    </rfmt>
    <rfmt sheetId="1" sqref="Z421" start="0" length="0">
      <dxf>
        <fill>
          <patternFill patternType="solid">
            <bgColor rgb="FFFFFF00"/>
          </patternFill>
        </fill>
      </dxf>
    </rfmt>
    <rfmt sheetId="1" sqref="AA421" start="0" length="0">
      <dxf>
        <fill>
          <patternFill patternType="solid">
            <bgColor rgb="FFFFFF00"/>
          </patternFill>
        </fill>
      </dxf>
    </rfmt>
    <rfmt sheetId="1" sqref="AC421" start="0" length="0">
      <dxf>
        <fill>
          <patternFill patternType="solid">
            <bgColor rgb="FFFFFF00"/>
          </patternFill>
        </fill>
      </dxf>
    </rfmt>
    <rfmt sheetId="1" sqref="AD421" start="0" length="0">
      <dxf>
        <fill>
          <patternFill patternType="solid">
            <bgColor rgb="FFFFFF00"/>
          </patternFill>
        </fill>
      </dxf>
    </rfmt>
    <rfmt sheetId="1" sqref="AE421" start="0" length="0">
      <dxf>
        <fill>
          <patternFill patternType="solid">
            <bgColor theme="0"/>
          </patternFill>
        </fill>
      </dxf>
    </rfmt>
    <rfmt sheetId="1" sqref="AI421" start="0" length="0">
      <dxf>
        <alignment vertical="top" wrapText="1"/>
      </dxf>
    </rfmt>
  </rrc>
  <rfmt sheetId="1" sqref="A1:XFD1048576">
    <dxf>
      <fill>
        <patternFill patternType="none">
          <bgColor auto="1"/>
        </patternFill>
      </fill>
    </dxf>
  </rfmt>
  <rfmt sheetId="1" sqref="A1:A6" start="0" length="0">
    <dxf>
      <border>
        <left style="thin">
          <color indexed="64"/>
        </left>
      </border>
    </dxf>
  </rfmt>
  <rfmt sheetId="1" sqref="A1:AK1" start="0" length="0">
    <dxf>
      <border>
        <top style="thin">
          <color indexed="64"/>
        </top>
      </border>
    </dxf>
  </rfmt>
  <rfmt sheetId="1" sqref="AK1:AK6" start="0" length="0">
    <dxf>
      <border>
        <right style="thin">
          <color indexed="64"/>
        </right>
      </border>
    </dxf>
  </rfmt>
  <rfmt sheetId="1" sqref="A1:AK6">
    <dxf>
      <border>
        <top style="thin">
          <color indexed="64"/>
        </top>
        <bottom style="thin">
          <color indexed="64"/>
        </bottom>
        <horizontal style="thin">
          <color indexed="64"/>
        </horizontal>
      </border>
    </dxf>
  </rfmt>
  <rfmt sheetId="1" sqref="A1:AK3">
    <dxf>
      <fill>
        <patternFill patternType="solid">
          <bgColor theme="9" tint="0.59999389629810485"/>
        </patternFill>
      </fill>
    </dxf>
  </rfmt>
  <rfmt sheetId="1" sqref="A4:AK5">
    <dxf>
      <fill>
        <patternFill patternType="solid">
          <bgColor rgb="FFFFFF00"/>
        </patternFill>
      </fill>
    </dxf>
  </rfmt>
  <rrc rId="2934" sId="1" ref="A7:XFD7" action="deleteRow">
    <undo index="65535" exp="area" ref3D="1" dr="$A$7:$AK$7" dn="Z_6C96816B_17C2_4EA9_846E_8E6B5AD26B6D_.wvu.FilterData" sId="1"/>
    <undo index="65535" exp="area" ref3D="1" dr="$H$1:$N$1048576" dn="Z_65B035E3_87FA_46C5_996E_864F2C8D0EBC_.wvu.Cols" sId="1"/>
    <rfmt sheetId="1" xfDxf="1" sqref="A7:XFD7" start="0" length="0"/>
    <rfmt sheetId="1" sqref="A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F7" t="inlineStr">
        <is>
          <t>test</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G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T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U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V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W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X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Y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Z7"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A7"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B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AC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AD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AE7"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F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G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H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I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J7" start="0" length="0">
      <dxf>
        <font>
          <b/>
          <sz val="12"/>
          <color auto="1"/>
          <name val="Calibri"/>
          <family val="2"/>
          <charset val="238"/>
          <scheme val="minor"/>
        </font>
        <numFmt numFmtId="3" formatCode="#,##0"/>
        <alignment vertical="center" wrapText="1"/>
        <border outline="0">
          <left style="thin">
            <color indexed="64"/>
          </left>
          <right style="thin">
            <color indexed="64"/>
          </right>
          <bottom style="thin">
            <color indexed="64"/>
          </bottom>
        </border>
      </dxf>
    </rfmt>
    <rfmt sheetId="1" sqref="AK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rc>
  <rrc rId="2935" sId="1" ref="A7:XFD7" action="deleteRow">
    <undo index="65535" exp="area" ref3D="1" dr="$H$1:$N$1048576" dn="Z_65B035E3_87FA_46C5_996E_864F2C8D0EBC_.wvu.Cols" sId="1"/>
    <rfmt sheetId="1" xfDxf="1" sqref="A7:XFD7" start="0" length="0"/>
    <rfmt sheetId="1" sqref="A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7" t="inlineStr">
        <is>
          <t>ALBA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T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U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V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W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X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Y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Z7"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A7"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B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AC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AD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AE7"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F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G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H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I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J7" start="0" length="0">
      <dxf>
        <font>
          <b/>
          <sz val="12"/>
          <color auto="1"/>
          <name val="Calibri"/>
          <family val="2"/>
          <charset val="238"/>
          <scheme val="minor"/>
        </font>
        <numFmt numFmtId="3" formatCode="#,##0"/>
        <alignment vertical="center" wrapText="1"/>
        <border outline="0">
          <left style="thin">
            <color indexed="64"/>
          </left>
          <right style="thin">
            <color indexed="64"/>
          </right>
          <bottom style="thin">
            <color indexed="64"/>
          </bottom>
        </border>
      </dxf>
    </rfmt>
    <rfmt sheetId="1" sqref="AK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rc>
  <rrc rId="2936" sId="1" ref="A13:XFD13" action="deleteRow">
    <undo index="65535" exp="area" ref3D="1" dr="$H$1:$N$1048576" dn="Z_65B035E3_87FA_46C5_996E_864F2C8D0EBC_.wvu.Cols" sId="1"/>
    <rfmt sheetId="1" xfDxf="1" sqref="A13:XFD13" start="0" length="0"/>
    <rfmt sheetId="1" sqref="A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B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13" t="inlineStr">
        <is>
          <t>TOTAL ALBA</t>
        </is>
      </nc>
      <n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ndxf>
    </rcc>
    <rfmt sheetId="1" sqref="H1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13">
        <f>SUM(S7:S12)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T13">
        <f>SUM(T7:T12)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U13">
        <f>SUM(U7:U12)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V13">
        <f>SUM(V7:V12)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W13">
        <f>SUM(W7:W12)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X13">
        <f>SUM(X7:X12)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Y13">
        <f>SUM(Y7:Y12)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Z13">
        <f>SUM(Z7:Z12)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A13">
        <f>SUM(AA7:AA12)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B13">
        <f>SUM(AB7:AB12)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C13">
        <f>SUM(AC7:AC12)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D13">
        <f>SUM(AD7:AD12)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E13">
        <f>SUM(AE7:AE12)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F13">
        <f>SUM(AF7:AF12)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G13">
        <f>SUM(AG7:AG12)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H13">
        <f>SUM(AH7:AH12)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I13">
        <f>SUM(AI7:AI12)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J13">
        <f>SUM(AJ7:AJ12)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K13">
        <f>SUM(AK7:AK12)</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rc>
  <rrc rId="2937" sId="1" ref="A13:XFD13" action="deleteRow">
    <undo index="65535" exp="area" ref3D="1" dr="$H$1:$N$1048576" dn="Z_65B035E3_87FA_46C5_996E_864F2C8D0EBC_.wvu.Cols" sId="1"/>
    <rfmt sheetId="1" xfDxf="1" sqref="A13:XFD13" start="0" length="0"/>
    <rfmt sheetId="1" sqref="A13"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3"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1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3" t="inlineStr">
        <is>
          <t>ARAD</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V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1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B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C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1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G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H13"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38" sId="1" ref="A16:XFD16" action="deleteRow">
    <undo index="65535" exp="area" ref3D="1" dr="$H$1:$N$1048576" dn="Z_65B035E3_87FA_46C5_996E_864F2C8D0EBC_.wvu.Cols" sId="1"/>
    <rfmt sheetId="1" xfDxf="1" sqref="A16:XFD16" start="0" length="0"/>
    <rfmt sheetId="1" sqref="A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B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16" t="inlineStr">
        <is>
          <t>TOTAL ARAD</t>
        </is>
      </nc>
      <n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ndxf>
    </rcc>
    <rfmt sheetId="1" sqref="H1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16">
        <f>SUM(S13:S15)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T16">
        <f>SUM(T13:T15)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U16">
        <f>SUM(U13:U15)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V16">
        <f>SUM(V13:V15)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W16">
        <f>SUM(W13:W15)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X16">
        <f>SUM(X13:X15)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Y16">
        <f>SUM(Y13:Y15)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Z16">
        <f>SUM(Z13:Z15)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A16">
        <f>SUM(AA13:AA15)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B16">
        <f>SUM(AB13:AB15)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C16">
        <f>SUM(AC13:AC15)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D16">
        <f>SUM(AD13:AD15)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E16">
        <f>SUM(AE13:AE15)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F16">
        <f>SUM(AF13:AF15)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G16">
        <f>SUM(AG13:AG15)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16"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dxf="1">
      <nc r="AI16">
        <f>SUM(AI13:AI15)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J16">
        <f>SUM(AJ13:AJ15)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K16">
        <f>SUM(AK13:AK15)</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rc>
  <rrc rId="2939" sId="1" ref="A16:XFD16" action="deleteRow">
    <undo index="65535" exp="area" ref3D="1" dr="$H$1:$N$1048576" dn="Z_65B035E3_87FA_46C5_996E_864F2C8D0EBC_.wvu.Cols" sId="1"/>
    <rfmt sheetId="1" xfDxf="1" sqref="A16:XFD16" start="0" length="0"/>
    <rfmt sheetId="1" sqref="A1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6"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1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6" t="inlineStr">
        <is>
          <t>ARGEȘ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1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V1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1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1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1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1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B1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C1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1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1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1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G1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H1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40" sId="1" ref="A20:XFD20" action="deleteRow">
    <undo index="65535" exp="area" ref3D="1" dr="$H$1:$N$1048576" dn="Z_65B035E3_87FA_46C5_996E_864F2C8D0EBC_.wvu.Cols" sId="1"/>
    <rfmt sheetId="1" xfDxf="1" sqref="A20:XFD20" start="0" length="0"/>
    <rfmt sheetId="1" sqref="A2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0"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0"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0"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G20"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0"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0"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K2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20">
        <f>S20/AE20*100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20"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P2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Q2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R20"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1" sqref="S2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T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V2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W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Y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Z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A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B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C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D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E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2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2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2941" sId="1" ref="A20:XFD20" action="deleteRow">
    <undo index="65535" exp="area" dr="AK20:AK24" r="AK25" sId="1"/>
    <undo index="65535" exp="area" dr="AJ20:AJ24" r="AJ25" sId="1"/>
    <undo index="65535" exp="area" dr="AI20:AI24" r="AI25" sId="1"/>
    <undo index="65535" exp="area" dr="AG20:AG24" r="AG25" sId="1"/>
    <undo index="65535" exp="area" dr="AF20:AF24" r="AF25" sId="1"/>
    <undo index="65535" exp="area" dr="AE20:AE24" r="AE25" sId="1"/>
    <undo index="65535" exp="area" dr="AD20:AD24" r="AD25" sId="1"/>
    <undo index="65535" exp="area" dr="AC20:AC24" r="AC25" sId="1"/>
    <undo index="65535" exp="area" dr="AB20:AB24" r="AB25" sId="1"/>
    <undo index="65535" exp="area" dr="AA20:AA24" r="AA25" sId="1"/>
    <undo index="65535" exp="area" dr="Z20:Z24" r="Z25" sId="1"/>
    <undo index="65535" exp="area" dr="Y20:Y24" r="Y25" sId="1"/>
    <undo index="65535" exp="area" dr="X20:X24" r="X25" sId="1"/>
    <undo index="65535" exp="area" dr="W20:W24" r="W25" sId="1"/>
    <undo index="65535" exp="area" dr="V20:V24" r="V25" sId="1"/>
    <undo index="65535" exp="area" dr="U20:U24" r="U25" sId="1"/>
    <undo index="65535" exp="area" dr="T20:T24" r="T25" sId="1"/>
    <undo index="65535" exp="area" dr="S20:S24" r="S25" sId="1"/>
    <undo index="65535" exp="area" ref3D="1" dr="$H$1:$N$1048576" dn="Z_65B035E3_87FA_46C5_996E_864F2C8D0EBC_.wvu.Cols" sId="1"/>
    <rfmt sheetId="1" xfDxf="1" sqref="A20:XFD20" start="0" length="0"/>
    <rfmt sheetId="1" sqref="A2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C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D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E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cc rId="0" sId="1" dxf="1">
      <nc r="G20" t="inlineStr">
        <is>
          <t>TOTAL ARGES</t>
        </is>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H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20">
        <f>SUM(S16:S19)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T20">
        <f>SUM(T16:T19)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U20">
        <f>SUM(U16:U19)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V20">
        <f>SUM(V16:V19)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W20">
        <f>SUM(W16:W19)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X20">
        <f>SUM(X16:X19)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Y20">
        <f>SUM(Y16:Y19)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Z20">
        <f>SUM(Z16:Z19)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A20">
        <f>SUM(AA16:AA19)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B20">
        <f>SUM(AB16:AB19)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C20">
        <f>SUM(AC16:AC19)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D20">
        <f>SUM(AD16:AD19)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E20">
        <f>AE18+AE19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F20">
        <f>SUM(AF16:AF19)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G20">
        <f>SUM(AG16:AG19)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0"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dxf="1">
      <nc r="AI20">
        <f>SUM(AI16:AI19)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J20">
        <f>SUM(AJ16:AJ19)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K20">
        <f>SUM(AK16:AK19)</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rc>
  <rrc rId="2942" sId="1" ref="A22:XFD22" action="deleteRow">
    <undo index="65535" exp="area" ref3D="1" dr="$H$1:$N$1048576" dn="Z_65B035E3_87FA_46C5_996E_864F2C8D0EBC_.wvu.Cols" sId="1"/>
    <rfmt sheetId="1" xfDxf="1" sqref="A22:XFD22" start="0" length="0"/>
    <rfmt sheetId="1" sqref="A2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2"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2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22">
        <f>S22/AE22*100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2">
        <f>T22+U22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2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U2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22">
        <f>W22+X22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W2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X2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22">
        <f>Z22+AA22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Z2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22">
        <f>AC22+AD22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22" start="0" length="0">
      <dxf>
        <font>
          <sz val="12"/>
          <color auto="1"/>
          <name val="Calibri"/>
          <family val="2"/>
          <charset val="238"/>
          <scheme val="minor"/>
        </font>
        <numFmt numFmtId="166" formatCode="#,##0.00_ ;\-#,##0.00\ "/>
      </dxf>
    </rfmt>
    <rfmt sheetId="1" sqref="AD22" start="0" length="0">
      <dxf>
        <font>
          <sz val="12"/>
          <color auto="1"/>
          <name val="Calibri"/>
          <family val="2"/>
          <charset val="238"/>
          <scheme val="minor"/>
        </font>
        <numFmt numFmtId="166" formatCode="#,##0.00_ ;\-#,##0.00\ "/>
      </dxf>
    </rfmt>
    <rcc rId="0" sId="1" s="1" dxf="1">
      <nc r="AE22">
        <f>S22+X22+AA22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2">
        <f>AE22+AF22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43" sId="1" ref="A22:XFD22" action="deleteRow">
    <undo index="65535" exp="area" dr="AK20:AK22" r="AK23" sId="1"/>
    <undo index="65535" exp="area" dr="AJ20:AJ22" r="AJ23" sId="1"/>
    <undo index="65535" exp="area" dr="AI20:AI22" r="AI23" sId="1"/>
    <undo index="65535" exp="area" dr="AG20:AG22" r="AG23" sId="1"/>
    <undo index="65535" exp="area" dr="AF20:AF22" r="AF23" sId="1"/>
    <undo index="65535" exp="area" dr="AE20:AE22" r="AE23" sId="1"/>
    <undo index="65535" exp="area" dr="AD20:AD22" r="AD23" sId="1"/>
    <undo index="65535" exp="area" dr="AC20:AC22" r="AC23" sId="1"/>
    <undo index="65535" exp="area" dr="AB20:AB22" r="AB23" sId="1"/>
    <undo index="65535" exp="area" dr="AA20:AA22" r="AA23" sId="1"/>
    <undo index="65535" exp="area" dr="Z20:Z22" r="Z23" sId="1"/>
    <undo index="65535" exp="area" dr="Y20:Y22" r="Y23" sId="1"/>
    <undo index="65535" exp="area" dr="X20:X22" r="X23" sId="1"/>
    <undo index="65535" exp="area" dr="W20:W22" r="W23" sId="1"/>
    <undo index="65535" exp="area" dr="V20:V22" r="V23" sId="1"/>
    <undo index="65535" exp="area" dr="U20:U22" r="U23" sId="1"/>
    <undo index="65535" exp="area" dr="T20:T22" r="T23" sId="1"/>
    <undo index="65535" exp="area" dr="S20:S22" r="S23" sId="1"/>
    <undo index="65535" exp="area" ref3D="1" dr="$H$1:$N$1048576" dn="Z_65B035E3_87FA_46C5_996E_864F2C8D0EBC_.wvu.Cols" sId="1"/>
    <rfmt sheetId="1" xfDxf="1" sqref="A22:XFD22" start="0" length="0"/>
    <rfmt sheetId="1" sqref="A2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2"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2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22">
        <f>S22/AE22*100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2">
        <f>T22+U22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2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U2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22">
        <f>W22+X22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W2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X2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22">
        <f>Z22+AA22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Z2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22">
        <f>AC22+AD22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22" start="0" length="0">
      <dxf>
        <font>
          <sz val="12"/>
          <color auto="1"/>
          <name val="Calibri"/>
          <family val="2"/>
          <charset val="238"/>
          <scheme val="minor"/>
        </font>
        <numFmt numFmtId="166" formatCode="#,##0.00_ ;\-#,##0.00\ "/>
      </dxf>
    </rfmt>
    <rfmt sheetId="1" sqref="AD22" start="0" length="0">
      <dxf>
        <font>
          <sz val="12"/>
          <color auto="1"/>
          <name val="Calibri"/>
          <family val="2"/>
          <charset val="238"/>
          <scheme val="minor"/>
        </font>
        <numFmt numFmtId="166" formatCode="#,##0.00_ ;\-#,##0.00\ "/>
      </dxf>
    </rfmt>
    <rcc rId="0" sId="1" s="1" dxf="1">
      <nc r="AE22">
        <f>S22+X22+AA22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2">
        <f>AE22+AF22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44" sId="1" ref="A22:XFD22" action="deleteRow">
    <undo index="65535" exp="area" ref3D="1" dr="$H$1:$N$1048576" dn="Z_65B035E3_87FA_46C5_996E_864F2C8D0EBC_.wvu.Cols" sId="1"/>
    <rfmt sheetId="1" xfDxf="1" sqref="A22:XFD22" start="0" length="0"/>
    <rfmt sheetId="1" sqref="A2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2"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C22"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D22"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E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2"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dxf="1">
      <nc r="G22" t="inlineStr">
        <is>
          <t>TOTAL BACĂU</t>
        </is>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H22"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I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22">
        <f>SUM(S20:S21)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T22">
        <f>SUM(T20:T21)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U22">
        <f>SUM(U20:U21)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V22">
        <f>SUM(V20:V21)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W22">
        <f>SUM(W20:W21)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X22">
        <f>SUM(X20:X21)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Y22">
        <f>SUM(Y20:Y21)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Z22">
        <f>SUM(Z20:Z21)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A22">
        <f>SUM(AA20:AA21)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B22">
        <f>SUM(AB20:AB21)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C22">
        <f>SUM(AC20:AC21)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D22">
        <f>SUM(AD20:AD21)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E22">
        <f>SUM(AE20:AE21)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F22">
        <f>SUM(AF20:AF21)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G22">
        <f>SUM(AG20:AG21)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2"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dxf="1">
      <nc r="AI22">
        <f>SUM(AI20:AI21)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J22">
        <f>SUM(AJ20:AJ21)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K22">
        <f>SUM(AK20:AK21)</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rc>
  <rrc rId="2945" sId="1" ref="A22:XFD22" action="deleteRow">
    <undo index="65535" exp="area" ref3D="1" dr="$H$1:$N$1048576" dn="Z_65B035E3_87FA_46C5_996E_864F2C8D0EBC_.wvu.Cols" sId="1"/>
    <rfmt sheetId="1" xfDxf="1" sqref="A22:XFD22" start="0" length="0"/>
    <rfmt sheetId="1" sqref="A22" start="0" length="0">
      <dxf>
        <font>
          <sz val="12"/>
          <color rgb="FFFF0000"/>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2" start="0" length="0">
      <dxf>
        <font>
          <sz val="12"/>
          <color rgb="FFFF0000"/>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2" start="0" length="0">
      <dxf>
        <font>
          <b/>
          <sz val="12"/>
          <color rgb="FFFF0000"/>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2" start="0" length="0">
      <dxf>
        <font>
          <sz val="12"/>
          <color rgb="FFFF0000"/>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E22" start="0" length="0">
      <dxf>
        <font>
          <sz val="12"/>
          <color rgb="FFFF0000"/>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F22" start="0" length="0">
      <dxf>
        <font>
          <sz val="12"/>
          <color rgb="FFFF0000"/>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22" start="0" length="0">
      <dxf>
        <font>
          <sz val="12"/>
          <color rgb="FFFF0000"/>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2" start="0" length="0">
      <dxf>
        <font>
          <sz val="12"/>
          <color rgb="FFFF0000"/>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2" start="0" length="0">
      <dxf>
        <font>
          <sz val="12"/>
          <color rgb="FFFF0000"/>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2" start="0" length="0">
      <dxf>
        <font>
          <sz val="12"/>
          <color rgb="FFFF0000"/>
          <name val="Calibri"/>
          <family val="2"/>
          <charset val="238"/>
          <scheme val="minor"/>
        </font>
        <alignment horizontal="left" vertical="center" wrapText="1"/>
      </dxf>
    </rfmt>
    <rfmt sheetId="1" sqref="K2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2" start="0" length="0">
      <dxf>
        <font>
          <sz val="12"/>
          <color rgb="FFFF0000"/>
          <name val="Calibri"/>
          <family val="2"/>
          <charset val="238"/>
          <scheme val="minor"/>
        </font>
        <numFmt numFmtId="19" formatCode="dd/mm/yyyy"/>
        <alignment horizontal="left" vertical="center" wrapText="1"/>
        <border outline="0">
          <left style="thin">
            <color indexed="64"/>
          </left>
          <right style="thin">
            <color indexed="64"/>
          </right>
          <top style="thin">
            <color indexed="64"/>
          </top>
          <bottom style="thin">
            <color indexed="64"/>
          </bottom>
        </border>
      </dxf>
    </rfmt>
    <rfmt sheetId="1" sqref="M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2" t="inlineStr">
        <is>
          <t>BIHOR</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1" sqref="S2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T2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U2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2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W2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X2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Y2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Z2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2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22" start="0" length="0">
      <dxf>
        <font>
          <sz val="12"/>
          <color auto="1"/>
          <name val="Calibri"/>
          <family val="2"/>
          <charset val="238"/>
          <scheme val="minor"/>
        </font>
        <numFmt numFmtId="166" formatCode="#,##0.00_ ;\-#,##0.00\ "/>
      </dxf>
    </rfmt>
    <rfmt sheetId="1" sqref="AD22" start="0" length="0">
      <dxf>
        <font>
          <sz val="12"/>
          <color auto="1"/>
          <name val="Calibri"/>
          <family val="2"/>
          <charset val="238"/>
          <scheme val="minor"/>
        </font>
        <numFmt numFmtId="166" formatCode="#,##0.00_ ;\-#,##0.00\ "/>
      </dxf>
    </rfmt>
    <rfmt sheetId="1" s="1" sqref="AE2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2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46" sId="1" ref="A24:XFD24" action="deleteRow">
    <undo index="65535" exp="area" dr="AK22:AK24" r="AK25" sId="1"/>
    <undo index="65535" exp="area" dr="AJ22:AJ24" r="AJ25" sId="1"/>
    <undo index="65535" exp="area" dr="AI22:AI24" r="AI25" sId="1"/>
    <undo index="65535" exp="area" dr="AG22:AG24" r="AG25" sId="1"/>
    <undo index="65535" exp="area" dr="AF22:AF24" r="AF25" sId="1"/>
    <undo index="65535" exp="area" dr="AE22:AE24" r="AE25" sId="1"/>
    <undo index="65535" exp="area" dr="AD22:AD24" r="AD25" sId="1"/>
    <undo index="65535" exp="area" dr="AC22:AC24" r="AC25" sId="1"/>
    <undo index="65535" exp="area" dr="AB22:AB24" r="AB25" sId="1"/>
    <undo index="65535" exp="area" dr="AA22:AA24" r="AA25" sId="1"/>
    <undo index="65535" exp="area" dr="Z22:Z24" r="Z25" sId="1"/>
    <undo index="65535" exp="area" dr="Y22:Y24" r="Y25" sId="1"/>
    <undo index="65535" exp="area" dr="X22:X24" r="X25" sId="1"/>
    <undo index="65535" exp="area" dr="W22:W24" r="W25" sId="1"/>
    <undo index="65535" exp="area" dr="V22:V24" r="V25" sId="1"/>
    <undo index="65535" exp="area" dr="U22:U24" r="U25" sId="1"/>
    <undo index="65535" exp="area" dr="T22:T24" r="T25" sId="1"/>
    <undo index="65535" exp="area" dr="S22:S24" r="S25" sId="1"/>
    <undo index="65535" exp="area" ref3D="1" dr="$H$1:$N$1048576" dn="Z_65B035E3_87FA_46C5_996E_864F2C8D0EBC_.wvu.Cols" sId="1"/>
    <rfmt sheetId="1" xfDxf="1" sqref="A24:XFD24" start="0" length="0"/>
    <rfmt sheetId="1" sqref="A2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4"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24">
        <f>S24/AE24*100</f>
      </nc>
      <ndxf>
        <font>
          <sz val="12"/>
          <color auto="1"/>
          <name val="Calibri"/>
          <family val="2"/>
          <charset val="238"/>
          <scheme val="minor"/>
        </font>
        <numFmt numFmtId="165" formatCode="0.000000000"/>
        <alignment horizontal="left" vertical="center" wrapText="1"/>
        <border outline="0">
          <left style="thin">
            <color indexed="64"/>
          </left>
          <right style="thin">
            <color indexed="64"/>
          </right>
          <top style="thin">
            <color indexed="64"/>
          </top>
          <bottom style="thin">
            <color indexed="64"/>
          </bottom>
        </border>
      </ndxf>
    </rcc>
    <rfmt sheetId="1" sqref="N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4">
        <f>T24+U24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2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U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24">
        <f>W24+X24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W2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X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24">
        <f>Z24+AA24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Z2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24">
        <f>AC24+AD24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24" start="0" length="0">
      <dxf>
        <font>
          <sz val="12"/>
          <color auto="1"/>
          <name val="Calibri"/>
          <family val="2"/>
          <charset val="238"/>
          <scheme val="minor"/>
        </font>
        <numFmt numFmtId="166" formatCode="#,##0.00_ ;\-#,##0.00\ "/>
      </dxf>
    </rfmt>
    <rfmt sheetId="1" sqref="AD24" start="0" length="0">
      <dxf>
        <font>
          <sz val="12"/>
          <color auto="1"/>
          <name val="Calibri"/>
          <family val="2"/>
          <charset val="238"/>
          <scheme val="minor"/>
        </font>
        <numFmt numFmtId="166" formatCode="#,##0.00_ ;\-#,##0.00\ "/>
      </dxf>
    </rfmt>
    <rcc rId="0" sId="1" s="1" dxf="1">
      <nc r="AE24">
        <f>S24+X24+AA24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4">
        <f>AE24+AF24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47" sId="1" ref="A24:XFD24" action="deleteRow">
    <undo index="65535" exp="area" ref3D="1" dr="$H$1:$N$1048576" dn="Z_65B035E3_87FA_46C5_996E_864F2C8D0EBC_.wvu.Cols" sId="1"/>
    <rfmt sheetId="1" xfDxf="1" sqref="A24:XFD24" start="0" length="0"/>
    <rfmt sheetId="1" sqref="A2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4"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C24"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dxf="1">
      <nc r="G24" t="inlineStr">
        <is>
          <t>TOTAL BIHOR</t>
        </is>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H24"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24">
        <f>SUM(S22:S23)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T24">
        <f>SUM(T22:T23)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U24">
        <f>SUM(U22:U23)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V24">
        <f>SUM(V22:V23)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W24">
        <f>SUM(W22:W23)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X24">
        <f>SUM(X22:X23)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Y24">
        <f>SUM(Y22:Y23)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Z24">
        <f>SUM(Z22:Z23)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A24">
        <f>SUM(AA22:AA23)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B24">
        <f>SUM(AB22:AB23)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C24">
        <f>SUM(AC22:AC23)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D24">
        <f>SUM(AD22:AD23)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E24">
        <f>SUM(AE22:AE23)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F24">
        <f>SUM(AF22:AF23)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G24">
        <f>SUM(AG22:AG23)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4"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dxf="1">
      <nc r="AI24">
        <f>SUM(AI22:AI23)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J24">
        <f>SUM(AJ22:AJ23)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K24">
        <f>SUM(AK22:AK23)</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rc>
  <rrc rId="2948" sId="1" ref="A24:XFD24" action="deleteRow">
    <undo index="65535" exp="area" ref3D="1" dr="$H$1:$N$1048576" dn="Z_65B035E3_87FA_46C5_996E_864F2C8D0EBC_.wvu.Cols" sId="1"/>
    <rfmt sheetId="1" xfDxf="1" sqref="A24:XFD24" start="0" length="0"/>
    <rfmt sheetId="1" sqref="A2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4"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4" t="inlineStr">
        <is>
          <t>BISTRIȚA NĂSĂUD</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U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V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2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X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B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C24" start="0" length="0">
      <dxf>
        <font>
          <sz val="12"/>
          <color auto="1"/>
          <name val="Calibri"/>
          <family val="2"/>
          <charset val="238"/>
          <scheme val="minor"/>
        </font>
        <numFmt numFmtId="166" formatCode="#,##0.00_ ;\-#,##0.00\ "/>
      </dxf>
    </rfmt>
    <rfmt sheetId="1" sqref="AD24" start="0" length="0">
      <dxf>
        <font>
          <sz val="12"/>
          <color auto="1"/>
          <name val="Calibri"/>
          <family val="2"/>
          <charset val="238"/>
          <scheme val="minor"/>
        </font>
        <numFmt numFmtId="166" formatCode="#,##0.00_ ;\-#,##0.00\ "/>
      </dxf>
    </rfmt>
    <rfmt sheetId="1" sqref="AE2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G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H2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49" sId="1" ref="A25:XFD25" action="deleteRow">
    <undo index="65535" exp="area" ref3D="1" dr="$H$1:$N$1048576" dn="Z_65B035E3_87FA_46C5_996E_864F2C8D0EBC_.wvu.Cols" sId="1"/>
    <rfmt sheetId="1" xfDxf="1" sqref="A25:XFD25" start="0" length="0"/>
    <rcc rId="0" sId="1" dxf="1">
      <nc r="A25">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25"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25">
        <f>S25/AE25*100</f>
      </nc>
      <ndxf>
        <font>
          <sz val="12"/>
          <color auto="1"/>
          <name val="Calibri"/>
          <family val="2"/>
          <charset val="238"/>
          <scheme val="minor"/>
        </font>
        <numFmt numFmtId="165" formatCode="0.000000000"/>
        <alignment horizontal="left" vertical="center" wrapText="1"/>
        <border outline="0">
          <left style="thin">
            <color indexed="64"/>
          </left>
          <right style="thin">
            <color indexed="64"/>
          </right>
          <top style="thin">
            <color indexed="64"/>
          </top>
          <bottom style="thin">
            <color indexed="64"/>
          </bottom>
        </border>
      </ndxf>
    </rcc>
    <rfmt sheetId="1" sqref="N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5">
        <f>T25+U25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2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U2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25">
        <f>W25+X25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rder>
      </ndxf>
    </rcc>
    <rfmt sheetId="1" sqref="W2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X2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25">
        <f>Z25+AA25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ndxf>
    </rcc>
    <rfmt sheetId="1" sqref="Z2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umFmtId="4">
      <nc r="AB25">
        <v>0</v>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25" start="0" length="0">
      <dxf>
        <font>
          <sz val="12"/>
          <color auto="1"/>
          <name val="Calibri"/>
          <family val="2"/>
          <charset val="238"/>
          <scheme val="minor"/>
        </font>
        <numFmt numFmtId="166" formatCode="#,##0.00_ ;\-#,##0.00\ "/>
      </dxf>
    </rfmt>
    <rfmt sheetId="1" sqref="AD25" start="0" length="0">
      <dxf>
        <font>
          <sz val="12"/>
          <color auto="1"/>
          <name val="Calibri"/>
          <family val="2"/>
          <charset val="238"/>
          <scheme val="minor"/>
        </font>
        <numFmt numFmtId="166" formatCode="#,##0.00_ ;\-#,##0.00\ "/>
      </dxf>
    </rfmt>
    <rcc rId="0" sId="1" s="1" dxf="1">
      <nc r="AE25">
        <f>S25+V25+Y25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5">
        <f>AE25+AF25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50" sId="1" ref="A25:XFD25" action="deleteRow">
    <undo index="65535" exp="area" dr="AK24:AK25" r="AK26" sId="1"/>
    <undo index="65535" exp="area" dr="AJ24:AJ25" r="AJ26" sId="1"/>
    <undo index="65535" exp="area" dr="AI24:AI25" r="AI26" sId="1"/>
    <undo index="65535" exp="area" dr="AG24:AG25" r="AG26" sId="1"/>
    <undo index="65535" exp="area" dr="AF24:AF25" r="AF26" sId="1"/>
    <undo index="65535" exp="area" dr="AE24:AE25" r="AE26" sId="1"/>
    <undo index="65535" exp="area" dr="AD24:AD25" r="AD26" sId="1"/>
    <undo index="65535" exp="area" dr="AC24:AC25" r="AC26" sId="1"/>
    <undo index="65535" exp="area" dr="AB24:AB25" r="AB26" sId="1"/>
    <undo index="65535" exp="area" dr="AA24:AA25" r="AA26" sId="1"/>
    <undo index="65535" exp="area" dr="Z24:Z25" r="Z26" sId="1"/>
    <undo index="65535" exp="area" dr="Y24:Y25" r="Y26" sId="1"/>
    <undo index="65535" exp="area" dr="X24:X25" r="X26" sId="1"/>
    <undo index="65535" exp="area" dr="W24:W25" r="W26" sId="1"/>
    <undo index="65535" exp="area" dr="V24:V25" r="V26" sId="1"/>
    <undo index="65535" exp="area" dr="U24:U25" r="U26" sId="1"/>
    <undo index="65535" exp="area" dr="T24:T25" r="T26" sId="1"/>
    <undo index="65535" exp="area" dr="S24:S25" r="S26" sId="1"/>
    <undo index="65535" exp="area" ref3D="1" dr="$H$1:$N$1048576" dn="Z_65B035E3_87FA_46C5_996E_864F2C8D0EBC_.wvu.Cols" sId="1"/>
    <rfmt sheetId="1" xfDxf="1" sqref="A25:XFD25" start="0" length="0"/>
    <rfmt sheetId="1" sqref="A2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5"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C25"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D25"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E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25">
        <f>S25/AE25*100</f>
      </nc>
      <ndxf>
        <font>
          <sz val="12"/>
          <color auto="1"/>
          <name val="Calibri"/>
          <family val="2"/>
          <charset val="238"/>
          <scheme val="minor"/>
        </font>
        <numFmt numFmtId="165" formatCode="0.000000000"/>
        <alignment horizontal="left" vertical="center" wrapText="1"/>
        <border outline="0">
          <left style="thin">
            <color indexed="64"/>
          </left>
          <right style="thin">
            <color indexed="64"/>
          </right>
          <top style="thin">
            <color indexed="64"/>
          </top>
          <bottom style="thin">
            <color indexed="64"/>
          </bottom>
        </border>
      </ndxf>
    </rcc>
    <rfmt sheetId="1" sqref="N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5">
        <f>T25+U25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2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U2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25">
        <f>W25+X25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rder>
      </ndxf>
    </rcc>
    <rfmt sheetId="1" sqref="W2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X2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25">
        <f>Z25+AA25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ndxf>
    </rcc>
    <rfmt sheetId="1" sqref="Z2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umFmtId="4">
      <nc r="AB25">
        <v>0</v>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25" start="0" length="0">
      <dxf>
        <font>
          <sz val="12"/>
          <color auto="1"/>
          <name val="Calibri"/>
          <family val="2"/>
          <charset val="238"/>
          <scheme val="minor"/>
        </font>
        <numFmt numFmtId="166" formatCode="#,##0.00_ ;\-#,##0.00\ "/>
      </dxf>
    </rfmt>
    <rfmt sheetId="1" sqref="AD25" start="0" length="0">
      <dxf>
        <font>
          <sz val="12"/>
          <color auto="1"/>
          <name val="Calibri"/>
          <family val="2"/>
          <charset val="238"/>
          <scheme val="minor"/>
        </font>
        <numFmt numFmtId="166" formatCode="#,##0.00_ ;\-#,##0.00\ "/>
      </dxf>
    </rfmt>
    <rcc rId="0" sId="1" s="1" dxf="1">
      <nc r="AE25">
        <f>S25+V25+Y25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5">
        <f>AE25+AF25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51" sId="1" ref="A25:XFD25" action="deleteRow">
    <undo index="65535" exp="area" ref3D="1" dr="$H$1:$N$1048576" dn="Z_65B035E3_87FA_46C5_996E_864F2C8D0EBC_.wvu.Cols" sId="1"/>
    <rfmt sheetId="1" xfDxf="1" sqref="A25:XFD25" start="0" length="0"/>
    <rfmt sheetId="1" sqref="A2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5"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C25"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D25"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E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25" t="inlineStr">
        <is>
          <t>TOTAL BISTRIȚA NĂSĂUD</t>
        </is>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H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25">
        <f>SUM(S24:S24)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25">
        <f>SUM(T24:T24)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25">
        <f>SUM(U24:U24)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25">
        <f>SUM(V24:V24)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25">
        <f>SUM(W24:W24)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25">
        <f>SUM(X24:X24)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25">
        <f>SUM(Y24:Y24)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25">
        <f>SUM(Z24:Z24)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25">
        <f>SUM(AA24:AA24)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25">
        <f>SUM(AB24:AB24)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25">
        <f>SUM(AC24:AC24)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25">
        <f>SUM(AD24:AD24)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25">
        <f>SUM(AE24:AE24)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25">
        <f>SUM(AF24:AF24)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25">
        <f>SUM(AG24:AG24)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2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25">
        <f>SUM(AI24:AI24)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25">
        <f>SUM(AJ24:AJ24)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25">
        <f>SUM(AK24:AK24)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52" sId="1" ref="A27:XFD27" action="deleteRow">
    <undo index="65535" exp="area" ref3D="1" dr="$H$1:$N$1048576" dn="Z_65B035E3_87FA_46C5_996E_864F2C8D0EBC_.wvu.Cols" sId="1"/>
    <rfmt sheetId="1" xfDxf="1" sqref="A27:XFD27" start="0" length="0"/>
    <rfmt sheetId="1" sqref="A2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7"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7"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27">
        <f>S27/AE27*100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7">
        <f>T27+U27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27">
        <f>W27+X27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rder>
      </ndxf>
    </rcc>
    <rfmt sheetId="1" sqref="W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27">
        <f>Z27+AA27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ndxf>
    </rcc>
    <rfmt sheetId="1" sqref="Z2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umFmtId="4">
      <nc r="AB27">
        <v>0</v>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27">
        <f>S27+V27+Y27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7">
        <f>AE27+AF27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7"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53" sId="1" ref="A27:XFD27" action="deleteRow">
    <undo index="65535" exp="area" dr="AK25:AK27" r="AK28" sId="1"/>
    <undo index="65535" exp="area" dr="AJ25:AJ27" r="AJ28" sId="1"/>
    <undo index="65535" exp="area" dr="AI25:AI27" r="AI28" sId="1"/>
    <undo index="65535" exp="area" dr="AG25:AG27" r="AG28" sId="1"/>
    <undo index="65535" exp="area" dr="AF25:AF27" r="AF28" sId="1"/>
    <undo index="65535" exp="area" dr="AE25:AE27" r="AE28" sId="1"/>
    <undo index="65535" exp="area" dr="AD25:AD27" r="AD28" sId="1"/>
    <undo index="65535" exp="area" dr="AC25:AC27" r="AC28" sId="1"/>
    <undo index="65535" exp="area" dr="AB25:AB27" r="AB28" sId="1"/>
    <undo index="65535" exp="area" dr="AA25:AA27" r="AA28" sId="1"/>
    <undo index="65535" exp="area" dr="Z25:Z27" r="Z28" sId="1"/>
    <undo index="65535" exp="area" dr="Y25:Y27" r="Y28" sId="1"/>
    <undo index="65535" exp="area" dr="X25:X27" r="X28" sId="1"/>
    <undo index="65535" exp="area" dr="W25:W27" r="W28" sId="1"/>
    <undo index="65535" exp="area" dr="V25:V27" r="V28" sId="1"/>
    <undo index="65535" exp="area" dr="U25:U27" r="U28" sId="1"/>
    <undo index="65535" exp="area" dr="T25:T27" r="T28" sId="1"/>
    <undo index="65535" exp="area" dr="S26:S27" r="S28" sId="1"/>
    <undo index="65535" exp="area" ref3D="1" dr="$H$1:$N$1048576" dn="Z_65B035E3_87FA_46C5_996E_864F2C8D0EBC_.wvu.Cols" sId="1"/>
    <rfmt sheetId="1" xfDxf="1" sqref="A27:XFD27" start="0" length="0"/>
    <rfmt sheetId="1" sqref="A2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7"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7"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27">
        <f>S27/AE27*100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7">
        <f>T27+U27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27">
        <f>W27+X27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rder>
      </ndxf>
    </rcc>
    <rfmt sheetId="1" sqref="W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27">
        <f>Z27+AA27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ndxf>
    </rcc>
    <rfmt sheetId="1" sqref="Z2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umFmtId="4">
      <nc r="AB27">
        <v>0</v>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27">
        <f>S27+V27+Y27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7">
        <f>AE27+AF27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7"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54" sId="1" ref="A27:XFD27" action="deleteRow">
    <undo index="65535" exp="area" ref3D="1" dr="$H$1:$N$1048576" dn="Z_65B035E3_87FA_46C5_996E_864F2C8D0EBC_.wvu.Cols" sId="1"/>
    <rfmt sheetId="1" xfDxf="1" sqref="A27:XFD27" start="0" length="0"/>
    <rfmt sheetId="1" sqref="A2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7"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C27"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D27"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E27"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F27"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dxf="1">
      <nc r="G27" t="inlineStr">
        <is>
          <t>TOTAL BOTOȘANI</t>
        </is>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H27"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I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7"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K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27">
        <f>SUM(S26:S26)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T27">
        <f>SUM(T25:T26)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U27">
        <f>SUM(U25:U26)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V27">
        <f>SUM(V25:V26)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W27">
        <f>SUM(W25:W26)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X27">
        <f>SUM(X25:X26)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Y27">
        <f>SUM(Y25:Y26)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Z27">
        <f>SUM(Z25:Z26)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A27">
        <f>SUM(AA25:AA26)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B27">
        <f>SUM(AB25:AB26)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C27">
        <f>SUM(AC25:AC26)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D27">
        <f>SUM(AD25:AD26)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E27">
        <f>SUM(AE25:AE26)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F27">
        <f>SUM(AF25:AF26)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G27">
        <f>SUM(AG25:AG26)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7" start="0" length="0">
      <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dxf="1">
      <nc r="AI27">
        <f>SUM(AI25:AI26)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J27">
        <f>SUM(AJ25:AJ26)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K27">
        <f>SUM(AK25:AK26)</f>
      </nc>
      <ndxf>
        <font>
          <b/>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rc>
  <rrc rId="2955" sId="1" ref="A27:XFD27" action="deleteRow">
    <undo index="65535" exp="area" ref3D="1" dr="$H$1:$N$1048576" dn="Z_65B035E3_87FA_46C5_996E_864F2C8D0EBC_.wvu.Cols" sId="1"/>
    <rfmt sheetId="1" xfDxf="1" sqref="A27:XFD27" start="0" length="0"/>
    <rfmt sheetId="1" sqref="A2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7"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7"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7" t="inlineStr">
        <is>
          <t>BRĂILA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V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B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C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2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G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H27"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56" sId="1" ref="A29:XFD29" action="deleteRow">
    <undo index="65535" exp="area" dr="AK27:AK29" r="AK30" sId="1"/>
    <undo index="65535" exp="area" dr="AJ27:AJ29" r="AJ30" sId="1"/>
    <undo index="65535" exp="area" dr="AI27:AI29" r="AI30" sId="1"/>
    <undo index="65535" exp="area" dr="AG27:AG29" r="AG30" sId="1"/>
    <undo index="65535" exp="area" dr="AF27:AF29" r="AF30" sId="1"/>
    <undo index="65535" exp="area" dr="AE27:AE29" r="AE30" sId="1"/>
    <undo index="65535" exp="area" dr="AD27:AD29" r="AD30" sId="1"/>
    <undo index="65535" exp="area" dr="AC27:AC29" r="AC30" sId="1"/>
    <undo index="65535" exp="area" dr="AB27:AB29" r="AB30" sId="1"/>
    <undo index="65535" exp="area" dr="AA27:AA29" r="AA30" sId="1"/>
    <undo index="65535" exp="area" dr="Z27:Z29" r="Z30" sId="1"/>
    <undo index="65535" exp="area" dr="Y27:Y29" r="Y30" sId="1"/>
    <undo index="65535" exp="area" dr="X27:X29" r="X30" sId="1"/>
    <undo index="65535" exp="area" dr="W27:W29" r="W30" sId="1"/>
    <undo index="65535" exp="area" dr="V27:V29" r="V30" sId="1"/>
    <undo index="65535" exp="area" dr="U27:U29" r="U30" sId="1"/>
    <undo index="65535" exp="area" dr="T27:T29" r="T30" sId="1"/>
    <undo index="65535" exp="area" dr="S27:S29" r="S30" sId="1"/>
    <undo index="65535" exp="area" ref3D="1" dr="$H$1:$N$1048576" dn="Z_65B035E3_87FA_46C5_996E_864F2C8D0EBC_.wvu.Cols" sId="1"/>
    <rfmt sheetId="1" xfDxf="1" sqref="A29:XFD29" start="0" length="0"/>
    <rcc rId="0" sId="1" dxf="1">
      <nc r="A29">
        <v>3</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29"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9"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F2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G2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29">
        <f>S29/AE29*100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9">
        <f>T29+U29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29">
        <f>W29+X29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29">
        <f>Z29+AA29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2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29">
        <f>AC29+AD29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29">
        <f>S29+V29+Y29+AB29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2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9">
        <f>AE29+AF29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2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57" sId="1" ref="A29:XFD29" action="deleteRow">
    <undo index="65535" exp="area" ref3D="1" dr="$H$1:$N$1048576" dn="Z_65B035E3_87FA_46C5_996E_864F2C8D0EBC_.wvu.Cols" sId="1"/>
    <rfmt sheetId="1" xfDxf="1" sqref="A29:XFD29" start="0" length="0"/>
    <rfmt sheetId="1" sqref="A2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29" t="inlineStr">
        <is>
          <t>TOTAL BRĂILA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29">
        <f>SUM(S27:S28)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29">
        <f>SUM(T27:T28)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29">
        <f>SUM(U27:U28)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29">
        <f>SUM(V27:V28)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29">
        <f>SUM(W27:W28)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29">
        <f>SUM(X27:X28)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29">
        <f>SUM(Y27:Y28)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29">
        <f>SUM(Z27:Z28)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29">
        <f>SUM(AA27:AA28)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29">
        <f>SUM(AB27:AB28)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29">
        <f>SUM(AC27:AC28)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29">
        <f>SUM(AD27:AD28)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29">
        <f>SUM(AE27:AE28)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29">
        <f>SUM(AF27:AF28)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29">
        <f>SUM(AG27:AG28)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2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29">
        <f>SUM(AI27:AI28)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29">
        <f>SUM(AJ27:AJ28)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29">
        <f>SUM(AK27:AK28)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58" sId="1" ref="A29:XFD29" action="deleteRow">
    <undo index="65535" exp="area" ref3D="1" dr="$H$1:$N$1048576" dn="Z_65B035E3_87FA_46C5_996E_864F2C8D0EBC_.wvu.Cols" sId="1"/>
    <rfmt sheetId="1" xfDxf="1" sqref="A29:XFD29" start="0" length="0"/>
    <rfmt sheetId="1" sqref="A2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9"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2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9" t="inlineStr">
        <is>
          <t>BRAȘOV</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V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2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B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C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2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2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2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G2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H2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59" sId="1" ref="A33:XFD33" action="deleteRow">
    <undo index="65535" exp="area" ref3D="1" dr="$H$1:$N$1048576" dn="Z_65B035E3_87FA_46C5_996E_864F2C8D0EBC_.wvu.Cols" sId="1"/>
    <rfmt sheetId="1" xfDxf="1" sqref="A33:XFD33" start="0" length="0"/>
    <rfmt sheetId="1" sqref="A33"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C3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D3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E3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F3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G33" t="inlineStr">
        <is>
          <t>TOTAL BRAȘOV</t>
        </is>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H3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33">
        <f>SUM(S29:S32)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33">
        <f>SUM(T29:T32)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33">
        <f>SUM(U29:U32)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33">
        <f>SUM(V29:V32)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33">
        <f>SUM(W29:W32)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33">
        <f>SUM(X29:X32)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33">
        <f>SUM(Y29:Y32)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33">
        <f>SUM(Z29:Z32)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33">
        <f>SUM(AA29:AA32)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33">
        <f>SUM(AB29:AB32)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33">
        <f>SUM(AC29:AC32)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33">
        <f>SUM(AD29:AD32)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33">
        <f>SUM(AE29:AE32)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33">
        <f>SUM(AF29:AF32)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33">
        <f>SUM(AG29:AG32)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3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33">
        <f>SUM(AI29:AI32)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33">
        <f>SUM(AJ29:AJ32)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K3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60" sId="1" ref="A33:XFD33" action="deleteRow">
    <undo index="65535" exp="area" ref3D="1" dr="$H$1:$N$1048576" dn="Z_65B035E3_87FA_46C5_996E_864F2C8D0EBC_.wvu.Cols" sId="1"/>
    <rfmt sheetId="1" xfDxf="1" sqref="A33:XFD33" start="0" length="0"/>
    <rfmt sheetId="1" sqref="A33"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3"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3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3" t="inlineStr">
        <is>
          <t>BUCUREȘTI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3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33"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3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3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3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33"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3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3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3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3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3"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33"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61" sId="1" ref="A38:XFD38" action="deleteRow">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F38"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38" start="0" length="0">
      <dxf>
        <alignment horizontal="center" vertical="center" wrapText="1"/>
        <border outline="0">
          <left style="thin">
            <color indexed="64"/>
          </left>
          <right style="thin">
            <color indexed="64"/>
          </right>
          <top style="thin">
            <color indexed="64"/>
          </top>
          <bottom style="thin">
            <color indexed="64"/>
          </bottom>
        </border>
      </dxf>
    </rfmt>
    <rfmt sheetId="1" sqref="H3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38" start="0" length="0">
      <dxf>
        <font>
          <sz val="11"/>
          <color theme="1"/>
          <name val="Calibri"/>
          <family val="2"/>
          <charset val="1"/>
          <scheme val="minor"/>
        </font>
        <alignment vertical="top" wrapText="1"/>
        <border outline="0">
          <left style="thin">
            <color indexed="64"/>
          </left>
          <right style="thin">
            <color indexed="64"/>
          </right>
          <top style="thin">
            <color indexed="64"/>
          </top>
          <bottom style="thin">
            <color indexed="64"/>
          </bottom>
        </border>
      </dxf>
    </rfmt>
    <rfmt sheetId="1" sqref="K3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U3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X3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38">
        <f>Z38+AA38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A3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rc>
  <rrc rId="2962" sId="1" ref="A38:XFD38" action="deleteRow">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F38"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38" start="0" length="0">
      <dxf>
        <alignment horizontal="center" vertical="center" wrapText="1"/>
        <border outline="0">
          <left style="thin">
            <color indexed="64"/>
          </left>
          <right style="thin">
            <color indexed="64"/>
          </right>
          <top style="thin">
            <color indexed="64"/>
          </top>
          <bottom style="thin">
            <color indexed="64"/>
          </bottom>
        </border>
      </dxf>
    </rfmt>
    <rfmt sheetId="1" sqref="H3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38" start="0" length="0">
      <dxf>
        <font>
          <sz val="11"/>
          <color theme="1"/>
          <name val="Calibri"/>
          <family val="2"/>
          <charset val="1"/>
          <scheme val="minor"/>
        </font>
        <alignment vertical="top" wrapText="1"/>
        <border outline="0">
          <left style="thin">
            <color indexed="64"/>
          </left>
          <right style="thin">
            <color indexed="64"/>
          </right>
          <top style="thin">
            <color indexed="64"/>
          </top>
          <bottom style="thin">
            <color indexed="64"/>
          </bottom>
        </border>
      </dxf>
    </rfmt>
    <rfmt sheetId="1" sqref="K3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U3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X3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38">
        <f>Z38+AA38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A3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rc>
  <rrc rId="2963" sId="1" ref="A38:XFD38" action="deleteRow">
    <undo index="65535" exp="area" dr="AK33:AK38" r="AK39" sId="1"/>
    <undo index="65535" exp="area" dr="AJ33:AJ38" r="AJ39" sId="1"/>
    <undo index="65535" exp="area" dr="AI33:AI38" r="AI39" sId="1"/>
    <undo index="65535" exp="area" dr="AG33:AG38" r="AG39" sId="1"/>
    <undo index="65535" exp="area" dr="AF33:AF38" r="AF39" sId="1"/>
    <undo index="65535" exp="area" dr="AE33:AE38" r="AE39" sId="1"/>
    <undo index="65535" exp="area" dr="AD33:AD38" r="AD39" sId="1"/>
    <undo index="65535" exp="area" dr="AC33:AC38" r="AC39" sId="1"/>
    <undo index="65535" exp="area" dr="AB33:AB38" r="AB39" sId="1"/>
    <undo index="65535" exp="area" dr="AA33:AA38" r="AA39" sId="1"/>
    <undo index="65535" exp="area" dr="Z33:Z38" r="Z39" sId="1"/>
    <undo index="65535" exp="area" dr="Y33:Y38" r="Y39" sId="1"/>
    <undo index="65535" exp="area" dr="X33:X38" r="X39" sId="1"/>
    <undo index="65535" exp="area" dr="W33:W38" r="W39" sId="1"/>
    <undo index="65535" exp="area" dr="V33:V38" r="V39" sId="1"/>
    <undo index="65535" exp="area" dr="U33:U38" r="U39" sId="1"/>
    <undo index="65535" exp="area" dr="T33:T38" r="T39" sId="1"/>
    <undo index="65535" exp="area" dr="S33:S38" r="S39" sId="1"/>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38">
        <f>S38/AE38*100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38">
        <f>Z38+AA38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64" sId="1" ref="A38:XFD38" action="deleteRow">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38" t="inlineStr">
        <is>
          <r>
            <t xml:space="preserve">TOTAL </t>
          </r>
          <r>
            <rPr>
              <sz val="12"/>
              <rFont val="Calibri"/>
              <family val="2"/>
            </rPr>
            <t>BUCUREȘTI</t>
          </r>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38">
        <f>SUM(S33:S37)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38">
        <f>SUM(T33:T37)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38">
        <f>SUM(U33:U37)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38">
        <f>SUM(V33:V37)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38">
        <f>SUM(W33:W37)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38">
        <f>SUM(X33:X37)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38">
        <f>SUM(Y33:Y37)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38">
        <f>SUM(Z33:Z37)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38">
        <f>SUM(AA33:AA37)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38">
        <f>SUM(AB33:AB37)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38">
        <f>SUM(AC33:AC37)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38">
        <f>SUM(AD33:AD37)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38">
        <f>SUM(AE33:AE37)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38">
        <f>SUM(AF33:AF37)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38">
        <f>SUM(AG33:AG37)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38">
        <f>SUM(AI33:AI37)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38">
        <f>SUM(AJ33:AJ37)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38">
        <f>SUM(AK33:AK37)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65" sId="1" ref="A38:XFD38" action="deleteRow">
    <undo index="65535" exp="area" ref3D="1" dr="$H$1:$N$1048576" dn="Z_65B035E3_87FA_46C5_996E_864F2C8D0EBC_.wvu.Cols" sId="1"/>
    <rfmt sheetId="1" xfDxf="1" sqref="A38:XFD38" start="0" length="0"/>
    <rcc rId="0" sId="1" dxf="1">
      <nc r="A38">
        <v>1</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8"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8" t="inlineStr">
        <is>
          <t>BUZĂU</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3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3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3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66" sId="1" ref="A41:XFD41" action="deleteRow">
    <undo index="65535" exp="area" ref3D="1" dr="$H$1:$N$1048576" dn="Z_65B035E3_87FA_46C5_996E_864F2C8D0EBC_.wvu.Cols" sId="1"/>
    <rfmt sheetId="1" xfDxf="1" sqref="A41:XFD41" start="0" length="0"/>
    <rfmt sheetId="1" sqref="A41"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41" t="inlineStr">
        <is>
          <t>TOTAL BUZĂU</t>
        </is>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H4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41">
        <f>SUM(S38:S40)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T41">
        <f>SUM(T38:T40)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U41">
        <f>SUM(U38:U40)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V41">
        <f>SUM(V38:V40)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W41">
        <f>SUM(W38:W40)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X41">
        <f>SUM(X38:X40)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Y41">
        <f>SUM(Y38:Y40)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Z41">
        <f>SUM(Z38:Z40)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AA41">
        <f>SUM(AA38:AA40)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AB41">
        <f>SUM(AB38:AB40)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AC41">
        <f>SUM(AC38:AC40)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AD41">
        <f>SUM(AD38:AD40)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AE41">
        <f>SUM(AE38:AE40)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AF41">
        <f>SUM(AF38:AF40)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AG41">
        <f>SUM(AG38:AG40)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fmt sheetId="1" sqref="AH4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dxf="1">
      <nc r="AI41">
        <f>SUM(AI38:AI40)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AJ41">
        <f>SUM(AJ38:AJ40)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cc rId="0" sId="1" dxf="1">
      <nc r="AK41">
        <f>SUM(AK38:AK40)</f>
      </nc>
      <n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ndxf>
    </rcc>
  </rrc>
  <rrc rId="2967" sId="1" ref="A44:XFD44" action="deleteRow">
    <undo index="65535" exp="area" dr="AK42:AK44" r="AK45" sId="1"/>
    <undo index="65535" exp="area" dr="AJ42:AJ44" r="AJ45" sId="1"/>
    <undo index="65535" exp="area" dr="AI42:AI44" r="AI45" sId="1"/>
    <undo index="65535" exp="area" dr="AG42:AG44" r="AG45" sId="1"/>
    <undo index="65535" exp="area" dr="AF42:AF44" r="AF45" sId="1"/>
    <undo index="65535" exp="area" dr="AE42:AE44" r="AE45" sId="1"/>
    <undo index="65535" exp="area" dr="AD42:AD44" r="AD45" sId="1"/>
    <undo index="65535" exp="area" dr="AC42:AC44" r="AC45" sId="1"/>
    <undo index="65535" exp="area" dr="AB42:AB44" r="AB45" sId="1"/>
    <undo index="65535" exp="area" dr="AA42:AA44" r="AA45" sId="1"/>
    <undo index="65535" exp="area" dr="Z42:Z44" r="Z45" sId="1"/>
    <undo index="65535" exp="area" dr="Y42:Y44" r="Y45" sId="1"/>
    <undo index="65535" exp="area" dr="X42:X44" r="X45" sId="1"/>
    <undo index="65535" exp="area" dr="W42:W44" r="W45" sId="1"/>
    <undo index="65535" exp="area" dr="V42:V44" r="V45" sId="1"/>
    <undo index="65535" exp="area" dr="U42:U44" r="U45" sId="1"/>
    <undo index="65535" exp="area" dr="T42:T44" r="T45" sId="1"/>
    <undo index="65535" exp="area" dr="S42:S44" r="S45" sId="1"/>
    <undo index="65535" exp="area" ref3D="1" dr="$H$1:$N$1048576" dn="Z_65B035E3_87FA_46C5_996E_864F2C8D0EBC_.wvu.Cols" sId="1"/>
    <rfmt sheetId="1" xfDxf="1" sqref="A44:XFD44" start="0" length="0"/>
    <rfmt sheetId="1" sqref="A4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4"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4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44">
        <f>S44/AE44*100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44">
        <f>W44+X44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dxf="1">
      <nc r="Y44">
        <f>Z44+AA44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4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4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44">
        <f>AC44+AD44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44">
        <f>S44+V44+Y44+AB44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4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44">
        <f>AE44+AF44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68" sId="1" ref="A44:XFD44" action="deleteRow">
    <undo index="65535" exp="area" ref3D="1" dr="$H$1:$N$1048576" dn="Z_65B035E3_87FA_46C5_996E_864F2C8D0EBC_.wvu.Cols" sId="1"/>
    <rfmt sheetId="1" xfDxf="1" sqref="A44:XFD44" start="0" length="0"/>
    <rfmt sheetId="1" sqref="A4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C4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D4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E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cc rId="0" sId="1" dxf="1">
      <nc r="G44" t="inlineStr">
        <is>
          <t>TOTAL CĂLĂRAȘI</t>
        </is>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H4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I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44">
        <f>SUM(S42:S43)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T44">
        <f>SUM(T42:T43)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U44">
        <f>SUM(U42:U43)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V44">
        <f>SUM(V42:V43)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W44">
        <f>SUM(W42:W43)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X44">
        <f>SUM(X42:X43)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Y44">
        <f>SUM(Y42:Y43)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Z44">
        <f>SUM(Z42:Z43)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AA44">
        <f>SUM(AA42:AA43)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AB44">
        <f>SUM(AB42:AB43)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AC44">
        <f>SUM(AC42:AC43)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AD44">
        <f>SUM(AD42:AD43)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AE44">
        <f>SUM(AE42:AE43)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AF44">
        <f>SUM(AF42:AF43)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AG44">
        <f>SUM(AG42:AG43)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fmt sheetId="1" sqref="AH4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dxf="1">
      <nc r="AI44">
        <f>SUM(AI42:AI43)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AJ44">
        <f>SUM(AJ42:AJ43)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cc rId="0" sId="1" dxf="1">
      <nc r="AK44">
        <f>SUM(AK42:AK43)</f>
      </nc>
      <n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ndxf>
    </rcc>
  </rrc>
  <rrc rId="2969" sId="1" ref="A44:XFD44" action="deleteRow">
    <undo index="65535" exp="area" ref3D="1" dr="$H$1:$N$1048576" dn="Z_65B035E3_87FA_46C5_996E_864F2C8D0EBC_.wvu.Cols" sId="1"/>
    <rfmt sheetId="1" xfDxf="1" sqref="A44:XFD44" start="0" length="0"/>
    <rfmt sheetId="1" sqref="A4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4"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4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44" t="inlineStr">
        <is>
          <t>CARAȘ SEVERIN</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4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4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4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4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4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4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4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4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4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70" sId="1" ref="A45:XFD45" action="deleteRow">
    <undo index="65535" exp="area" ref3D="1" dr="$H$1:$N$1048576" dn="Z_65B035E3_87FA_46C5_996E_864F2C8D0EBC_.wvu.Cols" sId="1"/>
    <rfmt sheetId="1" xfDxf="1" sqref="A45:XFD45" start="0" length="0"/>
    <rcc rId="0" sId="1" dxf="1">
      <nc r="A45">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45"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4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45">
        <f>S45/AE45*100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5">
        <f>T45+U45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45">
        <f>W45+X45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45">
        <f>Z45+AA45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4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4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45">
        <f>AC45+AD45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45">
        <f>S45+V45+Y45+AB45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45">
        <f>AE45+AF45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71" sId="1" ref="A45:XFD45" action="deleteRow">
    <undo index="65535" exp="area" dr="AK44:AK45" r="AK46" sId="1"/>
    <undo index="65535" exp="area" dr="AJ44:AJ45" r="AJ46" sId="1"/>
    <undo index="65535" exp="area" dr="AI44:AI45" r="AI46" sId="1"/>
    <undo index="65535" exp="area" dr="AG44:AG45" r="AG46" sId="1"/>
    <undo index="65535" exp="area" dr="AF44:AF45" r="AF46" sId="1"/>
    <undo index="65535" exp="area" dr="AE44:AE45" r="AE46" sId="1"/>
    <undo index="65535" exp="area" dr="AD44:AD45" r="AD46" sId="1"/>
    <undo index="65535" exp="area" dr="AC44:AC45" r="AC46" sId="1"/>
    <undo index="65535" exp="area" dr="AB44:AB45" r="AB46" sId="1"/>
    <undo index="65535" exp="area" dr="AA44:AA45" r="AA46" sId="1"/>
    <undo index="65535" exp="area" dr="Z44:Z45" r="Z46" sId="1"/>
    <undo index="65535" exp="area" dr="Y44:Y45" r="Y46" sId="1"/>
    <undo index="65535" exp="area" dr="X44:X45" r="X46" sId="1"/>
    <undo index="65535" exp="area" dr="W44:W45" r="W46" sId="1"/>
    <undo index="65535" exp="area" dr="V44:V45" r="V46" sId="1"/>
    <undo index="65535" exp="area" dr="U44:U45" r="U46" sId="1"/>
    <undo index="65535" exp="area" dr="T44:T45" r="T46" sId="1"/>
    <undo index="65535" exp="area" dr="S44:S45" r="S46" sId="1"/>
    <undo index="65535" exp="area" ref3D="1" dr="$H$1:$N$1048576" dn="Z_65B035E3_87FA_46C5_996E_864F2C8D0EBC_.wvu.Cols" sId="1"/>
    <rfmt sheetId="1" xfDxf="1" sqref="A45:XFD45" start="0" length="0"/>
    <rfmt sheetId="1" sqref="A4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5"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4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45">
        <f>S45/AE45*100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5">
        <f>T45+U45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45">
        <f>W45+X45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45">
        <f>Z45+AA45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4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4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45">
        <f>AC45+AD45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45">
        <f>S45+V45+Y45+AB45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45">
        <f>AE45+AF45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72" sId="1" ref="A45:XFD45" action="deleteRow">
    <undo index="65535" exp="area" ref3D="1" dr="$H$1:$N$1048576" dn="Z_65B035E3_87FA_46C5_996E_864F2C8D0EBC_.wvu.Cols" sId="1"/>
    <rfmt sheetId="1" xfDxf="1" sqref="A45:XFD45" start="0" length="0"/>
    <rfmt sheetId="1" sqref="A45" start="0" length="0">
      <dxf>
        <font>
          <b/>
          <sz val="12"/>
          <color auto="1"/>
          <name val="Calibri"/>
          <family val="2"/>
          <charset val="238"/>
          <scheme val="minor"/>
        </font>
        <alignment horizontal="center" vertical="center" wrapText="1"/>
        <border outline="0">
          <left style="medium">
            <color indexed="64"/>
          </left>
          <top style="thin">
            <color indexed="64"/>
          </top>
          <bottom style="thin">
            <color indexed="64"/>
          </bottom>
        </border>
      </dxf>
    </rfmt>
    <rfmt sheetId="1" sqref="B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5"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E45" start="0" length="0">
      <dxf>
        <font>
          <b/>
          <sz val="12"/>
          <color auto="1"/>
          <name val="Calibri"/>
          <family val="2"/>
          <charset val="238"/>
          <scheme val="minor"/>
        </font>
        <alignment horizontal="center" vertical="center" wrapText="1"/>
        <border outline="0">
          <left style="thin">
            <color indexed="64"/>
          </left>
          <top style="thin">
            <color indexed="64"/>
          </top>
          <bottom style="thin">
            <color indexed="64"/>
          </bottom>
        </border>
      </dxf>
    </rfmt>
    <rfmt sheetId="1" sqref="F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45" t="inlineStr">
        <is>
          <t>TOTAL CARAȘ SEVERIN</t>
        </is>
      </nc>
      <n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ndxf>
    </rcc>
    <rfmt sheetId="1" sqref="H4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I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45">
        <f>SUM(S44:S44)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45">
        <f>SUM(T44:T44)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45">
        <f>SUM(U44:U44)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45">
        <f>SUM(V44:V44)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45">
        <f>SUM(W44:W44)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45">
        <f>SUM(X44:X44)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45">
        <f>SUM(Y44:Y44)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45">
        <f>SUM(Z44:Z44)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45">
        <f>SUM(AA44:AA44)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45">
        <f>SUM(AB44:AB44)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45">
        <f>SUM(AC44:AC44)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45">
        <f>SUM(AD44:AD44)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45">
        <f>SUM(AE44:AE44)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45">
        <f>SUM(AF44:AF44)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45">
        <f>SUM(AG44:AG44)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4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45">
        <f>SUM(AI44:AI44)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45">
        <f>SUM(AJ44:AJ44)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45">
        <f>SUM(AK44:AK44)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73" sId="1" ref="A45:XFD45" action="deleteRow">
    <undo index="65535" exp="area" ref3D="1" dr="$H$1:$N$1048576" dn="Z_65B035E3_87FA_46C5_996E_864F2C8D0EBC_.wvu.Cols" sId="1"/>
    <rfmt sheetId="1" xfDxf="1" sqref="A45:XFD45" start="0" length="0"/>
    <rfmt sheetId="1" sqref="A4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5"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4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45" t="inlineStr">
        <is>
          <t>CLUJ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4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4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4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4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4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4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4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4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74" sId="1" ref="A48:XFD48" action="deleteRow">
    <undo index="65535" exp="area" ref3D="1" dr="$H$1:$N$1048576" dn="Z_65B035E3_87FA_46C5_996E_864F2C8D0EBC_.wvu.Cols" sId="1"/>
    <rfmt sheetId="1" xfDxf="1" sqref="A48:XFD48" start="0" length="0"/>
    <rcc rId="0" sId="1" dxf="1">
      <nc r="A48">
        <v>4</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48"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8"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48" start="0" length="0">
      <dxf>
        <font>
          <sz val="12"/>
          <color auto="1"/>
          <name val="Trebuchet MS"/>
          <family val="2"/>
          <charset val="238"/>
          <scheme val="none"/>
        </font>
        <alignment horizontal="left" vertical="center" wrapText="1"/>
        <border outline="0">
          <left style="thin">
            <color indexed="64"/>
          </left>
          <right style="thin">
            <color indexed="64"/>
          </right>
          <top style="thin">
            <color indexed="64"/>
          </top>
          <bottom style="thin">
            <color indexed="64"/>
          </bottom>
        </border>
      </dxf>
    </rfmt>
    <rfmt sheetId="1" sqref="H48"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48">
        <f>S48/AE48*100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8"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8">
        <f>T48+U48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T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48">
        <f>W48+X48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48">
        <f>Z48+AA48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A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B48">
        <f>AC48+AD48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D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E48">
        <f>S48+V48+Y48+AB48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F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8">
        <f>AE48+AF48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4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2975" sId="1" ref="A48:XFD48" action="deleteRow">
    <undo index="65535" exp="area" ref3D="1" dr="$H$1:$N$1048576" dn="Z_65B035E3_87FA_46C5_996E_864F2C8D0EBC_.wvu.Cols" sId="1"/>
    <rfmt sheetId="1" xfDxf="1" sqref="A48:XFD48" start="0" length="0"/>
    <rfmt sheetId="1" sqref="A48"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8"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8"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48" start="0" length="0">
      <dxf>
        <font>
          <sz val="12"/>
          <color auto="1"/>
          <name val="Trebuchet MS"/>
          <family val="2"/>
          <charset val="238"/>
          <scheme val="none"/>
        </font>
        <alignment horizontal="left" vertical="center" wrapText="1"/>
        <border outline="0">
          <left style="thin">
            <color indexed="64"/>
          </left>
          <right style="thin">
            <color indexed="64"/>
          </right>
          <top style="thin">
            <color indexed="64"/>
          </top>
          <bottom style="thin">
            <color indexed="64"/>
          </bottom>
        </border>
      </dxf>
    </rfmt>
    <rfmt sheetId="1" sqref="H48"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48">
        <f>S48/AE48*100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8"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8">
        <f>T48+U48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T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48">
        <f>W48+X48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48">
        <f>Z48+AA48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A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B48">
        <f>AC48+AD48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D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E48">
        <f>S48+V48+Y48+AB48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F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8">
        <f>AE48+AF48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4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2976" sId="1" ref="A48:XFD48" action="deleteRow">
    <undo index="65535" exp="area" dr="AK45:AK48" r="AK49" sId="1"/>
    <undo index="65535" exp="area" dr="AJ45:AJ48" r="AJ49" sId="1"/>
    <undo index="65535" exp="area" dr="AI45:AI48" r="AI49" sId="1"/>
    <undo index="65535" exp="area" dr="AG45:AG48" r="AG49" sId="1"/>
    <undo index="65535" exp="area" dr="AF45:AF48" r="AF49" sId="1"/>
    <undo index="65535" exp="area" dr="AE45:AE48" r="AE49" sId="1"/>
    <undo index="65535" exp="area" dr="AD45:AD48" r="AD49" sId="1"/>
    <undo index="65535" exp="area" dr="AC45:AC48" r="AC49" sId="1"/>
    <undo index="65535" exp="area" dr="AB45:AB48" r="AB49" sId="1"/>
    <undo index="65535" exp="area" dr="AA45:AA48" r="AA49" sId="1"/>
    <undo index="65535" exp="area" dr="Z45:Z48" r="Z49" sId="1"/>
    <undo index="65535" exp="area" dr="Y45:Y48" r="Y49" sId="1"/>
    <undo index="65535" exp="area" dr="X45:X48" r="X49" sId="1"/>
    <undo index="65535" exp="area" dr="W45:W48" r="W49" sId="1"/>
    <undo index="65535" exp="area" dr="V45:V48" r="V49" sId="1"/>
    <undo index="65535" exp="area" dr="U45:U48" r="U49" sId="1"/>
    <undo index="65535" exp="area" dr="T45:T48" r="T49" sId="1"/>
    <undo index="65535" exp="area" dr="S45:S48" r="S49" sId="1"/>
    <undo index="65535" exp="area" ref3D="1" dr="$H$1:$N$1048576" dn="Z_65B035E3_87FA_46C5_996E_864F2C8D0EBC_.wvu.Cols" sId="1"/>
    <rfmt sheetId="1" xfDxf="1" sqref="A48:XFD48" start="0" length="0"/>
    <rfmt sheetId="1" sqref="A48"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8"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8"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48" start="0" length="0">
      <dxf>
        <font>
          <sz val="12"/>
          <color auto="1"/>
          <name val="Trebuchet MS"/>
          <family val="2"/>
          <charset val="238"/>
          <scheme val="none"/>
        </font>
        <alignment horizontal="left" vertical="center" wrapText="1"/>
        <border outline="0">
          <left style="thin">
            <color indexed="64"/>
          </left>
          <right style="thin">
            <color indexed="64"/>
          </right>
          <top style="thin">
            <color indexed="64"/>
          </top>
          <bottom style="thin">
            <color indexed="64"/>
          </bottom>
        </border>
      </dxf>
    </rfmt>
    <rfmt sheetId="1" sqref="H48"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48">
        <f>S48/AE48*100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8"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8">
        <f>T48+U48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T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48">
        <f>W48+X48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48">
        <f>Z48+AA48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A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B48">
        <f>AC48+AD48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D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E48">
        <f>S48+V48+Y48+AB48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F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8">
        <f>AE48+AF48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4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4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2977" sId="1" ref="A48:XFD48" action="deleteRow">
    <undo index="65535" exp="area" ref3D="1" dr="$H$1:$N$1048576" dn="Z_65B035E3_87FA_46C5_996E_864F2C8D0EBC_.wvu.Cols" sId="1"/>
    <rfmt sheetId="1" xfDxf="1" sqref="A48:XFD48" start="0" length="0"/>
    <rfmt sheetId="1" sqref="A48" start="0" length="0">
      <dxf>
        <font>
          <b/>
          <sz val="12"/>
          <color auto="1"/>
          <name val="Calibri"/>
          <family val="2"/>
          <charset val="238"/>
          <scheme val="minor"/>
        </font>
        <alignment horizontal="center" vertical="center" wrapText="1"/>
        <border outline="0">
          <left style="medium">
            <color indexed="64"/>
          </left>
          <top style="thin">
            <color indexed="64"/>
          </top>
          <bottom style="thin">
            <color indexed="64"/>
          </bottom>
        </border>
      </dxf>
    </rfmt>
    <rfmt sheetId="1" sqref="B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48" start="0" length="0">
      <dxf>
        <font>
          <b/>
          <sz val="12"/>
          <color auto="1"/>
          <name val="Calibri"/>
          <family val="2"/>
          <charset val="238"/>
          <scheme val="minor"/>
        </font>
        <alignment horizontal="center" vertical="center" wrapText="1"/>
        <border outline="0">
          <top style="thin">
            <color indexed="64"/>
          </top>
          <bottom style="thin">
            <color indexed="64"/>
          </bottom>
        </border>
      </dxf>
    </rfmt>
    <rfmt sheetId="1" sqref="D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H48"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I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48">
        <f>SUM(S45:S47)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48">
        <f>SUM(T45:T47)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48">
        <f>SUM(U45:U47)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48">
        <f>SUM(V45:V47)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48">
        <f>SUM(W45:W47)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48">
        <f>SUM(X45:X47)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48">
        <f>SUM(Y45:Y47)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48">
        <f>SUM(Z45:Z47)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48">
        <f>SUM(AA45:AA47)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48">
        <f>SUM(AB45:AB47)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48">
        <f>SUM(AC45:AC47)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48">
        <f>SUM(AD45:AD47)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48">
        <f>SUM(AE45:AE47)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48">
        <f>SUM(AF45:AF47)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48">
        <f>SUM(AG45:AG47)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4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48">
        <f>SUM(AI45:AI47)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48">
        <f>SUM(AJ45:AJ47)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48">
        <f>SUM(AK45:AK47)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78" sId="1" ref="A48:XFD48" action="deleteRow">
    <undo index="65535" exp="area" ref3D="1" dr="$H$1:$N$1048576" dn="Z_65B035E3_87FA_46C5_996E_864F2C8D0EBC_.wvu.Cols" sId="1"/>
    <rfmt sheetId="1" xfDxf="1" sqref="A48:XFD48" start="0" length="0"/>
    <rfmt sheetId="1" sqref="A4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8"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4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48" t="inlineStr">
        <is>
          <t>CONSTANȚA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4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4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4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4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4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4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4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4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4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4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4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4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4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4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4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79" sId="1" ref="A50:XFD50" action="deleteRow">
    <undo index="65535" exp="area" dr="AK48:AK50" r="AK51" sId="1"/>
    <undo index="65535" exp="area" dr="AJ48:AJ50" r="AJ51" sId="1"/>
    <undo index="65535" exp="area" dr="AI48:AI50" r="AI51" sId="1"/>
    <undo index="65535" exp="area" dr="AG48:AG50" r="AG51" sId="1"/>
    <undo index="65535" exp="area" dr="AF48:AF50" r="AF51" sId="1"/>
    <undo index="65535" exp="area" dr="AE48:AE50" r="AE51" sId="1"/>
    <undo index="65535" exp="area" dr="AD48:AD50" r="AD51" sId="1"/>
    <undo index="65535" exp="area" dr="AC48:AC50" r="AC51" sId="1"/>
    <undo index="65535" exp="area" dr="AB48:AB50" r="AB51" sId="1"/>
    <undo index="65535" exp="area" dr="AA48:AA50" r="AA51" sId="1"/>
    <undo index="65535" exp="area" dr="Z48:Z50" r="Z51" sId="1"/>
    <undo index="65535" exp="area" dr="Y48:Y50" r="Y51" sId="1"/>
    <undo index="65535" exp="area" dr="X48:X50" r="X51" sId="1"/>
    <undo index="65535" exp="area" dr="W48:W50" r="W51" sId="1"/>
    <undo index="65535" exp="area" dr="V48:V50" r="V51" sId="1"/>
    <undo index="65535" exp="area" dr="U48:U50" r="U51" sId="1"/>
    <undo index="65535" exp="area" dr="T48:T50" r="T51" sId="1"/>
    <undo index="65535" exp="area" dr="S48:S50" r="S51" sId="1"/>
    <undo index="65535" exp="area" ref3D="1" dr="$H$1:$N$1048576" dn="Z_65B035E3_87FA_46C5_996E_864F2C8D0EBC_.wvu.Cols" sId="1"/>
    <rfmt sheetId="1" xfDxf="1" sqref="A50:XFD50" start="0" length="0"/>
    <rfmt sheetId="1" sqref="A5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0"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50">
        <f>S50/AE50*100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50">
        <f>T50+U50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50">
        <f>W50+X50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50">
        <f>AC50+AD50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50">
        <f>S50+V50+Y50+AB50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50">
        <f>AE50+AF50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5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80" sId="1" ref="A50:XFD50" action="deleteRow">
    <undo index="65535" exp="area" ref3D="1" dr="$H$1:$N$1048576" dn="Z_65B035E3_87FA_46C5_996E_864F2C8D0EBC_.wvu.Cols" sId="1"/>
    <rfmt sheetId="1" xfDxf="1" sqref="A50:XFD50" start="0" length="0"/>
    <rfmt sheetId="1" sqref="A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B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H50"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I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50">
        <f>SUM(S48:S49)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50">
        <f>SUM(T48:T49)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50">
        <f>SUM(U48:U49)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50">
        <f>SUM(V48:V49)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50">
        <f>SUM(W48:W49)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50">
        <f>SUM(X48:X49)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50">
        <f>SUM(Y48:Y49)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50">
        <f>SUM(Z48:Z49)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50">
        <f>SUM(AA48:AA49)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50">
        <f>SUM(AB48:AB49)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50">
        <f>SUM(AC48:AC49)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50">
        <f>SUM(AD48:AD49)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50">
        <f>SUM(AE48:AE49)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50">
        <f>SUM(AF48:AF49)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50">
        <f>SUM(AG48:AG49)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50">
        <f>SUM(AI48:AI49)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50">
        <f>SUM(AJ48:AJ49)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50">
        <f>SUM(AK48:AK49)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81" sId="1" ref="A50:XFD50" action="deleteRow">
    <undo index="65535" exp="area" ref3D="1" dr="$H$1:$N$1048576" dn="Z_65B035E3_87FA_46C5_996E_864F2C8D0EBC_.wvu.Cols" sId="1"/>
    <rfmt sheetId="1" xfDxf="1" sqref="A50:XFD50" start="0" length="0"/>
    <rfmt sheetId="1" sqref="A5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0"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50">
        <f>S50/AE50*100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50" t="inlineStr">
        <is>
          <t>COVASNA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V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5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5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5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82" sId="1" ref="A50:XFD50" action="deleteRow">
    <undo index="65535" exp="area" dr="AK50:AK52" r="AK53" sId="1"/>
    <undo index="65535" exp="area" dr="AJ50:AJ52" r="AJ53" sId="1"/>
    <undo index="65535" exp="area" dr="AI50:AI52" r="AI53" sId="1"/>
    <undo index="65535" exp="area" dr="AG50:AG52" r="AG53" sId="1"/>
    <undo index="65535" exp="area" dr="AF50:AF52" r="AF53" sId="1"/>
    <undo index="65535" exp="area" dr="AE50:AE52" r="AE53" sId="1"/>
    <undo index="65535" exp="area" dr="AD50:AD52" r="AD53" sId="1"/>
    <undo index="65535" exp="area" dr="AC50:AC52" r="AC53" sId="1"/>
    <undo index="65535" exp="area" dr="AB50:AB52" r="AB53" sId="1"/>
    <undo index="65535" exp="area" dr="AA50:AA52" r="AA53" sId="1"/>
    <undo index="65535" exp="area" dr="Z50:Z52" r="Z53" sId="1"/>
    <undo index="65535" exp="area" dr="Y50:Y52" r="Y53" sId="1"/>
    <undo index="65535" exp="area" dr="X50:X52" r="X53" sId="1"/>
    <undo index="65535" exp="area" dr="W50:W52" r="W53" sId="1"/>
    <undo index="65535" exp="area" dr="V50:V52" r="V53" sId="1"/>
    <undo index="65535" exp="area" dr="U50:U52" r="U53" sId="1"/>
    <undo index="65535" exp="area" dr="T50:T52" r="T53" sId="1"/>
    <undo index="65535" exp="area" dr="S50:S52" r="S53" sId="1"/>
    <undo index="65535" exp="area" ref3D="1" dr="$H$1:$N$1048576" dn="Z_65B035E3_87FA_46C5_996E_864F2C8D0EBC_.wvu.Cols" sId="1"/>
    <rfmt sheetId="1" xfDxf="1" sqref="A50:XFD50" start="0" length="0"/>
    <rcc rId="0" sId="1" dxf="1">
      <nc r="A50">
        <v>1</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50"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50">
        <f>S50/AE50*100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50">
        <f>T50+U50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50">
        <f>W50+X50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50">
        <f>AC50+AD50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50">
        <f>S50+V50+Y50+AB50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50">
        <f>AE50+AF50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5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83" sId="1" ref="A50:XFD50" action="deleteRow">
    <undo index="65535" exp="area" dr="AK50:AK51" r="AK52" sId="1"/>
    <undo index="65535" exp="area" dr="AJ50:AJ51" r="AJ52" sId="1"/>
    <undo index="65535" exp="area" dr="AI50:AI51" r="AI52" sId="1"/>
    <undo index="65535" exp="area" dr="AG50:AG51" r="AG52" sId="1"/>
    <undo index="65535" exp="area" dr="AF50:AF51" r="AF52" sId="1"/>
    <undo index="65535" exp="area" dr="AE50:AE51" r="AE52" sId="1"/>
    <undo index="65535" exp="area" dr="AD50:AD51" r="AD52" sId="1"/>
    <undo index="65535" exp="area" dr="AC50:AC51" r="AC52" sId="1"/>
    <undo index="65535" exp="area" dr="AB50:AB51" r="AB52" sId="1"/>
    <undo index="65535" exp="area" dr="AA50:AA51" r="AA52" sId="1"/>
    <undo index="65535" exp="area" dr="Z50:Z51" r="Z52" sId="1"/>
    <undo index="65535" exp="area" dr="Y50:Y51" r="Y52" sId="1"/>
    <undo index="65535" exp="area" dr="X50:X51" r="X52" sId="1"/>
    <undo index="65535" exp="area" dr="W50:W51" r="W52" sId="1"/>
    <undo index="65535" exp="area" dr="V50:V51" r="V52" sId="1"/>
    <undo index="65535" exp="area" dr="U50:U51" r="U52" sId="1"/>
    <undo index="65535" exp="area" dr="T50:T51" r="T52" sId="1"/>
    <undo index="65535" exp="area" dr="S50:S51" r="S52" sId="1"/>
    <undo index="65535" exp="area" ref3D="1" dr="$H$1:$N$1048576" dn="Z_65B035E3_87FA_46C5_996E_864F2C8D0EBC_.wvu.Cols" sId="1"/>
    <rfmt sheetId="1" xfDxf="1" sqref="A50:XFD50" start="0" length="0"/>
    <rcc rId="0" sId="1" dxf="1">
      <nc r="A50">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50"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50">
        <f>S50/AE50*100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50">
        <f>T50+U50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50">
        <f>W50+X50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50">
        <f>AC50+AD50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50">
        <f>S50+V50+Y50+AB50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50">
        <f>AE50+AF50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5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84" sId="1" ref="A50:XFD50" action="deleteRow">
    <undo index="65535" exp="area" dr="AK50" r="AK51" sId="1"/>
    <undo index="65535" exp="area" dr="AJ50" r="AJ51" sId="1"/>
    <undo index="65535" exp="area" dr="AI50" r="AI51" sId="1"/>
    <undo index="65535" exp="area" dr="AG50" r="AG51" sId="1"/>
    <undo index="65535" exp="area" dr="AF50" r="AF51" sId="1"/>
    <undo index="65535" exp="area" dr="AE50" r="AE51" sId="1"/>
    <undo index="65535" exp="area" dr="AD50" r="AD51" sId="1"/>
    <undo index="65535" exp="area" dr="AC50" r="AC51" sId="1"/>
    <undo index="65535" exp="area" dr="AB50" r="AB51" sId="1"/>
    <undo index="65535" exp="area" dr="AA50" r="AA51" sId="1"/>
    <undo index="65535" exp="area" dr="Z50" r="Z51" sId="1"/>
    <undo index="65535" exp="area" dr="Y50" r="Y51" sId="1"/>
    <undo index="65535" exp="area" dr="X50" r="X51" sId="1"/>
    <undo index="65535" exp="area" dr="W50" r="W51" sId="1"/>
    <undo index="65535" exp="area" dr="V50" r="V51" sId="1"/>
    <undo index="65535" exp="area" dr="U50" r="U51" sId="1"/>
    <undo index="65535" exp="area" dr="T50" r="T51" sId="1"/>
    <undo index="65535" exp="area" dr="S50" r="S51" sId="1"/>
    <undo index="65535" exp="area" ref3D="1" dr="$H$1:$N$1048576" dn="Z_65B035E3_87FA_46C5_996E_864F2C8D0EBC_.wvu.Cols" sId="1"/>
    <rfmt sheetId="1" xfDxf="1" sqref="A50:XFD50" start="0" length="0"/>
    <rfmt sheetId="1" sqref="A5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0"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50">
        <f>S50/AE50*100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50">
        <f>T50+U50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50">
        <f>W50+X50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50">
        <f>AC50+AD50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50">
        <f>S50+V50+Y50+AB50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50">
        <f>AE50+AF50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5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85" sId="1" ref="A50:XFD50" action="deleteRow">
    <undo index="65535" exp="area" ref3D="1" dr="$H$1:$N$1048576" dn="Z_65B035E3_87FA_46C5_996E_864F2C8D0EBC_.wvu.Cols" sId="1"/>
    <rfmt sheetId="1" xfDxf="1" sqref="A50:XFD50" start="0" length="0"/>
    <rfmt sheetId="1" sqref="A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B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50" t="inlineStr">
        <is>
          <t>TOTAL COVASNA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50">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86" sId="1" ref="A50:XFD50" action="deleteRow">
    <undo index="65535" exp="area" ref3D="1" dr="$H$1:$N$1048576" dn="Z_65B035E3_87FA_46C5_996E_864F2C8D0EBC_.wvu.Cols" sId="1"/>
    <rfmt sheetId="1" xfDxf="1" sqref="A50:XFD50" start="0" length="0"/>
    <rfmt sheetId="1" sqref="A5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0"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50" t="inlineStr">
        <is>
          <t>DÂMBOVIȚA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50">
        <f>W50+X50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50">
        <f>AC50+AD50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5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5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5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87" sId="1" ref="A52:XFD52" action="deleteRow">
    <undo index="65535" exp="area" dr="AK50:AK52" r="AK53" sId="1"/>
    <undo index="65535" exp="area" dr="AJ50:AJ52" r="AJ53" sId="1"/>
    <undo index="65535" exp="area" dr="AI50:AI52" r="AI53" sId="1"/>
    <undo index="65535" exp="area" dr="AG50:AG52" r="AG53" sId="1"/>
    <undo index="65535" exp="area" dr="AF50:AF52" r="AF53" sId="1"/>
    <undo index="65535" exp="area" dr="AE50:AE52" r="AE53" sId="1"/>
    <undo index="65535" exp="area" dr="AD50:AD52" r="AD53" sId="1"/>
    <undo index="65535" exp="area" dr="AC50:AC52" r="AC53" sId="1"/>
    <undo index="65535" exp="area" dr="AB50:AB52" r="AB53" sId="1"/>
    <undo index="65535" exp="area" dr="AA50:AA52" r="AA53" sId="1"/>
    <undo index="65535" exp="area" dr="Z50:Z52" r="Z53" sId="1"/>
    <undo index="65535" exp="area" dr="Y50:Y52" r="Y53" sId="1"/>
    <undo index="65535" exp="area" dr="X50:X52" r="X53" sId="1"/>
    <undo index="65535" exp="area" dr="W50:W52" r="W53" sId="1"/>
    <undo index="65535" exp="area" dr="V50:V52" r="V53" sId="1"/>
    <undo index="65535" exp="area" dr="U50:U52" r="U53" sId="1"/>
    <undo index="65535" exp="area" dr="T50:T52" r="T53" sId="1"/>
    <undo index="65535" exp="area" dr="S50:S52" r="S53" sId="1"/>
    <undo index="65535" exp="area" ref3D="1" dr="$H$1:$N$1048576" dn="Z_65B035E3_87FA_46C5_996E_864F2C8D0EBC_.wvu.Cols" sId="1"/>
    <rfmt sheetId="1" xfDxf="1" sqref="A52:XFD52" start="0" length="0"/>
    <rfmt sheetId="1" sqref="A5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2"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52">
        <f>S52/AE52*100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52">
        <f>T52+U52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5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52">
        <f>W52+X52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5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Y52">
        <f>Z52+AA52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Z5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5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52">
        <f>AC52+AD52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5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52">
        <f>S52+V52+Y52+AB52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5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52">
        <f>AE52+AF52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5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88" sId="1" ref="A52:XFD52" action="deleteRow">
    <undo index="65535" exp="area" ref3D="1" dr="$H$1:$N$1048576" dn="Z_65B035E3_87FA_46C5_996E_864F2C8D0EBC_.wvu.Cols" sId="1"/>
    <rfmt sheetId="1" xfDxf="1" sqref="A52:XFD52" start="0" length="0"/>
    <rfmt sheetId="1" sqref="A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B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52" t="inlineStr">
        <is>
          <t>TOTAL DÂMBOVIȚA</t>
        </is>
      </nc>
      <ndxf>
        <font>
          <b/>
          <sz val="12"/>
          <color auto="1"/>
          <name val="Calibri"/>
          <family val="2"/>
          <charset val="238"/>
          <scheme val="minor"/>
        </font>
        <alignment horizontal="center" vertical="center" wrapText="1"/>
        <border outline="0">
          <top style="thin">
            <color indexed="64"/>
          </top>
          <bottom style="thin">
            <color indexed="64"/>
          </bottom>
        </border>
      </ndxf>
    </rcc>
    <rfmt sheetId="1" sqref="H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52">
        <f>SUM(S50:S51)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52">
        <f>SUM(T50:T51)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52">
        <f>SUM(U50:U51)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52">
        <f>SUM(V50:V51)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52">
        <f>SUM(W50:W51)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52">
        <f>SUM(X50:X51)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52">
        <f>SUM(Y50:Y51)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52">
        <f>SUM(Z50:Z51)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52">
        <f>SUM(AA50:AA51)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52">
        <f>SUM(AB50:AB51)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52">
        <f>SUM(AC50:AC51)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52">
        <f>SUM(AD50:AD51)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52">
        <f>SUM(AE50:AE51)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52">
        <f>SUM(AF50:AF51)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52">
        <f>SUM(AG50:AG51)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5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52">
        <f>SUM(AI50:AI51)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52">
        <f>SUM(AJ50:AJ51)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52">
        <f>SUM(AK50:AK51)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89" sId="1" ref="A52:XFD52" action="deleteRow">
    <undo index="65535" exp="area" ref3D="1" dr="$H$1:$N$1048576" dn="Z_65B035E3_87FA_46C5_996E_864F2C8D0EBC_.wvu.Cols" sId="1"/>
    <rfmt sheetId="1" xfDxf="1" sqref="A52:XFD52" start="0" length="0"/>
    <rfmt sheetId="1" sqref="A5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2"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52" t="inlineStr">
        <is>
          <t>DOLJ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5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5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V5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5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5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5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dxf>
    </rfmt>
    <rfmt sheetId="1" sqref="AA5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5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5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5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5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5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5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90" sId="1" ref="A57:XFD57" action="deleteRow">
    <undo index="65535" exp="area" ref3D="1" dr="$H$1:$N$1048576" dn="Z_65B035E3_87FA_46C5_996E_864F2C8D0EBC_.wvu.Cols" sId="1"/>
    <rfmt sheetId="1" xfDxf="1" sqref="A57:XFD57" start="0" length="0"/>
    <rfmt sheetId="1" sqref="A5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57" t="inlineStr">
        <is>
          <t>TOTAL DOLJ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57">
        <f>SUM(S52:S56)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57">
        <f>SUM(T52:T56)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57">
        <f>SUM(U52:U56)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57">
        <f>SUM(V52:V56)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57">
        <f>SUM(W52:W56)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57">
        <f>SUM(X52:X56)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57">
        <f>SUM(Y52:Y56)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57">
        <f>SUM(Z52:Z56)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57">
        <f>SUM(AA52:AA56)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57">
        <f>SUM(AB52:AB56)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57">
        <f>SUM(AC52:AC56)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57">
        <f>SUM(AD52:AD56)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57">
        <f>SUM(AE52:AE56)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57">
        <f>SUM(AF52:AF56)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57">
        <f>SUM(AG52:AG56)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5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57">
        <f>SUM(AI52:AI56)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57">
        <f>SUM(AJ52:AJ56)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57">
        <f>SUM(AK52:AK56)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91" sId="1" ref="A57:XFD57" action="deleteRow">
    <undo index="65535" exp="area" ref3D="1" dr="$H$1:$N$1048576" dn="Z_65B035E3_87FA_46C5_996E_864F2C8D0EBC_.wvu.Cols" sId="1"/>
    <rfmt sheetId="1" xfDxf="1" sqref="A57:XFD57" start="0" length="0"/>
    <rfmt sheetId="1" sqref="A5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7"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7"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57" t="inlineStr">
        <is>
          <t>GALAȚI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5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5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57"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5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5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5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5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5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5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E5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F5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5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57"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92" sId="1" ref="A59:XFD59" action="deleteRow">
    <undo index="65535" exp="area" dr="AK57:AK59" r="AK60" sId="1"/>
    <undo index="65535" exp="area" dr="AJ57:AJ59" r="AJ60" sId="1"/>
    <undo index="65535" exp="area" dr="AI57:AI59" r="AI60" sId="1"/>
    <undo index="65535" exp="area" dr="AG57:AG59" r="AG60" sId="1"/>
    <undo index="65535" exp="area" dr="AF57:AF59" r="AF60" sId="1"/>
    <undo index="65535" exp="area" dr="AE57:AE59" r="AE60" sId="1"/>
    <undo index="65535" exp="area" dr="AD57:AD59" r="AD60" sId="1"/>
    <undo index="65535" exp="area" dr="AC57:AC59" r="AC60" sId="1"/>
    <undo index="65535" exp="area" dr="AB57:AB59" r="AB60" sId="1"/>
    <undo index="65535" exp="area" dr="AA57:AA59" r="AA60" sId="1"/>
    <undo index="65535" exp="area" dr="Z57:Z59" r="Z60" sId="1"/>
    <undo index="65535" exp="area" dr="Y57:Y59" r="Y60" sId="1"/>
    <undo index="65535" exp="area" dr="X57:X59" r="X60" sId="1"/>
    <undo index="65535" exp="area" dr="W57:W59" r="W60" sId="1"/>
    <undo index="65535" exp="area" dr="V57:V59" r="V60" sId="1"/>
    <undo index="65535" exp="area" dr="U57:U59" r="U60" sId="1"/>
    <undo index="65535" exp="area" dr="T57:T59" r="T60" sId="1"/>
    <undo index="65535" exp="area" dr="S57:S59" r="S60" sId="1"/>
    <undo index="65535" exp="area" ref3D="1" dr="$H$1:$N$1048576" dn="Z_65B035E3_87FA_46C5_996E_864F2C8D0EBC_.wvu.Cols" sId="1"/>
    <rfmt sheetId="1" xfDxf="1" sqref="A59:XFD59" start="0" length="0"/>
    <rfmt sheetId="1" sqref="A5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9"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59">
        <f>S59/AE59*100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59">
        <f>T59+U59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59">
        <f>W59+X59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5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5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59">
        <f>AC59+AD59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59">
        <f>S59+V59+Y59+AB59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5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59">
        <f>AE59+AF59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5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93" sId="1" ref="A59:XFD59" action="deleteRow">
    <undo index="65535" exp="area" ref3D="1" dr="$H$1:$N$1048576" dn="Z_65B035E3_87FA_46C5_996E_864F2C8D0EBC_.wvu.Cols" sId="1"/>
    <rfmt sheetId="1" xfDxf="1" sqref="A59:XFD59" start="0" length="0"/>
    <rfmt sheetId="1" sqref="A5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59" t="inlineStr">
        <is>
          <t>TOTAL GALAȚI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5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J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L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59">
        <f>SUM(S57:S58)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59">
        <f>SUM(T57:T58)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59">
        <f>SUM(U57:U58)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59">
        <f>SUM(V57:V58)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59">
        <f>SUM(W57:W58)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59">
        <f>SUM(X57:X58)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59">
        <f>SUM(Y57:Y58)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59">
        <f>SUM(Z57:Z58)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59">
        <f>SUM(AA57:AA58)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59">
        <f>SUM(AB57:AB58)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59">
        <f>SUM(AC57:AC58)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59">
        <f>SUM(AD57:AD58)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59">
        <f>SUM(AE57:AE58)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59">
        <f>SUM(AF57:AF58)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59">
        <f>SUM(AG57:AG58)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5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59">
        <f>SUM(AI57:AI58)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59">
        <f>SUM(AJ57:AJ58)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59">
        <f>SUM(AK57:AK58)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94" sId="1" ref="A59:XFD59" action="deleteRow">
    <undo index="65535" exp="area" ref3D="1" dr="$H$1:$N$1048576" dn="Z_65B035E3_87FA_46C5_996E_864F2C8D0EBC_.wvu.Cols" sId="1"/>
    <rfmt sheetId="1" xfDxf="1" sqref="A59:XFD59" start="0" length="0"/>
    <rfmt sheetId="1" sqref="A5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59"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5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5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5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59" t="inlineStr">
        <is>
          <t>GIURGIU</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5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5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5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5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59"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5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59">
        <f>S59+V59+Y59+AB59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5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59">
        <f>AE59+AF59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5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5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5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5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95" sId="1" ref="A62:XFD62" action="deleteRow">
    <undo index="65535" exp="area" ref3D="1" dr="$H$1:$N$1048576" dn="Z_65B035E3_87FA_46C5_996E_864F2C8D0EBC_.wvu.Cols" sId="1"/>
    <rfmt sheetId="1" xfDxf="1" sqref="A62:XFD62" start="0" length="0"/>
    <rfmt sheetId="1" sqref="A6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62" t="inlineStr">
        <is>
          <t>TOTAL GIURGIU</t>
        </is>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H6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6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J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6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L6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M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62">
        <f>SUM(S59:S61)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62">
        <f>SUM(T59:T61)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62">
        <f>SUM(U59:U61)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62">
        <f>SUM(V59:V61)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62">
        <f>SUM(W59:W61)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62">
        <f>SUM(X59:X61)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62">
        <f>SUM(Y59:Y61)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62">
        <f>SUM(Z59:Z61)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62">
        <f>SUM(AA59:AA61)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62">
        <f>SUM(AB59:AB61)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62">
        <f>SUM(AC59:AC61)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62">
        <f>SUM(AD59:AD61)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62">
        <f>SUM(AE59:AE61)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62">
        <f>SUM(AF59:AF61)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62">
        <f>SUM(AG59:AG61)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6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62">
        <f>SUM(AI59:AI61)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62">
        <f>SUM(AJ59:AJ61)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62">
        <f>SUM(AK59:AK61)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96" sId="1" ref="A62:XFD62" action="deleteRow">
    <undo index="65535" exp="area" ref3D="1" dr="$H$1:$N$1048576" dn="Z_65B035E3_87FA_46C5_996E_864F2C8D0EBC_.wvu.Cols" sId="1"/>
    <rfmt sheetId="1" xfDxf="1" sqref="A62:XFD62" start="0" length="0"/>
    <rfmt sheetId="1" sqref="A6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62"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6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6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6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6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62" t="inlineStr">
        <is>
          <t>GORJ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6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6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6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6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6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6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6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6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6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6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6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6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6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6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6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6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6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6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6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6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97" sId="1" ref="A66:XFD66" action="deleteRow">
    <undo index="65535" exp="area" ref3D="1" dr="$H$1:$N$1048576" dn="Z_65B035E3_87FA_46C5_996E_864F2C8D0EBC_.wvu.Cols" sId="1"/>
    <rfmt sheetId="1" xfDxf="1" sqref="A66:XFD66" start="0" length="0"/>
    <rfmt sheetId="1" sqref="A6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66" t="inlineStr">
        <is>
          <t>TOTAL GORJ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66">
        <f>SUM(S62:S65)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66">
        <f>SUM(T62:T65)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66">
        <f>SUM(U62:U65)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66">
        <f>SUM(V62:V65)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66">
        <f>SUM(W62:W65)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66">
        <f>SUM(X62:X65)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66">
        <f>SUM(Y62:Y65)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66">
        <f>SUM(Z62:Z65)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66">
        <f>SUM(AA62:AA65)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66">
        <f>SUM(AB62:AB65)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66">
        <f>SUM(AC62:AC65)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66">
        <f>SUM(AD62:AD65)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66">
        <f>SUM(AE62:AE65)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66">
        <f>SUM(AF62:AF65)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66">
        <f>SUM(AG62:AG65)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6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66">
        <f>SUM(AI62:AI65)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66">
        <f>SUM(AJ62:AJ65)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66">
        <f>SUM(AK62:AK65)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2998" sId="1" ref="A66:XFD66" action="deleteRow">
    <undo index="65535" exp="area" ref3D="1" dr="$H$1:$N$1048576" dn="Z_65B035E3_87FA_46C5_996E_864F2C8D0EBC_.wvu.Cols" sId="1"/>
    <rfmt sheetId="1" xfDxf="1" sqref="A66:XFD66" start="0" length="0"/>
    <rfmt sheetId="1" sqref="A6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66"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6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6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66"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66" t="inlineStr">
        <is>
          <t>HARGHITA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6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6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6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rder>
      </dxf>
    </rfmt>
    <rfmt sheetId="1" sqref="U6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66"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6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6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6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6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6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6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6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6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6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6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6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6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6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6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6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2999" sId="1" ref="A68:XFD68" action="deleteRow">
    <undo index="65535" exp="area" ref3D="1" dr="$H$1:$N$1048576" dn="Z_65B035E3_87FA_46C5_996E_864F2C8D0EBC_.wvu.Cols" sId="1"/>
    <rfmt sheetId="1" xfDxf="1" sqref="A68:XFD68" start="0" length="0"/>
    <rcc rId="0" sId="1" dxf="1">
      <nc r="A68">
        <v>4</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68"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6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6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6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68">
        <f>S68/AE68*100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1" sqref="S6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T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6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Y6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Z6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6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6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6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6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6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00" sId="1" ref="A68:XFD68" action="deleteRow">
    <undo index="65535" exp="area" dr="AK66:AK68" r="AK69" sId="1"/>
    <undo index="65535" exp="area" dr="AJ66:AJ68" r="AJ69" sId="1"/>
    <undo index="65535" exp="area" dr="AI66:AI68" r="AI69" sId="1"/>
    <undo index="65535" exp="area" dr="AG66:AG68" r="AG69" sId="1"/>
    <undo index="65535" exp="area" dr="AF66:AF68" r="AF69" sId="1"/>
    <undo index="65535" exp="area" dr="AE66:AE68" r="AE69" sId="1"/>
    <undo index="65535" exp="area" dr="AD66:AD68" r="AD69" sId="1"/>
    <undo index="65535" exp="area" dr="AC66:AC68" r="AC69" sId="1"/>
    <undo index="65535" exp="area" dr="AB66:AB68" r="AB69" sId="1"/>
    <undo index="65535" exp="area" dr="AA66:AA68" r="AA69" sId="1"/>
    <undo index="65535" exp="area" dr="Z66:Z68" r="Z69" sId="1"/>
    <undo index="65535" exp="area" dr="Y66:Y68" r="Y69" sId="1"/>
    <undo index="65535" exp="area" dr="X66:X68" r="X69" sId="1"/>
    <undo index="65535" exp="area" dr="W66:W68" r="W69" sId="1"/>
    <undo index="65535" exp="area" dr="V66:V68" r="V69" sId="1"/>
    <undo index="65535" exp="area" dr="U66:U68" r="U69" sId="1"/>
    <undo index="65535" exp="area" dr="T66:T68" r="T69" sId="1"/>
    <undo index="65535" exp="area" dr="S66:S68" r="S69" sId="1"/>
    <undo index="65535" exp="area" ref3D="1" dr="$H$1:$N$1048576" dn="Z_65B035E3_87FA_46C5_996E_864F2C8D0EBC_.wvu.Cols" sId="1"/>
    <rfmt sheetId="1" xfDxf="1" sqref="A68:XFD68" start="0" length="0"/>
    <rfmt sheetId="1" sqref="A6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68"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6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6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6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68">
        <f>S68/AE68*100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68">
        <f>T68+U68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68">
        <f>W68+X68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68">
        <f>Z68+AA68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Z6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6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68">
        <f>AC68+AD68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68">
        <f>S68+V68+Y68+AB68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68">
        <f>AE68+AF68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6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01" sId="1" ref="A68:XFD68" action="deleteRow">
    <undo index="65535" exp="area" ref3D="1" dr="$H$1:$N$1048576" dn="Z_65B035E3_87FA_46C5_996E_864F2C8D0EBC_.wvu.Cols" sId="1"/>
    <rfmt sheetId="1" xfDxf="1" sqref="A68:XFD68" start="0" length="0"/>
    <rfmt sheetId="1" sqref="A6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68" t="inlineStr">
        <is>
          <t>TOTAL HARGHITA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68">
        <f>SUM(S66:S67)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68">
        <f>SUM(T66:T67)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68">
        <f>SUM(U66:U67)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68">
        <f>SUM(V66:V67)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68">
        <f>SUM(W66:W67)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68">
        <f>SUM(X66:X67)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68">
        <f>SUM(Y66:Y67)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68">
        <f>SUM(Z66:Z67)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68">
        <f>SUM(AA66:AA67)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68">
        <f>SUM(AB66:AB67)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68">
        <f>SUM(AC66:AC67)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68">
        <f>SUM(AD66:AD67)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68">
        <f>SUM(AE66:AE67)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68">
        <f>SUM(AF66:AF67)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68">
        <f>SUM(AG66:AG67)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6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68">
        <f>SUM(AI66:AI67)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68">
        <f>SUM(AJ66:AJ67)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68">
        <f>SUM(AK66:AK67)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02" sId="1" ref="A68:XFD68" action="deleteRow">
    <undo index="65535" exp="area" ref3D="1" dr="$H$1:$N$1048576" dn="Z_65B035E3_87FA_46C5_996E_864F2C8D0EBC_.wvu.Cols" sId="1"/>
    <rfmt sheetId="1" xfDxf="1" sqref="A68:XFD68" start="0" length="0"/>
    <rfmt sheetId="1" sqref="A6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68"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6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6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6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68" t="inlineStr">
        <is>
          <t>HUNEDOARA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6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68">
        <f>W68+X68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6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6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6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6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6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6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6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6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03" sId="1" ref="A71:XFD71" action="deleteRow">
    <undo index="65535" exp="area" ref3D="1" dr="$H$1:$N$1048576" dn="Z_65B035E3_87FA_46C5_996E_864F2C8D0EBC_.wvu.Cols" sId="1"/>
    <rfmt sheetId="1" xfDxf="1" sqref="A71:XFD71" start="0" length="0"/>
    <rfmt sheetId="1" sqref="A71"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71" t="inlineStr">
        <is>
          <t>TOTAL HUNEDOARA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71">
        <f>SUM(S68:S70)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71">
        <f>SUM(T68:T70)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71">
        <f>SUM(U68:U70)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71">
        <f>SUM(V68:V70)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71">
        <f>SUM(W68:W70)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71">
        <f>SUM(X68:X70)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71">
        <f>SUM(Y68:Y70)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71">
        <f>SUM(Z68:Z70)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71">
        <f>SUM(AA68:AA70)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71">
        <f>SUM(AB68:AB70)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71">
        <f>SUM(AC68:AC70)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71">
        <f>SUM(AD68:AD70)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71">
        <f>SUM(AE68:AE70)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71">
        <f>SUM(AF68:AF70)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71">
        <f>SUM(AG68:AG70)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71"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71">
        <f>SUM(AI68:AI70)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71">
        <f>SUM(AJ68:AJ70)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71">
        <f>SUM(AK68:AK70)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04" sId="1" ref="A71:XFD71" action="deleteRow">
    <undo index="65535" exp="area" ref3D="1" dr="$H$1:$N$1048576" dn="Z_65B035E3_87FA_46C5_996E_864F2C8D0EBC_.wvu.Cols" sId="1"/>
    <rfmt sheetId="1" xfDxf="1" sqref="A71:XFD71" start="0" length="0"/>
    <rfmt sheetId="1" sqref="A71"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1"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1"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71" t="inlineStr">
        <is>
          <t>IALOMIȚA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7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7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7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7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1"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1"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71"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7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71"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7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71"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71"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7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7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05" sId="1" ref="A75:XFD75" action="deleteRow">
    <undo index="65535" exp="area" ref3D="1" dr="$H$1:$N$1048576" dn="Z_65B035E3_87FA_46C5_996E_864F2C8D0EBC_.wvu.Cols" sId="1"/>
    <rfmt sheetId="1" xfDxf="1" sqref="A75:XFD75" start="0" length="0"/>
    <rfmt sheetId="1" sqref="A7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75" t="inlineStr">
        <is>
          <t>TOTAL IALOMIȚA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75">
        <f>SUM(S71:S73)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75">
        <f>SUM(T71:T73)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75">
        <f>SUM(U71:U73)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75">
        <f>SUM(V71:V73)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75">
        <f>SUM(W71:W73)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75">
        <f>SUM(X71:X73)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75">
        <f>SUM(Y71:Y73)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75">
        <f>SUM(Z71:Z73)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75">
        <f>SUM(AA71:AA73)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75">
        <f>SUM(AB71:AB73)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75">
        <f>SUM(AC71:AC73)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75">
        <f>SUM(AD71:AD73)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75">
        <f>SUM(AE71:AE73)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75">
        <f>SUM(AF71:AF73)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75">
        <f>SUM(AG71:AG73)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75">
        <f>SUM(AI71:AI73)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s="1" dxf="1">
      <nc r="AJ75">
        <f>SUM(AJ71:AJ73)</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s="1" dxf="1">
      <nc r="AK75">
        <f>SUM(AK71:AK73)</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rc>
  <rrc rId="3006" sId="1" ref="A75:XFD75" action="deleteRow">
    <undo index="65535" exp="area" ref3D="1" dr="$H$1:$N$1048576" dn="Z_65B035E3_87FA_46C5_996E_864F2C8D0EBC_.wvu.Cols" sId="1"/>
    <rfmt sheetId="1" xfDxf="1" sqref="A75:XFD75" start="0" length="0"/>
    <rfmt sheetId="1" sqref="A75"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5"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5" start="0" length="0">
      <dxf>
        <font>
          <b/>
          <sz val="12"/>
          <color auto="1"/>
          <name val="Calibri"/>
          <family val="2"/>
          <charset val="238"/>
          <scheme val="minor"/>
        </font>
        <alignment horizontal="left" vertical="center" wrapText="1"/>
        <border outline="0">
          <right style="thin">
            <color indexed="64"/>
          </right>
          <top style="thin">
            <color indexed="64"/>
          </top>
          <bottom style="thin">
            <color indexed="64"/>
          </bottom>
        </border>
      </dxf>
    </rfmt>
    <rfmt sheetId="1" sqref="H7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75">
        <f>S75/AE75*100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75" t="inlineStr">
        <is>
          <t>IAȘI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7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7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7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07" sId="1" ref="A75:XFD75" action="deleteRow">
    <undo index="65535" exp="area" dr="AK75:AK77" r="AK78" sId="1"/>
    <undo index="65535" exp="area" dr="AJ75:AJ77" r="AJ78" sId="1"/>
    <undo index="65535" exp="area" dr="AI75:AI77" r="AI78" sId="1"/>
    <undo index="65535" exp="area" dr="AG75:AG77" r="AG78" sId="1"/>
    <undo index="65535" exp="area" dr="AF75:AF77" r="AF78" sId="1"/>
    <undo index="65535" exp="area" dr="AE75:AE77" r="AE78" sId="1"/>
    <undo index="65535" exp="area" dr="AD75:AD77" r="AD78" sId="1"/>
    <undo index="65535" exp="area" dr="AC75:AC77" r="AC78" sId="1"/>
    <undo index="65535" exp="area" dr="AB75:AB77" r="AB78" sId="1"/>
    <undo index="65535" exp="area" dr="AA75:AA77" r="AA78" sId="1"/>
    <undo index="65535" exp="area" dr="Z75:Z77" r="Z78" sId="1"/>
    <undo index="65535" exp="area" dr="Y75:Y77" r="Y78" sId="1"/>
    <undo index="65535" exp="area" dr="X75:X77" r="X78" sId="1"/>
    <undo index="65535" exp="area" dr="W75:W77" r="W78" sId="1"/>
    <undo index="65535" exp="area" dr="V75:V77" r="V78" sId="1"/>
    <undo index="65535" exp="area" dr="U75:U77" r="U78" sId="1"/>
    <undo index="65535" exp="area" dr="T75:T77" r="T78" sId="1"/>
    <undo index="65535" exp="area" dr="S75:S77" r="S78" sId="1"/>
    <undo index="65535" exp="area" ref3D="1" dr="$H$1:$N$1048576" dn="Z_65B035E3_87FA_46C5_996E_864F2C8D0EBC_.wvu.Cols" sId="1"/>
    <rfmt sheetId="1" xfDxf="1" sqref="A75:XFD75" start="0" length="0"/>
    <rcc rId="0" sId="1" dxf="1">
      <nc r="A75">
        <v>1</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75"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5" start="0" length="0">
      <dxf>
        <font>
          <b/>
          <sz val="12"/>
          <color auto="1"/>
          <name val="Calibri"/>
          <family val="2"/>
          <charset val="238"/>
          <scheme val="minor"/>
        </font>
        <alignment horizontal="left" vertical="center" wrapText="1"/>
        <border outline="0">
          <right style="thin">
            <color indexed="64"/>
          </right>
          <top style="thin">
            <color indexed="64"/>
          </top>
          <bottom style="thin">
            <color indexed="64"/>
          </bottom>
        </border>
      </dxf>
    </rfmt>
    <rfmt sheetId="1" sqref="H7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75">
        <f>S75/AE75*100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75">
        <f>T75+U75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75">
        <f>W75+X75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75">
        <f>AC75+AD75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75">
        <f>S75+V75+Y75+AB75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7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75">
        <f>AE75+AF75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7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08" sId="1" ref="A75:XFD75" action="deleteRow">
    <undo index="65535" exp="area" dr="AK75:AK76" r="AK77" sId="1"/>
    <undo index="65535" exp="area" dr="AJ75:AJ76" r="AJ77" sId="1"/>
    <undo index="65535" exp="area" dr="AI75:AI76" r="AI77" sId="1"/>
    <undo index="65535" exp="area" dr="AG75:AG76" r="AG77" sId="1"/>
    <undo index="65535" exp="area" dr="AF75:AF76" r="AF77" sId="1"/>
    <undo index="65535" exp="area" dr="AE75:AE76" r="AE77" sId="1"/>
    <undo index="65535" exp="area" dr="AD75:AD76" r="AD77" sId="1"/>
    <undo index="65535" exp="area" dr="AC75:AC76" r="AC77" sId="1"/>
    <undo index="65535" exp="area" dr="AB75:AB76" r="AB77" sId="1"/>
    <undo index="65535" exp="area" dr="AA75:AA76" r="AA77" sId="1"/>
    <undo index="65535" exp="area" dr="Z75:Z76" r="Z77" sId="1"/>
    <undo index="65535" exp="area" dr="Y75:Y76" r="Y77" sId="1"/>
    <undo index="65535" exp="area" dr="X75:X76" r="X77" sId="1"/>
    <undo index="65535" exp="area" dr="W75:W76" r="W77" sId="1"/>
    <undo index="65535" exp="area" dr="V75:V76" r="V77" sId="1"/>
    <undo index="65535" exp="area" dr="U75:U76" r="U77" sId="1"/>
    <undo index="65535" exp="area" dr="T75:T76" r="T77" sId="1"/>
    <undo index="65535" exp="area" dr="S75:S76" r="S77" sId="1"/>
    <undo index="65535" exp="area" ref3D="1" dr="$H$1:$N$1048576" dn="Z_65B035E3_87FA_46C5_996E_864F2C8D0EBC_.wvu.Cols" sId="1"/>
    <rfmt sheetId="1" xfDxf="1" sqref="A75:XFD75" start="0" length="0"/>
    <rcc rId="0" sId="1" dxf="1">
      <nc r="A75">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75"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5" start="0" length="0">
      <dxf>
        <font>
          <b/>
          <sz val="12"/>
          <color auto="1"/>
          <name val="Calibri"/>
          <family val="2"/>
          <charset val="238"/>
          <scheme val="minor"/>
        </font>
        <alignment horizontal="left" vertical="center" wrapText="1"/>
        <border outline="0">
          <right style="thin">
            <color indexed="64"/>
          </right>
          <top style="thin">
            <color indexed="64"/>
          </top>
          <bottom style="thin">
            <color indexed="64"/>
          </bottom>
        </border>
      </dxf>
    </rfmt>
    <rfmt sheetId="1" sqref="H7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75">
        <f>S75/AE75*100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75">
        <f>T75+U75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75">
        <f>W75+X75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75">
        <f>AC75+AD75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75">
        <f>S75+V75+Y75+AB75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7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75">
        <f>AE75+AF75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7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09" sId="1" ref="A75:XFD75" action="deleteRow">
    <undo index="65535" exp="area" dr="AK75" r="AK76" sId="1"/>
    <undo index="65535" exp="area" dr="AJ75" r="AJ76" sId="1"/>
    <undo index="65535" exp="area" dr="AI75" r="AI76" sId="1"/>
    <undo index="65535" exp="area" dr="AG75" r="AG76" sId="1"/>
    <undo index="65535" exp="area" dr="AF75" r="AF76" sId="1"/>
    <undo index="65535" exp="area" dr="AE75" r="AE76" sId="1"/>
    <undo index="65535" exp="area" dr="AD75" r="AD76" sId="1"/>
    <undo index="65535" exp="area" dr="AC75" r="AC76" sId="1"/>
    <undo index="65535" exp="area" dr="AB75" r="AB76" sId="1"/>
    <undo index="65535" exp="area" dr="AA75" r="AA76" sId="1"/>
    <undo index="65535" exp="area" dr="Z75" r="Z76" sId="1"/>
    <undo index="65535" exp="area" dr="Y75" r="Y76" sId="1"/>
    <undo index="65535" exp="area" dr="X75" r="X76" sId="1"/>
    <undo index="65535" exp="area" dr="W75" r="W76" sId="1"/>
    <undo index="65535" exp="area" dr="V75" r="V76" sId="1"/>
    <undo index="65535" exp="area" dr="U75" r="U76" sId="1"/>
    <undo index="65535" exp="area" dr="T75" r="T76" sId="1"/>
    <undo index="65535" exp="area" dr="S75" r="S76" sId="1"/>
    <undo index="65535" exp="area" ref3D="1" dr="$H$1:$N$1048576" dn="Z_65B035E3_87FA_46C5_996E_864F2C8D0EBC_.wvu.Cols" sId="1"/>
    <rfmt sheetId="1" xfDxf="1" sqref="A75:XFD75" start="0" length="0"/>
    <rfmt sheetId="1" sqref="A7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5"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5" start="0" length="0">
      <dxf>
        <font>
          <b/>
          <sz val="12"/>
          <color auto="1"/>
          <name val="Calibri"/>
          <family val="2"/>
          <charset val="238"/>
          <scheme val="minor"/>
        </font>
        <alignment horizontal="left" vertical="center" wrapText="1"/>
        <border outline="0">
          <right style="thin">
            <color indexed="64"/>
          </right>
          <top style="thin">
            <color indexed="64"/>
          </top>
          <bottom style="thin">
            <color indexed="64"/>
          </bottom>
        </border>
      </dxf>
    </rfmt>
    <rfmt sheetId="1" sqref="H7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75">
        <f>S75/AE75*100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75">
        <f>T75+U75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75">
        <f>W75+X75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75">
        <f>AC75+AD75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75">
        <f>S75+V75+Y75+AB75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7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75">
        <f>AE75+AF75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7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10" sId="1" ref="A75:XFD75" action="deleteRow">
    <undo index="65535" exp="area" ref3D="1" dr="$H$1:$N$1048576" dn="Z_65B035E3_87FA_46C5_996E_864F2C8D0EBC_.wvu.Cols" sId="1"/>
    <rfmt sheetId="1" xfDxf="1" sqref="A75:XFD75" start="0" length="0"/>
    <rfmt sheetId="1" sqref="A7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75" t="inlineStr">
        <is>
          <t>TOTAL IAȘI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75">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s="1" dxf="1">
      <nc r="AJ75">
        <f>SUM(#REF!)</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s="1" dxf="1">
      <nc r="AK75">
        <f>SUM(#REF!)</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rc>
  <rrc rId="3011" sId="1" ref="A75:XFD75" action="deleteRow">
    <undo index="65535" exp="area" ref3D="1" dr="$H$1:$N$1048576" dn="Z_65B035E3_87FA_46C5_996E_864F2C8D0EBC_.wvu.Cols" sId="1"/>
    <rfmt sheetId="1" xfDxf="1" sqref="A75:XFD75" start="0" length="0"/>
    <rfmt sheetId="1" sqref="A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B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75" t="inlineStr">
        <is>
          <t>ILFOV</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7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7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7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12" sId="1" ref="A76:XFD76" action="deleteRow">
    <undo index="65535" exp="area" ref3D="1" dr="$H$1:$N$1048576" dn="Z_65B035E3_87FA_46C5_996E_864F2C8D0EBC_.wvu.Cols" sId="1"/>
    <rfmt sheetId="1" xfDxf="1" sqref="A76:XFD76" start="0" length="0"/>
    <rcc rId="0" sId="1" dxf="1">
      <nc r="A76">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76"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6"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76">
        <f>S76/AE76*100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76">
        <f>T76+U76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76">
        <f>W76+X76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76">
        <f>AC76+AD76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76">
        <f>S76+V76+Y76+AB76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7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76">
        <f>AE76+AF76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7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13" sId="1" ref="A76:XFD76" action="deleteRow">
    <undo index="65535" exp="area" dr="AK75:AK76" r="AK77" sId="1"/>
    <undo index="65535" exp="area" dr="AJ75:AJ76" r="AJ77" sId="1"/>
    <undo index="65535" exp="area" dr="AI75:AI76" r="AI77" sId="1"/>
    <undo index="65535" exp="area" dr="AG75:AG76" r="AG77" sId="1"/>
    <undo index="65535" exp="area" dr="AF75:AF76" r="AF77" sId="1"/>
    <undo index="65535" exp="area" dr="AE75:AE76" r="AE77" sId="1"/>
    <undo index="65535" exp="area" dr="AD75:AD76" r="AD77" sId="1"/>
    <undo index="65535" exp="area" dr="AC75:AC76" r="AC77" sId="1"/>
    <undo index="65535" exp="area" dr="AB75:AB76" r="AB77" sId="1"/>
    <undo index="65535" exp="area" dr="AA75:AA76" r="AA77" sId="1"/>
    <undo index="65535" exp="area" dr="Z75:Z76" r="Z77" sId="1"/>
    <undo index="65535" exp="area" dr="Y75:Y76" r="Y77" sId="1"/>
    <undo index="65535" exp="area" dr="X75:X76" r="X77" sId="1"/>
    <undo index="65535" exp="area" dr="W75:W76" r="W77" sId="1"/>
    <undo index="65535" exp="area" dr="V75:V76" r="V77" sId="1"/>
    <undo index="65535" exp="area" dr="U75:U76" r="U77" sId="1"/>
    <undo index="65535" exp="area" dr="T75:T76" r="T77" sId="1"/>
    <undo index="65535" exp="area" dr="S75:S76" r="S77" sId="1"/>
    <undo index="65535" exp="area" ref3D="1" dr="$H$1:$N$1048576" dn="Z_65B035E3_87FA_46C5_996E_864F2C8D0EBC_.wvu.Cols" sId="1"/>
    <rfmt sheetId="1" xfDxf="1" sqref="A76:XFD76" start="0" length="0"/>
    <rfmt sheetId="1" sqref="A7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6"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6"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76">
        <f>S76/AE76*100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76">
        <f>T76+U76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76">
        <f>W76+X76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76">
        <f>AC76+AD76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76">
        <f>S76+V76+Y76+AB76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7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76">
        <f>AE76+AF76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7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14" sId="1" ref="A76:XFD76" action="deleteRow">
    <undo index="65535" exp="area" ref3D="1" dr="$H$1:$N$1048576" dn="Z_65B035E3_87FA_46C5_996E_864F2C8D0EBC_.wvu.Cols" sId="1"/>
    <rfmt sheetId="1" xfDxf="1" sqref="A76:XFD76" start="0" length="0"/>
    <rfmt sheetId="1" sqref="A7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76" t="inlineStr">
        <is>
          <t>TOTAL ILFOV</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7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76">
        <f>SUM(S75:S75)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76">
        <f>SUM(T75:T75)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76">
        <f>SUM(U75:U75)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76">
        <f>SUM(V75:V75)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76">
        <f>SUM(W75:W75)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76">
        <f>SUM(X75:X75)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76">
        <f>SUM(Y75:Y75)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76">
        <f>SUM(Z75:Z75)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76">
        <f>SUM(AA75:AA75)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76">
        <f>SUM(AB75:AB75)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76">
        <f>SUM(AC75:AC75)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76">
        <f>SUM(AD75:AD75)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76">
        <f>SUM(AE75:AE75)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76">
        <f>SUM(AF75:AF75)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76">
        <f>SUM(AG75:AG75)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7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76">
        <f>SUM(AI75:AI75)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s="1" dxf="1">
      <nc r="AJ76">
        <f>SUM(AJ75:AJ75)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s="1" dxf="1">
      <nc r="AK76">
        <f>SUM(AK75:AK75)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rc>
  <rrc rId="3015" sId="1" ref="A76:XFD76" action="deleteRow">
    <undo index="65535" exp="area" ref3D="1" dr="$H$1:$N$1048576" dn="Z_65B035E3_87FA_46C5_996E_864F2C8D0EBC_.wvu.Cols" sId="1"/>
    <rfmt sheetId="1" xfDxf="1" sqref="A76:XFD76" start="0" length="0"/>
    <rfmt sheetId="1" sqref="A7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6"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6"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76" t="inlineStr">
        <is>
          <t>MARAMUREȘ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76"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7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7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7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7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7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16" sId="1" ref="A77:XFD77" action="deleteRow">
    <undo index="65535" exp="area" ref3D="1" dr="$H$1:$N$1048576" dn="Z_65B035E3_87FA_46C5_996E_864F2C8D0EBC_.wvu.Cols" sId="1"/>
    <rfmt sheetId="1" xfDxf="1" sqref="A77:XFD77" start="0" length="0"/>
    <rcc rId="0" sId="1" dxf="1">
      <nc r="A77">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77"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7"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77">
        <f>S77/AE77*100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77">
        <f>T77+U77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77">
        <f>W77+X77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77">
        <f>AC77+AD77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77">
        <f>S77+V77+Y77+AB77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7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77">
        <f>AE77+AF77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77"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17" sId="1" ref="A77:XFD77" action="deleteRow">
    <undo index="65535" exp="area" dr="AK76:AK77" r="AK78" sId="1"/>
    <undo index="65535" exp="area" dr="AJ76:AJ77" r="AJ78" sId="1"/>
    <undo index="65535" exp="area" dr="AI76:AI77" r="AI78" sId="1"/>
    <undo index="65535" exp="area" dr="AG76:AG77" r="AG78" sId="1"/>
    <undo index="65535" exp="area" dr="AF76:AF77" r="AF78" sId="1"/>
    <undo index="65535" exp="area" dr="AE76:AE77" r="AE78" sId="1"/>
    <undo index="65535" exp="area" dr="AD76:AD77" r="AD78" sId="1"/>
    <undo index="65535" exp="area" dr="AC76:AC77" r="AC78" sId="1"/>
    <undo index="65535" exp="area" dr="AB76:AB77" r="AB78" sId="1"/>
    <undo index="65535" exp="area" dr="AA76:AA77" r="AA78" sId="1"/>
    <undo index="65535" exp="area" dr="Z76:Z77" r="Z78" sId="1"/>
    <undo index="65535" exp="area" dr="Y76:Y77" r="Y78" sId="1"/>
    <undo index="65535" exp="area" dr="X76:X77" r="X78" sId="1"/>
    <undo index="65535" exp="area" dr="W76:W77" r="W78" sId="1"/>
    <undo index="65535" exp="area" dr="V76:V77" r="V78" sId="1"/>
    <undo index="65535" exp="area" dr="U76:U77" r="U78" sId="1"/>
    <undo index="65535" exp="area" dr="T76:T77" r="T78" sId="1"/>
    <undo index="65535" exp="area" dr="S76:S77" r="S78" sId="1"/>
    <undo index="65535" exp="area" ref3D="1" dr="$H$1:$N$1048576" dn="Z_65B035E3_87FA_46C5_996E_864F2C8D0EBC_.wvu.Cols" sId="1"/>
    <rfmt sheetId="1" xfDxf="1" sqref="A77:XFD77" start="0" length="0"/>
    <rfmt sheetId="1" sqref="A7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7"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7"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77">
        <f>S77/AE77*100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77">
        <f>T77+U77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T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77">
        <f>W77+X77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77">
        <f>AC77+AD77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77">
        <f>S77+V77+Y77+AB77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7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77">
        <f>AE77+AF77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77"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18" sId="1" ref="A77:XFD77" action="deleteRow">
    <undo index="65535" exp="area" ref3D="1" dr="$H$1:$N$1048576" dn="Z_65B035E3_87FA_46C5_996E_864F2C8D0EBC_.wvu.Cols" sId="1"/>
    <rfmt sheetId="1" xfDxf="1" sqref="A77:XFD77" start="0" length="0"/>
    <rfmt sheetId="1" sqref="A7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77" t="inlineStr">
        <is>
          <t>TOTAL MARAMUREȘ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L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77">
        <f>SUM(S76:S76)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77">
        <f>SUM(T76:T76)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77">
        <f>SUM(U76:U76)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77">
        <f>SUM(V76:V76)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77">
        <f>SUM(W76:W76)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77">
        <f>SUM(X76:X76)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77">
        <f>SUM(Y76:Y76)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77">
        <f>SUM(Z76:Z76)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77">
        <f>SUM(AA76:AA76)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77">
        <f>SUM(AB76:AB76)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77">
        <f>SUM(AC76:AC76)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77">
        <f>SUM(AD76:AD76)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77">
        <f>SUM(AE76:AE76)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77">
        <f>SUM(AF76:AF76)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77">
        <f>SUM(AG76:AG76)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7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77">
        <f>SUM(AI76:AI76)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77">
        <f>SUM(AJ76:AJ76)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77">
        <f>SUM(AK76:AK76)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19" sId="1" ref="A77:XFD77" action="deleteRow">
    <undo index="65535" exp="area" ref3D="1" dr="$H$1:$N$1048576" dn="Z_65B035E3_87FA_46C5_996E_864F2C8D0EBC_.wvu.Cols" sId="1"/>
    <rfmt sheetId="1" xfDxf="1" sqref="A77:XFD77" start="0" length="0"/>
    <rfmt sheetId="1" sqref="A7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7"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7"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77" t="inlineStr">
        <is>
          <t>MEHEDINȚI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77"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7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7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7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7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77"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J7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K7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rc>
  <rrc rId="3020" sId="1" ref="A79:XFD79" action="deleteRow">
    <undo index="65535" exp="area" dr="AK77:AK79" r="AK80" sId="1"/>
    <undo index="65535" exp="area" dr="AJ77:AJ79" r="AJ80" sId="1"/>
    <undo index="65535" exp="area" dr="AI77:AI79" r="AI80" sId="1"/>
    <undo index="65535" exp="area" dr="AG77:AG79" r="AG80" sId="1"/>
    <undo index="65535" exp="area" dr="AF77:AF79" r="AF80" sId="1"/>
    <undo index="65535" exp="area" dr="AE77:AE79" r="AE80" sId="1"/>
    <undo index="65535" exp="area" dr="AD77:AD79" r="AD80" sId="1"/>
    <undo index="65535" exp="area" dr="AC77:AC79" r="AC80" sId="1"/>
    <undo index="65535" exp="area" dr="AB77:AB79" r="AB80" sId="1"/>
    <undo index="65535" exp="area" dr="AA77:AA79" r="AA80" sId="1"/>
    <undo index="65535" exp="area" dr="Z77:Z79" r="Z80" sId="1"/>
    <undo index="65535" exp="area" dr="Y77:Y79" r="Y80" sId="1"/>
    <undo index="65535" exp="area" dr="X77:X79" r="X80" sId="1"/>
    <undo index="65535" exp="area" dr="W77:W79" r="W80" sId="1"/>
    <undo index="65535" exp="area" dr="V77:V79" r="V80" sId="1"/>
    <undo index="65535" exp="area" dr="U77:U79" r="U80" sId="1"/>
    <undo index="65535" exp="area" dr="T77:T79" r="T80" sId="1"/>
    <undo index="65535" exp="area" dr="S77:S79" r="S80" sId="1"/>
    <undo index="65535" exp="area" ref3D="1" dr="$H$1:$N$1048576" dn="Z_65B035E3_87FA_46C5_996E_864F2C8D0EBC_.wvu.Cols" sId="1"/>
    <rfmt sheetId="1" xfDxf="1" sqref="A79:XFD79" start="0" length="0"/>
    <rcc rId="0" sId="1" dxf="1">
      <nc r="A79">
        <v>3</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79"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79">
        <f>S79/AE79*100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79">
        <f>T79+U79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79">
        <f>W79+X79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79">
        <f>AC79+AD79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79">
        <f>S79+V79+Y79+AB79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7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79">
        <f>AE79+AF79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7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7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7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21" sId="1" ref="A79:XFD79" action="deleteRow">
    <undo index="65535" exp="area" ref3D="1" dr="$H$1:$N$1048576" dn="Z_65B035E3_87FA_46C5_996E_864F2C8D0EBC_.wvu.Cols" sId="1"/>
    <rfmt sheetId="1" xfDxf="1" sqref="A79:XFD79" start="0" length="0"/>
    <rfmt sheetId="1" sqref="A7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79" t="inlineStr">
        <is>
          <t>TOTAL MEHEDINȚI</t>
        </is>
      </nc>
      <n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ndxf>
    </rcc>
    <rfmt sheetId="1" sqref="H7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J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L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79">
        <f>SUM(S77:S78)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79">
        <f>SUM(T77:T78)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79">
        <f>SUM(U77:U78)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79">
        <f>SUM(V77:V78)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79">
        <f>SUM(W77:W78)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79">
        <f>SUM(X77:X78)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79">
        <f>SUM(Y77:Y78)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79">
        <f>SUM(Z77:Z78)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79">
        <f>SUM(AA77:AA78)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79">
        <f>SUM(AB77:AB78)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79">
        <f>SUM(AC77:AC78)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79">
        <f>SUM(AD77:AD78)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79">
        <f>SUM(AE77:AE78)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79">
        <f>SUM(AF77:AF78)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79">
        <f>SUM(AG77:AG78)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7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79">
        <f>SUM(AI77:AI78)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79">
        <f>SUM(AJ77:AJ78)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79">
        <f>SUM(AK77:AK78)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22" sId="1" ref="A79:XFD79" action="deleteRow">
    <undo index="65535" exp="area" ref3D="1" dr="$H$1:$N$1048576" dn="Z_65B035E3_87FA_46C5_996E_864F2C8D0EBC_.wvu.Cols" sId="1"/>
    <rfmt sheetId="1" xfDxf="1" sqref="A79:XFD79" start="0" length="0"/>
    <rfmt sheetId="1" sqref="A7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9"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7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79" t="inlineStr">
        <is>
          <t>MUREȘ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7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7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7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79"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7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79"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7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79"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7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7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7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7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23" sId="1" ref="A82:XFD82" action="deleteRow">
    <undo index="65535" exp="area" ref3D="1" dr="$H$1:$N$1048576" dn="Z_65B035E3_87FA_46C5_996E_864F2C8D0EBC_.wvu.Cols" sId="1"/>
    <rfmt sheetId="1" xfDxf="1" sqref="A82:XFD82" start="0" length="0"/>
    <rfmt sheetId="1" sqref="A8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82" t="inlineStr">
        <is>
          <t>TOTAL MUREȘ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82">
        <f>SUM(S79:S81)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82">
        <f>SUM(T79:T81)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82">
        <f>SUM(U79:U81)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82">
        <f>SUM(V79:V81)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82">
        <f>SUM(W79:W81)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82">
        <f>SUM(X79:X81)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82">
        <f>SUM(Y79:Y81)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82">
        <f>SUM(Z79:Z81)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82">
        <f>SUM(AA79:AA81)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82">
        <f>SUM(AB79:AB81)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82">
        <f>SUM(AC79:AC81)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82">
        <f>SUM(AD79:AD81)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82">
        <f>SUM(AE79:AE81)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82">
        <f>SUM(AF79:AF81)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82">
        <f>SUM(AG79:AG81)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8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82">
        <f>SUM(AI79:AI81)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82">
        <f>SUM(AJ79:AJ81)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82">
        <f>SUM(AK79:AK81)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24" sId="1" ref="A82:XFD82" action="deleteRow">
    <undo index="65535" exp="area" ref3D="1" dr="$H$1:$N$1048576" dn="Z_65B035E3_87FA_46C5_996E_864F2C8D0EBC_.wvu.Cols" sId="1"/>
    <rfmt sheetId="1" xfDxf="1" sqref="A82:XFD82" start="0" length="0"/>
    <rfmt sheetId="1" sqref="A82"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2"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2"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F82"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82"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2"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2"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8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82" start="0" length="0">
      <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dxf>
    </rfmt>
    <rfmt sheetId="1" sqref="N8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82" t="inlineStr">
        <is>
          <t>NEAMȚ</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8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2"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1" sqref="S8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T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V8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W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Y8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Z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A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B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C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D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E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F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G8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8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2"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8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8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3025" sId="1" ref="A84:XFD84" action="deleteRow">
    <undo index="65535" exp="area" ref3D="1" dr="$H$1:$N$1048576" dn="Z_65B035E3_87FA_46C5_996E_864F2C8D0EBC_.wvu.Cols" sId="1"/>
    <rfmt sheetId="1" xfDxf="1" sqref="A84:XFD84" start="0" length="0"/>
    <rcc rId="0" sId="1" dxf="1">
      <nc r="A84">
        <v>3</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84"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F84"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4"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8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84">
        <f>S84/AE84*100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4"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4">
        <f>T84+U84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84">
        <f>W84+X84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84">
        <f>Z84+AA84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A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B84">
        <f>AC84+AD84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D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E84">
        <f>S84+V84+Y84+AB84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F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84">
        <f>AE84+AF84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4"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8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8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3026" sId="1" ref="A84:XFD84" action="deleteRow">
    <undo index="65535" exp="area" ref3D="1" dr="$H$1:$N$1048576" dn="Z_65B035E3_87FA_46C5_996E_864F2C8D0EBC_.wvu.Cols" sId="1"/>
    <rfmt sheetId="1" xfDxf="1" sqref="A84:XFD84" start="0" length="0"/>
    <rfmt sheetId="1" sqref="A84"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4"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F84"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4"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8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84">
        <f>S84/AE84*100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4"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4">
        <f>T84+U84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84">
        <f>W84+X84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84">
        <f>Z84+AA84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A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B84">
        <f>AC84+AD84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D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E84">
        <f>S84+V84+Y84+AB84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F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84">
        <f>AE84+AF84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4"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8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8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3027" sId="1" ref="A84:XFD84" action="deleteRow">
    <undo index="65535" exp="area" ref3D="1" dr="$H$1:$N$1048576" dn="Z_65B035E3_87FA_46C5_996E_864F2C8D0EBC_.wvu.Cols" sId="1"/>
    <rfmt sheetId="1" xfDxf="1" sqref="A84:XFD84" start="0" length="0"/>
    <rfmt sheetId="1" sqref="A84"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4"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F84"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4"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8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84">
        <f>S84/AE84*100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4"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4">
        <f>T84+U84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84">
        <f>W84+X84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84">
        <f>Z84+AA84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A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B84">
        <f>AC84+AD84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D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E84">
        <f>S84+V84+Y84+AB84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F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84">
        <f>AE84+AF84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4"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8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8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3028" sId="1" ref="A84:XFD84" action="deleteRow">
    <undo index="65535" exp="area" dr="AK82:AK84" r="AK85" sId="1"/>
    <undo index="65535" exp="area" dr="AJ82:AJ84" r="AJ85" sId="1"/>
    <undo index="65535" exp="area" dr="AI82:AI84" r="AI85" sId="1"/>
    <undo index="65535" exp="area" dr="AH82:AH84" r="AH85" sId="1"/>
    <undo index="65535" exp="area" dr="AG82:AG84" r="AG85" sId="1"/>
    <undo index="65535" exp="area" dr="AF82:AF84" r="AF85" sId="1"/>
    <undo index="65535" exp="area" dr="AE82:AE84" r="AE85" sId="1"/>
    <undo index="65535" exp="area" dr="AD82:AD84" r="AD85" sId="1"/>
    <undo index="65535" exp="area" dr="AC82:AC84" r="AC85" sId="1"/>
    <undo index="65535" exp="area" dr="AB82:AB84" r="AB85" sId="1"/>
    <undo index="65535" exp="area" dr="AA82:AA84" r="AA85" sId="1"/>
    <undo index="65535" exp="area" dr="Z82:Z84" r="Z85" sId="1"/>
    <undo index="65535" exp="area" dr="Y82:Y84" r="Y85" sId="1"/>
    <undo index="65535" exp="area" dr="X82:X84" r="X85" sId="1"/>
    <undo index="65535" exp="area" dr="W82:W84" r="W85" sId="1"/>
    <undo index="65535" exp="area" dr="V82:V84" r="V85" sId="1"/>
    <undo index="65535" exp="area" dr="U82:U84" r="U85" sId="1"/>
    <undo index="65535" exp="area" dr="T82:T84" r="T85" sId="1"/>
    <undo index="65535" exp="area" dr="S82:S84" r="S85" sId="1"/>
    <undo index="65535" exp="area" ref3D="1" dr="$H$1:$N$1048576" dn="Z_65B035E3_87FA_46C5_996E_864F2C8D0EBC_.wvu.Cols" sId="1"/>
    <rfmt sheetId="1" xfDxf="1" sqref="A84:XFD84" start="0" length="0"/>
    <rfmt sheetId="1" sqref="A84"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4"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F84"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4"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4"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8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84">
        <f>S84/AE84*100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4"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4"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4">
        <f>T84+U84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84">
        <f>W84+X84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84">
        <f>Z84+AA84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A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B84">
        <f>AC84+AD84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D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E84">
        <f>S84+V84+Y84+AB84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F8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84">
        <f>AE84+AF84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4"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8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8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3029" sId="1" ref="A84:XFD84" action="deleteRow">
    <undo index="65535" exp="area" ref3D="1" dr="$H$1:$N$1048576" dn="Z_65B035E3_87FA_46C5_996E_864F2C8D0EBC_.wvu.Cols" sId="1"/>
    <rfmt sheetId="1" xfDxf="1" sqref="A84:XFD84" start="0" length="0"/>
    <rfmt sheetId="1" sqref="A8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84" t="inlineStr">
        <is>
          <t>TOTAL NEAMȚ</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84">
        <f>SUM(S82:S83)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84">
        <f>SUM(T82:T83)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84">
        <f>SUM(U82:U83)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84">
        <f>SUM(V82:V83)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84">
        <f>SUM(W82:W83)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84">
        <f>SUM(X82:X83)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84">
        <f>SUM(Y82:Y83)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84">
        <f>SUM(Z82:Z83)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84">
        <f>SUM(AA82:AA83)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84">
        <f>SUM(AB82:AB83)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84">
        <f>SUM(AC82:AC83)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84">
        <f>SUM(AD82:AD83)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84">
        <f>SUM(AE82:AE83)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84">
        <f>SUM(AF82:AF83)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84">
        <f>SUM(AG82:AG83)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H84">
        <f>SUM(AH82:AH83)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I84">
        <f>SUM(AI82:AI83)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84">
        <f>SUM(AJ82:AJ83)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84">
        <f>SUM(AK82:AK83)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30" sId="1" ref="A86:XFD86" action="deleteRow">
    <undo index="65535" exp="area" dr="AK84:AK86" r="AK87" sId="1"/>
    <undo index="65535" exp="area" dr="AJ84:AJ86" r="AJ87" sId="1"/>
    <undo index="65535" exp="area" dr="AI84:AI86" r="AI87" sId="1"/>
    <undo index="65535" exp="area" dr="AG84:AG86" r="AG87" sId="1"/>
    <undo index="65535" exp="area" dr="AF84:AF86" r="AF87" sId="1"/>
    <undo index="65535" exp="area" dr="AE84:AE86" r="AE87" sId="1"/>
    <undo index="65535" exp="area" dr="AD84:AD86" r="AD87" sId="1"/>
    <undo index="65535" exp="area" dr="AC84:AC86" r="AC87" sId="1"/>
    <undo index="65535" exp="area" dr="AB84:AB86" r="AB87" sId="1"/>
    <undo index="65535" exp="area" dr="AA84:AA86" r="AA87" sId="1"/>
    <undo index="65535" exp="area" dr="Z84:Z86" r="Z87" sId="1"/>
    <undo index="65535" exp="area" dr="Y84:Y86" r="Y87" sId="1"/>
    <undo index="65535" exp="area" dr="X84:X86" r="X87" sId="1"/>
    <undo index="65535" exp="area" dr="W84:W86" r="W87" sId="1"/>
    <undo index="65535" exp="area" dr="V84:V86" r="V87" sId="1"/>
    <undo index="65535" exp="area" dr="U84:U86" r="U87" sId="1"/>
    <undo index="65535" exp="area" dr="T84:T86" r="T87" sId="1"/>
    <undo index="65535" exp="area" dr="S84:S86" r="S87" sId="1"/>
    <undo index="65535" exp="area" ref3D="1" dr="$H$1:$N$1048576" dn="Z_65B035E3_87FA_46C5_996E_864F2C8D0EBC_.wvu.Cols" sId="1"/>
    <rfmt sheetId="1" xfDxf="1" sqref="A86:XFD86" start="0" length="0"/>
    <rfmt sheetId="1" sqref="A8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6"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8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6"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86">
        <f>S86/AE86*100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6">
        <f>T86+U86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86">
        <f>W86+X86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86">
        <f>Z86+AA86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8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8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86">
        <f>AC86+AD86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86">
        <f>S86+V86+Y86+AB86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8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86">
        <f>AE86+AF86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8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8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31" sId="1" ref="A86:XFD86" action="deleteRow">
    <undo index="65535" exp="area" ref3D="1" dr="$H$1:$N$1048576" dn="Z_65B035E3_87FA_46C5_996E_864F2C8D0EBC_.wvu.Cols" sId="1"/>
    <rfmt sheetId="1" xfDxf="1" sqref="A86:XFD86" start="0" length="0"/>
    <rfmt sheetId="1" sqref="A8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86" t="inlineStr">
        <is>
          <t>TOTAL OLT</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86">
        <f>SUM(S84:S85)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86">
        <f>SUM(T84:T85)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86">
        <f>SUM(U84:U85)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86">
        <f>SUM(V84:V85)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86">
        <f>SUM(W84:W85)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86">
        <f>SUM(X84:X85)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86">
        <f>SUM(Y84:Y85)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86">
        <f>SUM(Z84:Z85)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86">
        <f>SUM(AA84:AA85)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86">
        <f>SUM(AB84:AB85)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86">
        <f>SUM(AC84:AC85)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86">
        <f>SUM(AD84:AD85)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86">
        <f>SUM(AE84:AE85)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86">
        <f>SUM(AF84:AF85)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86">
        <f>SUM(AG84:AG85)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8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86">
        <f>SUM(AI84:AI85)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86">
        <f>SUM(AJ84:AJ85)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86">
        <f>SUM(AK84:AK85)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32" sId="1" ref="A86:XFD86" action="deleteRow">
    <undo index="65535" exp="area" ref3D="1" dr="$H$1:$N$1048576" dn="Z_65B035E3_87FA_46C5_996E_864F2C8D0EBC_.wvu.Cols" sId="1"/>
    <rfmt sheetId="1" xfDxf="1" sqref="A86:XFD86" start="0" length="0"/>
    <rfmt sheetId="1" sqref="A8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6"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8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6"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86" t="inlineStr">
        <is>
          <t>PRAHOVA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86"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8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8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8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8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8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8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8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8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8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8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33" sId="1" ref="A88:XFD88" action="deleteRow">
    <undo index="65535" exp="area" ref3D="1" dr="$H$1:$N$1048576" dn="Z_65B035E3_87FA_46C5_996E_864F2C8D0EBC_.wvu.Cols" sId="1"/>
    <rfmt sheetId="1" xfDxf="1" sqref="A88:XFD88" start="0" length="0"/>
    <rfmt sheetId="1" sqref="A88"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8"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8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K8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8" start="0" length="0">
      <dxf>
        <font>
          <b/>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88">
        <f>S88/AE88*100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8">
        <f>T88+U88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T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88">
        <f>W88+X88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88">
        <f>Z88+AA88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8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8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88">
        <f>AC88+AD88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88" start="0" length="0">
      <dxf>
        <font>
          <sz val="12"/>
          <color auto="1"/>
          <name val="Calibri"/>
          <family val="2"/>
          <charset val="238"/>
          <scheme val="minor"/>
        </font>
        <numFmt numFmtId="166" formatCode="#,##0.00_ ;\-#,##0.00\ "/>
      </dxf>
    </rfmt>
    <rfmt sheetId="1" sqref="AD88" start="0" length="0">
      <dxf>
        <font>
          <sz val="12"/>
          <color auto="1"/>
          <name val="Calibri"/>
          <family val="2"/>
          <charset val="238"/>
          <scheme val="minor"/>
        </font>
        <numFmt numFmtId="166" formatCode="#,##0.00_ ;\-#,##0.00\ "/>
      </dxf>
    </rfmt>
    <rcc rId="0" sId="1" s="1" dxf="1">
      <nc r="AE88">
        <f>S88+V88+Y88+AB88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8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88">
        <f>AE88+AF88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34" sId="1" ref="A88:XFD88" action="deleteRow">
    <undo index="65535" exp="area" ref3D="1" dr="$H$1:$N$1048576" dn="Z_65B035E3_87FA_46C5_996E_864F2C8D0EBC_.wvu.Cols" sId="1"/>
    <rfmt sheetId="1" xfDxf="1" sqref="A88:XFD88" start="0" length="0"/>
    <rfmt sheetId="1" sqref="A88"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8"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8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K8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8" start="0" length="0">
      <dxf>
        <font>
          <b/>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88">
        <f>S88/AE88*100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8">
        <f>T88+U88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T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88">
        <f>W88+X88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88">
        <f>Z88+AA88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8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8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88">
        <f>AC88+AD88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88" start="0" length="0">
      <dxf>
        <font>
          <sz val="12"/>
          <color auto="1"/>
          <name val="Calibri"/>
          <family val="2"/>
          <charset val="238"/>
          <scheme val="minor"/>
        </font>
        <numFmt numFmtId="166" formatCode="#,##0.00_ ;\-#,##0.00\ "/>
      </dxf>
    </rfmt>
    <rfmt sheetId="1" sqref="AD88" start="0" length="0">
      <dxf>
        <font>
          <sz val="12"/>
          <color auto="1"/>
          <name val="Calibri"/>
          <family val="2"/>
          <charset val="238"/>
          <scheme val="minor"/>
        </font>
        <numFmt numFmtId="166" formatCode="#,##0.00_ ;\-#,##0.00\ "/>
      </dxf>
    </rfmt>
    <rcc rId="0" sId="1" s="1" dxf="1">
      <nc r="AE88">
        <f>S88+V88+Y88+AB88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8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88">
        <f>AE88+AF88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35" sId="1" ref="A88:XFD88" action="deleteRow">
    <undo index="65535" exp="area" dr="AK86:AK88" r="AK89" sId="1"/>
    <undo index="65535" exp="area" dr="AJ86:AJ88" r="AJ89" sId="1"/>
    <undo index="65535" exp="area" dr="AI86:AI88" r="AI89" sId="1"/>
    <undo index="65535" exp="area" dr="AG86:AG88" r="AG89" sId="1"/>
    <undo index="65535" exp="area" dr="AF86:AF88" r="AF89" sId="1"/>
    <undo index="65535" exp="area" dr="AE86:AE88" r="AE89" sId="1"/>
    <undo index="65535" exp="area" dr="AD86:AD88" r="AD89" sId="1"/>
    <undo index="65535" exp="area" dr="AC86:AC88" r="AC89" sId="1"/>
    <undo index="65535" exp="area" dr="AB86:AB88" r="AB89" sId="1"/>
    <undo index="65535" exp="area" dr="AA86:AA88" r="AA89" sId="1"/>
    <undo index="65535" exp="area" dr="Z86:Z88" r="Z89" sId="1"/>
    <undo index="65535" exp="area" dr="Y86:Y88" r="Y89" sId="1"/>
    <undo index="65535" exp="area" dr="X86:X88" r="X89" sId="1"/>
    <undo index="65535" exp="area" dr="W86:W88" r="W89" sId="1"/>
    <undo index="65535" exp="area" dr="V86:V88" r="V89" sId="1"/>
    <undo index="65535" exp="area" dr="U86:U88" r="U89" sId="1"/>
    <undo index="65535" exp="area" dr="T86:T88" r="T89" sId="1"/>
    <undo index="65535" exp="area" dr="S86:S88" r="S89" sId="1"/>
    <undo index="65535" exp="area" ref3D="1" dr="$H$1:$N$1048576" dn="Z_65B035E3_87FA_46C5_996E_864F2C8D0EBC_.wvu.Cols" sId="1"/>
    <rfmt sheetId="1" xfDxf="1" sqref="A88:XFD88" start="0" length="0"/>
    <rfmt sheetId="1" sqref="A8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8"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8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88">
        <f>S88/AE88*100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8">
        <f>T88+U88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8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8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88">
        <f>W88+X88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8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8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88">
        <f>Z88+AA88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8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8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88">
        <f>AC88+AD88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88" start="0" length="0">
      <dxf>
        <font>
          <sz val="12"/>
          <color auto="1"/>
          <name val="Calibri"/>
          <family val="2"/>
          <charset val="238"/>
          <scheme val="minor"/>
        </font>
        <numFmt numFmtId="166" formatCode="#,##0.00_ ;\-#,##0.00\ "/>
      </dxf>
    </rfmt>
    <rfmt sheetId="1" sqref="AD88" start="0" length="0">
      <dxf>
        <font>
          <sz val="12"/>
          <color auto="1"/>
          <name val="Calibri"/>
          <family val="2"/>
          <charset val="238"/>
          <scheme val="minor"/>
        </font>
        <numFmt numFmtId="166" formatCode="#,##0.00_ ;\-#,##0.00\ "/>
      </dxf>
    </rfmt>
    <rcc rId="0" sId="1" s="1" dxf="1">
      <nc r="AE88">
        <f>S88+V88+Y88+AB88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88">
        <f>AE88+AF88</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36" sId="1" ref="A88:XFD88" action="deleteRow">
    <undo index="65535" exp="area" ref3D="1" dr="$H$1:$N$1048576" dn="Z_65B035E3_87FA_46C5_996E_864F2C8D0EBC_.wvu.Cols" sId="1"/>
    <rfmt sheetId="1" xfDxf="1" sqref="A88:XFD88" start="0" length="0"/>
    <rfmt sheetId="1" sqref="A8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88" t="inlineStr">
        <is>
          <t>TOTAL PRAHOVA</t>
        </is>
      </nc>
      <n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ndxf>
    </rcc>
    <rfmt sheetId="1" sqref="H8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88">
        <f>SUM(S86:S87)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88">
        <f>SUM(T86:T87)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88">
        <f>SUM(U86:U87)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88">
        <f>SUM(V86:V87)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88">
        <f>SUM(W86:W87)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88">
        <f>SUM(X86:X87)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88">
        <f>SUM(Y86:Y87)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88">
        <f>SUM(Z86:Z87)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88">
        <f>SUM(AA86:AA87)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88">
        <f>SUM(AB86:AB87)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88">
        <f>SUM(AC86:AC87)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D88">
        <f>SUM(AD86:AD87)</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cc rId="0" sId="1" dxf="1">
      <nc r="AE88">
        <f>SUM(AE86:AE87)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88">
        <f>SUM(AF86:AF87)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88">
        <f>SUM(AG86:AG87)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8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88">
        <f>SUM(AI86:AI87)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88">
        <f>SUM(AJ86:AJ87)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88">
        <f>SUM(AK86:AK87)</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37" sId="1" ref="A88:XFD88" action="deleteRow">
    <undo index="65535" exp="area" ref3D="1" dr="$H$1:$N$1048576" dn="Z_65B035E3_87FA_46C5_996E_864F2C8D0EBC_.wvu.Cols" sId="1"/>
    <rfmt sheetId="1" xfDxf="1" sqref="A88:XFD88" start="0" length="0"/>
    <rfmt sheetId="1" sqref="A88"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8"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8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88">
        <f>S88/AE88*100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88" t="inlineStr">
        <is>
          <t>SĂLAJ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8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8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8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8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8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8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8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8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88"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88" start="0" length="0">
      <dxf>
        <font>
          <sz val="12"/>
          <color auto="1"/>
          <name val="Calibri"/>
          <family val="2"/>
          <charset val="238"/>
          <scheme val="minor"/>
        </font>
        <numFmt numFmtId="166" formatCode="#,##0.00_ ;\-#,##0.00\ "/>
      </dxf>
    </rfmt>
    <rfmt sheetId="1" sqref="AD88" start="0" length="0">
      <dxf>
        <font>
          <sz val="12"/>
          <color auto="1"/>
          <name val="Calibri"/>
          <family val="2"/>
          <charset val="238"/>
          <scheme val="minor"/>
        </font>
        <numFmt numFmtId="166" formatCode="#,##0.00_ ;\-#,##0.00\ "/>
      </dxf>
    </rfmt>
    <rfmt sheetId="1" s="1" sqref="AE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88"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8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8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38" sId="1" ref="A89:XFD89" action="deleteRow">
    <undo index="65535" exp="area" ref3D="1" dr="$H$1:$N$1048576" dn="Z_65B035E3_87FA_46C5_996E_864F2C8D0EBC_.wvu.Cols" sId="1"/>
    <rfmt sheetId="1" xfDxf="1" sqref="A89:XFD89" start="0" length="0"/>
    <rcc rId="0" sId="1" dxf="1">
      <nc r="A89">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89"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8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89">
        <f>S89/AE89*100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9">
        <f>T89+U89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89">
        <f>W89+X89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8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8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89">
        <f>AC89+AD89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89" start="0" length="0">
      <dxf>
        <font>
          <sz val="12"/>
          <color auto="1"/>
          <name val="Calibri"/>
          <family val="2"/>
          <charset val="238"/>
          <scheme val="minor"/>
        </font>
        <numFmt numFmtId="166" formatCode="#,##0.00_ ;\-#,##0.00\ "/>
        <border outline="0">
          <left style="thin">
            <color indexed="64"/>
          </left>
          <right style="thin">
            <color indexed="64"/>
          </right>
          <top style="thin">
            <color indexed="64"/>
          </top>
          <bottom style="thin">
            <color indexed="64"/>
          </bottom>
        </border>
      </dxf>
    </rfmt>
    <rfmt sheetId="1" sqref="AD89" start="0" length="0">
      <dxf>
        <font>
          <sz val="12"/>
          <color auto="1"/>
          <name val="Calibri"/>
          <family val="2"/>
          <charset val="238"/>
          <scheme val="minor"/>
        </font>
        <numFmt numFmtId="166" formatCode="#,##0.00_ ;\-#,##0.00\ "/>
        <border outline="0">
          <left style="thin">
            <color indexed="64"/>
          </left>
          <right style="thin">
            <color indexed="64"/>
          </right>
          <top style="thin">
            <color indexed="64"/>
          </top>
          <bottom style="thin">
            <color indexed="64"/>
          </bottom>
        </border>
      </dxf>
    </rfmt>
    <rcc rId="0" sId="1" s="1" dxf="1">
      <nc r="AE89">
        <f>S89+V89+Y89+AB89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89">
        <f>AE89+AF89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39" sId="1" ref="A89:XFD89" action="deleteRow">
    <undo index="65535" exp="area" ref3D="1" dr="$H$1:$N$1048576" dn="Z_65B035E3_87FA_46C5_996E_864F2C8D0EBC_.wvu.Cols" sId="1"/>
    <rfmt sheetId="1" xfDxf="1" sqref="A89:XFD89" start="0" length="0"/>
    <rfmt sheetId="1" sqref="A8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9"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8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89">
        <f>S89/AE89*100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9">
        <f>T89+U89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89">
        <f>W89+X89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8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8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89">
        <f>AC89+AD89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89" start="0" length="0">
      <dxf>
        <font>
          <sz val="12"/>
          <color auto="1"/>
          <name val="Calibri"/>
          <family val="2"/>
          <charset val="238"/>
          <scheme val="minor"/>
        </font>
        <numFmt numFmtId="166" formatCode="#,##0.00_ ;\-#,##0.00\ "/>
        <border outline="0">
          <left style="thin">
            <color indexed="64"/>
          </left>
          <right style="thin">
            <color indexed="64"/>
          </right>
          <top style="thin">
            <color indexed="64"/>
          </top>
          <bottom style="thin">
            <color indexed="64"/>
          </bottom>
        </border>
      </dxf>
    </rfmt>
    <rfmt sheetId="1" sqref="AD89" start="0" length="0">
      <dxf>
        <font>
          <sz val="12"/>
          <color auto="1"/>
          <name val="Calibri"/>
          <family val="2"/>
          <charset val="238"/>
          <scheme val="minor"/>
        </font>
        <numFmt numFmtId="166" formatCode="#,##0.00_ ;\-#,##0.00\ "/>
        <border outline="0">
          <left style="thin">
            <color indexed="64"/>
          </left>
          <right style="thin">
            <color indexed="64"/>
          </right>
          <top style="thin">
            <color indexed="64"/>
          </top>
          <bottom style="thin">
            <color indexed="64"/>
          </bottom>
        </border>
      </dxf>
    </rfmt>
    <rcc rId="0" sId="1" s="1" dxf="1">
      <nc r="AE89">
        <f>S89+V89+Y89+AB89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89">
        <f>AE89+AF89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40" sId="1" ref="A89:XFD89" action="deleteRow">
    <undo index="65535" exp="area" dr="AK88:AK89" r="AK90" sId="1"/>
    <undo index="65535" exp="area" dr="AJ88:AJ89" r="AJ90" sId="1"/>
    <undo index="65535" exp="area" dr="AI88:AI89" r="AI90" sId="1"/>
    <undo index="65535" exp="area" dr="AG88:AG89" r="AG90" sId="1"/>
    <undo index="65535" exp="area" dr="AF88:AF89" r="AF90" sId="1"/>
    <undo index="65535" exp="area" dr="AE88:AE89" r="AE90" sId="1"/>
    <undo index="65535" exp="area" dr="AD88:AD89" r="AD90" sId="1"/>
    <undo index="65535" exp="area" dr="AC88:AC89" r="AC90" sId="1"/>
    <undo index="65535" exp="area" dr="AB88:AB89" r="AB90" sId="1"/>
    <undo index="65535" exp="area" dr="AA88:AA89" r="AA90" sId="1"/>
    <undo index="65535" exp="area" dr="Z88:Z89" r="Z90" sId="1"/>
    <undo index="65535" exp="area" dr="Y88:Y89" r="Y90" sId="1"/>
    <undo index="65535" exp="area" dr="X88:X89" r="X90" sId="1"/>
    <undo index="65535" exp="area" dr="W88:W89" r="W90" sId="1"/>
    <undo index="65535" exp="area" dr="V88:V89" r="V90" sId="1"/>
    <undo index="65535" exp="area" dr="U88:U89" r="U90" sId="1"/>
    <undo index="65535" exp="area" dr="T88:T89" r="T90" sId="1"/>
    <undo index="65535" exp="area" dr="S88:S89" r="S90" sId="1"/>
    <undo index="65535" exp="area" ref3D="1" dr="$H$1:$N$1048576" dn="Z_65B035E3_87FA_46C5_996E_864F2C8D0EBC_.wvu.Cols" sId="1"/>
    <rfmt sheetId="1" xfDxf="1" sqref="A89:XFD89" start="0" length="0"/>
    <rfmt sheetId="1" sqref="A8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9"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8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89">
        <f>S89/AE89*100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89">
        <f>T89+U89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89">
        <f>W89+X89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8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8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89">
        <f>AC89+AD89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89" start="0" length="0">
      <dxf>
        <font>
          <sz val="12"/>
          <color auto="1"/>
          <name val="Calibri"/>
          <family val="2"/>
          <charset val="238"/>
          <scheme val="minor"/>
        </font>
        <numFmt numFmtId="166" formatCode="#,##0.00_ ;\-#,##0.00\ "/>
        <border outline="0">
          <left style="thin">
            <color indexed="64"/>
          </left>
          <right style="thin">
            <color indexed="64"/>
          </right>
          <top style="thin">
            <color indexed="64"/>
          </top>
          <bottom style="thin">
            <color indexed="64"/>
          </bottom>
        </border>
      </dxf>
    </rfmt>
    <rfmt sheetId="1" sqref="AD89" start="0" length="0">
      <dxf>
        <font>
          <sz val="12"/>
          <color auto="1"/>
          <name val="Calibri"/>
          <family val="2"/>
          <charset val="238"/>
          <scheme val="minor"/>
        </font>
        <numFmt numFmtId="166" formatCode="#,##0.00_ ;\-#,##0.00\ "/>
        <border outline="0">
          <left style="thin">
            <color indexed="64"/>
          </left>
          <right style="thin">
            <color indexed="64"/>
          </right>
          <top style="thin">
            <color indexed="64"/>
          </top>
          <bottom style="thin">
            <color indexed="64"/>
          </bottom>
        </border>
      </dxf>
    </rfmt>
    <rcc rId="0" sId="1" s="1" dxf="1">
      <nc r="AE89">
        <f>S89+V89+Y89+AB89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89">
        <f>AE89+AF89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8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41" sId="1" ref="A89:XFD89" action="deleteRow">
    <undo index="65535" exp="area" ref3D="1" dr="$H$1:$N$1048576" dn="Z_65B035E3_87FA_46C5_996E_864F2C8D0EBC_.wvu.Cols" sId="1"/>
    <rfmt sheetId="1" xfDxf="1" sqref="A89:XFD89" start="0" length="0"/>
    <rfmt sheetId="1" sqref="A8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89" t="inlineStr">
        <is>
          <t>TOTAL SĂLAJ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89">
        <f>SUM(S88:S88)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89">
        <f>SUM(T88:T88)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89">
        <f>SUM(U88:U88)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89">
        <f>SUM(V88:V88)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89">
        <f>SUM(W88:W88)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89">
        <f>SUM(X88:X88)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89">
        <f>SUM(Y88:Y88)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89">
        <f>SUM(Z88:Z88)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89">
        <f>SUM(AA88:AA88)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89">
        <f>SUM(AB88:AB88)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89">
        <f>SUM(AC88:AC88)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89">
        <f>SUM(AD88:AD88)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89">
        <f>SUM(AE88:AE88)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89">
        <f>SUM(AF88:AF88)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89">
        <f>SUM(AG88:AG88)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8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89">
        <f>SUM(AI88:AI88)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89">
        <f>SUM(AJ88:AJ88)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89">
        <f>SUM(AK88:AK88)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42" sId="1" ref="A89:XFD89" action="deleteRow">
    <undo index="65535" exp="area" ref3D="1" dr="$H$1:$N$1048576" dn="Z_65B035E3_87FA_46C5_996E_864F2C8D0EBC_.wvu.Cols" sId="1"/>
    <rfmt sheetId="1" xfDxf="1" sqref="A89:XFD89" start="0" length="0"/>
    <rfmt sheetId="1" sqref="A89"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89"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8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8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8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89">
        <f>S89/AE89*100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89" t="inlineStr">
        <is>
          <t>SATU MARE</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8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8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8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8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8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89"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89" start="0" length="0">
      <dxf>
        <font>
          <sz val="12"/>
          <color auto="1"/>
          <name val="Calibri"/>
          <family val="2"/>
          <charset val="238"/>
          <scheme val="minor"/>
        </font>
        <numFmt numFmtId="166" formatCode="#,##0.00_ ;\-#,##0.00\ "/>
      </dxf>
    </rfmt>
    <rfmt sheetId="1" sqref="AD89" start="0" length="0">
      <dxf>
        <font>
          <sz val="12"/>
          <color auto="1"/>
          <name val="Calibri"/>
          <family val="2"/>
          <charset val="238"/>
          <scheme val="minor"/>
        </font>
        <numFmt numFmtId="166" formatCode="#,##0.00_ ;\-#,##0.00\ "/>
      </dxf>
    </rfmt>
    <rfmt sheetId="1" s="1" sqref="AE89"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89"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8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8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43" sId="1" ref="A90:XFD90" action="deleteRow">
    <undo index="65535" exp="area" ref3D="1" dr="$H$1:$N$1048576" dn="Z_65B035E3_87FA_46C5_996E_864F2C8D0EBC_.wvu.Cols" sId="1"/>
    <rfmt sheetId="1" xfDxf="1" sqref="A90:XFD90" start="0" length="0"/>
    <rcc rId="0" sId="1" dxf="1">
      <nc r="A90">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90"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90">
        <f>S90/AE90*100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90">
        <f>T90+U90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90">
        <f>W90+X90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90">
        <f>AC90+AD90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90" start="0" length="0">
      <dxf>
        <font>
          <sz val="12"/>
          <color auto="1"/>
          <name val="Calibri"/>
          <family val="2"/>
          <charset val="238"/>
          <scheme val="minor"/>
        </font>
        <numFmt numFmtId="166" formatCode="#,##0.00_ ;\-#,##0.00\ "/>
      </dxf>
    </rfmt>
    <rfmt sheetId="1" sqref="AD90" start="0" length="0">
      <dxf>
        <font>
          <sz val="12"/>
          <color auto="1"/>
          <name val="Calibri"/>
          <family val="2"/>
          <charset val="238"/>
          <scheme val="minor"/>
        </font>
        <numFmt numFmtId="166" formatCode="#,##0.00_ ;\-#,##0.00\ "/>
      </dxf>
    </rfmt>
    <rcc rId="0" sId="1" s="1" dxf="1">
      <nc r="AE90">
        <f>S90+V90+Y90+AB90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90">
        <f>AE90+AF90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9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44" sId="1" ref="A90:XFD90" action="deleteRow">
    <undo index="65535" exp="area" dr="AK89:AK90" r="AK91" sId="1"/>
    <undo index="65535" exp="area" dr="AJ89:AJ90" r="AJ91" sId="1"/>
    <undo index="65535" exp="area" dr="AI89:AI90" r="AI91" sId="1"/>
    <undo index="65535" exp="area" dr="AG89:AG90" r="AG91" sId="1"/>
    <undo index="65535" exp="area" dr="AF89:AF90" r="AF91" sId="1"/>
    <undo index="65535" exp="area" dr="AE89:AE90" r="AE91" sId="1"/>
    <undo index="65535" exp="area" dr="AD89:AD90" r="AD91" sId="1"/>
    <undo index="65535" exp="area" dr="AC89:AC90" r="AC91" sId="1"/>
    <undo index="65535" exp="area" dr="AB89:AB90" r="AB91" sId="1"/>
    <undo index="65535" exp="area" dr="AA89:AA90" r="AA91" sId="1"/>
    <undo index="65535" exp="area" dr="Z89:Z90" r="Z91" sId="1"/>
    <undo index="65535" exp="area" dr="Y89:Y90" r="Y91" sId="1"/>
    <undo index="65535" exp="area" dr="X89:X90" r="X91" sId="1"/>
    <undo index="65535" exp="area" dr="W89:W90" r="W91" sId="1"/>
    <undo index="65535" exp="area" dr="V89:V90" r="V91" sId="1"/>
    <undo index="65535" exp="area" dr="U89:U90" r="U91" sId="1"/>
    <undo index="65535" exp="area" dr="T89:T90" r="T91" sId="1"/>
    <undo index="65535" exp="area" dr="S89:S90" r="S91" sId="1"/>
    <undo index="65535" exp="area" ref3D="1" dr="$H$1:$N$1048576" dn="Z_65B035E3_87FA_46C5_996E_864F2C8D0EBC_.wvu.Cols" sId="1"/>
    <rfmt sheetId="1" xfDxf="1" sqref="A90:XFD90" start="0" length="0"/>
    <rfmt sheetId="1" sqref="A9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0"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90">
        <f>S90/AE90*100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90">
        <f>T90+U90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90">
        <f>W90+X90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90">
        <f>AC90+AD90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90" start="0" length="0">
      <dxf>
        <font>
          <sz val="12"/>
          <color auto="1"/>
          <name val="Calibri"/>
          <family val="2"/>
          <charset val="238"/>
          <scheme val="minor"/>
        </font>
        <numFmt numFmtId="166" formatCode="#,##0.00_ ;\-#,##0.00\ "/>
      </dxf>
    </rfmt>
    <rfmt sheetId="1" sqref="AD90" start="0" length="0">
      <dxf>
        <font>
          <sz val="12"/>
          <color auto="1"/>
          <name val="Calibri"/>
          <family val="2"/>
          <charset val="238"/>
          <scheme val="minor"/>
        </font>
        <numFmt numFmtId="166" formatCode="#,##0.00_ ;\-#,##0.00\ "/>
      </dxf>
    </rfmt>
    <rcc rId="0" sId="1" s="1" dxf="1">
      <nc r="AE90">
        <f>S90+V90+Y90+AB90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90">
        <f>AE90+AF90</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9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45" sId="1" ref="A90:XFD90" action="deleteRow">
    <undo index="65535" exp="area" ref3D="1" dr="$H$1:$N$1048576" dn="Z_65B035E3_87FA_46C5_996E_864F2C8D0EBC_.wvu.Cols" sId="1"/>
    <rfmt sheetId="1" xfDxf="1" sqref="A90:XFD90" start="0" length="0"/>
    <rfmt sheetId="1" sqref="A9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90" t="inlineStr">
        <is>
          <t>TOTAL SATU MARE</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90">
        <f>SUM(S89:S89)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90">
        <f>SUM(T89:T89)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90">
        <f>SUM(U89:U89)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90">
        <f>SUM(V89:V89)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90">
        <f>SUM(W89:W89)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90">
        <f>SUM(X89:X89)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90">
        <f>SUM(Y89:Y89)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90">
        <f>SUM(Z89:Z89)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90">
        <f>SUM(AA89:AA89)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90">
        <f>SUM(AB89:AB89)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90">
        <f>SUM(AC89:AC89)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90">
        <f>SUM(AD89:AD89)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90">
        <f>SUM(AE89:AE89)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90">
        <f>SUM(AF89:AF89)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90">
        <f>SUM(AG89:AG89)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9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90">
        <f>SUM(AI89:AI89)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90">
        <f>SUM(AJ89:AJ89)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90">
        <f>SUM(AK89:AK89)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46" sId="1" ref="A90:XFD90" action="deleteRow">
    <undo index="65535" exp="area" ref3D="1" dr="$H$1:$N$1048576" dn="Z_65B035E3_87FA_46C5_996E_864F2C8D0EBC_.wvu.Cols" sId="1"/>
    <rfmt sheetId="1" xfDxf="1" sqref="A90:XFD90" start="0" length="0"/>
    <rfmt sheetId="1" sqref="A90"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0"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90" t="inlineStr">
        <is>
          <t>SIBIU</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9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9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0"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9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90" start="0" length="0">
      <dxf>
        <font>
          <sz val="12"/>
          <color auto="1"/>
          <name val="Calibri"/>
          <family val="2"/>
          <charset val="238"/>
          <scheme val="minor"/>
        </font>
        <numFmt numFmtId="166" formatCode="#,##0.00_ ;\-#,##0.00\ "/>
      </dxf>
    </rfmt>
    <rfmt sheetId="1" sqref="AD90" start="0" length="0">
      <dxf>
        <font>
          <sz val="12"/>
          <color auto="1"/>
          <name val="Calibri"/>
          <family val="2"/>
          <charset val="238"/>
          <scheme val="minor"/>
        </font>
        <numFmt numFmtId="166" formatCode="#,##0.00_ ;\-#,##0.00\ "/>
      </dxf>
    </rfmt>
    <rfmt sheetId="1" s="1" sqref="AE9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90"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9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47" sId="1" ref="A92:XFD92" action="deleteRow">
    <undo index="65535" exp="area" dr="AK90:AK92" r="AK93" sId="1"/>
    <undo index="65535" exp="area" dr="AJ90:AJ92" r="AJ93" sId="1"/>
    <undo index="65535" exp="area" dr="AI90:AI92" r="AI93" sId="1"/>
    <undo index="65535" exp="area" dr="AG90:AG92" r="AG93" sId="1"/>
    <undo index="65535" exp="area" dr="AF90:AF92" r="AF93" sId="1"/>
    <undo index="65535" exp="area" dr="AE90:AE92" r="AE93" sId="1"/>
    <undo index="65535" exp="area" dr="AD90:AD92" r="AD93" sId="1"/>
    <undo index="65535" exp="area" dr="AC90:AC92" r="AC93" sId="1"/>
    <undo index="65535" exp="area" dr="AB90:AB92" r="AB93" sId="1"/>
    <undo index="65535" exp="area" dr="AA90:AA92" r="AA93" sId="1"/>
    <undo index="65535" exp="area" dr="Z90:Z92" r="Z93" sId="1"/>
    <undo index="65535" exp="area" dr="Y90:Y92" r="Y93" sId="1"/>
    <undo index="65535" exp="area" dr="X90:X92" r="X93" sId="1"/>
    <undo index="65535" exp="area" dr="W90:W92" r="W93" sId="1"/>
    <undo index="65535" exp="area" dr="V90:V92" r="V93" sId="1"/>
    <undo index="65535" exp="area" dr="U90:U92" r="U93" sId="1"/>
    <undo index="65535" exp="area" dr="T90:T92" r="T93" sId="1"/>
    <undo index="65535" exp="area" dr="S90:S92" r="S93" sId="1"/>
    <undo index="65535" exp="area" ref3D="1" dr="$H$1:$N$1048576" dn="Z_65B035E3_87FA_46C5_996E_864F2C8D0EBC_.wvu.Cols" sId="1"/>
    <rfmt sheetId="1" xfDxf="1" sqref="A92:XFD92" start="0" length="0"/>
    <rfmt sheetId="1" sqref="A9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2"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92">
        <f>S92/AE92*100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92">
        <f>T92+U92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2"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92">
        <f>W92+X92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2"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2"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92">
        <f>AC92+AD92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92">
        <f>S92+V92+Y92+AB92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9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92">
        <f>AE92+AF92</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9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48" sId="1" ref="A92:XFD92" action="deleteRow">
    <undo index="65535" exp="area" ref3D="1" dr="$H$1:$N$1048576" dn="Z_65B035E3_87FA_46C5_996E_864F2C8D0EBC_.wvu.Cols" sId="1"/>
    <rfmt sheetId="1" xfDxf="1" sqref="A92:XFD92" start="0" length="0"/>
    <rfmt sheetId="1" sqref="A9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92" t="inlineStr">
        <is>
          <t>TOTAL SIBIU</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92">
        <f>SUM(S90:S91)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92">
        <f>SUM(T90:T91)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92">
        <f>SUM(U90:U91)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92">
        <f>SUM(V90:V91)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92">
        <f>SUM(W90:W91)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92">
        <f>SUM(X90:X91)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92">
        <f>SUM(Y90:Y91)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92">
        <f>SUM(Z90:Z91)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92">
        <f>SUM(AA90:AA91)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92">
        <f>SUM(AB90:AB91)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92">
        <f>SUM(AC90:AC91)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92">
        <f>SUM(AD90:AD91)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92">
        <f>SUM(AE90:AE91)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92">
        <f>SUM(AF90:AF91)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92">
        <f>SUM(AG90:AG91)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9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92">
        <f>SUM(AI90:AI91)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92">
        <f>SUM(AJ90:AJ91)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92">
        <f>SUM(AK90:AK91)</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49" sId="1" ref="A92:XFD92" action="deleteRow">
    <undo index="65535" exp="area" ref3D="1" dr="$H$1:$N$1048576" dn="Z_65B035E3_87FA_46C5_996E_864F2C8D0EBC_.wvu.Cols" sId="1"/>
    <rfmt sheetId="1" xfDxf="1" sqref="A92:XFD92" start="0" length="0"/>
    <rfmt sheetId="1" sqref="A92"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2"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92">
        <f>S92/AE92*100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92" t="inlineStr">
        <is>
          <t>SUCEAVA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2"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V9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2"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2"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2"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9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9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9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92"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9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50" sId="1" ref="A93:XFD93" action="deleteRow">
    <undo index="65535" exp="area" ref3D="1" dr="$H$1:$N$1048576" dn="Z_65B035E3_87FA_46C5_996E_864F2C8D0EBC_.wvu.Cols" sId="1"/>
    <rfmt sheetId="1" xfDxf="1" sqref="A93:XFD93" start="0" length="0"/>
    <rcc rId="0" sId="1" dxf="1">
      <nc r="A93">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93"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93">
        <f>S93/AE93*100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93">
        <f>T93+U93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3"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93">
        <f>W93+X93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3"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3"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93">
        <f>AC93+AD93</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93">
        <f>S93+V93+Y93+AB93</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93">
        <f>AE93+AF93</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93"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51" sId="1" ref="A93:XFD93" action="deleteRow">
    <undo index="65535" exp="area" dr="AK92:AK93" r="AK94" sId="1"/>
    <undo index="65535" exp="area" dr="AJ92:AJ93" r="AJ94" sId="1"/>
    <undo index="65535" exp="area" dr="AI92:AI93" r="AI94" sId="1"/>
    <undo index="65535" exp="area" dr="AG92:AG93" r="AG94" sId="1"/>
    <undo index="65535" exp="area" dr="AF92:AF93" r="AF94" sId="1"/>
    <undo index="65535" exp="area" dr="AE92:AE93" r="AE94" sId="1"/>
    <undo index="65535" exp="area" dr="AD92:AD93" r="AD94" sId="1"/>
    <undo index="65535" exp="area" dr="AC92:AC93" r="AC94" sId="1"/>
    <undo index="65535" exp="area" dr="AB92:AB93" r="AB94" sId="1"/>
    <undo index="65535" exp="area" dr="AA92:AA93" r="AA94" sId="1"/>
    <undo index="65535" exp="area" dr="Z92:Z93" r="Z94" sId="1"/>
    <undo index="65535" exp="area" dr="Y92:Y93" r="Y94" sId="1"/>
    <undo index="65535" exp="area" dr="X92:X93" r="X94" sId="1"/>
    <undo index="65535" exp="area" dr="W92:W93" r="W94" sId="1"/>
    <undo index="65535" exp="area" dr="V92:V93" r="V94" sId="1"/>
    <undo index="65535" exp="area" dr="U92:U93" r="U94" sId="1"/>
    <undo index="65535" exp="area" dr="T92:T93" r="T94" sId="1"/>
    <undo index="65535" exp="area" dr="S92:S93" r="S94" sId="1"/>
    <undo index="65535" exp="area" ref3D="1" dr="$H$1:$N$1048576" dn="Z_65B035E3_87FA_46C5_996E_864F2C8D0EBC_.wvu.Cols" sId="1"/>
    <rfmt sheetId="1" xfDxf="1" sqref="A93:XFD93" start="0" length="0"/>
    <rfmt sheetId="1" sqref="A93"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3"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93">
        <f>S93/AE93*100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93">
        <f>T93+U93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3"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93">
        <f>W93+X93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3"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3"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93">
        <f>AC93+AD93</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93">
        <f>S93+V93+Y93+AB93</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93">
        <f>AE93+AF93</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93"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52" sId="1" ref="A93:XFD93" action="deleteRow">
    <undo index="65535" exp="area" ref3D="1" dr="$H$1:$N$1048576" dn="Z_65B035E3_87FA_46C5_996E_864F2C8D0EBC_.wvu.Cols" sId="1"/>
    <rfmt sheetId="1" xfDxf="1" sqref="A93:XFD93" start="0" length="0"/>
    <rfmt sheetId="1" sqref="A93"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93" t="inlineStr">
        <is>
          <t>TOTAL SUCEAVA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93">
        <f>SUM(S92:S92)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93">
        <f>SUM(T92:T92)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93">
        <f>SUM(U92:U92)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93">
        <f>SUM(V92:V92)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93">
        <f>SUM(W92:W92)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93">
        <f>SUM(X92:X92)</f>
      </nc>
      <n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93">
        <f>SUM(Y92:Y92)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93">
        <f>SUM(Z92:Z92)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93">
        <f>SUM(AA92:AA92)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93">
        <f>SUM(AB92:AB92)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93">
        <f>SUM(AC92:AC92)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93">
        <f>SUM(AD92:AD92)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93">
        <f>SUM(AE92:AE92)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93">
        <f>SUM(AF92:AF92)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93">
        <f>SUM(AG92:AG92)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9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93">
        <f>SUM(AI92:AI92)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93">
        <f>SUM(AJ92:AJ92)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93">
        <f>SUM(AK92:AK92)</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53" sId="1" ref="A93:XFD93" action="deleteRow">
    <undo index="65535" exp="area" ref3D="1" dr="$H$1:$N$1048576" dn="Z_65B035E3_87FA_46C5_996E_864F2C8D0EBC_.wvu.Cols" sId="1"/>
    <rfmt sheetId="1" xfDxf="1" sqref="A93:XFD93" start="0" length="0"/>
    <rfmt sheetId="1" sqref="A93"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3"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93" t="inlineStr">
        <is>
          <t>TELEORMAN</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3"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V93"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rder>
      </dxf>
    </rfmt>
    <rfmt sheetId="1" sqref="X93"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rder>
      </dxf>
    </rfmt>
    <rfmt sheetId="1" sqref="Z93"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dxf>
    </rfmt>
    <rfmt sheetId="1" sqref="AA93"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93"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93"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93"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93"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54" sId="1" ref="A94:XFD94" action="deleteRow">
    <undo index="65535" exp="area" ref3D="1" dr="$H$1:$N$1048576" dn="Z_65B035E3_87FA_46C5_996E_864F2C8D0EBC_.wvu.Cols" sId="1"/>
    <rfmt sheetId="1" xfDxf="1" sqref="A94:XFD94" start="0" length="0"/>
    <rcc rId="0" sId="1" dxf="1">
      <nc r="A94">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94"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94">
        <f>S94/AE94*100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94">
        <f>T94+U94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4"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94">
        <f>W94+X94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94" start="0" length="0">
      <dxf>
        <font>
          <b/>
          <sz val="12"/>
          <color auto="1"/>
          <name val="Calibri"/>
          <family val="2"/>
          <charset val="238"/>
          <scheme val="minor"/>
        </font>
        <alignment horizontal="right" vertical="center" wrapText="1"/>
        <border outline="0">
          <left style="thin">
            <color indexed="64"/>
          </left>
          <right style="thin">
            <color indexed="64"/>
          </right>
          <bottom style="thin">
            <color indexed="64"/>
          </bottom>
        </border>
      </dxf>
    </rfmt>
    <rfmt sheetId="1" sqref="X94"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Y94">
        <f>Z94+AA94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9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A94"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94">
        <f>AC94+AD94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94">
        <f>S94+V94+Y94+AB94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94">
        <f>AE94+AF94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9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55" sId="1" ref="A94:XFD94" action="deleteRow">
    <undo index="65535" exp="area" dr="AK93:AK94" r="AK95" sId="1"/>
    <undo index="65535" exp="area" dr="AJ93:AJ94" r="AJ95" sId="1"/>
    <undo index="65535" exp="area" dr="AI93:AI94" r="AI95" sId="1"/>
    <undo index="65535" exp="area" dr="AG93:AG94" r="AG95" sId="1"/>
    <undo index="65535" exp="area" dr="AF93:AF94" r="AF95" sId="1"/>
    <undo index="65535" exp="area" dr="AE93:AE94" r="AE95" sId="1"/>
    <undo index="65535" exp="area" dr="AD93:AD94" r="AD95" sId="1"/>
    <undo index="65535" exp="area" dr="AC93:AC94" r="AC95" sId="1"/>
    <undo index="65535" exp="area" dr="AB93:AB94" r="AB95" sId="1"/>
    <undo index="65535" exp="area" dr="AA93:AA94" r="AA95" sId="1"/>
    <undo index="65535" exp="area" dr="Z93:Z94" r="Z95" sId="1"/>
    <undo index="65535" exp="area" dr="Y93:Y94" r="Y95" sId="1"/>
    <undo index="65535" exp="area" dr="X93:X94" r="X95" sId="1"/>
    <undo index="65535" exp="area" dr="W93:W94" r="W95" sId="1"/>
    <undo index="65535" exp="area" dr="V93:V94" r="V95" sId="1"/>
    <undo index="65535" exp="area" dr="U93:U94" r="U95" sId="1"/>
    <undo index="65535" exp="area" dr="T93:T94" r="T95" sId="1"/>
    <undo index="65535" exp="area" dr="S93:S94" r="S95" sId="1"/>
    <undo index="65535" exp="area" ref3D="1" dr="$H$1:$N$1048576" dn="Z_65B035E3_87FA_46C5_996E_864F2C8D0EBC_.wvu.Cols" sId="1"/>
    <rfmt sheetId="1" xfDxf="1" sqref="A94:XFD94" start="0" length="0"/>
    <rfmt sheetId="1" sqref="A9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4"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94">
        <f>S94/AE94*100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94">
        <f>T94+U94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4"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V94">
        <f>W94+X94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4"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Y94">
        <f>Z94+AA94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9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4"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94">
        <f>AC94+AD94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94">
        <f>S94+V94+Y94+AB94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94">
        <f>AE94+AF94</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9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56" sId="1" ref="A94:XFD94" action="deleteRow">
    <undo index="65535" exp="area" ref3D="1" dr="$H$1:$N$1048576" dn="Z_65B035E3_87FA_46C5_996E_864F2C8D0EBC_.wvu.Cols" sId="1"/>
    <rfmt sheetId="1" xfDxf="1" sqref="A94:XFD94" start="0" length="0"/>
    <rfmt sheetId="1" sqref="A9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94" t="inlineStr">
        <is>
          <t>TOTAL TELEORMAN</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94">
        <f>SUM(S93:S93)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94">
        <f>SUM(T93:T93)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94">
        <f>SUM(U93:U93)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94">
        <f>SUM(V93:V93)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94">
        <f>SUM(W93:W93)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94">
        <f>SUM(X93:X93)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94">
        <f>SUM(Y93:Y93)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94">
        <f>SUM(Z93:Z93)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94">
        <f>SUM(AA93:AA93)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94">
        <f>SUM(AB93:AB93)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94">
        <f>SUM(AC93:AC93)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94">
        <f>SUM(AD93:AD93)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94">
        <f>SUM(AE93:AE93)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94">
        <f>SUM(AF93:AF93)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94">
        <f>SUM(AG93:AG93)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9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94">
        <f>SUM(AI93:AI93)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94">
        <f>SUM(AJ93:AJ93)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94">
        <f>SUM(AK93:AK93)</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57" sId="1" ref="A94:XFD94" action="deleteRow">
    <undo index="65535" exp="area" ref3D="1" dr="$H$1:$N$1048576" dn="Z_65B035E3_87FA_46C5_996E_864F2C8D0EBC_.wvu.Cols" sId="1"/>
    <rfmt sheetId="1" xfDxf="1" sqref="A94:XFD94" start="0" length="0"/>
    <rfmt sheetId="1" sqref="A94"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4"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4"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94" t="inlineStr">
        <is>
          <t>TIMIȘ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4"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V9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4"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Y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4"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4" start="0" length="0">
      <dxf>
        <font>
          <sz val="12"/>
          <color theme="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9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9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94"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94"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58" sId="1" ref="A97:XFD97" action="deleteRow">
    <undo index="65535" exp="area" ref3D="1" dr="$H$1:$N$1048576" dn="Z_65B035E3_87FA_46C5_996E_864F2C8D0EBC_.wvu.Cols" sId="1"/>
    <rfmt sheetId="1" xfDxf="1" sqref="A97:XFD97" start="0" length="0"/>
    <rfmt sheetId="1" sqref="A9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97" t="inlineStr">
        <is>
          <t>TOTAL TIMIȘ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97">
        <f>SUM(S94:S96)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97">
        <f>SUM(T94:T96)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97">
        <f>SUM(U94:U96)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97">
        <f>SUM(V94:V96)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97">
        <f>SUM(W94:W96)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97">
        <f>SUM(X94:X96)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97">
        <f>SUM(Y94:Y96)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97">
        <f>SUM(Z94:Z96)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97">
        <f>SUM(AA94:AA96)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97">
        <f>SUM(AB94:AB96)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97">
        <f>SUM(AC94:AC96)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97">
        <f>SUM(AD94:AD96)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97">
        <f>SUM(AE94:AE96)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97">
        <f>SUM(AF94:AF96)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97">
        <f>SUM(AG94:AG96)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9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97">
        <f>SUM(AI94:AI96)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97">
        <f>SUM(AJ94:AJ96)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97">
        <f>SUM(AK94:AK96)</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59" sId="1" ref="A97:XFD97" action="deleteRow">
    <undo index="65535" exp="area" ref3D="1" dr="$H$1:$N$1048576" dn="Z_65B035E3_87FA_46C5_996E_864F2C8D0EBC_.wvu.Cols" sId="1"/>
    <rfmt sheetId="1" xfDxf="1" sqref="A97:XFD97" start="0" length="0"/>
    <rfmt sheetId="1" sqref="A97"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7"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7"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97" t="inlineStr">
        <is>
          <t>TULCEA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9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9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97"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9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9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7"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9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9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9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9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97"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97"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60" sId="1" ref="A99:XFD99" action="deleteRow">
    <undo index="65535" exp="area" dr="AK97:AK99" r="AK100" sId="1"/>
    <undo index="65535" exp="area" dr="AJ97:AJ99" r="AJ100" sId="1"/>
    <undo index="65535" exp="area" dr="AI97:AI99" r="AI100" sId="1"/>
    <undo index="65535" exp="area" dr="AG97:AG99" r="AG100" sId="1"/>
    <undo index="65535" exp="area" dr="AF97:AF99" r="AF100" sId="1"/>
    <undo index="65535" exp="area" dr="AE97:AE99" r="AE100" sId="1"/>
    <undo index="65535" exp="area" dr="AD97:AD99" r="AD100" sId="1"/>
    <undo index="65535" exp="area" dr="AC97:AC99" r="AC100" sId="1"/>
    <undo index="65535" exp="area" dr="AB97:AB99" r="AB100" sId="1"/>
    <undo index="65535" exp="area" dr="AA97:AA99" r="AA100" sId="1"/>
    <undo index="65535" exp="area" dr="Z97:Z99" r="Z100" sId="1"/>
    <undo index="65535" exp="area" dr="Y97:Y99" r="Y100" sId="1"/>
    <undo index="65535" exp="area" dr="X97:X99" r="X100" sId="1"/>
    <undo index="65535" exp="area" dr="W97:W99" r="W100" sId="1"/>
    <undo index="65535" exp="area" dr="V97:V99" r="V100" sId="1"/>
    <undo index="65535" exp="area" dr="U97:U99" r="U100" sId="1"/>
    <undo index="65535" exp="area" dr="T97:T99" r="T100" sId="1"/>
    <undo index="65535" exp="area" dr="S97:S99" r="S100" sId="1"/>
    <undo index="65535" exp="area" ref3D="1" dr="$H$1:$N$1048576" dn="Z_65B035E3_87FA_46C5_996E_864F2C8D0EBC_.wvu.Cols" sId="1"/>
    <rfmt sheetId="1" xfDxf="1" sqref="A99:XFD99" start="0" length="0"/>
    <rfmt sheetId="1" sqref="A9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9"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99" t="inlineStr">
        <is>
          <t>PUBLICE LOCALE</t>
        </is>
      </nc>
      <n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ndxf>
    </rcc>
    <rfmt sheetId="1" sqref="H9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99">
        <f>S99/AE99*100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99">
        <f>T99+U99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99">
        <f>W99+X99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99">
        <f>Z99+AA99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9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99">
        <f>AC99+AD99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99">
        <f>S99+V99+Y99+AB99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9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99">
        <f>AE99+AF99</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9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61" sId="1" ref="A99:XFD99" action="deleteRow">
    <undo index="65535" exp="area" ref3D="1" dr="$H$1:$N$1048576" dn="Z_65B035E3_87FA_46C5_996E_864F2C8D0EBC_.wvu.Cols" sId="1"/>
    <rfmt sheetId="1" xfDxf="1" sqref="A99:XFD99" start="0" length="0"/>
    <rfmt sheetId="1" sqref="A9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99" t="inlineStr">
        <is>
          <t>TOTAL TULCEA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99">
        <f>SUM(S97:S98)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99">
        <f>SUM(T97:T98)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99">
        <f>SUM(U97:U98)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99">
        <f>SUM(V97:V98)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99">
        <f>SUM(W97:W98)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99">
        <f>SUM(X97:X98)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99">
        <f>SUM(Y97:Y98)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99">
        <f>SUM(Z97:Z98)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99">
        <f>SUM(AA97:AA98)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99">
        <f>SUM(AB97:AB98)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99">
        <f>SUM(AC97:AC98)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99">
        <f>SUM(AD97:AD98)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99">
        <f>SUM(AE97:AE98)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99">
        <f>SUM(AF97:AF98)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99">
        <f>SUM(AG97:AG98)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9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99">
        <f>SUM(AI97:AI98)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99">
        <f>SUM(AJ97:AJ98)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99">
        <f>SUM(AK97:AK98)</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62" sId="1" ref="A99:XFD99" action="deleteRow">
    <undo index="65535" exp="area" ref3D="1" dr="$H$1:$N$1048576" dn="Z_65B035E3_87FA_46C5_996E_864F2C8D0EBC_.wvu.Cols" sId="1"/>
    <rfmt sheetId="1" xfDxf="1" sqref="A99:XFD99" start="0" length="0"/>
    <rfmt sheetId="1" sqref="A99"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9"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9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99" t="inlineStr">
        <is>
          <t>VÂLCEA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1" sqref="S9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T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9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99"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99"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9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99"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9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99"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9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63" sId="1" ref="A101:XFD101" action="deleteRow">
    <undo index="65535" exp="area" dr="AK99:AK101" r="AK102" sId="1"/>
    <undo index="65535" exp="area" dr="AJ99:AJ101" r="AJ102" sId="1"/>
    <undo index="65535" exp="area" dr="AI99:AI101" r="AI102" sId="1"/>
    <undo index="65535" exp="area" dr="AG99:AG101" r="AG102" sId="1"/>
    <undo index="65535" exp="area" dr="AF99:AF101" r="AF102" sId="1"/>
    <undo index="65535" exp="area" dr="AE99:AE101" r="AE102" sId="1"/>
    <undo index="65535" exp="area" dr="AD99:AD101" r="AD102" sId="1"/>
    <undo index="65535" exp="area" dr="AC99:AC101" r="AC102" sId="1"/>
    <undo index="65535" exp="area" dr="AB99:AB101" r="AB102" sId="1"/>
    <undo index="65535" exp="area" dr="AA99:AA101" r="AA102" sId="1"/>
    <undo index="65535" exp="area" dr="Z99:Z101" r="Z102" sId="1"/>
    <undo index="65535" exp="area" dr="Y99:Y101" r="Y102" sId="1"/>
    <undo index="65535" exp="area" dr="X99:X101" r="X102" sId="1"/>
    <undo index="65535" exp="area" dr="W99:W101" r="W102" sId="1"/>
    <undo index="65535" exp="area" dr="V99:V101" r="V102" sId="1"/>
    <undo index="65535" exp="area" dr="U99:U101" r="U102" sId="1"/>
    <undo index="65535" exp="area" dr="T99:T101" r="T102" sId="1"/>
    <undo index="65535" exp="area" dr="S99:S101" r="S102" sId="1"/>
    <undo index="65535" exp="area" ref3D="1" dr="$H$1:$N$1048576" dn="Z_65B035E3_87FA_46C5_996E_864F2C8D0EBC_.wvu.Cols" sId="1"/>
    <rfmt sheetId="1" xfDxf="1" sqref="A101:XFD101" start="0" length="0"/>
    <rfmt sheetId="1" sqref="A101"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01"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10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0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01"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101">
        <f>S101/AE101*100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01">
        <f>T101+U101</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101">
        <f>W101+X101</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101">
        <f>Z101+AA101</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01"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101"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101">
        <f>AC101+AD101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101">
        <f>S101+V101+Y101+AB101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10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01">
        <f>AE101+AF101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101"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0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0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0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64" sId="1" ref="A101:XFD101" action="deleteRow">
    <undo index="65535" exp="area" ref3D="1" dr="$H$1:$N$1048576" dn="Z_65B035E3_87FA_46C5_996E_864F2C8D0EBC_.wvu.Cols" sId="1"/>
    <rfmt sheetId="1" xfDxf="1" sqref="A101:XFD101" start="0" length="0"/>
    <rfmt sheetId="1" sqref="A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B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101" t="inlineStr">
        <is>
          <t>TOTAL VÂLCEA</t>
        </is>
      </nc>
      <n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ndxf>
    </rcc>
    <rfmt sheetId="1" sqref="H10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101">
        <f>SUM(S99:S100)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101">
        <f>SUM(T99:T100)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101">
        <f>SUM(U99:U100)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101">
        <f>SUM(V99:V100)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101">
        <f>SUM(W99:W100)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101">
        <f>SUM(X99:X100)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101">
        <f>SUM(Y99:Y100)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101">
        <f>SUM(Z99:Z100)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101">
        <f>SUM(AA99:AA100)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101">
        <f>SUM(AB99:AB100)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101">
        <f>SUM(AC99:AC100)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101">
        <f>SUM(AD99:AD100)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101">
        <f>SUM(AE99:AE100)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101">
        <f>SUM(AF99:AF100)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101">
        <f>SUM(AG99:AG100)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101"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101">
        <f>SUM(AI99:AI100)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101">
        <f>SUM(AJ99:AJ100)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101">
        <f>SUM(AK99:AK100)</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65" sId="1" ref="A101:XFD101" action="deleteRow">
    <undo index="65535" exp="area" ref3D="1" dr="$H$1:$N$1048576" dn="Z_65B035E3_87FA_46C5_996E_864F2C8D0EBC_.wvu.Cols" sId="1"/>
    <rfmt sheetId="1" xfDxf="1" sqref="A101:XFD101" start="0" length="0"/>
    <rfmt sheetId="1" sqref="A101"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01"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10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0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01"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01" t="inlineStr">
        <is>
          <t>VASLUI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V101"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01"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101"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101">
        <f>AC101+AD101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10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101">
        <f>S101+V101+Y101+AB101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10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01">
        <f>AE101+AF101</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101"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0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0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0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66" sId="1" ref="A105:XFD105" action="deleteRow">
    <undo index="65535" exp="area" dr="AK101:AK105" r="AK106" sId="1"/>
    <undo index="65535" exp="area" dr="AJ101:AJ105" r="AJ106" sId="1"/>
    <undo index="65535" exp="area" dr="AI101:AI105" r="AI106" sId="1"/>
    <undo index="65535" exp="area" dr="AG101:AG105" r="AG106" sId="1"/>
    <undo index="65535" exp="area" dr="AF101:AF105" r="AF106" sId="1"/>
    <undo index="65535" exp="area" dr="AE101:AE105" r="AE106" sId="1"/>
    <undo index="65535" exp="area" dr="AD101:AD105" r="AD106" sId="1"/>
    <undo index="65535" exp="area" dr="AC101:AC105" r="AC106" sId="1"/>
    <undo index="65535" exp="area" dr="AB101:AB105" r="AB106" sId="1"/>
    <undo index="65535" exp="area" dr="AA101:AA105" r="AA106" sId="1"/>
    <undo index="65535" exp="area" dr="Z101:Z105" r="Z106" sId="1"/>
    <undo index="65535" exp="area" dr="Y101:Y105" r="Y106" sId="1"/>
    <undo index="65535" exp="area" dr="X101:X105" r="X106" sId="1"/>
    <undo index="65535" exp="area" dr="W101:W105" r="W106" sId="1"/>
    <undo index="65535" exp="area" dr="V101:V105" r="V106" sId="1"/>
    <undo index="65535" exp="area" dr="U101:U105" r="U106" sId="1"/>
    <undo index="65535" exp="area" dr="T101:T105" r="T106" sId="1"/>
    <undo index="65535" exp="area" dr="S101:S105" r="S106" sId="1"/>
    <undo index="65535" exp="area" ref3D="1" dr="$H$1:$N$1048576" dn="Z_65B035E3_87FA_46C5_996E_864F2C8D0EBC_.wvu.Cols" sId="1"/>
    <rfmt sheetId="1" xfDxf="1" sqref="A105:XFD105" start="0" length="0"/>
    <rfmt sheetId="1" sqref="A105"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05"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05"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05"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5" start="0" length="0">
      <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G105"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05"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5"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05"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0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05"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05">
        <f>S105/AE105*100</f>
      </nc>
      <ndxf>
        <font>
          <sz val="12"/>
          <color auto="1"/>
          <name val="Calibri"/>
          <family val="2"/>
          <charset val="238"/>
          <scheme val="minor"/>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105"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05"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05"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5"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5"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05">
        <f>T105+U105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T10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U10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V105">
        <f>W105+X105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10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X10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Y105">
        <f>Z105+AA105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Z10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A10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B105">
        <f>AC105+AD105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C10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1" sqref="AD10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E105">
        <f>S105+V105+Y105+AB105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1" sqref="AF105"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05">
        <f>AE105+AF105</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105"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05"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0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10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rc>
  <rrc rId="3067" sId="1" ref="A105:XFD105" action="deleteRow">
    <undo index="65535" exp="area" ref3D="1" dr="$H$1:$N$1048576" dn="Z_65B035E3_87FA_46C5_996E_864F2C8D0EBC_.wvu.Cols" sId="1"/>
    <rfmt sheetId="1" xfDxf="1" sqref="A105:XFD105" start="0" length="0"/>
    <rfmt sheetId="1" sqref="A10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105" t="inlineStr">
        <is>
          <t>TOTAL VASLUI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H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I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105">
        <f>SUM(S101:S104)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105">
        <f>SUM(T101:T104)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105">
        <f>SUM(U101:U104)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105">
        <f>SUM(V101:V104)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105">
        <f>SUM(W101:W104)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105">
        <f>SUM(X101:X104)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105">
        <f>SUM(Y101:Y104)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105">
        <f>SUM(Z101:Z104)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105">
        <f>SUM(AA101:AA104)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105">
        <f>SUM(AB101:AB104)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105">
        <f>SUM(AC101:AC104)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105">
        <f>SUM(AD101:AD104)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105">
        <f>SUM(AE101:AE104)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105">
        <f>SUM(AF101:AF104)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105">
        <f>SUM(AG101:AG104)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105"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105">
        <f>SUM(AI101:AI104)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105">
        <f>SUM(AJ101:AJ104)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105">
        <f>SUM(AK101:AK104)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68" sId="1" ref="A106:XFD106" action="deleteRow">
    <undo index="65535" exp="area" dr="AK106:AK108" r="AK109" sId="1"/>
    <undo index="65535" exp="area" dr="AJ106:AJ108" r="AJ109" sId="1"/>
    <undo index="65535" exp="area" dr="AI106:AI108" r="AI109" sId="1"/>
    <undo index="65535" exp="area" ref3D="1" dr="$H$1:$N$1048576" dn="Z_65B035E3_87FA_46C5_996E_864F2C8D0EBC_.wvu.Cols" sId="1"/>
    <rfmt sheetId="1" xfDxf="1" sqref="A106:XFD106" start="0" length="0">
      <dxf/>
    </rfmt>
    <rfmt sheetId="1" sqref="A106" start="0" length="0">
      <dxf>
        <font>
          <sz val="12"/>
          <color auto="1"/>
        </font>
        <alignment horizontal="center" vertical="center" wrapText="1"/>
        <border outline="0">
          <left style="medium">
            <color indexed="64"/>
          </left>
          <right style="thin">
            <color indexed="64"/>
          </right>
          <top style="thin">
            <color indexed="64"/>
          </top>
          <bottom style="thin">
            <color indexed="64"/>
          </bottom>
        </border>
      </dxf>
    </rfmt>
    <rfmt sheetId="1" sqref="B106" start="0" length="0">
      <dxf>
        <font>
          <sz val="12"/>
          <color auto="1"/>
        </font>
        <alignment horizontal="center" vertical="center" wrapText="1"/>
        <border outline="0">
          <right style="thin">
            <color indexed="64"/>
          </right>
          <top style="thin">
            <color indexed="64"/>
          </top>
          <bottom style="thin">
            <color indexed="64"/>
          </bottom>
        </border>
      </dxf>
    </rfmt>
    <rfmt sheetId="1" sqref="C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fmt sheetId="1" sqref="D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fmt sheetId="1" sqref="E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fmt sheetId="1" sqref="F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fmt sheetId="1" sqref="G106" start="0" length="0">
      <dxf>
        <font>
          <sz val="12"/>
          <color auto="1"/>
        </font>
        <alignment horizontal="left" vertical="center" wrapText="1"/>
        <border outline="0">
          <left style="thin">
            <color indexed="64"/>
          </left>
          <right style="thin">
            <color indexed="64"/>
          </right>
          <top style="thin">
            <color indexed="64"/>
          </top>
          <bottom style="thin">
            <color indexed="64"/>
          </bottom>
        </border>
      </dxf>
    </rfmt>
    <rfmt sheetId="1" sqref="H106" start="0" length="0">
      <dxf>
        <alignment vertical="top" wrapText="1"/>
      </dxf>
    </rfmt>
    <rfmt sheetId="1" sqref="I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fmt sheetId="1" sqref="J106" start="0" length="0">
      <dxf>
        <font>
          <sz val="12"/>
          <color auto="1"/>
        </font>
        <alignment horizontal="left" vertical="center" wrapText="1"/>
        <border outline="0">
          <left style="thin">
            <color indexed="64"/>
          </left>
          <right style="thin">
            <color indexed="64"/>
          </right>
          <top style="thin">
            <color indexed="64"/>
          </top>
          <bottom style="thin">
            <color indexed="64"/>
          </bottom>
        </border>
      </dxf>
    </rfmt>
    <rfmt sheetId="1" sqref="K106" start="0" length="0">
      <dxf>
        <font>
          <sz val="12"/>
          <color auto="1"/>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cc rId="0" sId="1" dxf="1">
      <nc r="M106">
        <f>S106/AE106*100</f>
      </nc>
      <ndxf>
        <font>
          <sz val="12"/>
          <color auto="1"/>
        </font>
        <numFmt numFmtId="165" formatCode="0.000000000"/>
        <alignment horizontal="center" vertical="center" wrapText="1"/>
        <border outline="0">
          <left style="thin">
            <color indexed="64"/>
          </left>
          <right style="thin">
            <color indexed="64"/>
          </right>
          <top style="thin">
            <color indexed="64"/>
          </top>
          <bottom style="thin">
            <color indexed="64"/>
          </bottom>
        </border>
      </ndxf>
    </rcc>
    <rfmt sheetId="1" sqref="N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fmt sheetId="1" sqref="O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fmt sheetId="1" sqref="P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fmt sheetId="1" sqref="Q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fmt sheetId="1" sqref="R106" start="0" length="0">
      <dxf>
        <font>
          <sz val="12"/>
          <color auto="1"/>
        </font>
        <alignment horizontal="center" vertical="center" wrapText="1"/>
        <border outline="0">
          <left style="thin">
            <color indexed="64"/>
          </left>
          <right style="thin">
            <color indexed="64"/>
          </right>
          <top style="thin">
            <color indexed="64"/>
          </top>
          <bottom style="thin">
            <color indexed="64"/>
          </bottom>
        </border>
      </dxf>
    </rfmt>
    <rcc rId="0" sId="1" s="1" dxf="1">
      <nc r="S106">
        <f>T106+U106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106" start="0" length="0">
      <dxf>
        <font>
          <sz val="12"/>
          <color auto="1"/>
        </font>
        <alignment horizontal="right" vertical="center" wrapText="1"/>
        <border outline="0">
          <left style="thin">
            <color indexed="64"/>
          </left>
          <right style="thin">
            <color indexed="64"/>
          </right>
          <top style="thin">
            <color indexed="64"/>
          </top>
          <bottom style="thin">
            <color indexed="64"/>
          </bottom>
        </border>
      </dxf>
    </rfmt>
    <rfmt sheetId="1" sqref="U106" start="0" length="0">
      <dxf>
        <font>
          <sz val="12"/>
          <color auto="1"/>
        </font>
        <alignment horizontal="right" vertical="center" wrapText="1"/>
        <border outline="0">
          <left style="thin">
            <color indexed="64"/>
          </left>
          <right style="thin">
            <color indexed="64"/>
          </right>
          <top style="thin">
            <color indexed="64"/>
          </top>
          <bottom style="thin">
            <color indexed="64"/>
          </bottom>
        </border>
      </dxf>
    </rfmt>
    <rcc rId="0" sId="1" s="1" dxf="1">
      <nc r="V106">
        <f>W106+X106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06" start="0" length="0">
      <dxf>
        <font>
          <sz val="12"/>
          <color auto="1"/>
        </font>
        <alignment horizontal="right" vertical="center" wrapText="1"/>
        <border outline="0">
          <left style="thin">
            <color indexed="64"/>
          </left>
          <right style="thin">
            <color indexed="64"/>
          </right>
          <top style="thin">
            <color indexed="64"/>
          </top>
          <bottom style="thin">
            <color indexed="64"/>
          </bottom>
        </border>
      </dxf>
    </rfmt>
    <rfmt sheetId="1" sqref="X106" start="0" length="0">
      <dxf>
        <font>
          <sz val="12"/>
          <color auto="1"/>
        </font>
        <alignment horizontal="right" vertical="center" wrapText="1"/>
        <border outline="0">
          <left style="thin">
            <color indexed="64"/>
          </left>
          <right style="thin">
            <color indexed="64"/>
          </right>
          <top style="thin">
            <color indexed="64"/>
          </top>
          <bottom style="thin">
            <color indexed="64"/>
          </bottom>
        </border>
      </dxf>
    </rfmt>
    <rfmt sheetId="1" s="1" sqref="Y106" start="0" length="0">
      <dxf>
        <font>
          <sz val="12"/>
          <color auto="1"/>
          <name val="Calibri"/>
          <family val="2"/>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Z106" start="0" length="0">
      <dxf>
        <font>
          <sz val="12"/>
          <color auto="1"/>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106" start="0" length="0">
      <dxf>
        <font>
          <sz val="12"/>
          <color auto="1"/>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106" start="0" length="0">
      <dxf>
        <font>
          <sz val="12"/>
          <color auto="1"/>
          <name val="Calibri"/>
          <family val="2"/>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106" start="0" length="0">
      <dxf>
        <font>
          <sz val="12"/>
          <color auto="1"/>
        </font>
        <alignment horizontal="right" vertical="center" wrapText="1"/>
        <border outline="0">
          <left style="thin">
            <color indexed="64"/>
          </left>
          <right style="thin">
            <color indexed="64"/>
          </right>
          <top style="thin">
            <color indexed="64"/>
          </top>
          <bottom style="thin">
            <color indexed="64"/>
          </bottom>
        </border>
      </dxf>
    </rfmt>
    <rfmt sheetId="1" sqref="AD106" start="0" length="0">
      <dxf>
        <font>
          <sz val="12"/>
          <color auto="1"/>
        </font>
        <alignment horizontal="right" vertical="center" wrapText="1"/>
        <border outline="0">
          <left style="thin">
            <color indexed="64"/>
          </left>
          <right style="thin">
            <color indexed="64"/>
          </right>
          <top style="thin">
            <color indexed="64"/>
          </top>
          <bottom style="thin">
            <color indexed="64"/>
          </bottom>
        </border>
      </dxf>
    </rfmt>
    <rfmt sheetId="1" s="1" sqref="AE106" start="0" length="0">
      <dxf>
        <font>
          <sz val="12"/>
          <color auto="1"/>
          <name val="Calibri"/>
          <family val="2"/>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106" start="0" length="0">
      <dxf>
        <font>
          <sz val="12"/>
          <color auto="1"/>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106" start="0" length="0">
      <dxf>
        <font>
          <sz val="12"/>
          <color auto="1"/>
          <name val="Calibri"/>
          <family val="2"/>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106" start="0" length="0">
      <dxf>
        <font>
          <sz val="12"/>
          <color auto="1"/>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06" start="0" length="0">
      <dxf>
        <font>
          <sz val="12"/>
          <color auto="1"/>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dxf="1" numFmtId="4">
      <nc r="AJ106">
        <v>0</v>
      </nc>
      <ndxf>
        <font>
          <sz val="12"/>
          <color auto="1"/>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umFmtId="4">
      <nc r="AK106">
        <v>0</v>
      </nc>
      <ndxf>
        <font>
          <sz val="12"/>
          <color auto="1"/>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69" sId="1" ref="A106:XFD106" action="deleteRow">
    <undo index="65535" exp="area" dr="AK106:AK107" r="AK108" sId="1"/>
    <undo index="65535" exp="area" dr="AJ106:AJ107" r="AJ108" sId="1"/>
    <undo index="65535" exp="area" dr="AI106:AI107" r="AI108" sId="1"/>
    <undo index="65535" exp="area" ref3D="1" dr="$H$1:$N$1048576" dn="Z_65B035E3_87FA_46C5_996E_864F2C8D0EBC_.wvu.Cols" sId="1"/>
    <rfmt sheetId="1" xfDxf="1" sqref="A106:XFD106" start="0" length="0"/>
    <rcc rId="0" sId="1" dxf="1">
      <nc r="A106">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06"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10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0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0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K106"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106">
        <f>S106/AE106*100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06">
        <f>T106+U106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106">
        <f>W106+X106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106">
        <f>Z106+AA106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Z10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10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1" sqref="AB10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C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1" sqref="AE10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F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106" start="0" length="0">
      <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dxf>
    </rfmt>
    <rfmt sheetId="1" sqref="AH10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70" sId="1" ref="A106:XFD106" action="deleteRow">
    <undo index="65535" exp="area" dr="AK106" r="AK107" sId="1"/>
    <undo index="65535" exp="area" dr="AJ106" r="AJ107" sId="1"/>
    <undo index="65535" exp="area" dr="AI106" r="AI107" sId="1"/>
    <undo index="65535" exp="area" dr="AG105:AG106" r="AG107" sId="1"/>
    <undo index="65535" exp="area" dr="AF105:AF106" r="AF107" sId="1"/>
    <undo index="65535" exp="area" dr="AE105:AE106" r="AE107" sId="1"/>
    <undo index="65535" exp="area" dr="AD105:AD106" r="AD107" sId="1"/>
    <undo index="65535" exp="area" dr="AC105:AC106" r="AC107" sId="1"/>
    <undo index="65535" exp="area" dr="AB105:AB106" r="AB107" sId="1"/>
    <undo index="65535" exp="area" dr="AA105:AA106" r="AA107" sId="1"/>
    <undo index="65535" exp="area" dr="Z105:Z106" r="Z107" sId="1"/>
    <undo index="65535" exp="area" dr="Y105:Y106" r="Y107" sId="1"/>
    <undo index="65535" exp="area" dr="X105:X106" r="X107" sId="1"/>
    <undo index="65535" exp="area" dr="W105:W106" r="W107" sId="1"/>
    <undo index="65535" exp="area" dr="V105:V106" r="V107" sId="1"/>
    <undo index="65535" exp="area" dr="U105:U106" r="U107" sId="1"/>
    <undo index="65535" exp="area" dr="T105:T106" r="T107" sId="1"/>
    <undo index="65535" exp="area" dr="S105:S106" r="S107" sId="1"/>
    <undo index="65535" exp="area" ref3D="1" dr="$H$1:$N$1048576" dn="Z_65B035E3_87FA_46C5_996E_864F2C8D0EBC_.wvu.Cols" sId="1"/>
    <rfmt sheetId="1" xfDxf="1" sqref="A106:XFD106" start="0" length="0"/>
    <rfmt sheetId="1" sqref="A10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10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0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06"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M106">
        <f>S106/AE106*100</f>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N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06">
        <f>T106+U106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V106">
        <f>W106+X106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Y106">
        <f>Z106+AA106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Z10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10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106">
        <f>AC106+AD106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106">
        <f>S106+V106+Y106+AB106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06">
        <f>AE106+AF106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10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rc rId="3071" sId="1" ref="A106:XFD106" action="deleteRow">
    <undo index="65535" exp="area" ref3D="1" dr="$H$1:$N$1048576" dn="Z_65B035E3_87FA_46C5_996E_864F2C8D0EBC_.wvu.Cols" sId="1"/>
    <rfmt sheetId="1" xfDxf="1" sqref="A106:XFD106" start="0" length="0"/>
    <rfmt sheetId="1" sqref="A10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C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G106" t="inlineStr">
        <is>
          <t>TOTAL VRANCEA</t>
        </is>
      </nc>
      <n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ndxf>
    </rcc>
    <rfmt sheetId="1" sqref="H10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S106">
        <f>SUM(S105:S105)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T106">
        <f>SUM(T105:T105)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U106">
        <f>SUM(U105:U105)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V106">
        <f>SUM(V105:V105)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W106">
        <f>SUM(W105:W105)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X106">
        <f>SUM(X105:X105)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Y106">
        <f>SUM(Y105:Y105)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Z106">
        <f>SUM(Z105:Z105)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A106">
        <f>SUM(AA105:AA105)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B106">
        <f>SUM(AB105:AB105)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C106">
        <f>SUM(AC105:AC105)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D106">
        <f>SUM(AD105:AD105)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E106">
        <f>SUM(AE105:AE105)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F106">
        <f>SUM(AF105:AF105)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G106">
        <f>SUM(AG105:AG105)</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AH10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dxf="1">
      <nc r="AI106">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J106">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cc rId="0" sId="1" dxf="1">
      <nc r="AK106">
        <f>SUM(#REF!)</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rc>
  <rrc rId="3072" sId="1" ref="A106:XFD106" action="deleteRow">
    <undo index="65535" exp="area" ref3D="1" dr="$H$1:$N$1048576" dn="Z_65B035E3_87FA_46C5_996E_864F2C8D0EBC_.wvu.Cols" sId="1"/>
    <rfmt sheetId="1" xfDxf="1" sqref="A106:XFD106" start="0" length="0"/>
    <rfmt sheetId="1" sqref="A10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06" start="0" length="0">
      <dxf>
        <font>
          <b/>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C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D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E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G10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0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06"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06" t="inlineStr">
        <is>
          <t xml:space="preserve"> Proiect cu acoperire națională</t>
        </is>
      </nc>
      <ndxf>
        <font>
          <b/>
          <sz val="12"/>
          <color auto="1"/>
          <name val="Calibri"/>
          <family val="2"/>
          <charset val="238"/>
          <scheme val="minor"/>
        </font>
        <alignment horizontal="center" vertical="center"/>
        <border outline="0">
          <left style="thin">
            <color indexed="64"/>
          </left>
          <right style="thin">
            <color indexed="64"/>
          </right>
          <top style="thin">
            <color indexed="64"/>
          </top>
          <bottom style="thin">
            <color indexed="64"/>
          </bottom>
        </border>
      </ndxf>
    </rcc>
    <rfmt sheetId="1" sqref="P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U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V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X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Y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0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A106" start="0" length="0">
      <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cc rId="0" sId="1" s="1" dxf="1">
      <nc r="AB106">
        <f>AC106+AD106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C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D10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cc rId="0" sId="1" s="1" dxf="1">
      <nc r="AE106">
        <f>S106+V106+Y106+AB106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F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06">
        <f>AE106+AF106</f>
      </nc>
      <ndxf>
        <font>
          <sz val="12"/>
          <color auto="1"/>
          <name val="Calibri"/>
          <family val="2"/>
          <charset val="238"/>
          <scheme val="minor"/>
        </font>
        <numFmt numFmtId="166" formatCode="#,##0.00_ ;\-#,##0.00\ "/>
        <alignment horizontal="right" vertical="center" wrapText="1"/>
        <border outline="0">
          <left style="thin">
            <color indexed="64"/>
          </left>
          <right style="thin">
            <color indexed="64"/>
          </right>
          <top style="thin">
            <color indexed="64"/>
          </top>
          <bottom style="thin">
            <color indexed="64"/>
          </bottom>
        </border>
      </ndxf>
    </rcc>
    <rfmt sheetId="1" sqref="AH106"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0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rc>
  <rfmt sheetId="1" sqref="G259:H259">
    <dxf>
      <alignment vertical="center"/>
    </dxf>
  </rfmt>
  <rfmt sheetId="1" sqref="G259:H259" start="0" length="0">
    <dxf>
      <border>
        <bottom style="thin">
          <color indexed="64"/>
        </bottom>
      </border>
    </dxf>
  </rfmt>
  <rfmt sheetId="1" sqref="G259:H25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J254">
    <dxf>
      <alignment vertical="center"/>
    </dxf>
  </rfmt>
  <rcv guid="{8B9DA727-D797-4F6E-854A-098D13D55FA0}" action="delete"/>
  <rdn rId="0" localSheetId="1" customView="1" name="Z_8B9DA727_D797_4F6E_854A_098D13D55FA0_.wvu.PrintArea" hidden="1" oldHidden="1">
    <formula>Sheet1!$A$1:$AK$281</formula>
    <oldFormula>Sheet1!$A$1:$AK$281</oldFormula>
  </rdn>
  <rdn rId="0" localSheetId="1" customView="1" name="Z_8B9DA727_D797_4F6E_854A_098D13D55FA0_.wvu.FilterData" hidden="1" oldHidden="1">
    <formula>Sheet1!$A$1:$AK$281</formula>
    <oldFormula>Sheet1!$A$1:$AK$281</oldFormula>
  </rdn>
  <rcv guid="{8B9DA727-D797-4F6E-854A-098D13D55FA0}" action="add"/>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B9DA727-D797-4F6E-854A-098D13D55FA0}" action="delete"/>
  <rdn rId="0" localSheetId="1" customView="1" name="Z_8B9DA727_D797_4F6E_854A_098D13D55FA0_.wvu.PrintArea" hidden="1" oldHidden="1">
    <formula>Sheet1!$A$1:$AK$281</formula>
    <oldFormula>Sheet1!$A$1:$AK$281</oldFormula>
  </rdn>
  <rdn rId="0" localSheetId="1" customView="1" name="Z_8B9DA727_D797_4F6E_854A_098D13D55FA0_.wvu.PrintTitles" hidden="1" oldHidden="1">
    <formula>Sheet1!$1:$3</formula>
  </rdn>
  <rdn rId="0" localSheetId="1" customView="1" name="Z_8B9DA727_D797_4F6E_854A_098D13D55FA0_.wvu.FilterData" hidden="1" oldHidden="1">
    <formula>Sheet1!$A$1:$AK$281</formula>
    <oldFormula>Sheet1!$A$1:$AK$281</oldFormula>
  </rdn>
  <rcv guid="{8B9DA727-D797-4F6E-854A-098D13D55FA0}" action="add"/>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78" sId="1" eol="1" ref="A282:XFD282" action="insertRow">
    <undo index="65535" exp="area" ref3D="1" dr="$H$1:$N$1048576" dn="Z_65B035E3_87FA_46C5_996E_864F2C8D0EBC_.wvu.Cols" sId="1"/>
  </rrc>
  <rcc rId="3079" sId="1" odxf="1" dxf="1">
    <nc r="AE282">
      <f>SUM(AE7:AE281)</f>
    </nc>
    <odxf>
      <numFmt numFmtId="0" formatCode="General"/>
    </odxf>
    <ndxf>
      <numFmt numFmtId="166" formatCode="#,##0.00_ ;\-#,##0.00\ "/>
    </ndxf>
  </rcc>
  <rfmt sheetId="1" sqref="AG282">
    <dxf>
      <font>
        <b val="0"/>
        <i val="0"/>
        <strike val="0"/>
        <condense val="0"/>
        <extend val="0"/>
        <outline val="0"/>
        <shadow val="0"/>
        <u val="none"/>
        <vertAlign val="baseline"/>
        <sz val="12"/>
        <color auto="1"/>
        <name val="Calibri"/>
        <family val="2"/>
        <charset val="238"/>
        <scheme val="minor"/>
      </font>
      <numFmt numFmtId="166" formatCode="#,##0.00_ ;\-#,##0.00\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rfmt>
  <rcc rId="3080" sId="1">
    <nc r="AG282">
      <f>AE282+AF282</f>
    </nc>
  </rcc>
  <rfmt sheetId="1" sqref="A10" start="0" length="0">
    <dxf>
      <border outline="0">
        <left style="medium">
          <color indexed="64"/>
        </left>
      </border>
    </dxf>
  </rfmt>
  <rfmt sheetId="1" sqref="A11" start="0" length="0">
    <dxf>
      <border outline="0">
        <left style="thin">
          <color indexed="64"/>
        </left>
      </border>
    </dxf>
  </rfmt>
  <rfmt sheetId="1" sqref="A12" start="0" length="0">
    <dxf>
      <border outline="0">
        <left style="medium">
          <color indexed="64"/>
        </left>
      </border>
    </dxf>
  </rfmt>
  <rcc rId="3081" sId="1">
    <oc r="A13">
      <v>1</v>
    </oc>
    <nc r="A13">
      <v>7</v>
    </nc>
  </rcc>
  <rcc rId="3082" sId="1" odxf="1" dxf="1">
    <oc r="A14">
      <v>2</v>
    </oc>
    <nc r="A14">
      <v>8</v>
    </nc>
    <odxf>
      <font>
        <sz val="12"/>
        <color auto="1"/>
      </font>
      <border outline="0">
        <left style="medium">
          <color indexed="64"/>
        </left>
      </border>
    </odxf>
    <ndxf>
      <font>
        <sz val="12"/>
        <color auto="1"/>
      </font>
      <border outline="0">
        <left style="thin">
          <color indexed="64"/>
        </left>
      </border>
    </ndxf>
  </rcc>
  <rcc rId="3083" sId="1" odxf="1" dxf="1">
    <oc r="A15">
      <v>3</v>
    </oc>
    <nc r="A15">
      <v>9</v>
    </nc>
    <odxf>
      <font>
        <sz val="12"/>
        <color auto="1"/>
      </font>
    </odxf>
    <ndxf>
      <font>
        <sz val="12"/>
        <color auto="1"/>
      </font>
    </ndxf>
  </rcc>
  <rcc rId="3084" sId="1">
    <oc r="A16">
      <v>1</v>
    </oc>
    <nc r="A16">
      <v>10</v>
    </nc>
  </rcc>
  <rcc rId="3085" sId="1" odxf="1" dxf="1">
    <oc r="A17">
      <v>2</v>
    </oc>
    <nc r="A17">
      <v>11</v>
    </nc>
    <odxf>
      <border outline="0">
        <left style="medium">
          <color indexed="64"/>
        </left>
      </border>
    </odxf>
    <ndxf>
      <border outline="0">
        <left style="thin">
          <color indexed="64"/>
        </left>
      </border>
    </ndxf>
  </rcc>
  <rcc rId="3086" sId="1">
    <oc r="A18">
      <v>3</v>
    </oc>
    <nc r="A18">
      <v>12</v>
    </nc>
  </rcc>
  <rcc rId="3087" sId="1" odxf="1" dxf="1">
    <nc r="A19">
      <v>13</v>
    </nc>
    <odxf>
      <font>
        <b/>
        <sz val="12"/>
        <color auto="1"/>
      </font>
    </odxf>
    <ndxf>
      <font>
        <b val="0"/>
        <sz val="12"/>
        <color auto="1"/>
      </font>
    </ndxf>
  </rcc>
  <rcc rId="3088" sId="1" odxf="1" dxf="1">
    <oc r="A20">
      <v>1</v>
    </oc>
    <nc r="A20">
      <v>14</v>
    </nc>
    <odxf>
      <font>
        <b/>
        <sz val="12"/>
        <color auto="1"/>
      </font>
      <border outline="0">
        <left style="medium">
          <color indexed="64"/>
        </left>
      </border>
    </odxf>
    <ndxf>
      <font>
        <b val="0"/>
        <sz val="12"/>
        <color auto="1"/>
      </font>
      <border outline="0">
        <left style="thin">
          <color indexed="64"/>
        </left>
      </border>
    </ndxf>
  </rcc>
  <rcc rId="3089" sId="1" odxf="1" dxf="1">
    <oc r="A21">
      <v>2</v>
    </oc>
    <nc r="A21">
      <v>15</v>
    </nc>
    <odxf>
      <font>
        <b/>
        <sz val="12"/>
        <color auto="1"/>
      </font>
    </odxf>
    <ndxf>
      <font>
        <b val="0"/>
        <sz val="12"/>
        <color auto="1"/>
      </font>
    </ndxf>
  </rcc>
  <rcc rId="3090" sId="1">
    <oc r="A22">
      <v>1</v>
    </oc>
    <nc r="A22">
      <v>16</v>
    </nc>
  </rcc>
  <rcc rId="3091" sId="1" odxf="1" dxf="1">
    <oc r="A23">
      <v>2</v>
    </oc>
    <nc r="A23">
      <v>17</v>
    </nc>
    <odxf>
      <font>
        <b/>
        <sz val="12"/>
        <color auto="1"/>
      </font>
      <border outline="0">
        <left style="medium">
          <color indexed="64"/>
        </left>
      </border>
    </odxf>
    <ndxf>
      <font>
        <b val="0"/>
        <sz val="12"/>
        <color auto="1"/>
      </font>
      <border outline="0">
        <left style="thin">
          <color indexed="64"/>
        </left>
      </border>
    </ndxf>
  </rcc>
  <rcc rId="3092" sId="1">
    <oc r="A24">
      <v>1</v>
    </oc>
    <nc r="A24">
      <v>18</v>
    </nc>
  </rcc>
  <rcc rId="3093" sId="1" odxf="1" dxf="1">
    <oc r="A25">
      <v>1</v>
    </oc>
    <nc r="A25">
      <v>19</v>
    </nc>
    <odxf>
      <font>
        <b/>
        <sz val="12"/>
        <color auto="1"/>
      </font>
    </odxf>
    <ndxf>
      <font>
        <b val="0"/>
        <sz val="12"/>
        <color auto="1"/>
      </font>
    </ndxf>
  </rcc>
  <rcc rId="3094" sId="1" odxf="1" dxf="1">
    <oc r="A26">
      <v>2</v>
    </oc>
    <nc r="A26">
      <v>20</v>
    </nc>
    <odxf>
      <font>
        <b/>
        <sz val="12"/>
        <color auto="1"/>
      </font>
      <border outline="0">
        <left style="medium">
          <color indexed="64"/>
        </left>
      </border>
    </odxf>
    <ndxf>
      <font>
        <b val="0"/>
        <sz val="12"/>
        <color auto="1"/>
      </font>
      <border outline="0">
        <left style="thin">
          <color indexed="64"/>
        </left>
      </border>
    </ndxf>
  </rcc>
  <rcc rId="3095" sId="1" odxf="1" dxf="1">
    <oc r="A27">
      <v>1</v>
    </oc>
    <nc r="A27">
      <v>21</v>
    </nc>
    <odxf>
      <border outline="0">
        <left style="thin">
          <color indexed="64"/>
        </left>
      </border>
    </odxf>
    <ndxf>
      <border outline="0">
        <left style="medium">
          <color indexed="64"/>
        </left>
      </border>
    </ndxf>
  </rcc>
  <rcc rId="3096" sId="1" odxf="1" dxf="1">
    <oc r="A28">
      <v>2</v>
    </oc>
    <nc r="A28">
      <v>22</v>
    </nc>
    <odxf>
      <border outline="0">
        <left style="thin">
          <color indexed="64"/>
        </left>
      </border>
    </odxf>
    <ndxf>
      <border outline="0">
        <left style="medium">
          <color indexed="64"/>
        </left>
      </border>
    </ndxf>
  </rcc>
  <rcc rId="3097" sId="1" odxf="1" dxf="1">
    <oc r="A29">
      <v>1</v>
    </oc>
    <nc r="A29">
      <v>23</v>
    </nc>
    <odxf>
      <border outline="0">
        <left style="medium">
          <color indexed="64"/>
        </left>
      </border>
    </odxf>
    <ndxf>
      <border outline="0">
        <left style="thin">
          <color indexed="64"/>
        </left>
      </border>
    </ndxf>
  </rcc>
  <rcc rId="3098" sId="1">
    <oc r="A30">
      <v>2</v>
    </oc>
    <nc r="A30">
      <v>24</v>
    </nc>
  </rcc>
  <rcc rId="3099" sId="1">
    <oc r="A31">
      <v>3</v>
    </oc>
    <nc r="A31">
      <v>25</v>
    </nc>
  </rcc>
  <rcc rId="3100" sId="1" odxf="1" dxf="1">
    <oc r="A32">
      <v>4</v>
    </oc>
    <nc r="A32">
      <v>26</v>
    </nc>
    <odxf>
      <font>
        <sz val="12"/>
        <color auto="1"/>
      </font>
      <border outline="0">
        <left style="medium">
          <color indexed="64"/>
        </left>
      </border>
    </odxf>
    <ndxf>
      <font>
        <sz val="12"/>
        <color auto="1"/>
      </font>
      <border outline="0">
        <left style="thin">
          <color indexed="64"/>
        </left>
      </border>
    </ndxf>
  </rcc>
  <rcc rId="3101" sId="1">
    <oc r="A33">
      <v>1</v>
    </oc>
    <nc r="A33">
      <v>27</v>
    </nc>
  </rcc>
  <rcc rId="3102" sId="1" odxf="1" dxf="1">
    <oc r="A34">
      <v>2</v>
    </oc>
    <nc r="A34">
      <v>28</v>
    </nc>
    <odxf>
      <font>
        <b/>
        <sz val="12"/>
        <color auto="1"/>
      </font>
    </odxf>
    <ndxf>
      <font>
        <b val="0"/>
        <sz val="12"/>
        <color auto="1"/>
      </font>
    </ndxf>
  </rcc>
  <rcc rId="3103" sId="1" odxf="1" dxf="1">
    <oc r="A35">
      <v>3</v>
    </oc>
    <nc r="A35">
      <v>29</v>
    </nc>
    <odxf>
      <font>
        <b/>
        <sz val="12"/>
        <color auto="1"/>
      </font>
      <border outline="0">
        <left style="medium">
          <color indexed="64"/>
        </left>
      </border>
    </odxf>
    <ndxf>
      <font>
        <b val="0"/>
        <sz val="12"/>
        <color auto="1"/>
      </font>
      <border outline="0">
        <left style="thin">
          <color indexed="64"/>
        </left>
      </border>
    </ndxf>
  </rcc>
  <rcc rId="3104" sId="1" odxf="1" dxf="1">
    <oc r="A36">
      <v>4</v>
    </oc>
    <nc r="A36">
      <v>30</v>
    </nc>
    <odxf>
      <font>
        <b/>
        <sz val="12"/>
        <color auto="1"/>
      </font>
    </odxf>
    <ndxf>
      <font>
        <b val="0"/>
        <sz val="12"/>
        <color auto="1"/>
      </font>
    </ndxf>
  </rcc>
  <rcc rId="3105" sId="1" odxf="1" dxf="1">
    <oc r="A37">
      <v>5</v>
    </oc>
    <nc r="A37">
      <v>31</v>
    </nc>
    <odxf>
      <font>
        <b/>
        <sz val="12"/>
        <color auto="1"/>
      </font>
    </odxf>
    <ndxf>
      <font>
        <b val="0"/>
        <sz val="12"/>
        <color auto="1"/>
      </font>
    </ndxf>
  </rcc>
  <rcc rId="3106" sId="1" odxf="1" dxf="1">
    <oc r="A38">
      <v>2</v>
    </oc>
    <nc r="A38">
      <v>32</v>
    </nc>
    <odxf>
      <font>
        <b/>
        <sz val="12"/>
        <color auto="1"/>
      </font>
      <border outline="0">
        <left style="medium">
          <color indexed="64"/>
        </left>
      </border>
    </odxf>
    <ndxf>
      <font>
        <b val="0"/>
        <sz val="12"/>
        <color auto="1"/>
      </font>
      <border outline="0">
        <left style="thin">
          <color indexed="64"/>
        </left>
      </border>
    </ndxf>
  </rcc>
  <rcc rId="3107" sId="1" odxf="1" dxf="1">
    <oc r="A39">
      <v>3</v>
    </oc>
    <nc r="A39">
      <v>33</v>
    </nc>
    <odxf>
      <font>
        <b/>
        <sz val="12"/>
        <color auto="1"/>
      </font>
    </odxf>
    <ndxf>
      <font>
        <b val="0"/>
        <sz val="12"/>
        <color auto="1"/>
      </font>
    </ndxf>
  </rcc>
  <rcc rId="3108" sId="1" odxf="1" dxf="1">
    <oc r="A40">
      <v>4</v>
    </oc>
    <nc r="A40">
      <v>34</v>
    </nc>
    <odxf>
      <border outline="0">
        <left/>
      </border>
    </odxf>
    <ndxf>
      <border outline="0">
        <left style="medium">
          <color indexed="64"/>
        </left>
      </border>
    </ndxf>
  </rcc>
  <rcc rId="3109" sId="1" odxf="1" dxf="1">
    <oc r="A41">
      <v>1</v>
    </oc>
    <nc r="A41">
      <v>35</v>
    </nc>
    <odxf>
      <font>
        <b/>
        <sz val="12"/>
        <color auto="1"/>
      </font>
      <border outline="0">
        <left style="medium">
          <color indexed="64"/>
        </left>
      </border>
    </odxf>
    <ndxf>
      <font>
        <b val="0"/>
        <sz val="12"/>
        <color auto="1"/>
      </font>
      <border outline="0">
        <left style="thin">
          <color indexed="64"/>
        </left>
      </border>
    </ndxf>
  </rcc>
  <rcc rId="3110" sId="1" odxf="1" dxf="1">
    <oc r="A42">
      <v>2</v>
    </oc>
    <nc r="A42">
      <v>36</v>
    </nc>
    <odxf>
      <font>
        <b/>
        <sz val="12"/>
        <color auto="1"/>
      </font>
    </odxf>
    <ndxf>
      <font>
        <b val="0"/>
        <sz val="12"/>
        <color auto="1"/>
      </font>
    </ndxf>
  </rcc>
  <rcc rId="3111" sId="1" odxf="1" dxf="1">
    <oc r="A43">
      <v>3</v>
    </oc>
    <nc r="A43">
      <v>37</v>
    </nc>
    <odxf>
      <font>
        <b/>
        <sz val="12"/>
        <color auto="1"/>
      </font>
    </odxf>
    <ndxf>
      <font>
        <b val="0"/>
        <sz val="12"/>
        <color auto="1"/>
      </font>
    </ndxf>
  </rcc>
  <rcc rId="3112" sId="1" odxf="1" dxf="1">
    <oc r="A44">
      <v>1</v>
    </oc>
    <nc r="A44">
      <v>38</v>
    </nc>
    <odxf>
      <font>
        <b/>
        <sz val="12"/>
        <color auto="1"/>
      </font>
      <border outline="0">
        <left style="medium">
          <color indexed="64"/>
        </left>
      </border>
    </odxf>
    <ndxf>
      <font>
        <b val="0"/>
        <sz val="12"/>
        <color auto="1"/>
      </font>
      <border outline="0">
        <left style="thin">
          <color indexed="64"/>
        </left>
      </border>
    </ndxf>
  </rcc>
  <rcc rId="3113" sId="1">
    <oc r="A45">
      <v>1</v>
    </oc>
    <nc r="A45">
      <v>39</v>
    </nc>
  </rcc>
  <rcc rId="3114" sId="1">
    <oc r="A46">
      <v>2</v>
    </oc>
    <nc r="A46">
      <v>40</v>
    </nc>
  </rcc>
  <rcc rId="3115" sId="1" odxf="1" dxf="1">
    <oc r="A47">
      <v>3</v>
    </oc>
    <nc r="A47">
      <v>41</v>
    </nc>
    <odxf>
      <border outline="0">
        <left style="medium">
          <color indexed="64"/>
        </left>
      </border>
    </odxf>
    <ndxf>
      <border outline="0">
        <left style="thin">
          <color indexed="64"/>
        </left>
      </border>
    </ndxf>
  </rcc>
  <rcc rId="3116" sId="1" odxf="1" dxf="1">
    <oc r="A48">
      <v>1</v>
    </oc>
    <nc r="A48">
      <v>42</v>
    </nc>
    <odxf>
      <border outline="0">
        <left style="thin">
          <color indexed="64"/>
        </left>
      </border>
    </odxf>
    <ndxf>
      <border outline="0">
        <left style="medium">
          <color indexed="64"/>
        </left>
      </border>
    </ndxf>
  </rcc>
  <rcc rId="3117" sId="1">
    <oc r="A49">
      <v>2</v>
    </oc>
    <nc r="A49">
      <v>43</v>
    </nc>
  </rcc>
  <rcc rId="3118" sId="1" odxf="1" dxf="1">
    <oc r="A50">
      <v>1</v>
    </oc>
    <nc r="A50">
      <v>44</v>
    </nc>
    <odxf>
      <border outline="0">
        <left style="medium">
          <color indexed="64"/>
        </left>
      </border>
    </odxf>
    <ndxf>
      <border outline="0">
        <left style="thin">
          <color indexed="64"/>
        </left>
      </border>
    </ndxf>
  </rcc>
  <rcc rId="3119" sId="1">
    <oc r="A51">
      <v>2</v>
    </oc>
    <nc r="A51">
      <v>45</v>
    </nc>
  </rcc>
  <rcc rId="3120" sId="1">
    <oc r="A52">
      <v>1</v>
    </oc>
    <nc r="A52">
      <v>46</v>
    </nc>
  </rcc>
  <rcc rId="3121" sId="1" odxf="1" dxf="1">
    <oc r="A53">
      <v>2</v>
    </oc>
    <nc r="A53">
      <v>47</v>
    </nc>
    <odxf>
      <font>
        <b/>
        <sz val="12"/>
        <color auto="1"/>
      </font>
    </odxf>
    <ndxf>
      <font>
        <b val="0"/>
        <sz val="12"/>
        <color auto="1"/>
      </font>
    </ndxf>
  </rcc>
  <rcc rId="3122" sId="1" odxf="1" dxf="1">
    <oc r="A54">
      <v>3</v>
    </oc>
    <nc r="A54">
      <v>48</v>
    </nc>
    <odxf>
      <font>
        <sz val="12"/>
        <color auto="1"/>
      </font>
      <border outline="0">
        <top/>
      </border>
    </odxf>
    <ndxf>
      <font>
        <sz val="12"/>
        <color auto="1"/>
      </font>
      <border outline="0">
        <top style="thin">
          <color indexed="64"/>
        </top>
      </border>
    </ndxf>
  </rcc>
  <rcc rId="3123" sId="1" odxf="1" dxf="1">
    <oc r="A55">
      <v>3</v>
    </oc>
    <nc r="A55">
      <v>49</v>
    </nc>
    <odxf>
      <font>
        <sz val="12"/>
        <color auto="1"/>
      </font>
    </odxf>
    <ndxf>
      <font>
        <sz val="12"/>
        <color auto="1"/>
      </font>
    </ndxf>
  </rcc>
  <rcc rId="3124" sId="1" odxf="1" dxf="1">
    <oc r="A56">
      <v>4</v>
    </oc>
    <nc r="A56">
      <v>50</v>
    </nc>
    <odxf>
      <font>
        <sz val="12"/>
        <color auto="1"/>
      </font>
      <border outline="0">
        <left style="medium">
          <color indexed="64"/>
        </left>
      </border>
    </odxf>
    <ndxf>
      <font>
        <sz val="12"/>
        <color auto="1"/>
      </font>
      <border outline="0">
        <left style="thin">
          <color indexed="64"/>
        </left>
      </border>
    </ndxf>
  </rcc>
  <rcc rId="3125" sId="1">
    <oc r="A57">
      <v>1</v>
    </oc>
    <nc r="A57">
      <v>51</v>
    </nc>
  </rcc>
  <rcc rId="3126" sId="1" odxf="1" dxf="1">
    <oc r="A58">
      <v>2</v>
    </oc>
    <nc r="A58">
      <v>52</v>
    </nc>
    <odxf>
      <font>
        <sz val="12"/>
        <color auto="1"/>
      </font>
    </odxf>
    <ndxf>
      <font>
        <sz val="12"/>
        <color auto="1"/>
      </font>
    </ndxf>
  </rcc>
  <rcc rId="3127" sId="1">
    <oc r="A59">
      <v>1</v>
    </oc>
    <nc r="A59">
      <v>53</v>
    </nc>
  </rcc>
  <rcc rId="3128" sId="1" odxf="1" dxf="1">
    <oc r="A60">
      <v>2</v>
    </oc>
    <nc r="A60">
      <v>54</v>
    </nc>
    <odxf>
      <font>
        <sz val="11"/>
        <color theme="1"/>
        <name val="Calibri"/>
        <family val="2"/>
        <charset val="238"/>
        <scheme val="minor"/>
      </font>
    </odxf>
    <ndxf>
      <font>
        <sz val="12"/>
        <color auto="1"/>
        <name val="Calibri"/>
        <family val="2"/>
        <charset val="238"/>
        <scheme val="minor"/>
      </font>
    </ndxf>
  </rcc>
  <rcc rId="3129" sId="1" odxf="1" dxf="1">
    <oc r="A61">
      <v>3</v>
    </oc>
    <nc r="A61">
      <v>55</v>
    </nc>
    <odxf>
      <font>
        <b/>
        <sz val="12"/>
        <color auto="1"/>
      </font>
    </odxf>
    <ndxf>
      <font>
        <b val="0"/>
        <sz val="12"/>
        <color auto="1"/>
      </font>
    </ndxf>
  </rcc>
  <rcc rId="3130" sId="1">
    <oc r="A62">
      <v>1</v>
    </oc>
    <nc r="A62">
      <v>56</v>
    </nc>
  </rcc>
  <rcc rId="3131" sId="1" odxf="1" dxf="1">
    <oc r="A63">
      <v>2</v>
    </oc>
    <nc r="A63">
      <v>57</v>
    </nc>
    <odxf>
      <font>
        <b/>
        <sz val="12"/>
        <color auto="1"/>
      </font>
    </odxf>
    <ndxf>
      <font>
        <b val="0"/>
        <sz val="12"/>
        <color auto="1"/>
      </font>
    </ndxf>
  </rcc>
  <rcc rId="3132" sId="1" odxf="1" dxf="1">
    <oc r="A64">
      <v>3</v>
    </oc>
    <nc r="A64">
      <v>58</v>
    </nc>
    <odxf>
      <border outline="0">
        <left style="thin">
          <color indexed="64"/>
        </left>
      </border>
    </odxf>
    <ndxf>
      <border outline="0">
        <left style="medium">
          <color indexed="64"/>
        </left>
      </border>
    </ndxf>
  </rcc>
  <rcc rId="3133" sId="1" odxf="1" dxf="1">
    <oc r="A65">
      <v>4</v>
    </oc>
    <nc r="A65">
      <v>59</v>
    </nc>
    <odxf>
      <font>
        <b/>
        <sz val="12"/>
        <color auto="1"/>
      </font>
      <border outline="0">
        <left style="medium">
          <color indexed="64"/>
        </left>
      </border>
    </odxf>
    <ndxf>
      <font>
        <b val="0"/>
        <sz val="12"/>
        <color auto="1"/>
      </font>
      <border outline="0">
        <left style="thin">
          <color indexed="64"/>
        </left>
      </border>
    </ndxf>
  </rcc>
  <rcc rId="3134" sId="1">
    <oc r="A66">
      <v>1</v>
    </oc>
    <nc r="A66">
      <v>60</v>
    </nc>
  </rcc>
  <rcc rId="3135" sId="1" odxf="1" dxf="1">
    <oc r="A67">
      <v>2</v>
    </oc>
    <nc r="A67">
      <v>61</v>
    </nc>
    <odxf>
      <font>
        <b/>
        <sz val="12"/>
        <color auto="1"/>
      </font>
    </odxf>
    <ndxf>
      <font>
        <b val="0"/>
        <sz val="12"/>
        <color auto="1"/>
      </font>
    </ndxf>
  </rcc>
  <rcc rId="3136" sId="1" odxf="1" dxf="1">
    <oc r="A68">
      <v>1</v>
    </oc>
    <nc r="A68">
      <v>62</v>
    </nc>
    <odxf>
      <border outline="0">
        <left style="medium">
          <color indexed="64"/>
        </left>
      </border>
    </odxf>
    <ndxf>
      <border outline="0">
        <left style="thin">
          <color indexed="64"/>
        </left>
      </border>
    </ndxf>
  </rcc>
  <rcc rId="3137" sId="1" odxf="1" dxf="1">
    <oc r="A69">
      <v>2</v>
    </oc>
    <nc r="A69">
      <v>63</v>
    </nc>
    <odxf>
      <font>
        <b/>
        <sz val="12"/>
        <color auto="1"/>
      </font>
    </odxf>
    <ndxf>
      <font>
        <b val="0"/>
        <sz val="12"/>
        <color auto="1"/>
      </font>
    </ndxf>
  </rcc>
  <rcc rId="3138" sId="1" odxf="1" dxf="1">
    <oc r="A70">
      <v>3</v>
    </oc>
    <nc r="A70">
      <v>64</v>
    </nc>
    <odxf>
      <font>
        <b/>
        <sz val="12"/>
        <color auto="1"/>
      </font>
      <border outline="0">
        <left/>
      </border>
    </odxf>
    <ndxf>
      <font>
        <b val="0"/>
        <sz val="12"/>
        <color auto="1"/>
      </font>
      <border outline="0">
        <left style="medium">
          <color indexed="64"/>
        </left>
      </border>
    </ndxf>
  </rcc>
  <rcc rId="3139" sId="1" odxf="1" dxf="1">
    <oc r="A71">
      <v>1</v>
    </oc>
    <nc r="A71">
      <v>65</v>
    </nc>
    <odxf>
      <border outline="0">
        <left style="medium">
          <color indexed="64"/>
        </left>
      </border>
    </odxf>
    <ndxf>
      <border outline="0">
        <left style="thin">
          <color indexed="64"/>
        </left>
      </border>
    </ndxf>
  </rcc>
  <rcc rId="3140" sId="1">
    <oc r="A72">
      <v>2</v>
    </oc>
    <nc r="A72">
      <v>66</v>
    </nc>
  </rcc>
  <rcc rId="3141" sId="1" odxf="1" dxf="1">
    <oc r="A73">
      <v>3</v>
    </oc>
    <nc r="A73">
      <v>67</v>
    </nc>
    <odxf>
      <font>
        <b/>
        <sz val="12"/>
        <color auto="1"/>
      </font>
    </odxf>
    <ndxf>
      <font>
        <b val="0"/>
        <sz val="12"/>
        <color auto="1"/>
      </font>
    </ndxf>
  </rcc>
  <rcc rId="3142" sId="1" odxf="1" dxf="1">
    <oc r="A74">
      <v>4</v>
    </oc>
    <nc r="A74">
      <v>68</v>
    </nc>
    <odxf>
      <font>
        <b/>
        <sz val="12"/>
        <color auto="1"/>
      </font>
      <border outline="0">
        <left style="medium">
          <color indexed="64"/>
        </left>
      </border>
    </odxf>
    <ndxf>
      <font>
        <b val="0"/>
        <sz val="12"/>
        <color auto="1"/>
      </font>
      <border outline="0">
        <left style="thin">
          <color indexed="64"/>
        </left>
      </border>
    </ndxf>
  </rcc>
  <rcc rId="3143" sId="1" odxf="1" dxf="1">
    <oc r="A75">
      <v>1</v>
    </oc>
    <nc r="A75">
      <v>69</v>
    </nc>
    <odxf>
      <border outline="0">
        <left style="thin">
          <color indexed="64"/>
        </left>
      </border>
    </odxf>
    <ndxf>
      <border outline="0">
        <left style="medium">
          <color indexed="64"/>
        </left>
      </border>
    </ndxf>
  </rcc>
  <rcc rId="3144" sId="1">
    <oc r="A76">
      <v>1</v>
    </oc>
    <nc r="A76">
      <v>70</v>
    </nc>
  </rcc>
  <rcc rId="3145" sId="1" odxf="1" dxf="1">
    <oc r="A77">
      <v>1</v>
    </oc>
    <nc r="A77">
      <v>71</v>
    </nc>
    <odxf>
      <border outline="0">
        <left style="medium">
          <color indexed="64"/>
        </left>
      </border>
    </odxf>
    <ndxf>
      <border outline="0">
        <left style="thin">
          <color indexed="64"/>
        </left>
      </border>
    </ndxf>
  </rcc>
  <rcc rId="3146" sId="1">
    <oc r="A78">
      <v>2</v>
    </oc>
    <nc r="A78">
      <v>72</v>
    </nc>
  </rcc>
  <rcc rId="3147" sId="1">
    <oc r="A79">
      <v>1</v>
    </oc>
    <nc r="A79">
      <v>73</v>
    </nc>
  </rcc>
  <rcc rId="3148" sId="1" odxf="1" dxf="1">
    <oc r="A80">
      <v>2</v>
    </oc>
    <nc r="A80">
      <v>74</v>
    </nc>
    <odxf>
      <font>
        <sz val="12"/>
        <color auto="1"/>
      </font>
      <border outline="0">
        <left style="medium">
          <color indexed="64"/>
        </left>
      </border>
    </odxf>
    <ndxf>
      <font>
        <sz val="12"/>
        <color auto="1"/>
      </font>
      <border outline="0">
        <left style="thin">
          <color indexed="64"/>
        </left>
      </border>
    </ndxf>
  </rcc>
  <rcc rId="3149" sId="1" odxf="1" dxf="1">
    <oc r="A81">
      <v>3</v>
    </oc>
    <nc r="A81">
      <v>75</v>
    </nc>
    <odxf>
      <font>
        <sz val="12"/>
        <color auto="1"/>
      </font>
    </odxf>
    <ndxf>
      <font>
        <sz val="12"/>
        <color auto="1"/>
      </font>
    </ndxf>
  </rcc>
  <rcc rId="3150" sId="1">
    <oc r="A82">
      <v>1</v>
    </oc>
    <nc r="A82">
      <v>76</v>
    </nc>
  </rcc>
  <rcc rId="3151" sId="1" odxf="1" dxf="1">
    <oc r="A83">
      <v>2</v>
    </oc>
    <nc r="A83">
      <v>77</v>
    </nc>
    <odxf>
      <border outline="0">
        <left style="medium">
          <color indexed="64"/>
        </left>
      </border>
    </odxf>
    <ndxf>
      <border outline="0">
        <left style="thin">
          <color indexed="64"/>
        </left>
      </border>
    </ndxf>
  </rcc>
  <rcc rId="3152" sId="1">
    <oc r="A84">
      <v>1</v>
    </oc>
    <nc r="A84">
      <v>78</v>
    </nc>
  </rcc>
  <rcc rId="3153" sId="1" odxf="1" dxf="1">
    <oc r="A85">
      <v>2</v>
    </oc>
    <nc r="A85">
      <v>79</v>
    </nc>
    <odxf>
      <font>
        <b/>
        <sz val="12"/>
        <color auto="1"/>
      </font>
    </odxf>
    <ndxf>
      <font>
        <b val="0"/>
        <sz val="12"/>
        <color auto="1"/>
      </font>
    </ndxf>
  </rcc>
  <rcc rId="3154" sId="1" odxf="1" dxf="1">
    <oc r="A86">
      <v>1</v>
    </oc>
    <nc r="A86">
      <v>80</v>
    </nc>
    <odxf>
      <border outline="0">
        <left style="medium">
          <color indexed="64"/>
        </left>
      </border>
    </odxf>
    <ndxf>
      <border outline="0">
        <left style="thin">
          <color indexed="64"/>
        </left>
      </border>
    </ndxf>
  </rcc>
  <rcc rId="3155" sId="1">
    <oc r="A87">
      <v>2</v>
    </oc>
    <nc r="A87">
      <v>81</v>
    </nc>
  </rcc>
  <rcc rId="3156" sId="1">
    <oc r="A88">
      <v>1</v>
    </oc>
    <nc r="A88">
      <v>82</v>
    </nc>
  </rcc>
  <rcc rId="3157" sId="1" odxf="1" dxf="1">
    <oc r="A89">
      <v>1</v>
    </oc>
    <nc r="A89">
      <v>83</v>
    </nc>
    <odxf>
      <border outline="0">
        <left style="medium">
          <color indexed="64"/>
        </left>
      </border>
    </odxf>
    <ndxf>
      <border outline="0">
        <left style="thin">
          <color indexed="64"/>
        </left>
      </border>
    </ndxf>
  </rcc>
  <rcc rId="3158" sId="1" odxf="1" dxf="1">
    <oc r="A90">
      <v>1</v>
    </oc>
    <nc r="A90">
      <v>84</v>
    </nc>
    <odxf>
      <border outline="0">
        <left style="thin">
          <color indexed="64"/>
        </left>
      </border>
    </odxf>
    <ndxf>
      <border outline="0">
        <left style="medium">
          <color indexed="64"/>
        </left>
      </border>
    </ndxf>
  </rcc>
  <rcc rId="3159" sId="1" odxf="1" dxf="1">
    <oc r="A91">
      <v>2</v>
    </oc>
    <nc r="A91">
      <v>85</v>
    </nc>
    <odxf>
      <font>
        <b/>
        <sz val="12"/>
        <color auto="1"/>
      </font>
    </odxf>
    <ndxf>
      <font>
        <b val="0"/>
        <sz val="12"/>
        <color auto="1"/>
      </font>
    </ndxf>
  </rcc>
  <rcc rId="3160" sId="1" odxf="1" dxf="1">
    <oc r="A92">
      <v>1</v>
    </oc>
    <nc r="A92">
      <v>86</v>
    </nc>
    <odxf>
      <border outline="0">
        <left style="medium">
          <color indexed="64"/>
        </left>
      </border>
    </odxf>
    <ndxf>
      <border outline="0">
        <left style="thin">
          <color indexed="64"/>
        </left>
      </border>
    </ndxf>
  </rcc>
  <rcc rId="3161" sId="1">
    <oc r="A93">
      <v>1</v>
    </oc>
    <nc r="A93">
      <v>87</v>
    </nc>
  </rcc>
  <rcc rId="3162" sId="1" odxf="1" dxf="1">
    <oc r="A94">
      <v>1</v>
    </oc>
    <nc r="A94">
      <v>88</v>
    </nc>
    <odxf>
      <font>
        <b/>
        <sz val="12"/>
        <color auto="1"/>
      </font>
    </odxf>
    <ndxf>
      <font>
        <b val="0"/>
        <sz val="12"/>
        <color auto="1"/>
      </font>
    </ndxf>
  </rcc>
  <rcc rId="3163" sId="1" odxf="1" dxf="1">
    <oc r="A95">
      <v>2</v>
    </oc>
    <nc r="A95">
      <v>89</v>
    </nc>
    <odxf>
      <font>
        <b/>
        <sz val="12"/>
        <color auto="1"/>
      </font>
      <border outline="0">
        <left style="medium">
          <color indexed="64"/>
        </left>
      </border>
    </odxf>
    <ndxf>
      <font>
        <b val="0"/>
        <sz val="12"/>
        <color auto="1"/>
      </font>
      <border outline="0">
        <left style="thin">
          <color indexed="64"/>
        </left>
      </border>
    </ndxf>
  </rcc>
  <rcc rId="3164" sId="1" odxf="1" dxf="1">
    <oc r="A96">
      <v>3</v>
    </oc>
    <nc r="A96">
      <v>90</v>
    </nc>
    <odxf>
      <font>
        <b/>
        <sz val="12"/>
        <color auto="1"/>
      </font>
    </odxf>
    <ndxf>
      <font>
        <b val="0"/>
        <sz val="12"/>
        <color auto="1"/>
      </font>
    </ndxf>
  </rcc>
  <rcc rId="3165" sId="1">
    <oc r="A97">
      <v>1</v>
    </oc>
    <nc r="A97">
      <v>91</v>
    </nc>
  </rcc>
  <rcc rId="3166" sId="1" odxf="1" dxf="1">
    <oc r="A98">
      <v>2</v>
    </oc>
    <nc r="A98">
      <v>92</v>
    </nc>
    <odxf>
      <font>
        <b/>
        <sz val="12"/>
        <color auto="1"/>
      </font>
      <border outline="0">
        <left style="medium">
          <color indexed="64"/>
        </left>
      </border>
    </odxf>
    <ndxf>
      <font>
        <b val="0"/>
        <sz val="12"/>
        <color auto="1"/>
      </font>
      <border outline="0">
        <left style="thin">
          <color indexed="64"/>
        </left>
      </border>
    </ndxf>
  </rcc>
  <rcc rId="3167" sId="1">
    <oc r="A99">
      <v>1</v>
    </oc>
    <nc r="A99">
      <v>93</v>
    </nc>
  </rcc>
  <rcc rId="3168" sId="1" odxf="1" dxf="1">
    <oc r="A100">
      <v>2</v>
    </oc>
    <nc r="A100">
      <v>94</v>
    </nc>
    <odxf>
      <font>
        <sz val="12"/>
        <color auto="1"/>
      </font>
    </odxf>
    <ndxf>
      <font>
        <sz val="12"/>
        <color auto="1"/>
      </font>
    </ndxf>
  </rcc>
  <rcc rId="3169" sId="1" odxf="1" dxf="1">
    <oc r="A101">
      <v>1</v>
    </oc>
    <nc r="A101">
      <v>95</v>
    </nc>
    <odxf>
      <border outline="0">
        <left style="medium">
          <color indexed="64"/>
        </left>
      </border>
    </odxf>
    <ndxf>
      <border outline="0">
        <left style="thin">
          <color indexed="64"/>
        </left>
      </border>
    </ndxf>
  </rcc>
  <rcc rId="3170" sId="1">
    <oc r="A102">
      <v>2</v>
    </oc>
    <nc r="A102">
      <v>96</v>
    </nc>
  </rcc>
  <rcc rId="3171" sId="1">
    <oc r="A103">
      <v>3</v>
    </oc>
    <nc r="A103">
      <v>97</v>
    </nc>
  </rcc>
  <rcc rId="3172" sId="1" odxf="1" dxf="1">
    <oc r="A104">
      <v>1</v>
    </oc>
    <nc r="A104">
      <v>98</v>
    </nc>
    <odxf>
      <border outline="0">
        <left style="medium">
          <color indexed="64"/>
        </left>
      </border>
    </odxf>
    <ndxf>
      <border outline="0">
        <left style="thin">
          <color indexed="64"/>
        </left>
      </border>
    </ndxf>
  </rcc>
  <rcc rId="3173" sId="1">
    <oc r="A105">
      <v>1</v>
    </oc>
    <nc r="A105">
      <v>99</v>
    </nc>
  </rcc>
  <rcc rId="3174" sId="1">
    <oc r="A106">
      <v>1</v>
    </oc>
    <nc r="A106">
      <v>100</v>
    </nc>
  </rcc>
  <rcc rId="3175" sId="1" odxf="1" dxf="1">
    <oc r="A107">
      <v>2</v>
    </oc>
    <nc r="A107">
      <v>101</v>
    </nc>
    <odxf>
      <border outline="0">
        <left style="medium">
          <color indexed="64"/>
        </left>
      </border>
    </odxf>
    <ndxf>
      <border outline="0">
        <left style="thin">
          <color indexed="64"/>
        </left>
      </border>
    </ndxf>
  </rcc>
  <rcc rId="3176" sId="1">
    <oc r="A108">
      <v>3</v>
    </oc>
    <nc r="A108">
      <v>102</v>
    </nc>
  </rcc>
  <rcc rId="3177" sId="1">
    <oc r="A109">
      <v>4</v>
    </oc>
    <nc r="A109">
      <v>103</v>
    </nc>
  </rcc>
  <rcc rId="3178" sId="1" odxf="1" dxf="1">
    <oc r="A110">
      <v>5</v>
    </oc>
    <nc r="A110">
      <v>104</v>
    </nc>
    <odxf>
      <border outline="0">
        <left style="medium">
          <color indexed="64"/>
        </left>
      </border>
    </odxf>
    <ndxf>
      <border outline="0">
        <left style="thin">
          <color indexed="64"/>
        </left>
      </border>
    </ndxf>
  </rcc>
  <rcc rId="3179" sId="1">
    <oc r="A111">
      <v>6</v>
    </oc>
    <nc r="A111">
      <v>105</v>
    </nc>
  </rcc>
  <rcc rId="3180" sId="1">
    <oc r="A112">
      <v>7</v>
    </oc>
    <nc r="A112">
      <v>106</v>
    </nc>
  </rcc>
  <rcc rId="3181" sId="1" odxf="1" dxf="1">
    <oc r="A113">
      <v>8</v>
    </oc>
    <nc r="A113">
      <v>107</v>
    </nc>
    <odxf>
      <border outline="0">
        <left style="medium">
          <color indexed="64"/>
        </left>
      </border>
    </odxf>
    <ndxf>
      <border outline="0">
        <left style="thin">
          <color indexed="64"/>
        </left>
      </border>
    </ndxf>
  </rcc>
  <rcc rId="3182" sId="1">
    <oc r="A114">
      <v>9</v>
    </oc>
    <nc r="A114">
      <v>108</v>
    </nc>
  </rcc>
  <rcc rId="3183" sId="1">
    <oc r="A115">
      <v>10</v>
    </oc>
    <nc r="A115">
      <v>109</v>
    </nc>
  </rcc>
  <rcc rId="3184" sId="1" odxf="1" dxf="1">
    <oc r="A116">
      <v>11</v>
    </oc>
    <nc r="A116">
      <v>110</v>
    </nc>
    <odxf>
      <border outline="0">
        <left style="medium">
          <color indexed="64"/>
        </left>
      </border>
    </odxf>
    <ndxf>
      <border outline="0">
        <left style="thin">
          <color indexed="64"/>
        </left>
      </border>
    </ndxf>
  </rcc>
  <rcc rId="3185" sId="1">
    <oc r="A117">
      <v>12</v>
    </oc>
    <nc r="A117">
      <v>111</v>
    </nc>
  </rcc>
  <rcc rId="3186" sId="1">
    <oc r="A118">
      <v>13</v>
    </oc>
    <nc r="A118">
      <v>112</v>
    </nc>
  </rcc>
  <rcc rId="3187" sId="1" odxf="1" dxf="1">
    <oc r="A119">
      <v>14</v>
    </oc>
    <nc r="A119">
      <v>113</v>
    </nc>
    <odxf>
      <border outline="0">
        <left style="medium">
          <color indexed="64"/>
        </left>
      </border>
    </odxf>
    <ndxf>
      <border outline="0">
        <left style="thin">
          <color indexed="64"/>
        </left>
      </border>
    </ndxf>
  </rcc>
  <rcc rId="3188" sId="1">
    <oc r="A120">
      <v>15</v>
    </oc>
    <nc r="A120">
      <v>114</v>
    </nc>
  </rcc>
  <rcc rId="3189" sId="1">
    <oc r="A121">
      <v>16</v>
    </oc>
    <nc r="A121">
      <v>115</v>
    </nc>
  </rcc>
  <rcc rId="3190" sId="1" odxf="1" dxf="1">
    <oc r="A122">
      <v>17</v>
    </oc>
    <nc r="A122">
      <v>116</v>
    </nc>
    <odxf>
      <border outline="0">
        <left style="medium">
          <color indexed="64"/>
        </left>
      </border>
    </odxf>
    <ndxf>
      <border outline="0">
        <left style="thin">
          <color indexed="64"/>
        </left>
      </border>
    </ndxf>
  </rcc>
  <rcc rId="3191" sId="1">
    <oc r="A123">
      <v>18</v>
    </oc>
    <nc r="A123">
      <v>117</v>
    </nc>
  </rcc>
  <rcc rId="3192" sId="1">
    <oc r="A124">
      <v>19</v>
    </oc>
    <nc r="A124">
      <v>118</v>
    </nc>
  </rcc>
  <rcc rId="3193" sId="1" odxf="1" dxf="1">
    <oc r="A125">
      <v>20</v>
    </oc>
    <nc r="A125">
      <v>119</v>
    </nc>
    <odxf>
      <border outline="0">
        <left style="medium">
          <color indexed="64"/>
        </left>
      </border>
    </odxf>
    <ndxf>
      <border outline="0">
        <left style="thin">
          <color indexed="64"/>
        </left>
      </border>
    </ndxf>
  </rcc>
  <rcc rId="3194" sId="1">
    <oc r="A126">
      <v>21</v>
    </oc>
    <nc r="A126">
      <v>120</v>
    </nc>
  </rcc>
  <rcc rId="3195" sId="1">
    <oc r="A127">
      <v>22</v>
    </oc>
    <nc r="A127">
      <v>121</v>
    </nc>
  </rcc>
  <rcc rId="3196" sId="1" odxf="1" dxf="1">
    <oc r="A128">
      <v>23</v>
    </oc>
    <nc r="A128">
      <v>122</v>
    </nc>
    <odxf>
      <border outline="0">
        <left style="medium">
          <color indexed="64"/>
        </left>
      </border>
    </odxf>
    <ndxf>
      <border outline="0">
        <left style="thin">
          <color indexed="64"/>
        </left>
      </border>
    </ndxf>
  </rcc>
  <rcc rId="3197" sId="1">
    <oc r="A129">
      <v>24</v>
    </oc>
    <nc r="A129">
      <v>123</v>
    </nc>
  </rcc>
  <rcc rId="3198" sId="1">
    <oc r="A130">
      <v>25</v>
    </oc>
    <nc r="A130">
      <v>124</v>
    </nc>
  </rcc>
  <rcc rId="3199" sId="1" odxf="1" dxf="1">
    <oc r="A131">
      <v>26</v>
    </oc>
    <nc r="A131">
      <v>125</v>
    </nc>
    <odxf>
      <border outline="0">
        <left style="medium">
          <color indexed="64"/>
        </left>
      </border>
    </odxf>
    <ndxf>
      <border outline="0">
        <left style="thin">
          <color indexed="64"/>
        </left>
      </border>
    </ndxf>
  </rcc>
  <rcc rId="3200" sId="1">
    <oc r="A132">
      <v>27</v>
    </oc>
    <nc r="A132">
      <v>126</v>
    </nc>
  </rcc>
  <rcc rId="3201" sId="1">
    <oc r="A133">
      <v>28</v>
    </oc>
    <nc r="A133">
      <v>127</v>
    </nc>
  </rcc>
  <rcc rId="3202" sId="1" odxf="1" dxf="1">
    <oc r="A134">
      <v>29</v>
    </oc>
    <nc r="A134">
      <v>128</v>
    </nc>
    <odxf>
      <border outline="0">
        <left style="medium">
          <color indexed="64"/>
        </left>
      </border>
    </odxf>
    <ndxf>
      <border outline="0">
        <left style="thin">
          <color indexed="64"/>
        </left>
      </border>
    </ndxf>
  </rcc>
  <rcc rId="3203" sId="1">
    <oc r="A135">
      <v>30</v>
    </oc>
    <nc r="A135">
      <v>129</v>
    </nc>
  </rcc>
  <rcc rId="3204" sId="1">
    <oc r="A136">
      <v>31</v>
    </oc>
    <nc r="A136">
      <v>130</v>
    </nc>
  </rcc>
  <rcc rId="3205" sId="1" odxf="1" dxf="1">
    <oc r="A137">
      <v>32</v>
    </oc>
    <nc r="A137">
      <v>131</v>
    </nc>
    <odxf>
      <border outline="0">
        <left style="medium">
          <color indexed="64"/>
        </left>
      </border>
    </odxf>
    <ndxf>
      <border outline="0">
        <left style="thin">
          <color indexed="64"/>
        </left>
      </border>
    </ndxf>
  </rcc>
  <rcc rId="3206" sId="1">
    <oc r="A138">
      <v>33</v>
    </oc>
    <nc r="A138">
      <v>132</v>
    </nc>
  </rcc>
  <rcc rId="3207" sId="1">
    <oc r="A139">
      <v>34</v>
    </oc>
    <nc r="A139">
      <v>133</v>
    </nc>
  </rcc>
  <rcc rId="3208" sId="1" odxf="1" dxf="1">
    <oc r="A140">
      <v>35</v>
    </oc>
    <nc r="A140">
      <v>134</v>
    </nc>
    <odxf>
      <border outline="0">
        <left style="medium">
          <color indexed="64"/>
        </left>
      </border>
    </odxf>
    <ndxf>
      <border outline="0">
        <left style="thin">
          <color indexed="64"/>
        </left>
      </border>
    </ndxf>
  </rcc>
  <rcc rId="3209" sId="1">
    <oc r="A141">
      <v>36</v>
    </oc>
    <nc r="A141">
      <v>135</v>
    </nc>
  </rcc>
  <rcc rId="3210" sId="1">
    <oc r="A142">
      <v>37</v>
    </oc>
    <nc r="A142">
      <v>136</v>
    </nc>
  </rcc>
  <rcc rId="3211" sId="1" odxf="1" dxf="1">
    <oc r="A143">
      <v>38</v>
    </oc>
    <nc r="A143">
      <v>137</v>
    </nc>
    <odxf>
      <border outline="0">
        <left style="medium">
          <color indexed="64"/>
        </left>
      </border>
    </odxf>
    <ndxf>
      <border outline="0">
        <left style="thin">
          <color indexed="64"/>
        </left>
      </border>
    </ndxf>
  </rcc>
  <rcc rId="3212" sId="1">
    <oc r="A144">
      <v>39</v>
    </oc>
    <nc r="A144">
      <v>138</v>
    </nc>
  </rcc>
  <rcc rId="3213" sId="1">
    <oc r="A145">
      <v>40</v>
    </oc>
    <nc r="A145">
      <v>139</v>
    </nc>
  </rcc>
  <rcc rId="3214" sId="1" odxf="1" dxf="1">
    <oc r="A146">
      <v>41</v>
    </oc>
    <nc r="A146">
      <v>140</v>
    </nc>
    <odxf>
      <border outline="0">
        <left style="medium">
          <color indexed="64"/>
        </left>
      </border>
    </odxf>
    <ndxf>
      <border outline="0">
        <left style="thin">
          <color indexed="64"/>
        </left>
      </border>
    </ndxf>
  </rcc>
  <rcc rId="3215" sId="1">
    <oc r="A147">
      <v>42</v>
    </oc>
    <nc r="A147">
      <v>141</v>
    </nc>
  </rcc>
  <rcc rId="3216" sId="1">
    <oc r="A148">
      <v>43</v>
    </oc>
    <nc r="A148">
      <v>142</v>
    </nc>
  </rcc>
  <rcc rId="3217" sId="1" odxf="1" dxf="1">
    <oc r="A149">
      <v>44</v>
    </oc>
    <nc r="A149">
      <v>143</v>
    </nc>
    <odxf>
      <border outline="0">
        <left style="medium">
          <color indexed="64"/>
        </left>
      </border>
    </odxf>
    <ndxf>
      <border outline="0">
        <left style="thin">
          <color indexed="64"/>
        </left>
      </border>
    </ndxf>
  </rcc>
  <rcc rId="3218" sId="1">
    <oc r="A150">
      <v>45</v>
    </oc>
    <nc r="A150">
      <v>144</v>
    </nc>
  </rcc>
  <rcc rId="3219" sId="1">
    <oc r="A151">
      <v>46</v>
    </oc>
    <nc r="A151">
      <v>145</v>
    </nc>
  </rcc>
  <rcc rId="3220" sId="1" odxf="1" dxf="1">
    <oc r="A152">
      <v>47</v>
    </oc>
    <nc r="A152">
      <v>146</v>
    </nc>
    <odxf>
      <border outline="0">
        <left style="medium">
          <color indexed="64"/>
        </left>
      </border>
    </odxf>
    <ndxf>
      <border outline="0">
        <left style="thin">
          <color indexed="64"/>
        </left>
      </border>
    </ndxf>
  </rcc>
  <rcc rId="3221" sId="1">
    <oc r="A153">
      <v>48</v>
    </oc>
    <nc r="A153">
      <v>147</v>
    </nc>
  </rcc>
  <rcc rId="3222" sId="1">
    <oc r="A154">
      <v>49</v>
    </oc>
    <nc r="A154">
      <v>148</v>
    </nc>
  </rcc>
  <rcc rId="3223" sId="1" odxf="1" dxf="1">
    <oc r="A155">
      <v>50</v>
    </oc>
    <nc r="A155">
      <v>149</v>
    </nc>
    <odxf>
      <border outline="0">
        <left style="medium">
          <color indexed="64"/>
        </left>
      </border>
    </odxf>
    <ndxf>
      <border outline="0">
        <left style="thin">
          <color indexed="64"/>
        </left>
      </border>
    </ndxf>
  </rcc>
  <rcc rId="3224" sId="1">
    <oc r="A156">
      <v>51</v>
    </oc>
    <nc r="A156">
      <v>150</v>
    </nc>
  </rcc>
  <rcc rId="3225" sId="1">
    <oc r="A157">
      <v>52</v>
    </oc>
    <nc r="A157">
      <v>151</v>
    </nc>
  </rcc>
  <rcc rId="3226" sId="1" odxf="1" dxf="1">
    <oc r="A158">
      <v>53</v>
    </oc>
    <nc r="A158">
      <v>152</v>
    </nc>
    <odxf>
      <border outline="0">
        <left style="medium">
          <color indexed="64"/>
        </left>
      </border>
    </odxf>
    <ndxf>
      <border outline="0">
        <left style="thin">
          <color indexed="64"/>
        </left>
      </border>
    </ndxf>
  </rcc>
  <rcc rId="3227" sId="1">
    <oc r="A159">
      <v>54</v>
    </oc>
    <nc r="A159">
      <v>153</v>
    </nc>
  </rcc>
  <rcc rId="3228" sId="1">
    <oc r="A160">
      <v>55</v>
    </oc>
    <nc r="A160">
      <v>154</v>
    </nc>
  </rcc>
  <rcc rId="3229" sId="1" odxf="1" dxf="1">
    <oc r="A161">
      <v>56</v>
    </oc>
    <nc r="A161">
      <v>155</v>
    </nc>
    <odxf>
      <border outline="0">
        <left style="medium">
          <color indexed="64"/>
        </left>
      </border>
    </odxf>
    <ndxf>
      <border outline="0">
        <left style="thin">
          <color indexed="64"/>
        </left>
      </border>
    </ndxf>
  </rcc>
  <rcc rId="3230" sId="1">
    <oc r="A162">
      <v>57</v>
    </oc>
    <nc r="A162">
      <v>156</v>
    </nc>
  </rcc>
  <rcc rId="3231" sId="1">
    <oc r="A163">
      <v>58</v>
    </oc>
    <nc r="A163">
      <v>157</v>
    </nc>
  </rcc>
  <rcc rId="3232" sId="1" odxf="1" dxf="1">
    <oc r="A164">
      <v>59</v>
    </oc>
    <nc r="A164">
      <v>158</v>
    </nc>
    <odxf>
      <border outline="0">
        <left style="medium">
          <color indexed="64"/>
        </left>
      </border>
    </odxf>
    <ndxf>
      <border outline="0">
        <left style="thin">
          <color indexed="64"/>
        </left>
      </border>
    </ndxf>
  </rcc>
  <rcc rId="3233" sId="1">
    <oc r="A165">
      <v>60</v>
    </oc>
    <nc r="A165">
      <v>159</v>
    </nc>
  </rcc>
  <rcc rId="3234" sId="1">
    <oc r="A166">
      <v>61</v>
    </oc>
    <nc r="A166">
      <v>160</v>
    </nc>
  </rcc>
  <rcc rId="3235" sId="1" odxf="1" dxf="1">
    <oc r="A167">
      <v>62</v>
    </oc>
    <nc r="A167">
      <v>161</v>
    </nc>
    <odxf>
      <border outline="0">
        <left style="medium">
          <color indexed="64"/>
        </left>
      </border>
    </odxf>
    <ndxf>
      <border outline="0">
        <left style="thin">
          <color indexed="64"/>
        </left>
      </border>
    </ndxf>
  </rcc>
  <rcc rId="3236" sId="1">
    <oc r="A168">
      <v>63</v>
    </oc>
    <nc r="A168">
      <v>162</v>
    </nc>
  </rcc>
  <rcc rId="3237" sId="1">
    <oc r="A169">
      <v>64</v>
    </oc>
    <nc r="A169">
      <v>163</v>
    </nc>
  </rcc>
  <rcc rId="3238" sId="1" odxf="1" dxf="1">
    <oc r="A170">
      <v>65</v>
    </oc>
    <nc r="A170">
      <v>164</v>
    </nc>
    <odxf>
      <border outline="0">
        <left style="medium">
          <color indexed="64"/>
        </left>
      </border>
    </odxf>
    <ndxf>
      <border outline="0">
        <left style="thin">
          <color indexed="64"/>
        </left>
      </border>
    </ndxf>
  </rcc>
  <rcc rId="3239" sId="1">
    <oc r="A171">
      <v>66</v>
    </oc>
    <nc r="A171">
      <v>165</v>
    </nc>
  </rcc>
  <rcc rId="3240" sId="1">
    <oc r="A172">
      <v>67</v>
    </oc>
    <nc r="A172">
      <v>166</v>
    </nc>
  </rcc>
  <rcc rId="3241" sId="1" odxf="1" dxf="1">
    <oc r="A173">
      <v>68</v>
    </oc>
    <nc r="A173">
      <v>167</v>
    </nc>
    <odxf>
      <border outline="0">
        <left style="medium">
          <color indexed="64"/>
        </left>
      </border>
    </odxf>
    <ndxf>
      <border outline="0">
        <left style="thin">
          <color indexed="64"/>
        </left>
      </border>
    </ndxf>
  </rcc>
  <rcc rId="3242" sId="1">
    <oc r="A174">
      <v>69</v>
    </oc>
    <nc r="A174">
      <v>168</v>
    </nc>
  </rcc>
  <rcc rId="3243" sId="1">
    <oc r="A175">
      <v>70</v>
    </oc>
    <nc r="A175">
      <v>169</v>
    </nc>
  </rcc>
  <rcc rId="3244" sId="1" odxf="1" dxf="1">
    <oc r="A176">
      <v>71</v>
    </oc>
    <nc r="A176">
      <v>170</v>
    </nc>
    <odxf>
      <border outline="0">
        <left style="medium">
          <color indexed="64"/>
        </left>
      </border>
    </odxf>
    <ndxf>
      <border outline="0">
        <left style="thin">
          <color indexed="64"/>
        </left>
      </border>
    </ndxf>
  </rcc>
  <rcc rId="3245" sId="1">
    <oc r="A177">
      <v>72</v>
    </oc>
    <nc r="A177">
      <v>171</v>
    </nc>
  </rcc>
  <rcc rId="3246" sId="1">
    <oc r="A178">
      <v>73</v>
    </oc>
    <nc r="A178">
      <v>172</v>
    </nc>
  </rcc>
  <rcc rId="3247" sId="1" odxf="1" dxf="1">
    <oc r="A179">
      <v>74</v>
    </oc>
    <nc r="A179">
      <v>173</v>
    </nc>
    <odxf>
      <border outline="0">
        <left style="medium">
          <color indexed="64"/>
        </left>
      </border>
    </odxf>
    <ndxf>
      <border outline="0">
        <left style="thin">
          <color indexed="64"/>
        </left>
      </border>
    </ndxf>
  </rcc>
  <rcc rId="3248" sId="1">
    <oc r="A180">
      <v>75</v>
    </oc>
    <nc r="A180">
      <v>174</v>
    </nc>
  </rcc>
  <rcc rId="3249" sId="1">
    <oc r="A181">
      <v>76</v>
    </oc>
    <nc r="A181">
      <v>175</v>
    </nc>
  </rcc>
  <rcc rId="3250" sId="1" odxf="1" dxf="1">
    <oc r="A182">
      <v>77</v>
    </oc>
    <nc r="A182">
      <v>176</v>
    </nc>
    <odxf>
      <border outline="0">
        <left style="medium">
          <color indexed="64"/>
        </left>
      </border>
    </odxf>
    <ndxf>
      <border outline="0">
        <left style="thin">
          <color indexed="64"/>
        </left>
      </border>
    </ndxf>
  </rcc>
  <rcc rId="3251" sId="1">
    <oc r="A183">
      <v>78</v>
    </oc>
    <nc r="A183">
      <v>177</v>
    </nc>
  </rcc>
  <rcc rId="3252" sId="1">
    <oc r="A184">
      <v>79</v>
    </oc>
    <nc r="A184">
      <v>178</v>
    </nc>
  </rcc>
  <rcc rId="3253" sId="1" odxf="1" dxf="1">
    <oc r="A185">
      <v>80</v>
    </oc>
    <nc r="A185">
      <v>179</v>
    </nc>
    <odxf>
      <border outline="0">
        <left style="medium">
          <color indexed="64"/>
        </left>
      </border>
    </odxf>
    <ndxf>
      <border outline="0">
        <left style="thin">
          <color indexed="64"/>
        </left>
      </border>
    </ndxf>
  </rcc>
  <rcc rId="3254" sId="1">
    <oc r="A186">
      <v>81</v>
    </oc>
    <nc r="A186">
      <v>180</v>
    </nc>
  </rcc>
  <rcc rId="3255" sId="1">
    <oc r="A187">
      <v>82</v>
    </oc>
    <nc r="A187">
      <v>181</v>
    </nc>
  </rcc>
  <rcc rId="3256" sId="1" odxf="1" dxf="1">
    <oc r="A188">
      <v>83</v>
    </oc>
    <nc r="A188">
      <v>182</v>
    </nc>
    <odxf>
      <border outline="0">
        <left style="medium">
          <color indexed="64"/>
        </left>
      </border>
    </odxf>
    <ndxf>
      <border outline="0">
        <left style="thin">
          <color indexed="64"/>
        </left>
      </border>
    </ndxf>
  </rcc>
  <rcc rId="3257" sId="1">
    <oc r="A189">
      <v>84</v>
    </oc>
    <nc r="A189">
      <v>183</v>
    </nc>
  </rcc>
  <rcc rId="3258" sId="1">
    <oc r="A190">
      <v>85</v>
    </oc>
    <nc r="A190">
      <v>184</v>
    </nc>
  </rcc>
  <rcc rId="3259" sId="1" odxf="1" dxf="1">
    <oc r="A191">
      <v>86</v>
    </oc>
    <nc r="A191">
      <v>185</v>
    </nc>
    <odxf>
      <border outline="0">
        <left style="medium">
          <color indexed="64"/>
        </left>
      </border>
    </odxf>
    <ndxf>
      <border outline="0">
        <left style="thin">
          <color indexed="64"/>
        </left>
      </border>
    </ndxf>
  </rcc>
  <rcc rId="3260" sId="1">
    <oc r="A192">
      <v>87</v>
    </oc>
    <nc r="A192">
      <v>186</v>
    </nc>
  </rcc>
  <rcc rId="3261" sId="1">
    <oc r="A193">
      <v>88</v>
    </oc>
    <nc r="A193">
      <v>187</v>
    </nc>
  </rcc>
  <rcc rId="3262" sId="1" odxf="1" dxf="1">
    <oc r="A194">
      <v>89</v>
    </oc>
    <nc r="A194">
      <v>188</v>
    </nc>
    <odxf>
      <border outline="0">
        <left style="medium">
          <color indexed="64"/>
        </left>
      </border>
    </odxf>
    <ndxf>
      <border outline="0">
        <left style="thin">
          <color indexed="64"/>
        </left>
      </border>
    </ndxf>
  </rcc>
  <rcc rId="3263" sId="1">
    <oc r="A195">
      <v>90</v>
    </oc>
    <nc r="A195">
      <v>189</v>
    </nc>
  </rcc>
  <rcc rId="3264" sId="1">
    <oc r="A196">
      <v>91</v>
    </oc>
    <nc r="A196">
      <v>190</v>
    </nc>
  </rcc>
  <rcc rId="3265" sId="1" odxf="1" dxf="1">
    <oc r="A197">
      <v>92</v>
    </oc>
    <nc r="A197">
      <v>191</v>
    </nc>
    <odxf>
      <border outline="0">
        <left style="medium">
          <color indexed="64"/>
        </left>
      </border>
    </odxf>
    <ndxf>
      <border outline="0">
        <left style="thin">
          <color indexed="64"/>
        </left>
      </border>
    </ndxf>
  </rcc>
  <rcc rId="3266" sId="1">
    <oc r="A198">
      <v>93</v>
    </oc>
    <nc r="A198">
      <v>192</v>
    </nc>
  </rcc>
  <rcc rId="3267" sId="1">
    <oc r="A199">
      <v>94</v>
    </oc>
    <nc r="A199">
      <v>193</v>
    </nc>
  </rcc>
  <rcc rId="3268" sId="1" odxf="1" dxf="1">
    <oc r="A200">
      <v>95</v>
    </oc>
    <nc r="A200">
      <v>194</v>
    </nc>
    <odxf>
      <border outline="0">
        <left style="medium">
          <color indexed="64"/>
        </left>
      </border>
    </odxf>
    <ndxf>
      <border outline="0">
        <left style="thin">
          <color indexed="64"/>
        </left>
      </border>
    </ndxf>
  </rcc>
  <rcc rId="3269" sId="1">
    <oc r="A201">
      <v>96</v>
    </oc>
    <nc r="A201">
      <v>195</v>
    </nc>
  </rcc>
  <rcc rId="3270" sId="1">
    <oc r="A202">
      <v>97</v>
    </oc>
    <nc r="A202">
      <v>196</v>
    </nc>
  </rcc>
  <rcc rId="3271" sId="1" odxf="1" dxf="1">
    <oc r="A203">
      <v>98</v>
    </oc>
    <nc r="A203">
      <v>197</v>
    </nc>
    <odxf>
      <border outline="0">
        <left style="medium">
          <color indexed="64"/>
        </left>
      </border>
    </odxf>
    <ndxf>
      <border outline="0">
        <left style="thin">
          <color indexed="64"/>
        </left>
      </border>
    </ndxf>
  </rcc>
  <rcc rId="3272" sId="1">
    <oc r="A204">
      <v>99</v>
    </oc>
    <nc r="A204">
      <v>198</v>
    </nc>
  </rcc>
  <rcc rId="3273" sId="1">
    <oc r="A205">
      <v>100</v>
    </oc>
    <nc r="A205">
      <v>199</v>
    </nc>
  </rcc>
  <rcc rId="3274" sId="1" odxf="1" dxf="1">
    <oc r="A206">
      <v>101</v>
    </oc>
    <nc r="A206">
      <v>200</v>
    </nc>
    <odxf>
      <border outline="0">
        <left style="medium">
          <color indexed="64"/>
        </left>
      </border>
    </odxf>
    <ndxf>
      <border outline="0">
        <left style="thin">
          <color indexed="64"/>
        </left>
      </border>
    </ndxf>
  </rcc>
  <rcc rId="3275" sId="1">
    <oc r="A207">
      <v>102</v>
    </oc>
    <nc r="A207">
      <v>201</v>
    </nc>
  </rcc>
  <rcc rId="3276" sId="1">
    <oc r="A208">
      <v>103</v>
    </oc>
    <nc r="A208">
      <v>202</v>
    </nc>
  </rcc>
  <rcc rId="3277" sId="1" odxf="1" s="1" dxf="1">
    <oc r="A209">
      <v>104</v>
    </oc>
    <nc r="A209">
      <v>203</v>
    </nc>
    <odxf>
      <font>
        <b val="0"/>
        <i val="0"/>
        <strike val="0"/>
        <condense val="0"/>
        <extend val="0"/>
        <outline val="0"/>
        <shadow val="0"/>
        <u val="none"/>
        <vertAlign val="baseline"/>
        <sz val="12"/>
        <color auto="1"/>
        <name val="Calibri"/>
        <family val="2"/>
        <charset val="238"/>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1" hidden="0"/>
    </odxf>
    <ndxf>
      <border outline="0">
        <left style="thin">
          <color indexed="64"/>
        </left>
      </border>
    </ndxf>
  </rcc>
  <rcc rId="3278" sId="1">
    <oc r="A210">
      <v>105</v>
    </oc>
    <nc r="A210">
      <v>204</v>
    </nc>
  </rcc>
  <rcc rId="3279" sId="1">
    <oc r="A211">
      <v>106</v>
    </oc>
    <nc r="A211">
      <v>205</v>
    </nc>
  </rcc>
  <rcc rId="3280" sId="1" odxf="1" dxf="1">
    <oc r="A212">
      <v>107</v>
    </oc>
    <nc r="A212">
      <v>206</v>
    </nc>
    <odxf>
      <border outline="0">
        <left style="medium">
          <color indexed="64"/>
        </left>
      </border>
    </odxf>
    <ndxf>
      <border outline="0">
        <left style="thin">
          <color indexed="64"/>
        </left>
      </border>
    </ndxf>
  </rcc>
  <rcc rId="3281" sId="1">
    <oc r="A213">
      <v>108</v>
    </oc>
    <nc r="A213">
      <v>207</v>
    </nc>
  </rcc>
  <rcc rId="3282" sId="1">
    <oc r="A214">
      <v>109</v>
    </oc>
    <nc r="A214">
      <v>208</v>
    </nc>
  </rcc>
  <rcc rId="3283" sId="1" odxf="1" dxf="1">
    <oc r="A215">
      <v>110</v>
    </oc>
    <nc r="A215">
      <v>209</v>
    </nc>
    <odxf>
      <border outline="0">
        <left style="medium">
          <color indexed="64"/>
        </left>
      </border>
    </odxf>
    <ndxf>
      <border outline="0">
        <left style="thin">
          <color indexed="64"/>
        </left>
      </border>
    </ndxf>
  </rcc>
  <rcc rId="3284" sId="1">
    <oc r="A216">
      <v>111</v>
    </oc>
    <nc r="A216">
      <v>210</v>
    </nc>
  </rcc>
  <rcc rId="3285" sId="1">
    <oc r="A217">
      <v>112</v>
    </oc>
    <nc r="A217">
      <v>211</v>
    </nc>
  </rcc>
  <rcc rId="3286" sId="1" odxf="1" dxf="1">
    <oc r="A218">
      <v>113</v>
    </oc>
    <nc r="A218">
      <v>212</v>
    </nc>
    <odxf>
      <border outline="0">
        <left style="medium">
          <color indexed="64"/>
        </left>
      </border>
    </odxf>
    <ndxf>
      <border outline="0">
        <left style="thin">
          <color indexed="64"/>
        </left>
      </border>
    </ndxf>
  </rcc>
  <rcc rId="3287" sId="1">
    <oc r="A219">
      <v>115</v>
    </oc>
    <nc r="A219">
      <v>213</v>
    </nc>
  </rcc>
  <rcc rId="3288" sId="1">
    <oc r="A220">
      <v>116</v>
    </oc>
    <nc r="A220">
      <v>214</v>
    </nc>
  </rcc>
  <rcc rId="3289" sId="1" odxf="1" dxf="1">
    <oc r="A221">
      <v>117</v>
    </oc>
    <nc r="A221">
      <v>215</v>
    </nc>
    <odxf>
      <border outline="0">
        <left style="medium">
          <color indexed="64"/>
        </left>
      </border>
    </odxf>
    <ndxf>
      <border outline="0">
        <left style="thin">
          <color indexed="64"/>
        </left>
      </border>
    </ndxf>
  </rcc>
  <rcc rId="3290" sId="1">
    <oc r="A222">
      <v>118</v>
    </oc>
    <nc r="A222">
      <v>216</v>
    </nc>
  </rcc>
  <rcc rId="3291" sId="1">
    <oc r="A223">
      <v>119</v>
    </oc>
    <nc r="A223">
      <v>217</v>
    </nc>
  </rcc>
  <rcc rId="3292" sId="1" odxf="1" dxf="1">
    <oc r="A224">
      <v>120</v>
    </oc>
    <nc r="A224">
      <v>218</v>
    </nc>
    <odxf>
      <border outline="0">
        <left style="medium">
          <color indexed="64"/>
        </left>
      </border>
    </odxf>
    <ndxf>
      <border outline="0">
        <left style="thin">
          <color indexed="64"/>
        </left>
      </border>
    </ndxf>
  </rcc>
  <rcc rId="3293" sId="1">
    <oc r="A225">
      <v>121</v>
    </oc>
    <nc r="A225">
      <v>219</v>
    </nc>
  </rcc>
  <rcc rId="3294" sId="1">
    <oc r="A226">
      <v>122</v>
    </oc>
    <nc r="A226">
      <v>220</v>
    </nc>
  </rcc>
  <rcc rId="3295" sId="1" odxf="1" dxf="1">
    <oc r="A227">
      <v>123</v>
    </oc>
    <nc r="A227">
      <v>221</v>
    </nc>
    <odxf>
      <border outline="0">
        <left style="medium">
          <color indexed="64"/>
        </left>
      </border>
    </odxf>
    <ndxf>
      <border outline="0">
        <left style="thin">
          <color indexed="64"/>
        </left>
      </border>
    </ndxf>
  </rcc>
  <rcc rId="3296" sId="1">
    <oc r="A228">
      <v>124</v>
    </oc>
    <nc r="A228">
      <v>222</v>
    </nc>
  </rcc>
  <rcc rId="3297" sId="1">
    <oc r="A229">
      <v>125</v>
    </oc>
    <nc r="A229">
      <v>223</v>
    </nc>
  </rcc>
  <rcc rId="3298" sId="1" odxf="1" dxf="1">
    <oc r="A230">
      <v>126</v>
    </oc>
    <nc r="A230">
      <v>224</v>
    </nc>
    <odxf>
      <border outline="0">
        <left style="medium">
          <color indexed="64"/>
        </left>
      </border>
    </odxf>
    <ndxf>
      <border outline="0">
        <left style="thin">
          <color indexed="64"/>
        </left>
      </border>
    </ndxf>
  </rcc>
  <rcc rId="3299" sId="1">
    <oc r="A231">
      <v>127</v>
    </oc>
    <nc r="A231">
      <v>225</v>
    </nc>
  </rcc>
  <rcc rId="3300" sId="1">
    <oc r="A232">
      <v>128</v>
    </oc>
    <nc r="A232">
      <v>226</v>
    </nc>
  </rcc>
  <rcc rId="3301" sId="1" odxf="1" dxf="1">
    <oc r="A233">
      <v>129</v>
    </oc>
    <nc r="A233">
      <v>227</v>
    </nc>
    <odxf>
      <border outline="0">
        <left style="medium">
          <color indexed="64"/>
        </left>
      </border>
    </odxf>
    <ndxf>
      <border outline="0">
        <left style="thin">
          <color indexed="64"/>
        </left>
      </border>
    </ndxf>
  </rcc>
  <rcc rId="3302" sId="1">
    <oc r="A234">
      <v>130</v>
    </oc>
    <nc r="A234">
      <v>228</v>
    </nc>
  </rcc>
  <rcc rId="3303" sId="1">
    <oc r="A235">
      <v>131</v>
    </oc>
    <nc r="A235">
      <v>229</v>
    </nc>
  </rcc>
  <rcc rId="3304" sId="1" odxf="1" dxf="1">
    <oc r="A236">
      <v>132</v>
    </oc>
    <nc r="A236">
      <v>230</v>
    </nc>
    <odxf>
      <border outline="0">
        <left style="medium">
          <color indexed="64"/>
        </left>
      </border>
    </odxf>
    <ndxf>
      <border outline="0">
        <left style="thin">
          <color indexed="64"/>
        </left>
      </border>
    </ndxf>
  </rcc>
  <rcc rId="3305" sId="1">
    <oc r="A237">
      <v>133</v>
    </oc>
    <nc r="A237">
      <v>231</v>
    </nc>
  </rcc>
  <rcc rId="3306" sId="1">
    <oc r="A238">
      <v>134</v>
    </oc>
    <nc r="A238">
      <v>232</v>
    </nc>
  </rcc>
  <rcc rId="3307" sId="1" odxf="1" dxf="1">
    <oc r="A239">
      <v>135</v>
    </oc>
    <nc r="A239">
      <v>233</v>
    </nc>
    <odxf>
      <border outline="0">
        <left style="medium">
          <color indexed="64"/>
        </left>
      </border>
    </odxf>
    <ndxf>
      <border outline="0">
        <left style="thin">
          <color indexed="64"/>
        </left>
      </border>
    </ndxf>
  </rcc>
  <rcc rId="3308" sId="1">
    <oc r="A240">
      <v>136</v>
    </oc>
    <nc r="A240">
      <v>234</v>
    </nc>
  </rcc>
  <rcc rId="3309" sId="1">
    <oc r="A241">
      <v>137</v>
    </oc>
    <nc r="A241">
      <v>235</v>
    </nc>
  </rcc>
  <rcc rId="3310" sId="1" odxf="1" dxf="1">
    <oc r="A242">
      <v>138</v>
    </oc>
    <nc r="A242">
      <v>236</v>
    </nc>
    <odxf>
      <border outline="0">
        <left style="medium">
          <color indexed="64"/>
        </left>
      </border>
    </odxf>
    <ndxf>
      <border outline="0">
        <left style="thin">
          <color indexed="64"/>
        </left>
      </border>
    </ndxf>
  </rcc>
  <rcc rId="3311" sId="1">
    <oc r="A243">
      <v>139</v>
    </oc>
    <nc r="A243">
      <v>237</v>
    </nc>
  </rcc>
  <rcc rId="3312" sId="1">
    <oc r="A244">
      <v>140</v>
    </oc>
    <nc r="A244">
      <v>238</v>
    </nc>
  </rcc>
  <rcc rId="3313" sId="1" odxf="1" dxf="1">
    <oc r="A245">
      <v>141</v>
    </oc>
    <nc r="A245">
      <v>239</v>
    </nc>
    <odxf>
      <border outline="0">
        <left style="medium">
          <color indexed="64"/>
        </left>
      </border>
    </odxf>
    <ndxf>
      <border outline="0">
        <left style="thin">
          <color indexed="64"/>
        </left>
      </border>
    </ndxf>
  </rcc>
  <rcc rId="3314" sId="1">
    <oc r="A246">
      <v>142</v>
    </oc>
    <nc r="A246">
      <v>240</v>
    </nc>
  </rcc>
  <rcc rId="3315" sId="1">
    <oc r="A247">
      <v>143</v>
    </oc>
    <nc r="A247">
      <v>241</v>
    </nc>
  </rcc>
  <rcc rId="3316" sId="1" odxf="1" dxf="1">
    <oc r="A248">
      <v>144</v>
    </oc>
    <nc r="A248">
      <v>242</v>
    </nc>
    <odxf>
      <border outline="0">
        <left style="medium">
          <color indexed="64"/>
        </left>
      </border>
    </odxf>
    <ndxf>
      <border outline="0">
        <left style="thin">
          <color indexed="64"/>
        </left>
      </border>
    </ndxf>
  </rcc>
  <rcc rId="3317" sId="1">
    <oc r="A249">
      <v>145</v>
    </oc>
    <nc r="A249">
      <v>243</v>
    </nc>
  </rcc>
  <rcc rId="3318" sId="1">
    <oc r="A250">
      <v>146</v>
    </oc>
    <nc r="A250">
      <v>244</v>
    </nc>
  </rcc>
  <rcc rId="3319" sId="1" odxf="1" dxf="1">
    <oc r="A251">
      <v>147</v>
    </oc>
    <nc r="A251">
      <v>245</v>
    </nc>
    <odxf>
      <border outline="0">
        <left style="medium">
          <color indexed="64"/>
        </left>
      </border>
    </odxf>
    <ndxf>
      <border outline="0">
        <left style="thin">
          <color indexed="64"/>
        </left>
      </border>
    </ndxf>
  </rcc>
  <rcc rId="3320" sId="1">
    <oc r="A252">
      <v>148</v>
    </oc>
    <nc r="A252">
      <v>246</v>
    </nc>
  </rcc>
  <rcc rId="3321" sId="1">
    <oc r="A253">
      <v>149</v>
    </oc>
    <nc r="A253">
      <v>247</v>
    </nc>
  </rcc>
  <rcc rId="3322" sId="1" odxf="1" dxf="1">
    <oc r="A254">
      <v>150</v>
    </oc>
    <nc r="A254">
      <v>248</v>
    </nc>
    <odxf>
      <border outline="0">
        <left style="medium">
          <color indexed="64"/>
        </left>
      </border>
    </odxf>
    <ndxf>
      <border outline="0">
        <left style="thin">
          <color indexed="64"/>
        </left>
      </border>
    </ndxf>
  </rcc>
  <rcc rId="3323" sId="1">
    <oc r="A255">
      <v>151</v>
    </oc>
    <nc r="A255">
      <v>249</v>
    </nc>
  </rcc>
  <rcc rId="3324" sId="1">
    <oc r="A256">
      <v>152</v>
    </oc>
    <nc r="A256">
      <v>250</v>
    </nc>
  </rcc>
  <rcc rId="3325" sId="1" odxf="1" dxf="1">
    <oc r="A257">
      <v>153</v>
    </oc>
    <nc r="A257">
      <v>251</v>
    </nc>
    <odxf>
      <border outline="0">
        <left style="medium">
          <color indexed="64"/>
        </left>
      </border>
    </odxf>
    <ndxf>
      <border outline="0">
        <left style="thin">
          <color indexed="64"/>
        </left>
      </border>
    </ndxf>
  </rcc>
  <rcc rId="3326" sId="1">
    <oc r="A258">
      <v>154</v>
    </oc>
    <nc r="A258">
      <v>252</v>
    </nc>
  </rcc>
  <rcc rId="3327" sId="1">
    <oc r="A259">
      <v>155</v>
    </oc>
    <nc r="A259">
      <v>253</v>
    </nc>
  </rcc>
  <rcc rId="3328" sId="1" odxf="1" dxf="1">
    <oc r="A260">
      <v>156</v>
    </oc>
    <nc r="A260">
      <v>254</v>
    </nc>
    <odxf>
      <border outline="0">
        <left style="medium">
          <color indexed="64"/>
        </left>
      </border>
    </odxf>
    <ndxf>
      <border outline="0">
        <left style="thin">
          <color indexed="64"/>
        </left>
      </border>
    </ndxf>
  </rcc>
  <rcc rId="3329" sId="1">
    <oc r="A261">
      <v>157</v>
    </oc>
    <nc r="A261">
      <v>255</v>
    </nc>
  </rcc>
  <rcc rId="3330" sId="1">
    <oc r="A262">
      <v>158</v>
    </oc>
    <nc r="A262">
      <v>256</v>
    </nc>
  </rcc>
  <rcc rId="3331" sId="1" odxf="1" dxf="1">
    <oc r="A263">
      <v>159</v>
    </oc>
    <nc r="A263">
      <v>257</v>
    </nc>
    <odxf>
      <border outline="0">
        <left style="medium">
          <color indexed="64"/>
        </left>
      </border>
    </odxf>
    <ndxf>
      <border outline="0">
        <left style="thin">
          <color indexed="64"/>
        </left>
      </border>
    </ndxf>
  </rcc>
  <rcc rId="3332" sId="1">
    <oc r="A264">
      <v>160</v>
    </oc>
    <nc r="A264">
      <v>258</v>
    </nc>
  </rcc>
  <rcc rId="3333" sId="1">
    <oc r="A265">
      <v>161</v>
    </oc>
    <nc r="A265">
      <v>259</v>
    </nc>
  </rcc>
  <rcc rId="3334" sId="1" odxf="1" dxf="1">
    <oc r="A266">
      <v>162</v>
    </oc>
    <nc r="A266">
      <v>260</v>
    </nc>
    <odxf>
      <border outline="0">
        <left style="medium">
          <color indexed="64"/>
        </left>
      </border>
    </odxf>
    <ndxf>
      <border outline="0">
        <left style="thin">
          <color indexed="64"/>
        </left>
      </border>
    </ndxf>
  </rcc>
  <rcc rId="3335" sId="1" odxf="1" dxf="1">
    <oc r="A267">
      <v>163</v>
    </oc>
    <nc r="A267">
      <v>261</v>
    </nc>
    <odxf>
      <border outline="0">
        <left style="thin">
          <color indexed="64"/>
        </left>
      </border>
    </odxf>
    <ndxf>
      <border outline="0">
        <left style="medium">
          <color indexed="64"/>
        </left>
      </border>
    </ndxf>
  </rcc>
  <rcc rId="3336" sId="1">
    <oc r="A268">
      <v>164</v>
    </oc>
    <nc r="A268">
      <v>262</v>
    </nc>
  </rcc>
  <rcc rId="3337" sId="1" odxf="1" dxf="1">
    <oc r="A269">
      <v>165</v>
    </oc>
    <nc r="A269">
      <v>263</v>
    </nc>
    <odxf>
      <border outline="0">
        <left style="medium">
          <color indexed="64"/>
        </left>
      </border>
    </odxf>
    <ndxf>
      <border outline="0">
        <left style="thin">
          <color indexed="64"/>
        </left>
      </border>
    </ndxf>
  </rcc>
  <rcc rId="3338" sId="1" odxf="1" dxf="1">
    <oc r="A270">
      <v>166</v>
    </oc>
    <nc r="A270">
      <v>264</v>
    </nc>
    <odxf>
      <border outline="0">
        <left style="thin">
          <color indexed="64"/>
        </left>
      </border>
    </odxf>
    <ndxf>
      <border outline="0">
        <left style="medium">
          <color indexed="64"/>
        </left>
      </border>
    </ndxf>
  </rcc>
  <rcc rId="3339" sId="1">
    <oc r="A271">
      <v>167</v>
    </oc>
    <nc r="A271">
      <v>265</v>
    </nc>
  </rcc>
  <rcc rId="3340" sId="1" odxf="1" dxf="1">
    <oc r="A272">
      <v>168</v>
    </oc>
    <nc r="A272">
      <v>266</v>
    </nc>
    <odxf>
      <border outline="0">
        <left style="medium">
          <color indexed="64"/>
        </left>
      </border>
    </odxf>
    <ndxf>
      <border outline="0">
        <left style="thin">
          <color indexed="64"/>
        </left>
      </border>
    </ndxf>
  </rcc>
  <rcc rId="3341" sId="1" odxf="1" dxf="1">
    <oc r="A273">
      <v>169</v>
    </oc>
    <nc r="A273">
      <v>267</v>
    </nc>
    <odxf>
      <border outline="0">
        <left style="thin">
          <color indexed="64"/>
        </left>
      </border>
    </odxf>
    <ndxf>
      <border outline="0">
        <left style="medium">
          <color indexed="64"/>
        </left>
      </border>
    </ndxf>
  </rcc>
  <rcc rId="3342" sId="1">
    <oc r="A274">
      <v>170</v>
    </oc>
    <nc r="A274">
      <v>268</v>
    </nc>
  </rcc>
  <rcc rId="3343" sId="1" odxf="1" dxf="1">
    <oc r="A275">
      <v>171</v>
    </oc>
    <nc r="A275">
      <v>269</v>
    </nc>
    <odxf>
      <border outline="0">
        <left style="medium">
          <color indexed="64"/>
        </left>
      </border>
    </odxf>
    <ndxf>
      <border outline="0">
        <left style="thin">
          <color indexed="64"/>
        </left>
      </border>
    </ndxf>
  </rcc>
  <rcc rId="3344" sId="1" odxf="1" dxf="1">
    <oc r="A276">
      <v>172</v>
    </oc>
    <nc r="A276">
      <v>270</v>
    </nc>
    <odxf>
      <border outline="0">
        <left style="thin">
          <color indexed="64"/>
        </left>
      </border>
    </odxf>
    <ndxf>
      <border outline="0">
        <left style="medium">
          <color indexed="64"/>
        </left>
      </border>
    </ndxf>
  </rcc>
  <rcc rId="3345" sId="1">
    <oc r="A277">
      <v>173</v>
    </oc>
    <nc r="A277">
      <v>271</v>
    </nc>
  </rcc>
  <rcc rId="3346" sId="1" odxf="1" dxf="1">
    <oc r="A278">
      <v>174</v>
    </oc>
    <nc r="A278">
      <v>272</v>
    </nc>
    <odxf>
      <border outline="0">
        <left style="medium">
          <color indexed="64"/>
        </left>
      </border>
    </odxf>
    <ndxf>
      <border outline="0">
        <left style="thin">
          <color indexed="64"/>
        </left>
      </border>
    </ndxf>
  </rcc>
  <rcc rId="3347" sId="1" odxf="1" dxf="1">
    <oc r="A279">
      <v>175</v>
    </oc>
    <nc r="A279">
      <v>273</v>
    </nc>
    <odxf>
      <border outline="0">
        <left style="thin">
          <color indexed="64"/>
        </left>
      </border>
    </odxf>
    <ndxf>
      <border outline="0">
        <left style="medium">
          <color indexed="64"/>
        </left>
      </border>
    </ndxf>
  </rcc>
  <rcc rId="3348" sId="1">
    <oc r="A280">
      <v>176</v>
    </oc>
    <nc r="A280">
      <v>274</v>
    </nc>
  </rcc>
  <rcc rId="3349" sId="1" odxf="1" dxf="1">
    <oc r="A281">
      <v>177</v>
    </oc>
    <nc r="A281">
      <v>275</v>
    </nc>
    <odxf>
      <border outline="0">
        <left style="medium">
          <color indexed="64"/>
        </left>
      </border>
    </odxf>
    <ndxf>
      <border outline="0">
        <left style="thin">
          <color indexed="64"/>
        </left>
      </border>
    </ndxf>
  </rcc>
  <rfmt sheetId="1" xfDxf="1" sqref="AE285" start="0" length="0">
    <dxf>
      <font>
        <b/>
        <sz val="10"/>
        <color rgb="FF4476A7"/>
        <name val="Verdana"/>
        <scheme val="none"/>
      </font>
    </dxf>
  </rfmt>
  <rfmt sheetId="1" sqref="AE285">
    <dxf>
      <numFmt numFmtId="172" formatCode="#,##0.0000\ [$lei-418]"/>
    </dxf>
  </rfmt>
  <rcc rId="3350" sId="1">
    <nc r="AD284" t="inlineStr">
      <is>
        <t>INFOREURO</t>
      </is>
    </nc>
  </rcc>
  <rcc rId="3351" sId="1" odxf="1" dxf="1" numFmtId="11">
    <nc r="AE284">
      <v>4.6669999999999998</v>
    </nc>
    <odxf>
      <font>
        <b val="0"/>
        <sz val="11"/>
        <color theme="1"/>
        <name val="Calibri"/>
        <family val="2"/>
        <charset val="238"/>
        <scheme val="minor"/>
      </font>
      <numFmt numFmtId="0" formatCode="General"/>
    </odxf>
    <ndxf>
      <font>
        <b/>
        <sz val="10"/>
        <color rgb="FF4476A7"/>
        <name val="Verdana"/>
        <family val="2"/>
        <charset val="238"/>
        <scheme val="none"/>
      </font>
      <numFmt numFmtId="172" formatCode="#,##0.0000\ [$lei-418]"/>
    </ndxf>
  </rcc>
  <rrc rId="3352" sId="1" eol="1" ref="A286:XFD286" action="insertRow">
    <undo index="65535" exp="area" ref3D="1" dr="$H$1:$N$1048576" dn="Z_65B035E3_87FA_46C5_996E_864F2C8D0EBC_.wvu.Cols" sId="1"/>
  </rrc>
  <rfmt sheetId="1" sqref="AE286" start="0" length="0">
    <dxf>
      <numFmt numFmtId="172" formatCode="#,##0.0000\ [$lei-418]"/>
    </dxf>
  </rfmt>
  <rcc rId="3353" sId="1">
    <nc r="AE286">
      <f>(AE282/AE284)/1000000</f>
    </nc>
  </rcc>
  <rfmt sheetId="1" sqref="AE286">
    <dxf>
      <numFmt numFmtId="174" formatCode="#,##0.00\ [$mil. Euro]"/>
    </dxf>
  </rfmt>
  <rfmt sheetId="1" sqref="AE286" start="0" length="2147483647">
    <dxf>
      <font>
        <b/>
      </font>
    </dxf>
  </rfmt>
  <rfmt sheetId="1" sqref="AE286" start="0" length="2147483647">
    <dxf>
      <font>
        <b val="0"/>
      </font>
    </dxf>
  </rfmt>
  <rfmt sheetId="1" sqref="AE286" start="0" length="2147483647">
    <dxf>
      <font>
        <name val="Verdana"/>
        <scheme val="none"/>
      </font>
    </dxf>
  </rfmt>
  <rfmt sheetId="1" sqref="AE286" start="0" length="2147483647">
    <dxf>
      <font>
        <b/>
      </font>
    </dxf>
  </rfmt>
  <rfmt sheetId="1" sqref="AE286" start="0" length="2147483647">
    <dxf>
      <font>
        <sz val="10"/>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A563B0F-D533-4855-AB4D-24DB29C94A6F}" name="steluta.bulaceanu" id="-2031148577" dateTime="2018-11-15T16:43:4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86"/>
  <sheetViews>
    <sheetView tabSelected="1" zoomScale="70" zoomScaleNormal="112" workbookViewId="0">
      <pane xSplit="9" ySplit="6" topLeftCell="Z7" activePane="bottomRight" state="frozen"/>
      <selection pane="topRight" activeCell="J1" sqref="J1"/>
      <selection pane="bottomLeft" activeCell="A7" sqref="A7"/>
      <selection pane="bottomRight" sqref="A1:A3"/>
    </sheetView>
  </sheetViews>
  <sheetFormatPr defaultColWidth="9.140625" defaultRowHeight="15" x14ac:dyDescent="0.25"/>
  <cols>
    <col min="1" max="1" width="7.42578125" style="1" customWidth="1"/>
    <col min="2" max="2" width="10.140625" style="1" customWidth="1"/>
    <col min="3" max="3" width="8.140625" style="247" customWidth="1"/>
    <col min="4" max="4" width="7.28515625" style="1" customWidth="1"/>
    <col min="5" max="5" width="14.28515625" style="1" customWidth="1"/>
    <col min="6" max="6" width="18.5703125" style="1" customWidth="1"/>
    <col min="7" max="7" width="46.140625" style="248" customWidth="1"/>
    <col min="8" max="8" width="36.5703125" style="248" customWidth="1"/>
    <col min="9" max="9" width="31.28515625" style="10" customWidth="1"/>
    <col min="10" max="10" width="122.7109375" style="1" customWidth="1"/>
    <col min="11" max="11" width="20.5703125" style="10" customWidth="1"/>
    <col min="12" max="12" width="20" style="10" customWidth="1"/>
    <col min="13" max="13" width="24.28515625" style="10" customWidth="1"/>
    <col min="14" max="14" width="24.42578125" style="10" customWidth="1"/>
    <col min="15" max="15" width="31.85546875" style="10" customWidth="1"/>
    <col min="16" max="16" width="15.42578125" style="10" customWidth="1"/>
    <col min="17" max="17" width="17" style="10" customWidth="1"/>
    <col min="18" max="18" width="29.140625" style="10" customWidth="1"/>
    <col min="19" max="21" width="21.85546875" style="9" customWidth="1"/>
    <col min="22" max="22" width="15.5703125" style="9" customWidth="1"/>
    <col min="23" max="23" width="17" style="9" customWidth="1"/>
    <col min="24" max="24" width="15" style="9" customWidth="1"/>
    <col min="25" max="26" width="19.42578125" style="9" customWidth="1"/>
    <col min="27" max="27" width="19.85546875" style="9" customWidth="1"/>
    <col min="28" max="28" width="16.140625" style="9" customWidth="1"/>
    <col min="29" max="29" width="20" style="9" customWidth="1"/>
    <col min="30" max="30" width="13.42578125" style="9" customWidth="1"/>
    <col min="31" max="31" width="18.85546875" style="9" customWidth="1"/>
    <col min="32" max="32" width="16" style="9" customWidth="1"/>
    <col min="33" max="33" width="21.85546875" style="9" customWidth="1"/>
    <col min="34" max="34" width="27.7109375" style="9" bestFit="1" customWidth="1"/>
    <col min="35" max="35" width="25" style="181" customWidth="1"/>
    <col min="36" max="36" width="18.28515625" style="9" bestFit="1" customWidth="1"/>
    <col min="37" max="37" width="22.42578125" style="9" bestFit="1" customWidth="1"/>
    <col min="38" max="16384" width="9.140625" style="1"/>
  </cols>
  <sheetData>
    <row r="1" spans="1:37" ht="76.150000000000006" customHeight="1" x14ac:dyDescent="0.25">
      <c r="A1" s="249" t="s">
        <v>0</v>
      </c>
      <c r="B1" s="250" t="s">
        <v>478</v>
      </c>
      <c r="C1" s="250" t="s">
        <v>159</v>
      </c>
      <c r="D1" s="249" t="s">
        <v>160</v>
      </c>
      <c r="E1" s="249" t="s">
        <v>9</v>
      </c>
      <c r="F1" s="249" t="s">
        <v>164</v>
      </c>
      <c r="G1" s="251" t="s">
        <v>1</v>
      </c>
      <c r="H1" s="252" t="s">
        <v>15</v>
      </c>
      <c r="I1" s="249" t="s">
        <v>195</v>
      </c>
      <c r="J1" s="249" t="s">
        <v>17</v>
      </c>
      <c r="K1" s="249" t="s">
        <v>16</v>
      </c>
      <c r="L1" s="249" t="s">
        <v>18</v>
      </c>
      <c r="M1" s="249" t="s">
        <v>19</v>
      </c>
      <c r="N1" s="249" t="s">
        <v>2</v>
      </c>
      <c r="O1" s="249" t="s">
        <v>20</v>
      </c>
      <c r="P1" s="249" t="s">
        <v>3</v>
      </c>
      <c r="Q1" s="249" t="s">
        <v>4</v>
      </c>
      <c r="R1" s="249" t="s">
        <v>21</v>
      </c>
      <c r="S1" s="253" t="s">
        <v>10</v>
      </c>
      <c r="T1" s="253"/>
      <c r="U1" s="253"/>
      <c r="V1" s="253"/>
      <c r="W1" s="253"/>
      <c r="X1" s="253"/>
      <c r="Y1" s="253"/>
      <c r="Z1" s="254"/>
      <c r="AA1" s="254"/>
      <c r="AB1" s="254"/>
      <c r="AC1" s="255"/>
      <c r="AD1" s="255"/>
      <c r="AE1" s="119" t="s">
        <v>158</v>
      </c>
      <c r="AF1" s="113"/>
      <c r="AG1" s="119" t="s">
        <v>5</v>
      </c>
      <c r="AH1" s="256" t="s">
        <v>14</v>
      </c>
      <c r="AI1" s="256" t="s">
        <v>6</v>
      </c>
      <c r="AJ1" s="119" t="s">
        <v>23</v>
      </c>
      <c r="AK1" s="119"/>
    </row>
    <row r="2" spans="1:37" ht="15.75" customHeight="1" x14ac:dyDescent="0.25">
      <c r="A2" s="249"/>
      <c r="B2" s="250"/>
      <c r="C2" s="250"/>
      <c r="D2" s="249"/>
      <c r="E2" s="249"/>
      <c r="F2" s="249"/>
      <c r="G2" s="251"/>
      <c r="H2" s="252"/>
      <c r="I2" s="249"/>
      <c r="J2" s="249"/>
      <c r="K2" s="249"/>
      <c r="L2" s="249"/>
      <c r="M2" s="249"/>
      <c r="N2" s="249"/>
      <c r="O2" s="249"/>
      <c r="P2" s="249"/>
      <c r="Q2" s="249"/>
      <c r="R2" s="249"/>
      <c r="S2" s="253" t="s">
        <v>11</v>
      </c>
      <c r="T2" s="253"/>
      <c r="U2" s="253"/>
      <c r="V2" s="253"/>
      <c r="W2" s="254"/>
      <c r="X2" s="254"/>
      <c r="Y2" s="119" t="s">
        <v>13</v>
      </c>
      <c r="Z2" s="113"/>
      <c r="AA2" s="113"/>
      <c r="AB2" s="119" t="s">
        <v>22</v>
      </c>
      <c r="AC2" s="113"/>
      <c r="AD2" s="113"/>
      <c r="AE2" s="119"/>
      <c r="AF2" s="119" t="s">
        <v>7</v>
      </c>
      <c r="AG2" s="119"/>
      <c r="AH2" s="256"/>
      <c r="AI2" s="256"/>
      <c r="AJ2" s="119" t="s">
        <v>8</v>
      </c>
      <c r="AK2" s="119" t="s">
        <v>24</v>
      </c>
    </row>
    <row r="3" spans="1:37" ht="36.75" customHeight="1" x14ac:dyDescent="0.25">
      <c r="A3" s="249"/>
      <c r="B3" s="250"/>
      <c r="C3" s="250"/>
      <c r="D3" s="249"/>
      <c r="E3" s="249"/>
      <c r="F3" s="249"/>
      <c r="G3" s="251"/>
      <c r="H3" s="252"/>
      <c r="I3" s="249"/>
      <c r="J3" s="249"/>
      <c r="K3" s="249"/>
      <c r="L3" s="249"/>
      <c r="M3" s="249"/>
      <c r="N3" s="249"/>
      <c r="O3" s="249"/>
      <c r="P3" s="249"/>
      <c r="Q3" s="249"/>
      <c r="R3" s="249"/>
      <c r="S3" s="113" t="s">
        <v>8</v>
      </c>
      <c r="T3" s="113" t="s">
        <v>185</v>
      </c>
      <c r="U3" s="113" t="s">
        <v>184</v>
      </c>
      <c r="V3" s="113" t="s">
        <v>12</v>
      </c>
      <c r="W3" s="113" t="s">
        <v>185</v>
      </c>
      <c r="X3" s="113" t="s">
        <v>184</v>
      </c>
      <c r="Y3" s="119"/>
      <c r="Z3" s="113" t="s">
        <v>185</v>
      </c>
      <c r="AA3" s="113" t="s">
        <v>184</v>
      </c>
      <c r="AB3" s="119"/>
      <c r="AC3" s="113" t="s">
        <v>185</v>
      </c>
      <c r="AD3" s="113" t="s">
        <v>184</v>
      </c>
      <c r="AE3" s="119"/>
      <c r="AF3" s="119"/>
      <c r="AG3" s="119"/>
      <c r="AH3" s="256"/>
      <c r="AI3" s="256"/>
      <c r="AJ3" s="119"/>
      <c r="AK3" s="119"/>
    </row>
    <row r="4" spans="1:37" ht="89.25" customHeight="1" x14ac:dyDescent="0.25">
      <c r="A4" s="120" t="s">
        <v>235</v>
      </c>
      <c r="B4" s="120" t="s">
        <v>479</v>
      </c>
      <c r="C4" s="120" t="s">
        <v>239</v>
      </c>
      <c r="D4" s="120" t="s">
        <v>160</v>
      </c>
      <c r="E4" s="120" t="s">
        <v>236</v>
      </c>
      <c r="F4" s="120" t="s">
        <v>237</v>
      </c>
      <c r="G4" s="120" t="s">
        <v>238</v>
      </c>
      <c r="H4" s="120" t="s">
        <v>240</v>
      </c>
      <c r="I4" s="120" t="s">
        <v>241</v>
      </c>
      <c r="J4" s="120" t="s">
        <v>242</v>
      </c>
      <c r="K4" s="120" t="s">
        <v>243</v>
      </c>
      <c r="L4" s="120" t="s">
        <v>244</v>
      </c>
      <c r="M4" s="120" t="s">
        <v>248</v>
      </c>
      <c r="N4" s="120" t="s">
        <v>245</v>
      </c>
      <c r="O4" s="120" t="s">
        <v>246</v>
      </c>
      <c r="P4" s="120" t="s">
        <v>247</v>
      </c>
      <c r="Q4" s="120" t="s">
        <v>249</v>
      </c>
      <c r="R4" s="120" t="s">
        <v>250</v>
      </c>
      <c r="S4" s="257" t="s">
        <v>251</v>
      </c>
      <c r="T4" s="257"/>
      <c r="U4" s="257"/>
      <c r="V4" s="257"/>
      <c r="W4" s="257"/>
      <c r="X4" s="257"/>
      <c r="Y4" s="257"/>
      <c r="Z4" s="258"/>
      <c r="AA4" s="258"/>
      <c r="AB4" s="258"/>
      <c r="AC4" s="259"/>
      <c r="AD4" s="259"/>
      <c r="AE4" s="118" t="s">
        <v>258</v>
      </c>
      <c r="AF4" s="118" t="s">
        <v>259</v>
      </c>
      <c r="AG4" s="118" t="s">
        <v>260</v>
      </c>
      <c r="AH4" s="260" t="s">
        <v>261</v>
      </c>
      <c r="AI4" s="261" t="s">
        <v>262</v>
      </c>
      <c r="AJ4" s="118" t="s">
        <v>252</v>
      </c>
      <c r="AK4" s="118" t="s">
        <v>263</v>
      </c>
    </row>
    <row r="5" spans="1:37" ht="56.45" customHeight="1" x14ac:dyDescent="0.25">
      <c r="A5" s="120"/>
      <c r="B5" s="120"/>
      <c r="C5" s="120"/>
      <c r="D5" s="120"/>
      <c r="E5" s="120"/>
      <c r="F5" s="120"/>
      <c r="G5" s="120"/>
      <c r="H5" s="120"/>
      <c r="I5" s="120"/>
      <c r="J5" s="120"/>
      <c r="K5" s="120"/>
      <c r="L5" s="120"/>
      <c r="M5" s="120"/>
      <c r="N5" s="120"/>
      <c r="O5" s="120"/>
      <c r="P5" s="120"/>
      <c r="Q5" s="120"/>
      <c r="R5" s="120"/>
      <c r="S5" s="117" t="s">
        <v>252</v>
      </c>
      <c r="T5" s="117" t="s">
        <v>254</v>
      </c>
      <c r="U5" s="117" t="s">
        <v>253</v>
      </c>
      <c r="V5" s="117" t="s">
        <v>255</v>
      </c>
      <c r="W5" s="117" t="s">
        <v>254</v>
      </c>
      <c r="X5" s="117" t="s">
        <v>253</v>
      </c>
      <c r="Y5" s="117" t="s">
        <v>256</v>
      </c>
      <c r="Z5" s="117" t="s">
        <v>254</v>
      </c>
      <c r="AA5" s="117" t="s">
        <v>253</v>
      </c>
      <c r="AB5" s="117" t="s">
        <v>257</v>
      </c>
      <c r="AC5" s="117" t="s">
        <v>254</v>
      </c>
      <c r="AD5" s="117" t="s">
        <v>253</v>
      </c>
      <c r="AE5" s="118"/>
      <c r="AF5" s="118"/>
      <c r="AG5" s="118"/>
      <c r="AH5" s="260"/>
      <c r="AI5" s="261"/>
      <c r="AJ5" s="118"/>
      <c r="AK5" s="118"/>
    </row>
    <row r="6" spans="1:37" ht="15.75" x14ac:dyDescent="0.25">
      <c r="A6" s="112">
        <v>0</v>
      </c>
      <c r="B6" s="112"/>
      <c r="C6" s="121">
        <v>1</v>
      </c>
      <c r="D6" s="112" t="s">
        <v>180</v>
      </c>
      <c r="E6" s="112">
        <v>2</v>
      </c>
      <c r="F6" s="112">
        <v>3</v>
      </c>
      <c r="G6" s="112">
        <v>4</v>
      </c>
      <c r="H6" s="112">
        <v>5</v>
      </c>
      <c r="I6" s="112">
        <v>6</v>
      </c>
      <c r="J6" s="112">
        <v>7</v>
      </c>
      <c r="K6" s="112">
        <v>8</v>
      </c>
      <c r="L6" s="112">
        <v>9</v>
      </c>
      <c r="M6" s="112">
        <v>10</v>
      </c>
      <c r="N6" s="112">
        <v>11</v>
      </c>
      <c r="O6" s="112">
        <v>12</v>
      </c>
      <c r="P6" s="112">
        <v>13</v>
      </c>
      <c r="Q6" s="112">
        <v>14</v>
      </c>
      <c r="R6" s="112">
        <v>15</v>
      </c>
      <c r="S6" s="111">
        <v>16</v>
      </c>
      <c r="T6" s="111"/>
      <c r="U6" s="111"/>
      <c r="V6" s="111">
        <v>17</v>
      </c>
      <c r="W6" s="111"/>
      <c r="X6" s="111"/>
      <c r="Y6" s="111">
        <v>18</v>
      </c>
      <c r="Z6" s="115"/>
      <c r="AA6" s="115"/>
      <c r="AB6" s="111">
        <v>19</v>
      </c>
      <c r="AC6" s="111"/>
      <c r="AD6" s="111"/>
      <c r="AE6" s="115" t="s">
        <v>181</v>
      </c>
      <c r="AF6" s="116">
        <v>20</v>
      </c>
      <c r="AG6" s="116">
        <v>21</v>
      </c>
      <c r="AH6" s="116">
        <v>22</v>
      </c>
      <c r="AI6" s="116">
        <v>23</v>
      </c>
      <c r="AJ6" s="116">
        <v>24</v>
      </c>
      <c r="AK6" s="116">
        <v>25</v>
      </c>
    </row>
    <row r="7" spans="1:37" ht="310.5" customHeight="1" x14ac:dyDescent="0.25">
      <c r="A7" s="5">
        <v>1</v>
      </c>
      <c r="B7" s="69">
        <v>110755</v>
      </c>
      <c r="C7" s="121">
        <v>121</v>
      </c>
      <c r="D7" s="2" t="s">
        <v>178</v>
      </c>
      <c r="E7" s="7" t="s">
        <v>1028</v>
      </c>
      <c r="F7" s="122" t="s">
        <v>371</v>
      </c>
      <c r="G7" s="6" t="s">
        <v>293</v>
      </c>
      <c r="H7" s="6" t="s">
        <v>294</v>
      </c>
      <c r="I7" s="13" t="s">
        <v>187</v>
      </c>
      <c r="J7" s="11" t="s">
        <v>560</v>
      </c>
      <c r="K7" s="88">
        <v>43145</v>
      </c>
      <c r="L7" s="88">
        <v>43630</v>
      </c>
      <c r="M7" s="4">
        <f t="shared" ref="M7:M12" si="0">S7/AE7*100</f>
        <v>84.999999517641427</v>
      </c>
      <c r="N7" s="2">
        <v>7</v>
      </c>
      <c r="O7" s="2" t="s">
        <v>303</v>
      </c>
      <c r="P7" s="2" t="s">
        <v>297</v>
      </c>
      <c r="Q7" s="24" t="s">
        <v>217</v>
      </c>
      <c r="R7" s="13" t="s">
        <v>36</v>
      </c>
      <c r="S7" s="25">
        <f t="shared" ref="S7:S9" si="1">T7+U7</f>
        <v>352434.92</v>
      </c>
      <c r="T7" s="123">
        <v>352434.92</v>
      </c>
      <c r="U7" s="25">
        <v>0</v>
      </c>
      <c r="V7" s="26">
        <f t="shared" ref="V7:V12" si="2">W7+X7</f>
        <v>53844.59</v>
      </c>
      <c r="W7" s="123">
        <v>53844.59</v>
      </c>
      <c r="X7" s="26">
        <v>0</v>
      </c>
      <c r="Y7" s="26">
        <f t="shared" ref="Y7" si="3">Z7+AA7</f>
        <v>8349.81</v>
      </c>
      <c r="Z7" s="123">
        <v>8349.81</v>
      </c>
      <c r="AA7" s="26">
        <v>0</v>
      </c>
      <c r="AB7" s="27">
        <f>AC7+AD7</f>
        <v>0</v>
      </c>
      <c r="AC7" s="27"/>
      <c r="AD7" s="27"/>
      <c r="AE7" s="27">
        <f>S7+V7+Y7+AB7</f>
        <v>414629.32</v>
      </c>
      <c r="AF7" s="27">
        <v>0</v>
      </c>
      <c r="AG7" s="27">
        <f t="shared" ref="AG7:AG12" si="4">AE7+AF7</f>
        <v>414629.32</v>
      </c>
      <c r="AH7" s="28" t="s">
        <v>633</v>
      </c>
      <c r="AI7" s="74" t="s">
        <v>187</v>
      </c>
      <c r="AJ7" s="40">
        <v>18251.2</v>
      </c>
      <c r="AK7" s="29">
        <v>2788.4</v>
      </c>
    </row>
    <row r="8" spans="1:37" ht="123" customHeight="1" x14ac:dyDescent="0.25">
      <c r="A8" s="2">
        <v>2</v>
      </c>
      <c r="B8" s="2">
        <v>109854</v>
      </c>
      <c r="C8" s="121">
        <v>116</v>
      </c>
      <c r="D8" s="2" t="s">
        <v>174</v>
      </c>
      <c r="E8" s="7" t="s">
        <v>1028</v>
      </c>
      <c r="F8" s="122" t="s">
        <v>371</v>
      </c>
      <c r="G8" s="124" t="s">
        <v>397</v>
      </c>
      <c r="H8" s="6" t="s">
        <v>398</v>
      </c>
      <c r="I8" s="13" t="s">
        <v>398</v>
      </c>
      <c r="J8" s="125" t="s">
        <v>401</v>
      </c>
      <c r="K8" s="88">
        <v>43186</v>
      </c>
      <c r="L8" s="88">
        <v>43551</v>
      </c>
      <c r="M8" s="4">
        <f t="shared" si="0"/>
        <v>85.000000944809514</v>
      </c>
      <c r="N8" s="2">
        <v>7</v>
      </c>
      <c r="O8" s="2" t="s">
        <v>303</v>
      </c>
      <c r="P8" s="2" t="s">
        <v>399</v>
      </c>
      <c r="Q8" s="24" t="s">
        <v>217</v>
      </c>
      <c r="R8" s="2" t="s">
        <v>36</v>
      </c>
      <c r="S8" s="26">
        <f t="shared" si="1"/>
        <v>359860.9</v>
      </c>
      <c r="T8" s="25">
        <v>359860.9</v>
      </c>
      <c r="U8" s="25">
        <v>0</v>
      </c>
      <c r="V8" s="26">
        <f t="shared" si="2"/>
        <v>55037.54</v>
      </c>
      <c r="W8" s="25">
        <v>55037.54</v>
      </c>
      <c r="X8" s="25">
        <v>0</v>
      </c>
      <c r="Y8" s="26">
        <f>Z8+AA8</f>
        <v>8467.32</v>
      </c>
      <c r="Z8" s="25">
        <v>8467.32</v>
      </c>
      <c r="AA8" s="25">
        <v>0</v>
      </c>
      <c r="AB8" s="27">
        <f t="shared" ref="AB8:AB12" si="5">AC8+AD8</f>
        <v>0</v>
      </c>
      <c r="AC8" s="25"/>
      <c r="AD8" s="25"/>
      <c r="AE8" s="25">
        <f>S8+V8+Y8+AB8</f>
        <v>423365.76</v>
      </c>
      <c r="AF8" s="25">
        <v>0</v>
      </c>
      <c r="AG8" s="25">
        <f t="shared" si="4"/>
        <v>423365.76</v>
      </c>
      <c r="AH8" s="28" t="s">
        <v>633</v>
      </c>
      <c r="AI8" s="74" t="s">
        <v>390</v>
      </c>
      <c r="AJ8" s="40">
        <v>21516.9</v>
      </c>
      <c r="AK8" s="29">
        <v>3290.82</v>
      </c>
    </row>
    <row r="9" spans="1:37" ht="236.25" x14ac:dyDescent="0.25">
      <c r="A9" s="5">
        <v>3</v>
      </c>
      <c r="B9" s="83">
        <v>119560</v>
      </c>
      <c r="C9" s="121">
        <v>471</v>
      </c>
      <c r="D9" s="2" t="s">
        <v>178</v>
      </c>
      <c r="E9" s="13" t="s">
        <v>1103</v>
      </c>
      <c r="F9" s="122" t="s">
        <v>590</v>
      </c>
      <c r="G9" s="7" t="s">
        <v>657</v>
      </c>
      <c r="H9" s="7" t="s">
        <v>656</v>
      </c>
      <c r="I9" s="13" t="s">
        <v>378</v>
      </c>
      <c r="J9" s="7" t="s">
        <v>658</v>
      </c>
      <c r="K9" s="8">
        <v>43265</v>
      </c>
      <c r="L9" s="8">
        <v>43752</v>
      </c>
      <c r="M9" s="4">
        <f t="shared" si="0"/>
        <v>84.216178284166972</v>
      </c>
      <c r="N9" s="2">
        <v>7</v>
      </c>
      <c r="O9" s="2" t="s">
        <v>303</v>
      </c>
      <c r="P9" s="2" t="s">
        <v>659</v>
      </c>
      <c r="Q9" s="24" t="s">
        <v>217</v>
      </c>
      <c r="R9" s="2" t="s">
        <v>36</v>
      </c>
      <c r="S9" s="26">
        <f t="shared" si="1"/>
        <v>336316.07</v>
      </c>
      <c r="T9" s="25">
        <v>336316.07</v>
      </c>
      <c r="U9" s="25">
        <v>0</v>
      </c>
      <c r="V9" s="26">
        <f t="shared" si="2"/>
        <v>55045.45</v>
      </c>
      <c r="W9" s="25">
        <v>55045.45</v>
      </c>
      <c r="X9" s="25">
        <v>0</v>
      </c>
      <c r="Y9" s="26">
        <f t="shared" ref="Y9:Y12" si="6">Z9+AA9</f>
        <v>7987.01</v>
      </c>
      <c r="Z9" s="25">
        <v>7987.01</v>
      </c>
      <c r="AA9" s="25">
        <v>0</v>
      </c>
      <c r="AB9" s="27">
        <f t="shared" si="5"/>
        <v>0</v>
      </c>
      <c r="AC9" s="25">
        <v>0</v>
      </c>
      <c r="AD9" s="25">
        <v>0</v>
      </c>
      <c r="AE9" s="25">
        <f t="shared" ref="AE9:AE12" si="7">S9+V9+Y9</f>
        <v>399348.53</v>
      </c>
      <c r="AF9" s="25"/>
      <c r="AG9" s="25">
        <f t="shared" si="4"/>
        <v>399348.53</v>
      </c>
      <c r="AH9" s="28" t="s">
        <v>633</v>
      </c>
      <c r="AI9" s="74" t="s">
        <v>390</v>
      </c>
      <c r="AJ9" s="40">
        <v>49080.06</v>
      </c>
      <c r="AK9" s="29">
        <v>3856</v>
      </c>
    </row>
    <row r="10" spans="1:37" ht="141.75" x14ac:dyDescent="0.25">
      <c r="A10" s="5">
        <v>4</v>
      </c>
      <c r="B10" s="83">
        <v>117934</v>
      </c>
      <c r="C10" s="121">
        <v>417</v>
      </c>
      <c r="D10" s="112" t="s">
        <v>649</v>
      </c>
      <c r="E10" s="7" t="s">
        <v>756</v>
      </c>
      <c r="F10" s="122" t="s">
        <v>660</v>
      </c>
      <c r="G10" s="7" t="s">
        <v>710</v>
      </c>
      <c r="H10" s="7" t="s">
        <v>656</v>
      </c>
      <c r="I10" s="112" t="s">
        <v>187</v>
      </c>
      <c r="J10" s="7" t="s">
        <v>711</v>
      </c>
      <c r="K10" s="8">
        <v>43275</v>
      </c>
      <c r="L10" s="8" t="s">
        <v>708</v>
      </c>
      <c r="M10" s="4">
        <f t="shared" si="0"/>
        <v>84.999998780098935</v>
      </c>
      <c r="N10" s="2">
        <v>7</v>
      </c>
      <c r="O10" s="2" t="s">
        <v>303</v>
      </c>
      <c r="P10" s="2" t="s">
        <v>659</v>
      </c>
      <c r="Q10" s="24" t="s">
        <v>217</v>
      </c>
      <c r="R10" s="2" t="s">
        <v>36</v>
      </c>
      <c r="S10" s="26">
        <f>T10+U10</f>
        <v>243872.23</v>
      </c>
      <c r="T10" s="25">
        <v>243872.23</v>
      </c>
      <c r="U10" s="25">
        <v>0</v>
      </c>
      <c r="V10" s="26">
        <f t="shared" si="2"/>
        <v>37298.080000000002</v>
      </c>
      <c r="W10" s="25">
        <v>37298.080000000002</v>
      </c>
      <c r="X10" s="25">
        <v>0</v>
      </c>
      <c r="Y10" s="26">
        <f t="shared" si="6"/>
        <v>5738.2</v>
      </c>
      <c r="Z10" s="25">
        <v>5738.2</v>
      </c>
      <c r="AA10" s="25">
        <v>0</v>
      </c>
      <c r="AB10" s="27">
        <f t="shared" si="5"/>
        <v>0</v>
      </c>
      <c r="AC10" s="34">
        <v>0</v>
      </c>
      <c r="AD10" s="34">
        <v>0</v>
      </c>
      <c r="AE10" s="25">
        <f t="shared" si="7"/>
        <v>286908.51</v>
      </c>
      <c r="AF10" s="25">
        <v>0</v>
      </c>
      <c r="AG10" s="25">
        <f t="shared" si="4"/>
        <v>286908.51</v>
      </c>
      <c r="AH10" s="28" t="s">
        <v>633</v>
      </c>
      <c r="AI10" s="32"/>
      <c r="AJ10" s="25">
        <v>25442.69</v>
      </c>
      <c r="AK10" s="25">
        <v>3248.16</v>
      </c>
    </row>
    <row r="11" spans="1:37" ht="230.25" customHeight="1" x14ac:dyDescent="0.25">
      <c r="A11" s="2">
        <v>5</v>
      </c>
      <c r="B11" s="126">
        <v>118740</v>
      </c>
      <c r="C11" s="13">
        <v>436</v>
      </c>
      <c r="D11" s="13" t="s">
        <v>178</v>
      </c>
      <c r="E11" s="7" t="s">
        <v>756</v>
      </c>
      <c r="F11" s="122" t="s">
        <v>660</v>
      </c>
      <c r="G11" s="70" t="s">
        <v>965</v>
      </c>
      <c r="H11" s="13" t="s">
        <v>294</v>
      </c>
      <c r="I11" s="112" t="s">
        <v>187</v>
      </c>
      <c r="J11" s="7" t="s">
        <v>967</v>
      </c>
      <c r="K11" s="8">
        <v>43321</v>
      </c>
      <c r="L11" s="8">
        <v>43808</v>
      </c>
      <c r="M11" s="4">
        <f t="shared" si="0"/>
        <v>85.000000362805537</v>
      </c>
      <c r="N11" s="2">
        <v>7</v>
      </c>
      <c r="O11" s="2" t="s">
        <v>303</v>
      </c>
      <c r="P11" s="2" t="s">
        <v>297</v>
      </c>
      <c r="Q11" s="24" t="s">
        <v>217</v>
      </c>
      <c r="R11" s="2" t="s">
        <v>36</v>
      </c>
      <c r="S11" s="26">
        <f t="shared" ref="S11:S12" si="8">T11+U11</f>
        <v>234285.28</v>
      </c>
      <c r="T11" s="25">
        <v>234285.28</v>
      </c>
      <c r="U11" s="25">
        <v>0</v>
      </c>
      <c r="V11" s="26">
        <f t="shared" si="2"/>
        <v>35831.870000000003</v>
      </c>
      <c r="W11" s="25">
        <v>35831.870000000003</v>
      </c>
      <c r="X11" s="25"/>
      <c r="Y11" s="26">
        <f t="shared" si="6"/>
        <v>5512.59</v>
      </c>
      <c r="Z11" s="25">
        <v>5512.59</v>
      </c>
      <c r="AA11" s="25">
        <v>0</v>
      </c>
      <c r="AB11" s="27">
        <f t="shared" si="5"/>
        <v>0</v>
      </c>
      <c r="AC11" s="34">
        <v>0</v>
      </c>
      <c r="AD11" s="34">
        <v>0</v>
      </c>
      <c r="AE11" s="25">
        <f t="shared" si="7"/>
        <v>275629.74000000005</v>
      </c>
      <c r="AF11" s="25"/>
      <c r="AG11" s="25">
        <f t="shared" si="4"/>
        <v>275629.74000000005</v>
      </c>
      <c r="AH11" s="28" t="s">
        <v>633</v>
      </c>
      <c r="AI11" s="32"/>
      <c r="AJ11" s="25">
        <v>0</v>
      </c>
      <c r="AK11" s="25">
        <v>0</v>
      </c>
    </row>
    <row r="12" spans="1:37" ht="219.6" customHeight="1" x14ac:dyDescent="0.25">
      <c r="A12" s="5">
        <v>6</v>
      </c>
      <c r="B12" s="126">
        <v>119862</v>
      </c>
      <c r="C12" s="13">
        <v>483</v>
      </c>
      <c r="D12" s="13" t="s">
        <v>749</v>
      </c>
      <c r="E12" s="13" t="s">
        <v>1103</v>
      </c>
      <c r="F12" s="13" t="s">
        <v>590</v>
      </c>
      <c r="G12" s="70" t="s">
        <v>989</v>
      </c>
      <c r="H12" s="13" t="s">
        <v>990</v>
      </c>
      <c r="I12" s="112" t="s">
        <v>187</v>
      </c>
      <c r="J12" s="7" t="s">
        <v>991</v>
      </c>
      <c r="K12" s="8">
        <v>43325</v>
      </c>
      <c r="L12" s="8">
        <v>43629</v>
      </c>
      <c r="M12" s="4">
        <f t="shared" si="0"/>
        <v>84.999999429385227</v>
      </c>
      <c r="N12" s="2">
        <v>7</v>
      </c>
      <c r="O12" s="2" t="s">
        <v>992</v>
      </c>
      <c r="P12" s="2" t="s">
        <v>993</v>
      </c>
      <c r="Q12" s="24" t="s">
        <v>217</v>
      </c>
      <c r="R12" s="2" t="s">
        <v>36</v>
      </c>
      <c r="S12" s="26">
        <f t="shared" si="8"/>
        <v>223443.21299999999</v>
      </c>
      <c r="T12" s="25">
        <v>223443.21299999999</v>
      </c>
      <c r="U12" s="25">
        <v>0</v>
      </c>
      <c r="V12" s="26">
        <f t="shared" si="2"/>
        <v>34173.667000000001</v>
      </c>
      <c r="W12" s="25">
        <v>34173.667000000001</v>
      </c>
      <c r="X12" s="25">
        <v>0</v>
      </c>
      <c r="Y12" s="26">
        <f t="shared" si="6"/>
        <v>5257.4900000000007</v>
      </c>
      <c r="Z12" s="25">
        <v>5257.4900000000007</v>
      </c>
      <c r="AA12" s="25">
        <v>0</v>
      </c>
      <c r="AB12" s="27">
        <f t="shared" si="5"/>
        <v>0</v>
      </c>
      <c r="AC12" s="102">
        <v>0</v>
      </c>
      <c r="AD12" s="102">
        <v>0</v>
      </c>
      <c r="AE12" s="25">
        <f t="shared" si="7"/>
        <v>262874.37</v>
      </c>
      <c r="AF12" s="25"/>
      <c r="AG12" s="25">
        <f t="shared" si="4"/>
        <v>262874.37</v>
      </c>
      <c r="AH12" s="28"/>
      <c r="AI12" s="32"/>
      <c r="AJ12" s="106">
        <v>0</v>
      </c>
      <c r="AK12" s="39">
        <v>0</v>
      </c>
    </row>
    <row r="13" spans="1:37" ht="157.5" x14ac:dyDescent="0.25">
      <c r="A13" s="5">
        <v>7</v>
      </c>
      <c r="B13" s="69">
        <v>120637</v>
      </c>
      <c r="C13" s="121">
        <v>86</v>
      </c>
      <c r="D13" s="2" t="s">
        <v>177</v>
      </c>
      <c r="E13" s="7" t="s">
        <v>1028</v>
      </c>
      <c r="F13" s="122" t="s">
        <v>371</v>
      </c>
      <c r="G13" s="6" t="s">
        <v>310</v>
      </c>
      <c r="H13" s="6" t="s">
        <v>311</v>
      </c>
      <c r="I13" s="2" t="s">
        <v>187</v>
      </c>
      <c r="J13" s="3" t="s">
        <v>966</v>
      </c>
      <c r="K13" s="88">
        <v>43145</v>
      </c>
      <c r="L13" s="88">
        <v>43510</v>
      </c>
      <c r="M13" s="4">
        <f t="shared" ref="M13:M15" si="9">S13/AE13*100</f>
        <v>85.000001183738732</v>
      </c>
      <c r="N13" s="2">
        <v>5</v>
      </c>
      <c r="O13" s="2" t="s">
        <v>312</v>
      </c>
      <c r="P13" s="2" t="s">
        <v>312</v>
      </c>
      <c r="Q13" s="19" t="s">
        <v>217</v>
      </c>
      <c r="R13" s="2" t="s">
        <v>36</v>
      </c>
      <c r="S13" s="25">
        <f t="shared" ref="S13:S15" si="10">T13+U13</f>
        <v>359031.93</v>
      </c>
      <c r="T13" s="123">
        <v>359031.93</v>
      </c>
      <c r="U13" s="25">
        <v>0</v>
      </c>
      <c r="V13" s="25">
        <f t="shared" ref="V13:V15" si="11">W13+X13</f>
        <v>54910.76</v>
      </c>
      <c r="W13" s="25">
        <v>54910.76</v>
      </c>
      <c r="X13" s="25">
        <v>0</v>
      </c>
      <c r="Y13" s="25">
        <f t="shared" ref="Y13:Y15" si="12">Z13+AA13</f>
        <v>8447.81</v>
      </c>
      <c r="Z13" s="25">
        <v>8447.81</v>
      </c>
      <c r="AA13" s="25">
        <v>0</v>
      </c>
      <c r="AB13" s="25">
        <f>AC13+AD13</f>
        <v>0</v>
      </c>
      <c r="AC13" s="25"/>
      <c r="AD13" s="25"/>
      <c r="AE13" s="25">
        <f>S13+V13+Y13+AB13</f>
        <v>422390.5</v>
      </c>
      <c r="AF13" s="25">
        <v>0</v>
      </c>
      <c r="AG13" s="25">
        <f t="shared" ref="AG13:AG15" si="13">AE13+AF13</f>
        <v>422390.5</v>
      </c>
      <c r="AH13" s="28" t="s">
        <v>633</v>
      </c>
      <c r="AI13" s="74" t="s">
        <v>187</v>
      </c>
      <c r="AJ13" s="40">
        <v>50.58</v>
      </c>
      <c r="AK13" s="29">
        <v>7.73</v>
      </c>
    </row>
    <row r="14" spans="1:37" ht="141.75" x14ac:dyDescent="0.25">
      <c r="A14" s="2">
        <v>8</v>
      </c>
      <c r="B14" s="69">
        <v>119520</v>
      </c>
      <c r="C14" s="69">
        <v>465</v>
      </c>
      <c r="D14" s="69" t="s">
        <v>735</v>
      </c>
      <c r="E14" s="13" t="s">
        <v>1103</v>
      </c>
      <c r="F14" s="7" t="s">
        <v>590</v>
      </c>
      <c r="G14" s="7" t="s">
        <v>813</v>
      </c>
      <c r="H14" s="7" t="s">
        <v>814</v>
      </c>
      <c r="I14" s="13" t="s">
        <v>815</v>
      </c>
      <c r="J14" s="7" t="s">
        <v>816</v>
      </c>
      <c r="K14" s="8">
        <v>43292</v>
      </c>
      <c r="L14" s="8">
        <v>43780</v>
      </c>
      <c r="M14" s="4">
        <f t="shared" si="9"/>
        <v>85.000001465751467</v>
      </c>
      <c r="N14" s="112">
        <v>5</v>
      </c>
      <c r="O14" s="2" t="s">
        <v>312</v>
      </c>
      <c r="P14" s="2" t="s">
        <v>312</v>
      </c>
      <c r="Q14" s="112" t="s">
        <v>217</v>
      </c>
      <c r="R14" s="2" t="s">
        <v>36</v>
      </c>
      <c r="S14" s="25">
        <f t="shared" si="10"/>
        <v>231962.93</v>
      </c>
      <c r="T14" s="29">
        <v>231962.93</v>
      </c>
      <c r="U14" s="127">
        <v>0</v>
      </c>
      <c r="V14" s="25">
        <f t="shared" si="11"/>
        <v>35476.67</v>
      </c>
      <c r="W14" s="29">
        <v>35476.67</v>
      </c>
      <c r="X14" s="127">
        <v>0</v>
      </c>
      <c r="Y14" s="25">
        <f t="shared" si="12"/>
        <v>5457.96</v>
      </c>
      <c r="Z14" s="29">
        <v>5457.96</v>
      </c>
      <c r="AA14" s="29">
        <v>0</v>
      </c>
      <c r="AB14" s="25">
        <f t="shared" ref="AB14:AB15" si="14">AC14+AD14</f>
        <v>0</v>
      </c>
      <c r="AC14" s="102">
        <v>0</v>
      </c>
      <c r="AD14" s="102">
        <v>0</v>
      </c>
      <c r="AE14" s="25">
        <f t="shared" ref="AE14:AE15" si="15">S14+V14+Y14+AB14</f>
        <v>272897.56</v>
      </c>
      <c r="AF14" s="32">
        <v>0</v>
      </c>
      <c r="AG14" s="25">
        <f t="shared" si="13"/>
        <v>272897.56</v>
      </c>
      <c r="AH14" s="28" t="s">
        <v>633</v>
      </c>
      <c r="AI14" s="32" t="s">
        <v>187</v>
      </c>
      <c r="AJ14" s="40">
        <v>0</v>
      </c>
      <c r="AK14" s="29">
        <v>0</v>
      </c>
    </row>
    <row r="15" spans="1:37" s="129" customFormat="1" ht="141.75" x14ac:dyDescent="0.25">
      <c r="A15" s="5">
        <v>9</v>
      </c>
      <c r="B15" s="126">
        <v>116692</v>
      </c>
      <c r="C15" s="13">
        <v>408</v>
      </c>
      <c r="D15" s="13" t="s">
        <v>901</v>
      </c>
      <c r="E15" s="7" t="s">
        <v>756</v>
      </c>
      <c r="F15" s="7" t="s">
        <v>660</v>
      </c>
      <c r="G15" s="7" t="s">
        <v>968</v>
      </c>
      <c r="H15" s="13" t="s">
        <v>814</v>
      </c>
      <c r="I15" s="13" t="s">
        <v>187</v>
      </c>
      <c r="J15" s="128" t="s">
        <v>969</v>
      </c>
      <c r="K15" s="8">
        <v>43321</v>
      </c>
      <c r="L15" s="8">
        <v>43720</v>
      </c>
      <c r="M15" s="17">
        <f t="shared" si="9"/>
        <v>85.000000534892237</v>
      </c>
      <c r="N15" s="13">
        <v>5</v>
      </c>
      <c r="O15" s="2" t="s">
        <v>312</v>
      </c>
      <c r="P15" s="2" t="s">
        <v>312</v>
      </c>
      <c r="Q15" s="112" t="s">
        <v>217</v>
      </c>
      <c r="R15" s="2" t="s">
        <v>36</v>
      </c>
      <c r="S15" s="27">
        <f t="shared" si="10"/>
        <v>317821.02</v>
      </c>
      <c r="T15" s="40">
        <v>317821.02</v>
      </c>
      <c r="U15" s="76">
        <v>0</v>
      </c>
      <c r="V15" s="27">
        <f t="shared" si="11"/>
        <v>48607.91</v>
      </c>
      <c r="W15" s="40">
        <v>48607.91</v>
      </c>
      <c r="X15" s="76">
        <v>0</v>
      </c>
      <c r="Y15" s="27">
        <f t="shared" si="12"/>
        <v>7478.15</v>
      </c>
      <c r="Z15" s="40">
        <v>7478.15</v>
      </c>
      <c r="AA15" s="40">
        <v>0</v>
      </c>
      <c r="AB15" s="27">
        <f t="shared" si="14"/>
        <v>0</v>
      </c>
      <c r="AC15" s="102">
        <v>0</v>
      </c>
      <c r="AD15" s="102">
        <v>0</v>
      </c>
      <c r="AE15" s="27">
        <f t="shared" si="15"/>
        <v>373907.08000000007</v>
      </c>
      <c r="AF15" s="28">
        <v>0</v>
      </c>
      <c r="AG15" s="27">
        <f t="shared" si="13"/>
        <v>373907.08000000007</v>
      </c>
      <c r="AH15" s="28" t="s">
        <v>633</v>
      </c>
      <c r="AI15" s="32" t="s">
        <v>187</v>
      </c>
      <c r="AJ15" s="40">
        <v>0</v>
      </c>
      <c r="AK15" s="40">
        <v>0</v>
      </c>
    </row>
    <row r="16" spans="1:37" ht="141.75" x14ac:dyDescent="0.25">
      <c r="A16" s="5">
        <v>10</v>
      </c>
      <c r="B16" s="69">
        <v>120652</v>
      </c>
      <c r="C16" s="121">
        <v>91</v>
      </c>
      <c r="D16" s="2" t="s">
        <v>174</v>
      </c>
      <c r="E16" s="7" t="s">
        <v>1028</v>
      </c>
      <c r="F16" s="122" t="s">
        <v>371</v>
      </c>
      <c r="G16" s="6" t="s">
        <v>277</v>
      </c>
      <c r="H16" s="6" t="s">
        <v>282</v>
      </c>
      <c r="I16" s="2" t="s">
        <v>187</v>
      </c>
      <c r="J16" s="3" t="s">
        <v>283</v>
      </c>
      <c r="K16" s="88">
        <v>43145</v>
      </c>
      <c r="L16" s="88">
        <v>43510</v>
      </c>
      <c r="M16" s="4">
        <f t="shared" ref="M16:M21" si="16">S16/AE16*100</f>
        <v>84.999999389755786</v>
      </c>
      <c r="N16" s="2">
        <v>3</v>
      </c>
      <c r="O16" s="2" t="s">
        <v>279</v>
      </c>
      <c r="P16" s="2" t="s">
        <v>281</v>
      </c>
      <c r="Q16" s="19" t="s">
        <v>217</v>
      </c>
      <c r="R16" s="2" t="s">
        <v>36</v>
      </c>
      <c r="S16" s="25">
        <f t="shared" ref="S16:S17" si="17">T16+U16</f>
        <v>348221.24</v>
      </c>
      <c r="T16" s="25">
        <v>348221.24</v>
      </c>
      <c r="U16" s="25">
        <v>0</v>
      </c>
      <c r="V16" s="25">
        <f t="shared" ref="V16:V21" si="18">W16+X16</f>
        <v>53257.37</v>
      </c>
      <c r="W16" s="25">
        <v>53257.37</v>
      </c>
      <c r="X16" s="25">
        <v>0</v>
      </c>
      <c r="Y16" s="25">
        <f t="shared" ref="Y16:Y21" si="19">Z16+AA16</f>
        <v>8193.44</v>
      </c>
      <c r="Z16" s="25">
        <v>8193.44</v>
      </c>
      <c r="AA16" s="25">
        <v>0</v>
      </c>
      <c r="AB16" s="25">
        <f>AC16+AD16</f>
        <v>0</v>
      </c>
      <c r="AC16" s="25"/>
      <c r="AD16" s="25"/>
      <c r="AE16" s="25">
        <f>S16+V16+Y16+AB16</f>
        <v>409672.05</v>
      </c>
      <c r="AF16" s="25">
        <v>0</v>
      </c>
      <c r="AG16" s="25">
        <f t="shared" ref="AG16:AG21" si="20">AE16+AF16</f>
        <v>409672.05</v>
      </c>
      <c r="AH16" s="28" t="s">
        <v>633</v>
      </c>
      <c r="AI16" s="74" t="s">
        <v>1201</v>
      </c>
      <c r="AJ16" s="40">
        <f>12919.73+21747.25+49513.87-529.62</f>
        <v>83651.23000000001</v>
      </c>
      <c r="AK16" s="35">
        <f>12122.18+529.62</f>
        <v>12651.800000000001</v>
      </c>
    </row>
    <row r="17" spans="1:37" ht="220.5" x14ac:dyDescent="0.25">
      <c r="A17" s="2">
        <v>11</v>
      </c>
      <c r="B17" s="69">
        <v>120730</v>
      </c>
      <c r="C17" s="121">
        <v>92</v>
      </c>
      <c r="D17" s="2" t="s">
        <v>174</v>
      </c>
      <c r="E17" s="7" t="s">
        <v>1028</v>
      </c>
      <c r="F17" s="122" t="s">
        <v>371</v>
      </c>
      <c r="G17" s="6" t="s">
        <v>276</v>
      </c>
      <c r="H17" s="6" t="s">
        <v>275</v>
      </c>
      <c r="I17" s="13" t="s">
        <v>187</v>
      </c>
      <c r="J17" s="11" t="s">
        <v>278</v>
      </c>
      <c r="K17" s="88">
        <v>43145</v>
      </c>
      <c r="L17" s="88">
        <v>43630</v>
      </c>
      <c r="M17" s="4">
        <f t="shared" si="16"/>
        <v>85.000000355065879</v>
      </c>
      <c r="N17" s="2">
        <v>3</v>
      </c>
      <c r="O17" s="2" t="s">
        <v>279</v>
      </c>
      <c r="P17" s="2" t="s">
        <v>281</v>
      </c>
      <c r="Q17" s="24" t="s">
        <v>217</v>
      </c>
      <c r="R17" s="13" t="s">
        <v>36</v>
      </c>
      <c r="S17" s="25">
        <f t="shared" si="17"/>
        <v>359088.29</v>
      </c>
      <c r="T17" s="25">
        <v>359088.29</v>
      </c>
      <c r="U17" s="25">
        <v>0</v>
      </c>
      <c r="V17" s="25">
        <f t="shared" si="18"/>
        <v>54919.39</v>
      </c>
      <c r="W17" s="25">
        <v>54919.39</v>
      </c>
      <c r="X17" s="25">
        <v>0</v>
      </c>
      <c r="Y17" s="25">
        <f t="shared" si="19"/>
        <v>8449.1299999999992</v>
      </c>
      <c r="Z17" s="25">
        <v>8449.1299999999992</v>
      </c>
      <c r="AA17" s="25">
        <v>0</v>
      </c>
      <c r="AB17" s="25">
        <f t="shared" ref="AB17:AB23" si="21">AC17+AD17</f>
        <v>0</v>
      </c>
      <c r="AC17" s="25"/>
      <c r="AD17" s="25"/>
      <c r="AE17" s="25">
        <f>S17+V17+Y17+AB17</f>
        <v>422456.81</v>
      </c>
      <c r="AF17" s="25">
        <v>66435.22</v>
      </c>
      <c r="AG17" s="25">
        <f t="shared" si="20"/>
        <v>488892.03</v>
      </c>
      <c r="AH17" s="28" t="s">
        <v>633</v>
      </c>
      <c r="AI17" s="74" t="s">
        <v>187</v>
      </c>
      <c r="AJ17" s="40">
        <v>61496.4</v>
      </c>
      <c r="AK17" s="29">
        <v>9405.33</v>
      </c>
    </row>
    <row r="18" spans="1:37" ht="141.75" x14ac:dyDescent="0.25">
      <c r="A18" s="5">
        <v>12</v>
      </c>
      <c r="B18" s="69">
        <v>118191</v>
      </c>
      <c r="C18" s="121">
        <v>423</v>
      </c>
      <c r="D18" s="2" t="s">
        <v>749</v>
      </c>
      <c r="E18" s="7" t="s">
        <v>756</v>
      </c>
      <c r="F18" s="122" t="s">
        <v>660</v>
      </c>
      <c r="G18" s="6" t="s">
        <v>750</v>
      </c>
      <c r="H18" s="7" t="s">
        <v>751</v>
      </c>
      <c r="I18" s="13"/>
      <c r="J18" s="11" t="s">
        <v>752</v>
      </c>
      <c r="K18" s="88">
        <v>43284</v>
      </c>
      <c r="L18" s="88">
        <v>43649</v>
      </c>
      <c r="M18" s="4">
        <f t="shared" si="16"/>
        <v>85.000001358659858</v>
      </c>
      <c r="N18" s="2">
        <v>3</v>
      </c>
      <c r="O18" s="2" t="s">
        <v>279</v>
      </c>
      <c r="P18" s="2" t="s">
        <v>281</v>
      </c>
      <c r="Q18" s="24" t="s">
        <v>217</v>
      </c>
      <c r="R18" s="13" t="s">
        <v>36</v>
      </c>
      <c r="S18" s="12">
        <v>250246.6</v>
      </c>
      <c r="T18" s="40">
        <v>250246.6</v>
      </c>
      <c r="U18" s="25">
        <v>0</v>
      </c>
      <c r="V18" s="12">
        <f t="shared" si="18"/>
        <v>38273</v>
      </c>
      <c r="W18" s="130">
        <v>38273</v>
      </c>
      <c r="X18" s="25">
        <v>0</v>
      </c>
      <c r="Y18" s="12">
        <v>5888.16</v>
      </c>
      <c r="Z18" s="25">
        <v>5888.16</v>
      </c>
      <c r="AA18" s="25">
        <v>0</v>
      </c>
      <c r="AB18" s="25">
        <f t="shared" si="21"/>
        <v>0</v>
      </c>
      <c r="AC18" s="25">
        <v>0</v>
      </c>
      <c r="AD18" s="25">
        <v>0</v>
      </c>
      <c r="AE18" s="25">
        <f>S18+V18+Y18</f>
        <v>294407.75999999995</v>
      </c>
      <c r="AF18" s="25"/>
      <c r="AG18" s="25">
        <f t="shared" si="20"/>
        <v>294407.75999999995</v>
      </c>
      <c r="AH18" s="28" t="s">
        <v>633</v>
      </c>
      <c r="AI18" s="38" t="s">
        <v>187</v>
      </c>
      <c r="AJ18" s="31">
        <v>36499</v>
      </c>
      <c r="AK18" s="29">
        <v>5582.2</v>
      </c>
    </row>
    <row r="19" spans="1:37" ht="141.75" x14ac:dyDescent="0.25">
      <c r="A19" s="5">
        <v>13</v>
      </c>
      <c r="B19" s="83">
        <v>118741</v>
      </c>
      <c r="C19" s="121">
        <v>459</v>
      </c>
      <c r="D19" s="112" t="s">
        <v>649</v>
      </c>
      <c r="E19" s="13" t="s">
        <v>1103</v>
      </c>
      <c r="F19" s="7" t="s">
        <v>590</v>
      </c>
      <c r="G19" s="7" t="s">
        <v>783</v>
      </c>
      <c r="H19" s="7" t="s">
        <v>784</v>
      </c>
      <c r="I19" s="112" t="s">
        <v>187</v>
      </c>
      <c r="J19" s="7" t="s">
        <v>785</v>
      </c>
      <c r="K19" s="88">
        <v>43290</v>
      </c>
      <c r="L19" s="8" t="s">
        <v>786</v>
      </c>
      <c r="M19" s="4">
        <f t="shared" si="16"/>
        <v>85.00000356420064</v>
      </c>
      <c r="N19" s="2">
        <v>3</v>
      </c>
      <c r="O19" s="8" t="s">
        <v>279</v>
      </c>
      <c r="P19" s="8" t="s">
        <v>281</v>
      </c>
      <c r="Q19" s="8" t="s">
        <v>217</v>
      </c>
      <c r="R19" s="2" t="s">
        <v>36</v>
      </c>
      <c r="S19" s="26">
        <v>512737.71</v>
      </c>
      <c r="T19" s="25">
        <v>512737.71</v>
      </c>
      <c r="U19" s="25">
        <v>0</v>
      </c>
      <c r="V19" s="26">
        <v>78418.69</v>
      </c>
      <c r="W19" s="25">
        <v>78418.69</v>
      </c>
      <c r="X19" s="25">
        <v>0</v>
      </c>
      <c r="Y19" s="25">
        <v>12064.41</v>
      </c>
      <c r="Z19" s="25">
        <v>12064.41</v>
      </c>
      <c r="AA19" s="25">
        <v>0</v>
      </c>
      <c r="AB19" s="25">
        <f t="shared" si="21"/>
        <v>0</v>
      </c>
      <c r="AC19" s="25">
        <v>0</v>
      </c>
      <c r="AD19" s="25">
        <v>0</v>
      </c>
      <c r="AE19" s="25">
        <f>S19+V19+Y19</f>
        <v>603220.81000000006</v>
      </c>
      <c r="AF19" s="32"/>
      <c r="AG19" s="25">
        <f t="shared" si="20"/>
        <v>603220.81000000006</v>
      </c>
      <c r="AH19" s="28" t="s">
        <v>633</v>
      </c>
      <c r="AI19" s="32"/>
      <c r="AJ19" s="29">
        <v>0</v>
      </c>
      <c r="AK19" s="29">
        <v>0</v>
      </c>
    </row>
    <row r="20" spans="1:37" ht="173.25" x14ac:dyDescent="0.25">
      <c r="A20" s="2">
        <v>14</v>
      </c>
      <c r="B20" s="83">
        <v>119613</v>
      </c>
      <c r="C20" s="121">
        <v>461</v>
      </c>
      <c r="D20" s="112" t="s">
        <v>178</v>
      </c>
      <c r="E20" s="13" t="s">
        <v>1103</v>
      </c>
      <c r="F20" s="7" t="s">
        <v>590</v>
      </c>
      <c r="G20" s="7" t="s">
        <v>958</v>
      </c>
      <c r="H20" s="13" t="s">
        <v>959</v>
      </c>
      <c r="I20" s="112" t="s">
        <v>187</v>
      </c>
      <c r="J20" s="7" t="s">
        <v>960</v>
      </c>
      <c r="K20" s="88">
        <v>43320</v>
      </c>
      <c r="L20" s="8">
        <v>43258</v>
      </c>
      <c r="M20" s="112">
        <f t="shared" si="16"/>
        <v>85.00000179686964</v>
      </c>
      <c r="N20" s="112">
        <v>1</v>
      </c>
      <c r="O20" s="112" t="s">
        <v>386</v>
      </c>
      <c r="P20" s="112" t="s">
        <v>386</v>
      </c>
      <c r="Q20" s="8" t="s">
        <v>217</v>
      </c>
      <c r="R20" s="2" t="s">
        <v>36</v>
      </c>
      <c r="S20" s="27">
        <f t="shared" ref="S20" si="22">T20+U20</f>
        <v>236522.45</v>
      </c>
      <c r="T20" s="25">
        <v>236522.45</v>
      </c>
      <c r="U20" s="27">
        <v>0</v>
      </c>
      <c r="V20" s="36">
        <f t="shared" ref="V20" si="23">W20+X20</f>
        <v>36174.019999999997</v>
      </c>
      <c r="W20" s="123">
        <v>36174.019999999997</v>
      </c>
      <c r="X20" s="36">
        <v>0</v>
      </c>
      <c r="Y20" s="37">
        <f t="shared" ref="Y20" si="24">Z20+AA20</f>
        <v>5565.23</v>
      </c>
      <c r="Z20" s="123">
        <v>5565.23</v>
      </c>
      <c r="AA20" s="37">
        <v>0</v>
      </c>
      <c r="AB20" s="27">
        <v>0</v>
      </c>
      <c r="AC20" s="27">
        <v>0</v>
      </c>
      <c r="AD20" s="27">
        <v>0</v>
      </c>
      <c r="AE20" s="27">
        <f>S20+V20+Y20+AB20</f>
        <v>278261.7</v>
      </c>
      <c r="AF20" s="27">
        <v>37449.300000000003</v>
      </c>
      <c r="AG20" s="27">
        <f t="shared" ref="AG20" si="25">AE20+AF20</f>
        <v>315711</v>
      </c>
      <c r="AH20" s="28" t="s">
        <v>633</v>
      </c>
      <c r="AI20" s="38" t="s">
        <v>187</v>
      </c>
      <c r="AJ20" s="40">
        <v>0</v>
      </c>
      <c r="AK20" s="29">
        <v>0</v>
      </c>
    </row>
    <row r="21" spans="1:37" ht="330.75" x14ac:dyDescent="0.25">
      <c r="A21" s="5">
        <v>15</v>
      </c>
      <c r="B21" s="83">
        <v>118515</v>
      </c>
      <c r="C21" s="121">
        <v>429</v>
      </c>
      <c r="D21" s="112" t="s">
        <v>901</v>
      </c>
      <c r="E21" s="7" t="s">
        <v>756</v>
      </c>
      <c r="F21" s="7" t="s">
        <v>660</v>
      </c>
      <c r="G21" s="7" t="s">
        <v>1009</v>
      </c>
      <c r="H21" s="13" t="s">
        <v>959</v>
      </c>
      <c r="I21" s="112" t="s">
        <v>187</v>
      </c>
      <c r="J21" s="7" t="s">
        <v>1010</v>
      </c>
      <c r="K21" s="88">
        <v>43333</v>
      </c>
      <c r="L21" s="8">
        <v>43820</v>
      </c>
      <c r="M21" s="112">
        <f t="shared" si="16"/>
        <v>85</v>
      </c>
      <c r="N21" s="112">
        <v>1</v>
      </c>
      <c r="O21" s="112" t="s">
        <v>386</v>
      </c>
      <c r="P21" s="112" t="s">
        <v>386</v>
      </c>
      <c r="Q21" s="8" t="s">
        <v>217</v>
      </c>
      <c r="R21" s="2" t="s">
        <v>36</v>
      </c>
      <c r="S21" s="25">
        <f t="shared" ref="S21" si="26">T21+U21</f>
        <v>339452.6</v>
      </c>
      <c r="T21" s="29">
        <v>339452.6</v>
      </c>
      <c r="U21" s="29">
        <v>0</v>
      </c>
      <c r="V21" s="25">
        <f t="shared" si="18"/>
        <v>51916.28</v>
      </c>
      <c r="W21" s="29">
        <v>51916.28</v>
      </c>
      <c r="X21" s="34">
        <v>0</v>
      </c>
      <c r="Y21" s="25">
        <f t="shared" si="19"/>
        <v>7987.12</v>
      </c>
      <c r="Z21" s="29">
        <v>7987.12</v>
      </c>
      <c r="AA21" s="29">
        <v>0</v>
      </c>
      <c r="AB21" s="25">
        <f t="shared" si="21"/>
        <v>0</v>
      </c>
      <c r="AC21" s="27">
        <v>0</v>
      </c>
      <c r="AD21" s="27">
        <v>0</v>
      </c>
      <c r="AE21" s="25">
        <f>S21+W21+Z21</f>
        <v>399356</v>
      </c>
      <c r="AF21" s="27">
        <v>58024.99</v>
      </c>
      <c r="AG21" s="25">
        <f t="shared" si="20"/>
        <v>457380.99</v>
      </c>
      <c r="AH21" s="28" t="s">
        <v>633</v>
      </c>
      <c r="AI21" s="38" t="s">
        <v>187</v>
      </c>
      <c r="AJ21" s="40">
        <v>19986</v>
      </c>
      <c r="AK21" s="40">
        <v>0</v>
      </c>
    </row>
    <row r="22" spans="1:37" ht="186" customHeight="1" x14ac:dyDescent="0.25">
      <c r="A22" s="5">
        <v>16</v>
      </c>
      <c r="B22" s="69">
        <v>122823</v>
      </c>
      <c r="C22" s="121">
        <v>71</v>
      </c>
      <c r="D22" s="7" t="s">
        <v>175</v>
      </c>
      <c r="E22" s="7" t="s">
        <v>1028</v>
      </c>
      <c r="F22" s="122" t="s">
        <v>371</v>
      </c>
      <c r="G22" s="132" t="s">
        <v>546</v>
      </c>
      <c r="H22" s="7" t="s">
        <v>544</v>
      </c>
      <c r="I22" s="13" t="s">
        <v>187</v>
      </c>
      <c r="J22" s="11" t="s">
        <v>545</v>
      </c>
      <c r="K22" s="88">
        <v>43244</v>
      </c>
      <c r="L22" s="14">
        <v>43732</v>
      </c>
      <c r="M22" s="15">
        <f t="shared" ref="M22:M23" si="27">S22/AE22*100</f>
        <v>85.000001791562255</v>
      </c>
      <c r="N22" s="13">
        <v>6</v>
      </c>
      <c r="O22" s="7" t="s">
        <v>542</v>
      </c>
      <c r="P22" s="7" t="s">
        <v>543</v>
      </c>
      <c r="Q22" s="132" t="s">
        <v>217</v>
      </c>
      <c r="R22" s="7" t="s">
        <v>36</v>
      </c>
      <c r="S22" s="27">
        <f t="shared" ref="S22" si="28">T22+U22</f>
        <v>355834.7</v>
      </c>
      <c r="T22" s="29">
        <v>355834.7</v>
      </c>
      <c r="U22" s="27">
        <v>0</v>
      </c>
      <c r="V22" s="36">
        <f t="shared" ref="V22" si="29">W22+X22</f>
        <v>54421.769999999982</v>
      </c>
      <c r="W22" s="40">
        <v>54421.769999999982</v>
      </c>
      <c r="X22" s="36">
        <v>0</v>
      </c>
      <c r="Y22" s="37">
        <f t="shared" ref="Y22" si="30">Z22+AA22</f>
        <v>8372.58</v>
      </c>
      <c r="Z22" s="123">
        <v>8372.58</v>
      </c>
      <c r="AA22" s="37">
        <v>0</v>
      </c>
      <c r="AB22" s="27">
        <v>0</v>
      </c>
      <c r="AC22" s="27"/>
      <c r="AD22" s="27"/>
      <c r="AE22" s="27">
        <f>S22+V22+Y22+AB22</f>
        <v>418629.05</v>
      </c>
      <c r="AF22" s="27">
        <v>0</v>
      </c>
      <c r="AG22" s="27">
        <f t="shared" ref="AG22" si="31">AE22+AF22</f>
        <v>418629.05</v>
      </c>
      <c r="AH22" s="28" t="s">
        <v>633</v>
      </c>
      <c r="AI22" s="38" t="s">
        <v>187</v>
      </c>
      <c r="AJ22" s="40">
        <v>75266.37</v>
      </c>
      <c r="AK22" s="29">
        <v>5108.7700000000004</v>
      </c>
    </row>
    <row r="23" spans="1:37" ht="141.75" x14ac:dyDescent="0.25">
      <c r="A23" s="2">
        <v>17</v>
      </c>
      <c r="B23" s="122">
        <v>119767</v>
      </c>
      <c r="C23" s="122">
        <v>475</v>
      </c>
      <c r="D23" s="122" t="s">
        <v>649</v>
      </c>
      <c r="E23" s="13" t="s">
        <v>1103</v>
      </c>
      <c r="F23" s="7" t="s">
        <v>590</v>
      </c>
      <c r="G23" s="132" t="s">
        <v>890</v>
      </c>
      <c r="H23" s="132" t="s">
        <v>891</v>
      </c>
      <c r="I23" s="13" t="s">
        <v>187</v>
      </c>
      <c r="J23" s="11" t="s">
        <v>892</v>
      </c>
      <c r="K23" s="88">
        <v>43306</v>
      </c>
      <c r="L23" s="88">
        <v>43794</v>
      </c>
      <c r="M23" s="15">
        <f t="shared" si="27"/>
        <v>85.000000000000014</v>
      </c>
      <c r="N23" s="2">
        <v>6</v>
      </c>
      <c r="O23" s="8" t="s">
        <v>542</v>
      </c>
      <c r="P23" s="8" t="s">
        <v>893</v>
      </c>
      <c r="Q23" s="8" t="s">
        <v>217</v>
      </c>
      <c r="R23" s="2" t="s">
        <v>36</v>
      </c>
      <c r="S23" s="25">
        <v>518392.9</v>
      </c>
      <c r="T23" s="25">
        <v>518392.9</v>
      </c>
      <c r="U23" s="27">
        <v>0</v>
      </c>
      <c r="V23" s="25">
        <v>79283.62</v>
      </c>
      <c r="W23" s="40">
        <v>79283.62</v>
      </c>
      <c r="X23" s="36">
        <v>0</v>
      </c>
      <c r="Y23" s="25">
        <v>12197.48</v>
      </c>
      <c r="Z23" s="133">
        <v>12197.48</v>
      </c>
      <c r="AA23" s="37">
        <v>0</v>
      </c>
      <c r="AB23" s="25">
        <f t="shared" si="21"/>
        <v>0</v>
      </c>
      <c r="AC23" s="27">
        <v>0</v>
      </c>
      <c r="AD23" s="27">
        <v>0</v>
      </c>
      <c r="AE23" s="25">
        <f>S23+V23+Y23+AB23</f>
        <v>609874</v>
      </c>
      <c r="AF23" s="27">
        <v>0</v>
      </c>
      <c r="AG23" s="25">
        <f t="shared" ref="AG23" si="32">AE23+AF23</f>
        <v>609874</v>
      </c>
      <c r="AH23" s="28" t="s">
        <v>633</v>
      </c>
      <c r="AI23" s="38" t="s">
        <v>187</v>
      </c>
      <c r="AJ23" s="40">
        <v>60000</v>
      </c>
      <c r="AK23" s="29">
        <v>0</v>
      </c>
    </row>
    <row r="24" spans="1:37" s="135" customFormat="1" ht="141.75" x14ac:dyDescent="0.25">
      <c r="A24" s="5">
        <v>18</v>
      </c>
      <c r="B24" s="69">
        <v>120599</v>
      </c>
      <c r="C24" s="121">
        <v>75</v>
      </c>
      <c r="D24" s="7" t="s">
        <v>178</v>
      </c>
      <c r="E24" s="7" t="s">
        <v>1028</v>
      </c>
      <c r="F24" s="122" t="s">
        <v>371</v>
      </c>
      <c r="G24" s="132" t="s">
        <v>284</v>
      </c>
      <c r="H24" s="7" t="s">
        <v>285</v>
      </c>
      <c r="I24" s="13" t="s">
        <v>187</v>
      </c>
      <c r="J24" s="134" t="s">
        <v>894</v>
      </c>
      <c r="K24" s="88">
        <v>43145</v>
      </c>
      <c r="L24" s="14">
        <v>43630</v>
      </c>
      <c r="M24" s="15">
        <f t="shared" ref="M24:M26" si="33">S24/AE24*100</f>
        <v>84.999998786570643</v>
      </c>
      <c r="N24" s="13">
        <v>6</v>
      </c>
      <c r="O24" s="7" t="s">
        <v>300</v>
      </c>
      <c r="P24" s="7" t="s">
        <v>286</v>
      </c>
      <c r="Q24" s="132" t="s">
        <v>217</v>
      </c>
      <c r="R24" s="7" t="s">
        <v>36</v>
      </c>
      <c r="S24" s="27">
        <f t="shared" ref="S24:S26" si="34">T24+U24</f>
        <v>350247</v>
      </c>
      <c r="T24" s="25">
        <v>350247</v>
      </c>
      <c r="U24" s="27">
        <v>0</v>
      </c>
      <c r="V24" s="36">
        <f t="shared" ref="V24:V26" si="35">W24+X24</f>
        <v>53567.19</v>
      </c>
      <c r="W24" s="40">
        <v>53567.19</v>
      </c>
      <c r="X24" s="36">
        <v>0</v>
      </c>
      <c r="Y24" s="37">
        <f t="shared" ref="Y24:Y26" si="36">Z24+AA24</f>
        <v>8241.11</v>
      </c>
      <c r="Z24" s="123">
        <v>8241.11</v>
      </c>
      <c r="AA24" s="37">
        <v>0</v>
      </c>
      <c r="AB24" s="27">
        <v>0</v>
      </c>
      <c r="AC24" s="27"/>
      <c r="AD24" s="27"/>
      <c r="AE24" s="27">
        <f>S24+V24+Y24+AB24</f>
        <v>412055.3</v>
      </c>
      <c r="AF24" s="27">
        <v>0</v>
      </c>
      <c r="AG24" s="27">
        <f t="shared" ref="AG24" si="37">AE24+AF24</f>
        <v>412055.3</v>
      </c>
      <c r="AH24" s="28" t="s">
        <v>633</v>
      </c>
      <c r="AI24" s="38" t="s">
        <v>187</v>
      </c>
      <c r="AJ24" s="40">
        <v>0</v>
      </c>
      <c r="AK24" s="29">
        <v>0</v>
      </c>
    </row>
    <row r="25" spans="1:37" ht="291" customHeight="1" x14ac:dyDescent="0.25">
      <c r="A25" s="5">
        <v>19</v>
      </c>
      <c r="B25" s="83">
        <v>119593</v>
      </c>
      <c r="C25" s="121">
        <v>467</v>
      </c>
      <c r="D25" s="112" t="s">
        <v>735</v>
      </c>
      <c r="E25" s="13" t="s">
        <v>1103</v>
      </c>
      <c r="F25" s="7" t="s">
        <v>590</v>
      </c>
      <c r="G25" s="7" t="s">
        <v>830</v>
      </c>
      <c r="H25" s="7" t="s">
        <v>831</v>
      </c>
      <c r="I25" s="112" t="s">
        <v>378</v>
      </c>
      <c r="J25" s="7" t="s">
        <v>832</v>
      </c>
      <c r="K25" s="88">
        <v>43293</v>
      </c>
      <c r="L25" s="8">
        <v>43781</v>
      </c>
      <c r="M25" s="13">
        <f t="shared" si="33"/>
        <v>84.262029230668674</v>
      </c>
      <c r="N25" s="112">
        <v>1</v>
      </c>
      <c r="O25" s="112" t="s">
        <v>833</v>
      </c>
      <c r="P25" s="112" t="s">
        <v>833</v>
      </c>
      <c r="Q25" s="112" t="s">
        <v>217</v>
      </c>
      <c r="R25" s="7" t="s">
        <v>36</v>
      </c>
      <c r="S25" s="26">
        <f t="shared" ref="S25" si="38">T25+U25</f>
        <v>349239.24</v>
      </c>
      <c r="T25" s="29">
        <v>349239.24</v>
      </c>
      <c r="U25" s="27">
        <v>0</v>
      </c>
      <c r="V25" s="26">
        <f t="shared" ref="V25" si="39">W25+X25</f>
        <v>56939.5</v>
      </c>
      <c r="W25" s="29">
        <v>56939.5</v>
      </c>
      <c r="X25" s="27">
        <v>0</v>
      </c>
      <c r="Y25" s="26">
        <f t="shared" ref="Y25" si="40">Z25+AA25</f>
        <v>4690.93</v>
      </c>
      <c r="Z25" s="29">
        <v>4690.93</v>
      </c>
      <c r="AA25" s="29">
        <v>0</v>
      </c>
      <c r="AB25" s="25">
        <f t="shared" ref="AB25" si="41">AC25+AD25</f>
        <v>3598.44</v>
      </c>
      <c r="AC25" s="27">
        <v>3598.44</v>
      </c>
      <c r="AD25" s="27">
        <v>0</v>
      </c>
      <c r="AE25" s="25">
        <f t="shared" ref="AE25" si="42">S25+V25+Y25+AB25</f>
        <v>414468.11</v>
      </c>
      <c r="AF25" s="32"/>
      <c r="AG25" s="25">
        <f t="shared" ref="AG25" si="43">AE25+AF25</f>
        <v>414468.11</v>
      </c>
      <c r="AH25" s="28" t="s">
        <v>633</v>
      </c>
      <c r="AI25" s="32"/>
      <c r="AJ25" s="79">
        <v>35492.199999999997</v>
      </c>
      <c r="AK25" s="39">
        <v>0</v>
      </c>
    </row>
    <row r="26" spans="1:37" ht="215.25" customHeight="1" x14ac:dyDescent="0.25">
      <c r="A26" s="2">
        <v>20</v>
      </c>
      <c r="B26" s="69">
        <v>118690</v>
      </c>
      <c r="C26" s="13">
        <v>433</v>
      </c>
      <c r="D26" s="2" t="s">
        <v>749</v>
      </c>
      <c r="E26" s="7" t="s">
        <v>756</v>
      </c>
      <c r="F26" s="7" t="s">
        <v>660</v>
      </c>
      <c r="G26" s="7" t="s">
        <v>1018</v>
      </c>
      <c r="H26" s="13" t="s">
        <v>831</v>
      </c>
      <c r="I26" s="13" t="s">
        <v>1027</v>
      </c>
      <c r="J26" s="7" t="s">
        <v>1019</v>
      </c>
      <c r="K26" s="88">
        <v>43333</v>
      </c>
      <c r="L26" s="88">
        <v>43790</v>
      </c>
      <c r="M26" s="13">
        <f t="shared" si="33"/>
        <v>84.169367233766351</v>
      </c>
      <c r="N26" s="112">
        <v>1</v>
      </c>
      <c r="O26" s="112" t="s">
        <v>833</v>
      </c>
      <c r="P26" s="112" t="s">
        <v>833</v>
      </c>
      <c r="Q26" s="112" t="s">
        <v>217</v>
      </c>
      <c r="R26" s="7" t="s">
        <v>1020</v>
      </c>
      <c r="S26" s="27">
        <f t="shared" si="34"/>
        <v>242198.44</v>
      </c>
      <c r="T26" s="29">
        <v>242198.44</v>
      </c>
      <c r="U26" s="102">
        <v>0</v>
      </c>
      <c r="V26" s="36">
        <f t="shared" si="35"/>
        <v>39797.81</v>
      </c>
      <c r="W26" s="29">
        <v>39797.81</v>
      </c>
      <c r="X26" s="102">
        <v>0</v>
      </c>
      <c r="Y26" s="37">
        <f t="shared" si="36"/>
        <v>5755.04</v>
      </c>
      <c r="Z26" s="29">
        <v>5755.04</v>
      </c>
      <c r="AA26" s="40">
        <v>0</v>
      </c>
      <c r="AB26" s="27">
        <v>0</v>
      </c>
      <c r="AC26" s="102">
        <v>0</v>
      </c>
      <c r="AD26" s="102">
        <v>0</v>
      </c>
      <c r="AE26" s="27">
        <f t="shared" ref="AE26" si="44">S26+V26+Y26</f>
        <v>287751.28999999998</v>
      </c>
      <c r="AF26" s="32"/>
      <c r="AG26" s="27">
        <f t="shared" ref="AG26" si="45">AE26+AF26</f>
        <v>287751.28999999998</v>
      </c>
      <c r="AH26" s="28" t="s">
        <v>633</v>
      </c>
      <c r="AI26" s="32"/>
      <c r="AJ26" s="106">
        <v>28775.11</v>
      </c>
      <c r="AK26" s="39">
        <v>0</v>
      </c>
    </row>
    <row r="27" spans="1:37" ht="173.25" x14ac:dyDescent="0.25">
      <c r="A27" s="5">
        <v>21</v>
      </c>
      <c r="B27" s="2">
        <v>120555</v>
      </c>
      <c r="C27" s="121">
        <v>93</v>
      </c>
      <c r="D27" s="2" t="s">
        <v>177</v>
      </c>
      <c r="E27" s="7" t="s">
        <v>1028</v>
      </c>
      <c r="F27" s="122" t="s">
        <v>371</v>
      </c>
      <c r="G27" s="22" t="s">
        <v>446</v>
      </c>
      <c r="H27" s="22" t="s">
        <v>445</v>
      </c>
      <c r="I27" s="136" t="s">
        <v>447</v>
      </c>
      <c r="J27" s="11" t="s">
        <v>448</v>
      </c>
      <c r="K27" s="88">
        <v>43208</v>
      </c>
      <c r="L27" s="88">
        <v>43695</v>
      </c>
      <c r="M27" s="4">
        <f t="shared" ref="M27:M28" si="46">S27/AE27*100</f>
        <v>84.163174801247621</v>
      </c>
      <c r="N27" s="2">
        <v>2</v>
      </c>
      <c r="O27" s="2" t="s">
        <v>470</v>
      </c>
      <c r="P27" s="2" t="s">
        <v>449</v>
      </c>
      <c r="Q27" s="24" t="s">
        <v>217</v>
      </c>
      <c r="R27" s="2" t="s">
        <v>36</v>
      </c>
      <c r="S27" s="26">
        <f t="shared" ref="S27:S28" si="47">T27+U27</f>
        <v>356789.37</v>
      </c>
      <c r="T27" s="25">
        <v>356789.37</v>
      </c>
      <c r="U27" s="25">
        <v>0</v>
      </c>
      <c r="V27" s="26">
        <f t="shared" ref="V27:V28" si="48">W27+X27</f>
        <v>58657.86</v>
      </c>
      <c r="W27" s="25">
        <v>58657.86</v>
      </c>
      <c r="X27" s="25">
        <v>0</v>
      </c>
      <c r="Y27" s="26">
        <f t="shared" ref="Y27:Y28" si="49">Z27+AA27</f>
        <v>8478.52</v>
      </c>
      <c r="Z27" s="25">
        <v>8478.52</v>
      </c>
      <c r="AA27" s="25">
        <v>0</v>
      </c>
      <c r="AB27" s="25">
        <f t="shared" ref="AB27:AB28" si="50">AC27+AD27</f>
        <v>0</v>
      </c>
      <c r="AC27" s="25"/>
      <c r="AD27" s="25"/>
      <c r="AE27" s="25">
        <f t="shared" ref="AE27:AE28" si="51">S27+V27+Y27+AB27</f>
        <v>423925.75</v>
      </c>
      <c r="AF27" s="25">
        <v>0</v>
      </c>
      <c r="AG27" s="25">
        <f t="shared" ref="AG27:AG28" si="52">AE27+AF27</f>
        <v>423925.75</v>
      </c>
      <c r="AH27" s="28" t="s">
        <v>633</v>
      </c>
      <c r="AI27" s="74" t="s">
        <v>187</v>
      </c>
      <c r="AJ27" s="40">
        <f>20867.74+18218.8</f>
        <v>39086.54</v>
      </c>
      <c r="AK27" s="29">
        <v>6395.02</v>
      </c>
    </row>
    <row r="28" spans="1:37" ht="141.75" x14ac:dyDescent="0.25">
      <c r="A28" s="5">
        <v>22</v>
      </c>
      <c r="B28" s="2">
        <v>119189</v>
      </c>
      <c r="C28" s="121">
        <v>466</v>
      </c>
      <c r="D28" s="2" t="s">
        <v>735</v>
      </c>
      <c r="E28" s="13" t="s">
        <v>1103</v>
      </c>
      <c r="F28" s="13" t="s">
        <v>590</v>
      </c>
      <c r="G28" s="22" t="s">
        <v>736</v>
      </c>
      <c r="H28" s="22" t="s">
        <v>852</v>
      </c>
      <c r="I28" s="13" t="s">
        <v>187</v>
      </c>
      <c r="J28" s="11" t="s">
        <v>851</v>
      </c>
      <c r="K28" s="88">
        <v>43278</v>
      </c>
      <c r="L28" s="88">
        <v>43765</v>
      </c>
      <c r="M28" s="4">
        <f t="shared" si="46"/>
        <v>85.000000991333039</v>
      </c>
      <c r="N28" s="2">
        <v>2</v>
      </c>
      <c r="O28" s="2" t="s">
        <v>470</v>
      </c>
      <c r="P28" s="2" t="s">
        <v>449</v>
      </c>
      <c r="Q28" s="24" t="s">
        <v>217</v>
      </c>
      <c r="R28" s="2" t="s">
        <v>36</v>
      </c>
      <c r="S28" s="26">
        <f t="shared" si="47"/>
        <v>514458.8</v>
      </c>
      <c r="T28" s="25">
        <v>514458.8</v>
      </c>
      <c r="U28" s="25">
        <v>0</v>
      </c>
      <c r="V28" s="26">
        <f t="shared" si="48"/>
        <v>78681.929999999978</v>
      </c>
      <c r="W28" s="25">
        <v>78681.929999999978</v>
      </c>
      <c r="X28" s="25">
        <v>0</v>
      </c>
      <c r="Y28" s="26">
        <f t="shared" si="49"/>
        <v>12104.91</v>
      </c>
      <c r="Z28" s="25">
        <v>12104.91</v>
      </c>
      <c r="AA28" s="25">
        <v>0</v>
      </c>
      <c r="AB28" s="25">
        <f t="shared" si="50"/>
        <v>0</v>
      </c>
      <c r="AC28" s="25">
        <v>0</v>
      </c>
      <c r="AD28" s="25">
        <v>0</v>
      </c>
      <c r="AE28" s="25">
        <f t="shared" si="51"/>
        <v>605245.64</v>
      </c>
      <c r="AF28" s="25"/>
      <c r="AG28" s="25">
        <f t="shared" si="52"/>
        <v>605245.64</v>
      </c>
      <c r="AH28" s="28" t="s">
        <v>633</v>
      </c>
      <c r="AI28" s="74" t="s">
        <v>187</v>
      </c>
      <c r="AJ28" s="40">
        <v>0</v>
      </c>
      <c r="AK28" s="29">
        <v>0</v>
      </c>
    </row>
    <row r="29" spans="1:37" ht="409.5" x14ac:dyDescent="0.25">
      <c r="A29" s="2">
        <v>23</v>
      </c>
      <c r="B29" s="69">
        <v>111300</v>
      </c>
      <c r="C29" s="121">
        <v>123</v>
      </c>
      <c r="D29" s="2" t="s">
        <v>178</v>
      </c>
      <c r="E29" s="7" t="s">
        <v>1028</v>
      </c>
      <c r="F29" s="122" t="s">
        <v>371</v>
      </c>
      <c r="G29" s="6" t="s">
        <v>305</v>
      </c>
      <c r="H29" s="6" t="s">
        <v>306</v>
      </c>
      <c r="I29" s="13" t="s">
        <v>187</v>
      </c>
      <c r="J29" s="18" t="s">
        <v>307</v>
      </c>
      <c r="K29" s="88">
        <v>43145</v>
      </c>
      <c r="L29" s="88">
        <v>43630</v>
      </c>
      <c r="M29" s="4">
        <f t="shared" ref="M29:M32" si="53">S29/AE29*100</f>
        <v>84.999999881712782</v>
      </c>
      <c r="N29" s="2">
        <v>7</v>
      </c>
      <c r="O29" s="2" t="s">
        <v>308</v>
      </c>
      <c r="P29" s="2" t="s">
        <v>309</v>
      </c>
      <c r="Q29" s="24" t="s">
        <v>217</v>
      </c>
      <c r="R29" s="13" t="s">
        <v>36</v>
      </c>
      <c r="S29" s="26">
        <f>T29+U29</f>
        <v>359294.94</v>
      </c>
      <c r="T29" s="123">
        <v>359294.94</v>
      </c>
      <c r="U29" s="26">
        <v>0</v>
      </c>
      <c r="V29" s="26">
        <f t="shared" ref="V29:V64" si="54">W29+X29</f>
        <v>54950.99</v>
      </c>
      <c r="W29" s="123">
        <v>54950.99</v>
      </c>
      <c r="X29" s="26">
        <v>0</v>
      </c>
      <c r="Y29" s="26">
        <v>8454</v>
      </c>
      <c r="Z29" s="25">
        <v>8454</v>
      </c>
      <c r="AA29" s="25">
        <v>0</v>
      </c>
      <c r="AB29" s="25">
        <f t="shared" ref="AB29:AB63" si="55">AC29+AD29</f>
        <v>0</v>
      </c>
      <c r="AC29" s="137">
        <v>0</v>
      </c>
      <c r="AD29" s="137">
        <v>0</v>
      </c>
      <c r="AE29" s="25">
        <v>422699.93</v>
      </c>
      <c r="AF29" s="25">
        <v>0</v>
      </c>
      <c r="AG29" s="25">
        <f>AE29+AF29</f>
        <v>422699.93</v>
      </c>
      <c r="AH29" s="28" t="s">
        <v>633</v>
      </c>
      <c r="AI29" s="74" t="s">
        <v>187</v>
      </c>
      <c r="AJ29" s="40">
        <v>93322.21</v>
      </c>
      <c r="AK29" s="29">
        <v>14272.81</v>
      </c>
    </row>
    <row r="30" spans="1:37" ht="166.5" customHeight="1" x14ac:dyDescent="0.25">
      <c r="A30" s="5">
        <v>24</v>
      </c>
      <c r="B30" s="69">
        <v>110505</v>
      </c>
      <c r="C30" s="121">
        <v>125</v>
      </c>
      <c r="D30" s="2" t="s">
        <v>174</v>
      </c>
      <c r="E30" s="7" t="s">
        <v>1028</v>
      </c>
      <c r="F30" s="122" t="s">
        <v>371</v>
      </c>
      <c r="G30" s="6" t="s">
        <v>352</v>
      </c>
      <c r="H30" s="6" t="s">
        <v>353</v>
      </c>
      <c r="I30" s="2" t="s">
        <v>187</v>
      </c>
      <c r="J30" s="11" t="s">
        <v>356</v>
      </c>
      <c r="K30" s="88">
        <v>43173</v>
      </c>
      <c r="L30" s="88">
        <v>43660</v>
      </c>
      <c r="M30" s="4">
        <f t="shared" si="53"/>
        <v>84.99999981945335</v>
      </c>
      <c r="N30" s="2">
        <v>7</v>
      </c>
      <c r="O30" s="2" t="s">
        <v>308</v>
      </c>
      <c r="P30" s="2" t="s">
        <v>354</v>
      </c>
      <c r="Q30" s="24" t="s">
        <v>217</v>
      </c>
      <c r="R30" s="2" t="s">
        <v>36</v>
      </c>
      <c r="S30" s="26">
        <f>T30+U30</f>
        <v>470792.44</v>
      </c>
      <c r="T30" s="25">
        <v>470792.44</v>
      </c>
      <c r="U30" s="25">
        <v>0</v>
      </c>
      <c r="V30" s="26">
        <f t="shared" si="54"/>
        <v>72003.55</v>
      </c>
      <c r="W30" s="25">
        <v>72003.55</v>
      </c>
      <c r="X30" s="25">
        <v>0</v>
      </c>
      <c r="Y30" s="26">
        <f>Z30+AA30</f>
        <v>11077.47</v>
      </c>
      <c r="Z30" s="25">
        <v>11077.47</v>
      </c>
      <c r="AA30" s="25">
        <v>0</v>
      </c>
      <c r="AB30" s="25">
        <f t="shared" si="55"/>
        <v>0</v>
      </c>
      <c r="AC30" s="137">
        <v>0</v>
      </c>
      <c r="AD30" s="137">
        <v>0</v>
      </c>
      <c r="AE30" s="25">
        <f>S30+V30+Y30+AB30</f>
        <v>553873.46</v>
      </c>
      <c r="AF30" s="25">
        <v>0</v>
      </c>
      <c r="AG30" s="25">
        <f t="shared" ref="AG30:AG65" si="56">AE30+AF30</f>
        <v>553873.46</v>
      </c>
      <c r="AH30" s="28" t="s">
        <v>633</v>
      </c>
      <c r="AI30" s="74" t="s">
        <v>187</v>
      </c>
      <c r="AJ30" s="40">
        <v>176594.42</v>
      </c>
      <c r="AK30" s="29">
        <v>27008.560000000001</v>
      </c>
    </row>
    <row r="31" spans="1:37" ht="318.75" customHeight="1" x14ac:dyDescent="0.25">
      <c r="A31" s="5">
        <v>25</v>
      </c>
      <c r="B31" s="69">
        <v>119450</v>
      </c>
      <c r="C31" s="121">
        <v>485</v>
      </c>
      <c r="D31" s="2" t="s">
        <v>178</v>
      </c>
      <c r="E31" s="13" t="s">
        <v>1103</v>
      </c>
      <c r="F31" s="122" t="s">
        <v>590</v>
      </c>
      <c r="G31" s="6" t="s">
        <v>857</v>
      </c>
      <c r="H31" s="6" t="s">
        <v>353</v>
      </c>
      <c r="I31" s="2" t="s">
        <v>187</v>
      </c>
      <c r="J31" s="11" t="s">
        <v>858</v>
      </c>
      <c r="K31" s="88">
        <v>43298</v>
      </c>
      <c r="L31" s="88">
        <v>43786</v>
      </c>
      <c r="M31" s="4">
        <f t="shared" si="53"/>
        <v>85.000002578269815</v>
      </c>
      <c r="N31" s="2">
        <v>7</v>
      </c>
      <c r="O31" s="2" t="s">
        <v>308</v>
      </c>
      <c r="P31" s="2" t="s">
        <v>354</v>
      </c>
      <c r="Q31" s="24" t="s">
        <v>217</v>
      </c>
      <c r="R31" s="2" t="s">
        <v>36</v>
      </c>
      <c r="S31" s="26">
        <f t="shared" ref="S31:S32" si="57">T31+U31</f>
        <v>329678.46000000002</v>
      </c>
      <c r="T31" s="25">
        <v>329678.46000000002</v>
      </c>
      <c r="U31" s="25">
        <v>0</v>
      </c>
      <c r="V31" s="26">
        <f t="shared" si="54"/>
        <v>50421.4</v>
      </c>
      <c r="W31" s="25">
        <v>50421.4</v>
      </c>
      <c r="X31" s="25">
        <v>0</v>
      </c>
      <c r="Y31" s="26">
        <f t="shared" ref="Y31:Y32" si="58">Z31+AA31</f>
        <v>7757.14</v>
      </c>
      <c r="Z31" s="25">
        <v>7757.14</v>
      </c>
      <c r="AA31" s="25">
        <v>0</v>
      </c>
      <c r="AB31" s="25">
        <f t="shared" si="55"/>
        <v>0</v>
      </c>
      <c r="AC31" s="137">
        <v>0</v>
      </c>
      <c r="AD31" s="137">
        <v>0</v>
      </c>
      <c r="AE31" s="25">
        <f t="shared" ref="AE31:AE32" si="59">S31+V31+Y31+AB31</f>
        <v>387857.00000000006</v>
      </c>
      <c r="AF31" s="25">
        <v>0</v>
      </c>
      <c r="AG31" s="25">
        <f t="shared" si="56"/>
        <v>387857.00000000006</v>
      </c>
      <c r="AH31" s="28" t="s">
        <v>633</v>
      </c>
      <c r="AI31" s="74" t="s">
        <v>187</v>
      </c>
      <c r="AJ31" s="40">
        <v>0</v>
      </c>
      <c r="AK31" s="29">
        <v>0</v>
      </c>
    </row>
    <row r="32" spans="1:37" s="139" customFormat="1" ht="409.5" x14ac:dyDescent="0.25">
      <c r="A32" s="2">
        <v>26</v>
      </c>
      <c r="B32" s="126">
        <v>118753</v>
      </c>
      <c r="C32" s="13">
        <v>438</v>
      </c>
      <c r="D32" s="13" t="s">
        <v>901</v>
      </c>
      <c r="E32" s="7" t="s">
        <v>756</v>
      </c>
      <c r="F32" s="138" t="s">
        <v>660</v>
      </c>
      <c r="G32" s="7" t="s">
        <v>1077</v>
      </c>
      <c r="H32" s="7" t="s">
        <v>353</v>
      </c>
      <c r="I32" s="13" t="s">
        <v>187</v>
      </c>
      <c r="J32" s="7" t="s">
        <v>1079</v>
      </c>
      <c r="K32" s="8">
        <v>43348</v>
      </c>
      <c r="L32" s="8">
        <v>43651</v>
      </c>
      <c r="M32" s="17">
        <f t="shared" si="53"/>
        <v>85.000001668065067</v>
      </c>
      <c r="N32" s="2">
        <v>7</v>
      </c>
      <c r="O32" s="2" t="s">
        <v>308</v>
      </c>
      <c r="P32" s="13" t="s">
        <v>1078</v>
      </c>
      <c r="Q32" s="24" t="s">
        <v>217</v>
      </c>
      <c r="R32" s="2" t="s">
        <v>36</v>
      </c>
      <c r="S32" s="26">
        <f t="shared" si="57"/>
        <v>254786.23</v>
      </c>
      <c r="T32" s="40">
        <v>254786.23</v>
      </c>
      <c r="U32" s="25">
        <v>0</v>
      </c>
      <c r="V32" s="26">
        <f t="shared" si="54"/>
        <v>38967.300000000003</v>
      </c>
      <c r="W32" s="40">
        <v>38967.300000000003</v>
      </c>
      <c r="X32" s="25">
        <v>0</v>
      </c>
      <c r="Y32" s="26">
        <f t="shared" si="58"/>
        <v>5994.97</v>
      </c>
      <c r="Z32" s="40">
        <v>5994.97</v>
      </c>
      <c r="AA32" s="40">
        <v>0</v>
      </c>
      <c r="AB32" s="27">
        <f t="shared" si="55"/>
        <v>0</v>
      </c>
      <c r="AC32" s="76">
        <v>0</v>
      </c>
      <c r="AD32" s="76">
        <v>0</v>
      </c>
      <c r="AE32" s="27">
        <f t="shared" si="59"/>
        <v>299748.5</v>
      </c>
      <c r="AF32" s="28">
        <v>0</v>
      </c>
      <c r="AG32" s="27">
        <f t="shared" si="56"/>
        <v>299748.5</v>
      </c>
      <c r="AH32" s="28" t="s">
        <v>633</v>
      </c>
      <c r="AI32" s="74" t="s">
        <v>187</v>
      </c>
      <c r="AJ32" s="40">
        <v>0</v>
      </c>
      <c r="AK32" s="29">
        <v>0</v>
      </c>
    </row>
    <row r="33" spans="1:37" ht="220.5" x14ac:dyDescent="0.25">
      <c r="A33" s="5">
        <v>27</v>
      </c>
      <c r="B33" s="69">
        <v>120503</v>
      </c>
      <c r="C33" s="121">
        <v>80</v>
      </c>
      <c r="D33" s="2" t="s">
        <v>178</v>
      </c>
      <c r="E33" s="7" t="s">
        <v>1028</v>
      </c>
      <c r="F33" s="122" t="s">
        <v>370</v>
      </c>
      <c r="G33" s="140" t="s">
        <v>350</v>
      </c>
      <c r="H33" s="6" t="s">
        <v>349</v>
      </c>
      <c r="I33" s="13" t="s">
        <v>187</v>
      </c>
      <c r="J33" s="11" t="s">
        <v>355</v>
      </c>
      <c r="K33" s="88">
        <v>43173</v>
      </c>
      <c r="L33" s="88">
        <v>43599</v>
      </c>
      <c r="M33" s="4">
        <f t="shared" ref="M33" si="60">S33/AE33*100</f>
        <v>79.999997969650394</v>
      </c>
      <c r="N33" s="2">
        <v>8</v>
      </c>
      <c r="O33" s="2" t="s">
        <v>351</v>
      </c>
      <c r="P33" s="2" t="s">
        <v>156</v>
      </c>
      <c r="Q33" s="24" t="s">
        <v>217</v>
      </c>
      <c r="R33" s="2" t="s">
        <v>36</v>
      </c>
      <c r="S33" s="26">
        <f t="shared" ref="S33:S37" si="61">T33+U33</f>
        <v>315216.64000000001</v>
      </c>
      <c r="T33" s="25">
        <v>0</v>
      </c>
      <c r="U33" s="25">
        <v>315216.64000000001</v>
      </c>
      <c r="V33" s="26">
        <f>W33+X33</f>
        <v>70923.75</v>
      </c>
      <c r="W33" s="25">
        <v>0</v>
      </c>
      <c r="X33" s="25">
        <v>70923.75</v>
      </c>
      <c r="Y33" s="26">
        <f t="shared" ref="Y33:Y37" si="62">Z33+AA33</f>
        <v>7880.42</v>
      </c>
      <c r="Z33" s="25">
        <v>0</v>
      </c>
      <c r="AA33" s="25">
        <v>7880.42</v>
      </c>
      <c r="AB33" s="25">
        <f t="shared" si="55"/>
        <v>0</v>
      </c>
      <c r="AC33" s="137">
        <v>0</v>
      </c>
      <c r="AD33" s="137">
        <v>0</v>
      </c>
      <c r="AE33" s="25">
        <f>S33+V33+Y33+AB33</f>
        <v>394020.81</v>
      </c>
      <c r="AF33" s="25">
        <v>0</v>
      </c>
      <c r="AG33" s="25">
        <f t="shared" si="56"/>
        <v>394020.81</v>
      </c>
      <c r="AH33" s="28" t="s">
        <v>633</v>
      </c>
      <c r="AI33" s="74" t="s">
        <v>187</v>
      </c>
      <c r="AJ33" s="29">
        <v>156760.98000000001</v>
      </c>
      <c r="AK33" s="29">
        <v>35271.230000000003</v>
      </c>
    </row>
    <row r="34" spans="1:37" ht="240" x14ac:dyDescent="0.25">
      <c r="A34" s="5">
        <v>28</v>
      </c>
      <c r="B34" s="83">
        <v>120710</v>
      </c>
      <c r="C34" s="121">
        <v>103</v>
      </c>
      <c r="D34" s="112" t="s">
        <v>178</v>
      </c>
      <c r="E34" s="7" t="s">
        <v>1028</v>
      </c>
      <c r="F34" s="141" t="s">
        <v>370</v>
      </c>
      <c r="G34" s="142" t="s">
        <v>496</v>
      </c>
      <c r="H34" s="6" t="s">
        <v>497</v>
      </c>
      <c r="I34" s="112" t="s">
        <v>187</v>
      </c>
      <c r="J34" s="52" t="s">
        <v>498</v>
      </c>
      <c r="K34" s="88">
        <v>43227</v>
      </c>
      <c r="L34" s="57">
        <v>43715</v>
      </c>
      <c r="M34" s="4">
        <f>S34/AE34*100</f>
        <v>79.999999056893557</v>
      </c>
      <c r="N34" s="2">
        <v>8</v>
      </c>
      <c r="O34" s="2" t="s">
        <v>351</v>
      </c>
      <c r="P34" s="2" t="s">
        <v>156</v>
      </c>
      <c r="Q34" s="2" t="s">
        <v>217</v>
      </c>
      <c r="R34" s="2" t="s">
        <v>36</v>
      </c>
      <c r="S34" s="26">
        <f t="shared" si="61"/>
        <v>339304.22</v>
      </c>
      <c r="T34" s="143">
        <v>0</v>
      </c>
      <c r="U34" s="144">
        <v>339304.22</v>
      </c>
      <c r="V34" s="50">
        <f t="shared" si="54"/>
        <v>76343.45</v>
      </c>
      <c r="W34" s="143">
        <v>0</v>
      </c>
      <c r="X34" s="144">
        <v>76343.45</v>
      </c>
      <c r="Y34" s="50">
        <f t="shared" si="62"/>
        <v>8482.61</v>
      </c>
      <c r="Z34" s="145">
        <v>0</v>
      </c>
      <c r="AA34" s="25">
        <v>8482.61</v>
      </c>
      <c r="AB34" s="25">
        <f t="shared" si="55"/>
        <v>0</v>
      </c>
      <c r="AC34" s="29">
        <v>0</v>
      </c>
      <c r="AD34" s="29">
        <v>0</v>
      </c>
      <c r="AE34" s="25">
        <f t="shared" ref="AE34:AE37" si="63">S34+V34+Y34+AB34</f>
        <v>424130.27999999997</v>
      </c>
      <c r="AF34" s="32">
        <v>0</v>
      </c>
      <c r="AG34" s="25">
        <f t="shared" si="56"/>
        <v>424130.27999999997</v>
      </c>
      <c r="AH34" s="28" t="s">
        <v>633</v>
      </c>
      <c r="AI34" s="49" t="s">
        <v>187</v>
      </c>
      <c r="AJ34" s="29">
        <v>0</v>
      </c>
      <c r="AK34" s="29">
        <v>0</v>
      </c>
    </row>
    <row r="35" spans="1:37" ht="150" x14ac:dyDescent="0.25">
      <c r="A35" s="2">
        <v>29</v>
      </c>
      <c r="B35" s="83">
        <v>117665</v>
      </c>
      <c r="C35" s="121">
        <v>413</v>
      </c>
      <c r="D35" s="112" t="s">
        <v>735</v>
      </c>
      <c r="E35" s="7" t="s">
        <v>756</v>
      </c>
      <c r="F35" s="7" t="s">
        <v>661</v>
      </c>
      <c r="G35" s="142" t="s">
        <v>811</v>
      </c>
      <c r="H35" s="6" t="s">
        <v>349</v>
      </c>
      <c r="I35" s="112" t="s">
        <v>187</v>
      </c>
      <c r="J35" s="52" t="s">
        <v>812</v>
      </c>
      <c r="K35" s="88">
        <v>43290</v>
      </c>
      <c r="L35" s="8">
        <v>43474</v>
      </c>
      <c r="M35" s="4">
        <f>S35/AE35*100</f>
        <v>80</v>
      </c>
      <c r="N35" s="2">
        <v>8</v>
      </c>
      <c r="O35" s="2" t="s">
        <v>351</v>
      </c>
      <c r="P35" s="2" t="s">
        <v>351</v>
      </c>
      <c r="Q35" s="2" t="s">
        <v>217</v>
      </c>
      <c r="R35" s="2" t="s">
        <v>36</v>
      </c>
      <c r="S35" s="26">
        <f t="shared" si="61"/>
        <v>224534.64</v>
      </c>
      <c r="T35" s="143">
        <v>0</v>
      </c>
      <c r="U35" s="25">
        <v>224534.64</v>
      </c>
      <c r="V35" s="50">
        <f t="shared" si="54"/>
        <v>50520.29</v>
      </c>
      <c r="W35" s="143">
        <v>0</v>
      </c>
      <c r="X35" s="25">
        <v>50520.29</v>
      </c>
      <c r="Y35" s="50">
        <f t="shared" si="62"/>
        <v>5613.37</v>
      </c>
      <c r="Z35" s="145">
        <v>0</v>
      </c>
      <c r="AA35" s="25">
        <v>5613.37</v>
      </c>
      <c r="AB35" s="25">
        <f t="shared" si="55"/>
        <v>0</v>
      </c>
      <c r="AC35" s="29">
        <v>0</v>
      </c>
      <c r="AD35" s="29">
        <v>0</v>
      </c>
      <c r="AE35" s="25">
        <f t="shared" si="63"/>
        <v>280668.3</v>
      </c>
      <c r="AF35" s="32">
        <v>0</v>
      </c>
      <c r="AG35" s="25">
        <f t="shared" si="56"/>
        <v>280668.3</v>
      </c>
      <c r="AH35" s="28" t="s">
        <v>633</v>
      </c>
      <c r="AI35" s="93" t="s">
        <v>187</v>
      </c>
      <c r="AJ35" s="31">
        <v>0</v>
      </c>
      <c r="AK35" s="29">
        <v>0</v>
      </c>
    </row>
    <row r="36" spans="1:37" ht="141.75" x14ac:dyDescent="0.25">
      <c r="A36" s="5">
        <v>30</v>
      </c>
      <c r="B36" s="69">
        <v>118765</v>
      </c>
      <c r="C36" s="146">
        <v>454</v>
      </c>
      <c r="D36" s="69" t="s">
        <v>163</v>
      </c>
      <c r="E36" s="13" t="s">
        <v>1104</v>
      </c>
      <c r="F36" s="122" t="s">
        <v>552</v>
      </c>
      <c r="G36" s="22" t="s">
        <v>1061</v>
      </c>
      <c r="H36" s="147" t="s">
        <v>1062</v>
      </c>
      <c r="I36" s="13" t="s">
        <v>1063</v>
      </c>
      <c r="J36" s="3" t="s">
        <v>1064</v>
      </c>
      <c r="K36" s="148">
        <v>43348</v>
      </c>
      <c r="L36" s="149">
        <v>44079</v>
      </c>
      <c r="M36" s="4">
        <f t="shared" ref="M36" si="64">S36/AE36*100</f>
        <v>83.983862669996228</v>
      </c>
      <c r="N36" s="142" t="s">
        <v>155</v>
      </c>
      <c r="O36" s="2" t="s">
        <v>351</v>
      </c>
      <c r="P36" s="2" t="s">
        <v>156</v>
      </c>
      <c r="Q36" s="150" t="s">
        <v>157</v>
      </c>
      <c r="R36" s="147" t="s">
        <v>36</v>
      </c>
      <c r="S36" s="25">
        <f t="shared" si="61"/>
        <v>24915549.648155678</v>
      </c>
      <c r="T36" s="25">
        <v>20092220.072999999</v>
      </c>
      <c r="U36" s="25">
        <v>4823329.5751556791</v>
      </c>
      <c r="V36" s="25">
        <f t="shared" si="54"/>
        <v>0</v>
      </c>
      <c r="W36" s="25"/>
      <c r="X36" s="25"/>
      <c r="Y36" s="25">
        <f t="shared" si="62"/>
        <v>4751518.3528222302</v>
      </c>
      <c r="Z36" s="25">
        <v>3545685.8804018279</v>
      </c>
      <c r="AA36" s="25">
        <v>1205832.4724204026</v>
      </c>
      <c r="AB36" s="25">
        <f t="shared" si="55"/>
        <v>0</v>
      </c>
      <c r="AC36" s="25"/>
      <c r="AD36" s="25"/>
      <c r="AE36" s="25">
        <f t="shared" si="63"/>
        <v>29667068.000977907</v>
      </c>
      <c r="AF36" s="25"/>
      <c r="AG36" s="25">
        <f t="shared" si="56"/>
        <v>29667068.000977907</v>
      </c>
      <c r="AH36" s="30" t="s">
        <v>633</v>
      </c>
      <c r="AI36" s="74"/>
      <c r="AJ36" s="29">
        <v>0</v>
      </c>
      <c r="AK36" s="29">
        <v>0</v>
      </c>
    </row>
    <row r="37" spans="1:37" ht="60" customHeight="1" x14ac:dyDescent="0.25">
      <c r="A37" s="5">
        <v>31</v>
      </c>
      <c r="B37" s="83">
        <v>117676</v>
      </c>
      <c r="C37" s="121">
        <v>414</v>
      </c>
      <c r="D37" s="112" t="s">
        <v>749</v>
      </c>
      <c r="E37" s="7" t="s">
        <v>756</v>
      </c>
      <c r="F37" s="122" t="s">
        <v>660</v>
      </c>
      <c r="G37" s="142" t="s">
        <v>1080</v>
      </c>
      <c r="H37" s="6" t="s">
        <v>1081</v>
      </c>
      <c r="I37" s="112" t="s">
        <v>187</v>
      </c>
      <c r="J37" s="52" t="s">
        <v>1082</v>
      </c>
      <c r="K37" s="88">
        <v>43348</v>
      </c>
      <c r="L37" s="57">
        <v>43713</v>
      </c>
      <c r="M37" s="4">
        <f t="shared" ref="M37" si="65">S37/AE37*100</f>
        <v>80.000002000969275</v>
      </c>
      <c r="N37" s="2">
        <v>8</v>
      </c>
      <c r="O37" s="2" t="s">
        <v>351</v>
      </c>
      <c r="P37" s="2" t="s">
        <v>156</v>
      </c>
      <c r="Q37" s="2" t="s">
        <v>217</v>
      </c>
      <c r="R37" s="2" t="s">
        <v>36</v>
      </c>
      <c r="S37" s="26">
        <f t="shared" si="61"/>
        <v>239883.75</v>
      </c>
      <c r="T37" s="145">
        <v>239883.75</v>
      </c>
      <c r="U37" s="25">
        <v>0</v>
      </c>
      <c r="V37" s="50">
        <f t="shared" si="54"/>
        <v>53973.85</v>
      </c>
      <c r="W37" s="145">
        <v>53973.85</v>
      </c>
      <c r="X37" s="25">
        <v>0</v>
      </c>
      <c r="Y37" s="50">
        <f t="shared" si="62"/>
        <v>5997.08</v>
      </c>
      <c r="Z37" s="145">
        <v>5997.08</v>
      </c>
      <c r="AA37" s="25">
        <v>0</v>
      </c>
      <c r="AB37" s="25">
        <f t="shared" si="55"/>
        <v>0</v>
      </c>
      <c r="AC37" s="34">
        <v>0</v>
      </c>
      <c r="AD37" s="34">
        <v>0</v>
      </c>
      <c r="AE37" s="25">
        <f t="shared" si="63"/>
        <v>299854.68</v>
      </c>
      <c r="AF37" s="32">
        <v>0</v>
      </c>
      <c r="AG37" s="25">
        <f t="shared" si="56"/>
        <v>299854.68</v>
      </c>
      <c r="AH37" s="28" t="s">
        <v>633</v>
      </c>
      <c r="AI37" s="32"/>
      <c r="AJ37" s="31">
        <v>0</v>
      </c>
      <c r="AK37" s="31">
        <v>0</v>
      </c>
    </row>
    <row r="38" spans="1:37" ht="315" x14ac:dyDescent="0.25">
      <c r="A38" s="2">
        <v>32</v>
      </c>
      <c r="B38" s="83">
        <v>118335</v>
      </c>
      <c r="C38" s="83">
        <v>427</v>
      </c>
      <c r="D38" s="83" t="s">
        <v>649</v>
      </c>
      <c r="E38" s="7" t="s">
        <v>756</v>
      </c>
      <c r="F38" s="122" t="s">
        <v>660</v>
      </c>
      <c r="G38" s="151" t="s">
        <v>741</v>
      </c>
      <c r="H38" s="6" t="s">
        <v>742</v>
      </c>
      <c r="I38" s="112" t="s">
        <v>187</v>
      </c>
      <c r="J38" s="52" t="s">
        <v>748</v>
      </c>
      <c r="K38" s="88">
        <v>43284</v>
      </c>
      <c r="L38" s="88">
        <v>43711</v>
      </c>
      <c r="M38" s="4">
        <f t="shared" ref="M38:M43" si="66">S38/AE38*100</f>
        <v>85.000001406005254</v>
      </c>
      <c r="N38" s="2">
        <v>2</v>
      </c>
      <c r="O38" s="2" t="s">
        <v>743</v>
      </c>
      <c r="P38" s="2" t="s">
        <v>743</v>
      </c>
      <c r="Q38" s="2" t="s">
        <v>217</v>
      </c>
      <c r="R38" s="2" t="s">
        <v>36</v>
      </c>
      <c r="S38" s="26">
        <v>241819.87</v>
      </c>
      <c r="T38" s="25">
        <v>241819.87</v>
      </c>
      <c r="U38" s="29">
        <v>0</v>
      </c>
      <c r="V38" s="26">
        <v>36984.22</v>
      </c>
      <c r="W38" s="25">
        <v>36984.22</v>
      </c>
      <c r="X38" s="34">
        <v>0</v>
      </c>
      <c r="Y38" s="26">
        <v>5689.87</v>
      </c>
      <c r="Z38" s="25">
        <v>5689.87</v>
      </c>
      <c r="AA38" s="29">
        <v>0</v>
      </c>
      <c r="AB38" s="25">
        <f t="shared" si="55"/>
        <v>0</v>
      </c>
      <c r="AC38" s="29">
        <v>0</v>
      </c>
      <c r="AD38" s="29">
        <v>0</v>
      </c>
      <c r="AE38" s="25">
        <f t="shared" ref="AE38:AE40" si="67">S38+V38+Y38+AB38</f>
        <v>284493.95999999996</v>
      </c>
      <c r="AF38" s="32">
        <v>0</v>
      </c>
      <c r="AG38" s="25">
        <f t="shared" si="56"/>
        <v>284493.95999999996</v>
      </c>
      <c r="AH38" s="28" t="s">
        <v>633</v>
      </c>
      <c r="AI38" s="32"/>
      <c r="AJ38" s="31">
        <v>0</v>
      </c>
      <c r="AK38" s="31">
        <v>0</v>
      </c>
    </row>
    <row r="39" spans="1:37" ht="393.75" x14ac:dyDescent="0.25">
      <c r="A39" s="5">
        <v>33</v>
      </c>
      <c r="B39" s="83">
        <v>118396</v>
      </c>
      <c r="C39" s="83">
        <v>428</v>
      </c>
      <c r="D39" s="83" t="s">
        <v>649</v>
      </c>
      <c r="E39" s="7" t="s">
        <v>756</v>
      </c>
      <c r="F39" s="122" t="s">
        <v>660</v>
      </c>
      <c r="G39" s="80" t="s">
        <v>918</v>
      </c>
      <c r="H39" s="6" t="s">
        <v>919</v>
      </c>
      <c r="I39" s="2" t="s">
        <v>865</v>
      </c>
      <c r="J39" s="81" t="s">
        <v>920</v>
      </c>
      <c r="K39" s="88">
        <v>43312</v>
      </c>
      <c r="L39" s="88">
        <v>43799</v>
      </c>
      <c r="M39" s="4">
        <f t="shared" si="66"/>
        <v>84.20987828497924</v>
      </c>
      <c r="N39" s="82">
        <v>2</v>
      </c>
      <c r="O39" s="2" t="s">
        <v>743</v>
      </c>
      <c r="P39" s="2" t="s">
        <v>743</v>
      </c>
      <c r="Q39" s="2" t="s">
        <v>217</v>
      </c>
      <c r="R39" s="2" t="s">
        <v>36</v>
      </c>
      <c r="S39" s="29">
        <f>T39</f>
        <v>326851.75</v>
      </c>
      <c r="T39" s="29">
        <v>326851.75</v>
      </c>
      <c r="U39" s="29">
        <v>0</v>
      </c>
      <c r="V39" s="26">
        <f t="shared" si="54"/>
        <v>53524.9</v>
      </c>
      <c r="W39" s="29">
        <v>53524.9</v>
      </c>
      <c r="X39" s="29">
        <v>0</v>
      </c>
      <c r="Y39" s="29">
        <f>Z39+AA39</f>
        <v>7762.79</v>
      </c>
      <c r="Z39" s="29">
        <v>7762.79</v>
      </c>
      <c r="AA39" s="29">
        <v>0</v>
      </c>
      <c r="AB39" s="25">
        <f t="shared" si="55"/>
        <v>0</v>
      </c>
      <c r="AC39" s="29">
        <v>0</v>
      </c>
      <c r="AD39" s="29">
        <v>0</v>
      </c>
      <c r="AE39" s="25">
        <f t="shared" si="67"/>
        <v>388139.44</v>
      </c>
      <c r="AF39" s="32">
        <v>0</v>
      </c>
      <c r="AG39" s="25">
        <f t="shared" si="56"/>
        <v>388139.44</v>
      </c>
      <c r="AH39" s="28" t="s">
        <v>633</v>
      </c>
      <c r="AI39" s="32"/>
      <c r="AJ39" s="31">
        <v>38813.94</v>
      </c>
      <c r="AK39" s="31">
        <v>0</v>
      </c>
    </row>
    <row r="40" spans="1:37" ht="189" x14ac:dyDescent="0.25">
      <c r="A40" s="5">
        <v>34</v>
      </c>
      <c r="B40" s="69">
        <v>119892</v>
      </c>
      <c r="C40" s="146">
        <v>480</v>
      </c>
      <c r="D40" s="69" t="s">
        <v>168</v>
      </c>
      <c r="E40" s="13" t="s">
        <v>1103</v>
      </c>
      <c r="F40" s="122" t="s">
        <v>590</v>
      </c>
      <c r="G40" s="85" t="s">
        <v>1162</v>
      </c>
      <c r="H40" s="21" t="s">
        <v>1163</v>
      </c>
      <c r="I40" s="13" t="s">
        <v>465</v>
      </c>
      <c r="J40" s="101" t="s">
        <v>1164</v>
      </c>
      <c r="K40" s="5" t="s">
        <v>1165</v>
      </c>
      <c r="L40" s="69" t="s">
        <v>1166</v>
      </c>
      <c r="M40" s="4">
        <f t="shared" si="66"/>
        <v>85.000001891187381</v>
      </c>
      <c r="N40" s="69">
        <v>2</v>
      </c>
      <c r="O40" s="13" t="s">
        <v>1168</v>
      </c>
      <c r="P40" s="2" t="s">
        <v>1167</v>
      </c>
      <c r="Q40" s="85" t="s">
        <v>217</v>
      </c>
      <c r="R40" s="86" t="s">
        <v>594</v>
      </c>
      <c r="S40" s="152">
        <f>T40+U40</f>
        <v>337089.82</v>
      </c>
      <c r="T40" s="29">
        <v>337089.82</v>
      </c>
      <c r="U40" s="29">
        <v>0</v>
      </c>
      <c r="V40" s="26">
        <f t="shared" si="54"/>
        <v>51554.91</v>
      </c>
      <c r="W40" s="25">
        <v>51554.91</v>
      </c>
      <c r="X40" s="69">
        <v>0</v>
      </c>
      <c r="Y40" s="105">
        <f>Z40+AA40</f>
        <v>7931.52</v>
      </c>
      <c r="Z40" s="19">
        <v>7931.52</v>
      </c>
      <c r="AA40" s="29">
        <v>0</v>
      </c>
      <c r="AB40" s="86">
        <v>0</v>
      </c>
      <c r="AC40" s="13">
        <v>0</v>
      </c>
      <c r="AD40" s="29">
        <v>0</v>
      </c>
      <c r="AE40" s="25">
        <f t="shared" si="67"/>
        <v>396576.25</v>
      </c>
      <c r="AF40" s="69">
        <v>0</v>
      </c>
      <c r="AG40" s="25">
        <f t="shared" si="56"/>
        <v>396576.25</v>
      </c>
      <c r="AH40" s="69" t="s">
        <v>633</v>
      </c>
      <c r="AI40" s="32"/>
      <c r="AJ40" s="106">
        <v>0</v>
      </c>
      <c r="AK40" s="39">
        <v>0</v>
      </c>
    </row>
    <row r="41" spans="1:37" ht="283.5" x14ac:dyDescent="0.25">
      <c r="A41" s="2">
        <v>35</v>
      </c>
      <c r="B41" s="69">
        <v>118879</v>
      </c>
      <c r="C41" s="13">
        <v>452</v>
      </c>
      <c r="D41" s="2" t="s">
        <v>749</v>
      </c>
      <c r="E41" s="7" t="s">
        <v>756</v>
      </c>
      <c r="F41" s="122" t="s">
        <v>660</v>
      </c>
      <c r="G41" s="7" t="s">
        <v>860</v>
      </c>
      <c r="H41" s="13" t="s">
        <v>861</v>
      </c>
      <c r="I41" s="13" t="s">
        <v>187</v>
      </c>
      <c r="J41" s="7" t="s">
        <v>862</v>
      </c>
      <c r="K41" s="88">
        <v>43293</v>
      </c>
      <c r="L41" s="8">
        <v>43616</v>
      </c>
      <c r="M41" s="4">
        <f t="shared" si="66"/>
        <v>85.000000000000014</v>
      </c>
      <c r="N41" s="13">
        <v>3</v>
      </c>
      <c r="O41" s="13" t="s">
        <v>471</v>
      </c>
      <c r="P41" s="13" t="s">
        <v>471</v>
      </c>
      <c r="Q41" s="13" t="s">
        <v>217</v>
      </c>
      <c r="R41" s="2" t="s">
        <v>36</v>
      </c>
      <c r="S41" s="40">
        <v>338205.65</v>
      </c>
      <c r="T41" s="40">
        <v>338205.65</v>
      </c>
      <c r="U41" s="29">
        <v>0</v>
      </c>
      <c r="V41" s="26">
        <v>51725.57</v>
      </c>
      <c r="W41" s="40">
        <v>51725.57</v>
      </c>
      <c r="X41" s="29">
        <v>0</v>
      </c>
      <c r="Y41" s="76">
        <v>7957.78</v>
      </c>
      <c r="Z41" s="40">
        <v>7957.78</v>
      </c>
      <c r="AA41" s="40">
        <v>0</v>
      </c>
      <c r="AB41" s="25">
        <v>0</v>
      </c>
      <c r="AC41" s="29">
        <v>0</v>
      </c>
      <c r="AD41" s="29">
        <v>0</v>
      </c>
      <c r="AE41" s="29">
        <v>397889</v>
      </c>
      <c r="AF41" s="30">
        <v>0</v>
      </c>
      <c r="AG41" s="29">
        <v>397889</v>
      </c>
      <c r="AH41" s="28" t="s">
        <v>633</v>
      </c>
      <c r="AI41" s="93" t="s">
        <v>187</v>
      </c>
      <c r="AJ41" s="31">
        <v>0</v>
      </c>
      <c r="AK41" s="31">
        <v>0</v>
      </c>
    </row>
    <row r="42" spans="1:37" ht="173.25" x14ac:dyDescent="0.25">
      <c r="A42" s="5">
        <v>36</v>
      </c>
      <c r="B42" s="83">
        <v>118774</v>
      </c>
      <c r="C42" s="121">
        <v>442</v>
      </c>
      <c r="D42" s="112" t="s">
        <v>649</v>
      </c>
      <c r="E42" s="7" t="s">
        <v>756</v>
      </c>
      <c r="F42" s="122" t="s">
        <v>660</v>
      </c>
      <c r="G42" s="7" t="s">
        <v>1038</v>
      </c>
      <c r="H42" s="13" t="s">
        <v>1039</v>
      </c>
      <c r="I42" s="112"/>
      <c r="J42" s="7" t="s">
        <v>1144</v>
      </c>
      <c r="K42" s="88">
        <v>43341</v>
      </c>
      <c r="L42" s="57">
        <v>43798</v>
      </c>
      <c r="M42" s="4">
        <v>85</v>
      </c>
      <c r="N42" s="112">
        <v>3</v>
      </c>
      <c r="O42" s="13" t="s">
        <v>471</v>
      </c>
      <c r="P42" s="13" t="s">
        <v>471</v>
      </c>
      <c r="Q42" s="13" t="s">
        <v>217</v>
      </c>
      <c r="R42" s="2" t="s">
        <v>36</v>
      </c>
      <c r="S42" s="29">
        <f>T42+U42</f>
        <v>220497.36</v>
      </c>
      <c r="T42" s="29">
        <v>220497.36</v>
      </c>
      <c r="U42" s="29">
        <v>0</v>
      </c>
      <c r="V42" s="26">
        <v>33723.14</v>
      </c>
      <c r="W42" s="153">
        <v>33723.14</v>
      </c>
      <c r="X42" s="29">
        <v>0</v>
      </c>
      <c r="Y42" s="29">
        <v>5188.17</v>
      </c>
      <c r="Z42" s="29">
        <v>5188.17</v>
      </c>
      <c r="AA42" s="40">
        <v>0</v>
      </c>
      <c r="AB42" s="25">
        <f t="shared" si="55"/>
        <v>0</v>
      </c>
      <c r="AC42" s="29">
        <v>0</v>
      </c>
      <c r="AD42" s="29">
        <v>0</v>
      </c>
      <c r="AE42" s="25">
        <f t="shared" ref="AE42:AE43" si="68">S42+V42+Y42+AB42</f>
        <v>259408.67</v>
      </c>
      <c r="AF42" s="32"/>
      <c r="AG42" s="25">
        <f t="shared" si="56"/>
        <v>259408.67</v>
      </c>
      <c r="AH42" s="28" t="s">
        <v>633</v>
      </c>
      <c r="AI42" s="93" t="s">
        <v>187</v>
      </c>
      <c r="AJ42" s="31">
        <v>0</v>
      </c>
      <c r="AK42" s="31">
        <v>0</v>
      </c>
    </row>
    <row r="43" spans="1:37" ht="112.5" customHeight="1" x14ac:dyDescent="0.25">
      <c r="A43" s="5">
        <v>37</v>
      </c>
      <c r="B43" s="83">
        <v>119901</v>
      </c>
      <c r="C43" s="121">
        <v>486</v>
      </c>
      <c r="D43" s="112" t="s">
        <v>168</v>
      </c>
      <c r="E43" s="112" t="s">
        <v>1103</v>
      </c>
      <c r="F43" s="110" t="s">
        <v>590</v>
      </c>
      <c r="G43" s="110" t="s">
        <v>1181</v>
      </c>
      <c r="H43" s="13" t="s">
        <v>861</v>
      </c>
      <c r="I43" s="112" t="s">
        <v>465</v>
      </c>
      <c r="J43" s="101" t="s">
        <v>1183</v>
      </c>
      <c r="K43" s="88" t="s">
        <v>1182</v>
      </c>
      <c r="L43" s="112" t="s">
        <v>1184</v>
      </c>
      <c r="M43" s="4">
        <f t="shared" si="66"/>
        <v>85.000004041383775</v>
      </c>
      <c r="N43" s="112">
        <v>3</v>
      </c>
      <c r="O43" s="112" t="s">
        <v>471</v>
      </c>
      <c r="P43" s="112" t="s">
        <v>1185</v>
      </c>
      <c r="Q43" s="112" t="s">
        <v>217</v>
      </c>
      <c r="R43" s="112" t="s">
        <v>594</v>
      </c>
      <c r="S43" s="29">
        <f>T43+U43</f>
        <v>420648.02</v>
      </c>
      <c r="T43" s="29">
        <v>420648.02</v>
      </c>
      <c r="U43" s="34">
        <v>0</v>
      </c>
      <c r="V43" s="26">
        <f>W43+X43</f>
        <v>64334.38</v>
      </c>
      <c r="W43" s="154">
        <v>64334.38</v>
      </c>
      <c r="X43" s="34">
        <v>0</v>
      </c>
      <c r="Y43" s="39">
        <f>Z42:Z43+AA43</f>
        <v>9897.6</v>
      </c>
      <c r="Z43" s="39">
        <v>9897.6</v>
      </c>
      <c r="AA43" s="39">
        <v>0</v>
      </c>
      <c r="AB43" s="25">
        <f t="shared" si="55"/>
        <v>0</v>
      </c>
      <c r="AC43" s="34">
        <v>0</v>
      </c>
      <c r="AD43" s="34">
        <v>0</v>
      </c>
      <c r="AE43" s="25">
        <f t="shared" si="68"/>
        <v>494880</v>
      </c>
      <c r="AF43" s="32"/>
      <c r="AG43" s="25">
        <f t="shared" si="56"/>
        <v>494880</v>
      </c>
      <c r="AH43" s="28"/>
      <c r="AI43" s="32"/>
      <c r="AJ43" s="106">
        <v>0</v>
      </c>
      <c r="AK43" s="39">
        <v>0</v>
      </c>
    </row>
    <row r="44" spans="1:37" ht="195" x14ac:dyDescent="0.25">
      <c r="A44" s="2">
        <v>38</v>
      </c>
      <c r="B44" s="83">
        <v>120791</v>
      </c>
      <c r="C44" s="121">
        <v>88</v>
      </c>
      <c r="D44" s="2" t="s">
        <v>178</v>
      </c>
      <c r="E44" s="7" t="s">
        <v>1028</v>
      </c>
      <c r="F44" s="122" t="s">
        <v>371</v>
      </c>
      <c r="G44" s="151" t="s">
        <v>376</v>
      </c>
      <c r="H44" s="6" t="s">
        <v>377</v>
      </c>
      <c r="I44" s="155" t="s">
        <v>378</v>
      </c>
      <c r="J44" s="52" t="s">
        <v>379</v>
      </c>
      <c r="K44" s="88">
        <v>43180</v>
      </c>
      <c r="L44" s="88">
        <v>43667</v>
      </c>
      <c r="M44" s="4">
        <f t="shared" ref="M44" si="69">S44/AE44*100</f>
        <v>84.174275146898083</v>
      </c>
      <c r="N44" s="2">
        <v>5</v>
      </c>
      <c r="O44" s="2" t="s">
        <v>380</v>
      </c>
      <c r="P44" s="2" t="s">
        <v>381</v>
      </c>
      <c r="Q44" s="24" t="s">
        <v>217</v>
      </c>
      <c r="R44" s="2" t="s">
        <v>36</v>
      </c>
      <c r="S44" s="26">
        <f t="shared" ref="S44" si="70">T44+U44</f>
        <v>316573.06</v>
      </c>
      <c r="T44" s="25">
        <v>316573.06</v>
      </c>
      <c r="U44" s="25">
        <v>0</v>
      </c>
      <c r="V44" s="26">
        <f t="shared" si="54"/>
        <v>51997.5</v>
      </c>
      <c r="W44" s="25">
        <v>51997.5</v>
      </c>
      <c r="X44" s="25">
        <v>0</v>
      </c>
      <c r="Y44" s="26">
        <f>Z44+AA44</f>
        <v>7521.85</v>
      </c>
      <c r="Z44" s="25">
        <v>7521.85</v>
      </c>
      <c r="AA44" s="25">
        <v>0</v>
      </c>
      <c r="AB44" s="25">
        <f t="shared" si="55"/>
        <v>0</v>
      </c>
      <c r="AC44" s="25"/>
      <c r="AD44" s="25"/>
      <c r="AE44" s="25">
        <f>S44+V44+Y44+AB44</f>
        <v>376092.41</v>
      </c>
      <c r="AF44" s="25">
        <v>0</v>
      </c>
      <c r="AG44" s="25">
        <f t="shared" si="56"/>
        <v>376092.41</v>
      </c>
      <c r="AH44" s="28" t="s">
        <v>633</v>
      </c>
      <c r="AI44" s="74" t="s">
        <v>187</v>
      </c>
      <c r="AJ44" s="40">
        <v>85161.95</v>
      </c>
      <c r="AK44" s="29">
        <v>10873.44</v>
      </c>
    </row>
    <row r="45" spans="1:37" ht="220.5" x14ac:dyDescent="0.25">
      <c r="A45" s="5">
        <v>39</v>
      </c>
      <c r="B45" s="69">
        <v>120583</v>
      </c>
      <c r="C45" s="121">
        <v>77</v>
      </c>
      <c r="D45" s="2" t="s">
        <v>175</v>
      </c>
      <c r="E45" s="7" t="s">
        <v>1028</v>
      </c>
      <c r="F45" s="122" t="s">
        <v>371</v>
      </c>
      <c r="G45" s="6" t="s">
        <v>219</v>
      </c>
      <c r="H45" s="6" t="s">
        <v>222</v>
      </c>
      <c r="I45" s="2" t="s">
        <v>187</v>
      </c>
      <c r="J45" s="3" t="s">
        <v>225</v>
      </c>
      <c r="K45" s="88">
        <v>43126</v>
      </c>
      <c r="L45" s="88" t="s">
        <v>233</v>
      </c>
      <c r="M45" s="4">
        <f t="shared" ref="M45:M47" si="71">S45/AE45*100</f>
        <v>84.999999763641128</v>
      </c>
      <c r="N45" s="2">
        <v>6</v>
      </c>
      <c r="O45" s="2" t="s">
        <v>227</v>
      </c>
      <c r="P45" s="2" t="s">
        <v>228</v>
      </c>
      <c r="Q45" s="19" t="s">
        <v>217</v>
      </c>
      <c r="R45" s="2" t="s">
        <v>36</v>
      </c>
      <c r="S45" s="26">
        <f t="shared" ref="S45:S47" si="72">T45+U45</f>
        <v>359622.64</v>
      </c>
      <c r="T45" s="25">
        <v>359622.64</v>
      </c>
      <c r="U45" s="25">
        <v>0</v>
      </c>
      <c r="V45" s="26">
        <f t="shared" si="54"/>
        <v>55001.11</v>
      </c>
      <c r="W45" s="25">
        <v>55001.11</v>
      </c>
      <c r="X45" s="25">
        <v>0</v>
      </c>
      <c r="Y45" s="26">
        <f t="shared" ref="Y45" si="73">Z45+AA45</f>
        <v>8461.7099999999991</v>
      </c>
      <c r="Z45" s="25">
        <v>8461.7099999999991</v>
      </c>
      <c r="AA45" s="25">
        <v>0</v>
      </c>
      <c r="AB45" s="25">
        <f t="shared" si="55"/>
        <v>0</v>
      </c>
      <c r="AC45" s="25"/>
      <c r="AD45" s="25"/>
      <c r="AE45" s="25">
        <f>S45+V45+Y45+AB45</f>
        <v>423085.46</v>
      </c>
      <c r="AF45" s="25">
        <v>0</v>
      </c>
      <c r="AG45" s="25">
        <f t="shared" si="56"/>
        <v>423085.46</v>
      </c>
      <c r="AH45" s="28" t="s">
        <v>1135</v>
      </c>
      <c r="AI45" s="74" t="s">
        <v>187</v>
      </c>
      <c r="AJ45" s="40">
        <v>41688.25</v>
      </c>
      <c r="AK45" s="35">
        <v>6375.85</v>
      </c>
    </row>
    <row r="46" spans="1:37" ht="141.75" x14ac:dyDescent="0.25">
      <c r="A46" s="5">
        <v>40</v>
      </c>
      <c r="B46" s="69">
        <v>110080</v>
      </c>
      <c r="C46" s="121">
        <v>118</v>
      </c>
      <c r="D46" s="2" t="s">
        <v>174</v>
      </c>
      <c r="E46" s="7" t="s">
        <v>1028</v>
      </c>
      <c r="F46" s="122" t="s">
        <v>371</v>
      </c>
      <c r="G46" s="6" t="s">
        <v>344</v>
      </c>
      <c r="H46" s="6" t="s">
        <v>345</v>
      </c>
      <c r="I46" s="13" t="s">
        <v>187</v>
      </c>
      <c r="J46" s="11" t="s">
        <v>346</v>
      </c>
      <c r="K46" s="88">
        <v>43171</v>
      </c>
      <c r="L46" s="88">
        <v>43658</v>
      </c>
      <c r="M46" s="4">
        <f t="shared" si="71"/>
        <v>84.9999996799977</v>
      </c>
      <c r="N46" s="2">
        <v>6</v>
      </c>
      <c r="O46" s="2" t="s">
        <v>227</v>
      </c>
      <c r="P46" s="2" t="s">
        <v>347</v>
      </c>
      <c r="Q46" s="24" t="s">
        <v>217</v>
      </c>
      <c r="R46" s="2" t="s">
        <v>36</v>
      </c>
      <c r="S46" s="26">
        <f t="shared" si="72"/>
        <v>531246.18999999994</v>
      </c>
      <c r="T46" s="25">
        <v>531246.18999999994</v>
      </c>
      <c r="U46" s="25">
        <v>0</v>
      </c>
      <c r="V46" s="26">
        <f t="shared" si="54"/>
        <v>81249.41</v>
      </c>
      <c r="W46" s="25">
        <v>81249.41</v>
      </c>
      <c r="X46" s="25">
        <v>0</v>
      </c>
      <c r="Y46" s="26">
        <v>12499.92</v>
      </c>
      <c r="Z46" s="25">
        <v>12499.92</v>
      </c>
      <c r="AA46" s="25">
        <v>0</v>
      </c>
      <c r="AB46" s="25">
        <f t="shared" si="55"/>
        <v>0</v>
      </c>
      <c r="AC46" s="25"/>
      <c r="AD46" s="25"/>
      <c r="AE46" s="25">
        <f t="shared" ref="AE46:AE47" si="74">S46+V46+Y46+AB46</f>
        <v>624995.52</v>
      </c>
      <c r="AF46" s="25">
        <v>0</v>
      </c>
      <c r="AG46" s="25">
        <f t="shared" si="56"/>
        <v>624995.52</v>
      </c>
      <c r="AH46" s="28" t="s">
        <v>633</v>
      </c>
      <c r="AI46" s="74" t="s">
        <v>187</v>
      </c>
      <c r="AJ46" s="40">
        <f>116443.03+69871.41</f>
        <v>186314.44</v>
      </c>
      <c r="AK46" s="29">
        <f>17808.93+10686.22</f>
        <v>28495.15</v>
      </c>
    </row>
    <row r="47" spans="1:37" ht="236.25" x14ac:dyDescent="0.25">
      <c r="A47" s="2">
        <v>41</v>
      </c>
      <c r="B47" s="69">
        <v>120588</v>
      </c>
      <c r="C47" s="13">
        <v>104</v>
      </c>
      <c r="D47" s="2" t="s">
        <v>175</v>
      </c>
      <c r="E47" s="7" t="s">
        <v>1028</v>
      </c>
      <c r="F47" s="122" t="s">
        <v>371</v>
      </c>
      <c r="G47" s="156" t="s">
        <v>428</v>
      </c>
      <c r="H47" s="21" t="s">
        <v>427</v>
      </c>
      <c r="I47" s="2" t="s">
        <v>187</v>
      </c>
      <c r="J47" s="11" t="s">
        <v>429</v>
      </c>
      <c r="K47" s="88">
        <v>43201</v>
      </c>
      <c r="L47" s="88">
        <v>43566</v>
      </c>
      <c r="M47" s="4">
        <f t="shared" si="71"/>
        <v>85.000000000000014</v>
      </c>
      <c r="N47" s="2">
        <v>1</v>
      </c>
      <c r="O47" s="2" t="s">
        <v>227</v>
      </c>
      <c r="P47" s="2" t="s">
        <v>347</v>
      </c>
      <c r="Q47" s="19" t="s">
        <v>217</v>
      </c>
      <c r="R47" s="2" t="s">
        <v>36</v>
      </c>
      <c r="S47" s="26">
        <f t="shared" si="72"/>
        <v>354701.26</v>
      </c>
      <c r="T47" s="25">
        <v>354701.26</v>
      </c>
      <c r="U47" s="25">
        <v>0</v>
      </c>
      <c r="V47" s="26">
        <f t="shared" si="54"/>
        <v>54248.43</v>
      </c>
      <c r="W47" s="25">
        <v>54248.43</v>
      </c>
      <c r="X47" s="25">
        <v>0</v>
      </c>
      <c r="Y47" s="26">
        <f>Z47+AA47</f>
        <v>8345.91</v>
      </c>
      <c r="Z47" s="25">
        <v>8345.91</v>
      </c>
      <c r="AA47" s="25">
        <v>0</v>
      </c>
      <c r="AB47" s="25">
        <f t="shared" si="55"/>
        <v>0</v>
      </c>
      <c r="AC47" s="25">
        <v>0</v>
      </c>
      <c r="AD47" s="25">
        <v>0</v>
      </c>
      <c r="AE47" s="25">
        <f t="shared" si="74"/>
        <v>417295.6</v>
      </c>
      <c r="AF47" s="25">
        <v>0</v>
      </c>
      <c r="AG47" s="25">
        <f t="shared" si="56"/>
        <v>417295.6</v>
      </c>
      <c r="AH47" s="28" t="s">
        <v>633</v>
      </c>
      <c r="AI47" s="74" t="s">
        <v>187</v>
      </c>
      <c r="AJ47" s="40">
        <v>4830.9799999999996</v>
      </c>
      <c r="AK47" s="29">
        <v>738.85</v>
      </c>
    </row>
    <row r="48" spans="1:37" ht="141.75" x14ac:dyDescent="0.25">
      <c r="A48" s="5">
        <v>42</v>
      </c>
      <c r="B48" s="2">
        <v>120642</v>
      </c>
      <c r="C48" s="13">
        <v>84</v>
      </c>
      <c r="D48" s="2" t="s">
        <v>177</v>
      </c>
      <c r="E48" s="7" t="s">
        <v>1028</v>
      </c>
      <c r="F48" s="122" t="s">
        <v>371</v>
      </c>
      <c r="G48" s="151" t="s">
        <v>372</v>
      </c>
      <c r="H48" s="6" t="s">
        <v>373</v>
      </c>
      <c r="I48" s="2" t="s">
        <v>187</v>
      </c>
      <c r="J48" s="52" t="s">
        <v>561</v>
      </c>
      <c r="K48" s="88">
        <v>43175</v>
      </c>
      <c r="L48" s="88">
        <v>43662</v>
      </c>
      <c r="M48" s="4">
        <f t="shared" ref="M48:M49" si="75">S48/AE48*100</f>
        <v>84.999998716744599</v>
      </c>
      <c r="N48" s="2">
        <v>2</v>
      </c>
      <c r="O48" s="2" t="s">
        <v>374</v>
      </c>
      <c r="P48" s="2" t="s">
        <v>375</v>
      </c>
      <c r="Q48" s="24" t="s">
        <v>217</v>
      </c>
      <c r="R48" s="2" t="s">
        <v>36</v>
      </c>
      <c r="S48" s="26">
        <f>T48+U48</f>
        <v>264951.15000000002</v>
      </c>
      <c r="T48" s="25">
        <v>264951.15000000002</v>
      </c>
      <c r="U48" s="25">
        <v>0</v>
      </c>
      <c r="V48" s="26">
        <f t="shared" si="54"/>
        <v>40521.949999999997</v>
      </c>
      <c r="W48" s="25">
        <v>40521.949999999997</v>
      </c>
      <c r="X48" s="25">
        <v>0</v>
      </c>
      <c r="Y48" s="26">
        <f>Z48+AA48</f>
        <v>6234.14</v>
      </c>
      <c r="Z48" s="25">
        <v>6234.14</v>
      </c>
      <c r="AA48" s="25">
        <v>0</v>
      </c>
      <c r="AB48" s="25">
        <f t="shared" si="55"/>
        <v>0</v>
      </c>
      <c r="AC48" s="25">
        <v>0</v>
      </c>
      <c r="AD48" s="25">
        <v>0</v>
      </c>
      <c r="AE48" s="25">
        <f>S48+V48+Y48+AB48</f>
        <v>311707.24000000005</v>
      </c>
      <c r="AF48" s="25">
        <v>0</v>
      </c>
      <c r="AG48" s="25">
        <f t="shared" si="56"/>
        <v>311707.24000000005</v>
      </c>
      <c r="AH48" s="28" t="s">
        <v>633</v>
      </c>
      <c r="AI48" s="74" t="s">
        <v>187</v>
      </c>
      <c r="AJ48" s="40">
        <v>0</v>
      </c>
      <c r="AK48" s="29">
        <v>0</v>
      </c>
    </row>
    <row r="49" spans="1:37" ht="141.75" x14ac:dyDescent="0.25">
      <c r="A49" s="5">
        <v>43</v>
      </c>
      <c r="B49" s="69">
        <v>116521</v>
      </c>
      <c r="C49" s="13">
        <v>405</v>
      </c>
      <c r="D49" s="2" t="s">
        <v>163</v>
      </c>
      <c r="E49" s="7" t="s">
        <v>756</v>
      </c>
      <c r="F49" s="6" t="s">
        <v>660</v>
      </c>
      <c r="G49" s="6" t="s">
        <v>868</v>
      </c>
      <c r="H49" s="6" t="s">
        <v>703</v>
      </c>
      <c r="I49" s="2" t="s">
        <v>187</v>
      </c>
      <c r="J49" s="6" t="s">
        <v>869</v>
      </c>
      <c r="K49" s="88">
        <v>43304</v>
      </c>
      <c r="L49" s="88">
        <v>43792</v>
      </c>
      <c r="M49" s="4">
        <f t="shared" si="75"/>
        <v>85.000001706742694</v>
      </c>
      <c r="N49" s="2">
        <v>2</v>
      </c>
      <c r="O49" s="2" t="s">
        <v>374</v>
      </c>
      <c r="P49" s="2" t="s">
        <v>374</v>
      </c>
      <c r="Q49" s="2" t="s">
        <v>217</v>
      </c>
      <c r="R49" s="2" t="s">
        <v>36</v>
      </c>
      <c r="S49" s="26">
        <f t="shared" ref="S49" si="76">T49+U49</f>
        <v>249012.35</v>
      </c>
      <c r="T49" s="29">
        <v>249012.35</v>
      </c>
      <c r="U49" s="29">
        <v>0</v>
      </c>
      <c r="V49" s="26">
        <f t="shared" si="54"/>
        <v>38084.239999999998</v>
      </c>
      <c r="W49" s="29">
        <v>38084.239999999998</v>
      </c>
      <c r="X49" s="29">
        <v>0</v>
      </c>
      <c r="Y49" s="29">
        <f>Z49+AA49</f>
        <v>5859.11</v>
      </c>
      <c r="Z49" s="29">
        <v>5859.11</v>
      </c>
      <c r="AA49" s="29">
        <v>0</v>
      </c>
      <c r="AB49" s="25">
        <f t="shared" si="55"/>
        <v>0</v>
      </c>
      <c r="AC49" s="29">
        <v>0</v>
      </c>
      <c r="AD49" s="29">
        <v>0</v>
      </c>
      <c r="AE49" s="25">
        <f t="shared" ref="AE49" si="77">S49+V49+Y49+AB49</f>
        <v>292955.7</v>
      </c>
      <c r="AF49" s="30">
        <v>0</v>
      </c>
      <c r="AG49" s="25">
        <f t="shared" si="56"/>
        <v>292955.7</v>
      </c>
      <c r="AH49" s="28" t="s">
        <v>633</v>
      </c>
      <c r="AI49" s="30"/>
      <c r="AJ49" s="31">
        <v>0</v>
      </c>
      <c r="AK49" s="31">
        <v>0</v>
      </c>
    </row>
    <row r="50" spans="1:37" s="135" customFormat="1" ht="204.75" x14ac:dyDescent="0.25">
      <c r="A50" s="2">
        <v>44</v>
      </c>
      <c r="B50" s="69">
        <v>120631</v>
      </c>
      <c r="C50" s="121">
        <v>81</v>
      </c>
      <c r="D50" s="7" t="s">
        <v>177</v>
      </c>
      <c r="E50" s="7" t="s">
        <v>1028</v>
      </c>
      <c r="F50" s="122" t="s">
        <v>371</v>
      </c>
      <c r="G50" s="132" t="s">
        <v>265</v>
      </c>
      <c r="H50" s="132" t="s">
        <v>266</v>
      </c>
      <c r="I50" s="13" t="s">
        <v>187</v>
      </c>
      <c r="J50" s="7" t="s">
        <v>267</v>
      </c>
      <c r="K50" s="88">
        <v>43129</v>
      </c>
      <c r="L50" s="8">
        <v>43614</v>
      </c>
      <c r="M50" s="4">
        <f t="shared" ref="M50:M51" si="78">S50/AE50*100</f>
        <v>84.999999195969949</v>
      </c>
      <c r="N50" s="13">
        <v>3</v>
      </c>
      <c r="O50" s="13" t="s">
        <v>268</v>
      </c>
      <c r="P50" s="13" t="s">
        <v>280</v>
      </c>
      <c r="Q50" s="24" t="s">
        <v>217</v>
      </c>
      <c r="R50" s="13" t="s">
        <v>36</v>
      </c>
      <c r="S50" s="25">
        <f t="shared" ref="S50:S51" si="79">T50+U50</f>
        <v>528587.19999999995</v>
      </c>
      <c r="T50" s="133">
        <v>528587.19999999995</v>
      </c>
      <c r="U50" s="29">
        <v>0</v>
      </c>
      <c r="V50" s="26">
        <f t="shared" si="54"/>
        <v>80842.75</v>
      </c>
      <c r="W50" s="133">
        <v>80842.75</v>
      </c>
      <c r="X50" s="29">
        <v>0</v>
      </c>
      <c r="Y50" s="25">
        <f t="shared" ref="Y50:Y51" si="80">Z50+AA50</f>
        <v>12437.35</v>
      </c>
      <c r="Z50" s="133">
        <v>12437.35</v>
      </c>
      <c r="AA50" s="27">
        <v>0</v>
      </c>
      <c r="AB50" s="25">
        <f t="shared" si="55"/>
        <v>0</v>
      </c>
      <c r="AC50" s="27"/>
      <c r="AD50" s="27"/>
      <c r="AE50" s="25">
        <f>S50+V50+Y50+AB50</f>
        <v>621867.29999999993</v>
      </c>
      <c r="AF50" s="27">
        <v>0</v>
      </c>
      <c r="AG50" s="25">
        <f t="shared" si="56"/>
        <v>621867.29999999993</v>
      </c>
      <c r="AH50" s="28" t="s">
        <v>633</v>
      </c>
      <c r="AI50" s="38" t="s">
        <v>187</v>
      </c>
      <c r="AJ50" s="40">
        <v>26400.15</v>
      </c>
      <c r="AK50" s="35">
        <v>4037.67</v>
      </c>
    </row>
    <row r="51" spans="1:37" ht="299.25" x14ac:dyDescent="0.25">
      <c r="A51" s="5">
        <v>45</v>
      </c>
      <c r="B51" s="69">
        <v>118772</v>
      </c>
      <c r="C51" s="69">
        <v>441</v>
      </c>
      <c r="D51" s="69" t="s">
        <v>749</v>
      </c>
      <c r="E51" s="7" t="s">
        <v>756</v>
      </c>
      <c r="F51" s="7" t="s">
        <v>660</v>
      </c>
      <c r="G51" s="132" t="s">
        <v>932</v>
      </c>
      <c r="H51" s="24" t="s">
        <v>931</v>
      </c>
      <c r="I51" s="13" t="s">
        <v>187</v>
      </c>
      <c r="J51" s="7" t="s">
        <v>933</v>
      </c>
      <c r="K51" s="88">
        <v>43313</v>
      </c>
      <c r="L51" s="57">
        <v>43677</v>
      </c>
      <c r="M51" s="4">
        <f t="shared" si="78"/>
        <v>85</v>
      </c>
      <c r="N51" s="112">
        <v>3</v>
      </c>
      <c r="O51" s="13" t="s">
        <v>268</v>
      </c>
      <c r="P51" s="112" t="s">
        <v>934</v>
      </c>
      <c r="Q51" s="24" t="s">
        <v>217</v>
      </c>
      <c r="R51" s="13" t="s">
        <v>36</v>
      </c>
      <c r="S51" s="25">
        <f t="shared" si="79"/>
        <v>232055.1</v>
      </c>
      <c r="T51" s="29">
        <v>232055.1</v>
      </c>
      <c r="U51" s="29">
        <v>0</v>
      </c>
      <c r="V51" s="26">
        <f t="shared" si="54"/>
        <v>35490.78</v>
      </c>
      <c r="W51" s="29">
        <v>35490.78</v>
      </c>
      <c r="X51" s="29">
        <v>0</v>
      </c>
      <c r="Y51" s="25">
        <f t="shared" si="80"/>
        <v>5460.12</v>
      </c>
      <c r="Z51" s="29">
        <v>5460.12</v>
      </c>
      <c r="AA51" s="29">
        <v>0</v>
      </c>
      <c r="AB51" s="25">
        <f t="shared" si="55"/>
        <v>0</v>
      </c>
      <c r="AC51" s="29">
        <v>0</v>
      </c>
      <c r="AD51" s="29">
        <v>0</v>
      </c>
      <c r="AE51" s="25">
        <f t="shared" ref="AE51" si="81">S51+V51+Y51+AB51</f>
        <v>273006</v>
      </c>
      <c r="AF51" s="32">
        <v>0</v>
      </c>
      <c r="AG51" s="25">
        <f t="shared" si="56"/>
        <v>273006</v>
      </c>
      <c r="AH51" s="28" t="s">
        <v>633</v>
      </c>
      <c r="AI51" s="38" t="s">
        <v>187</v>
      </c>
      <c r="AJ51" s="106">
        <v>27300.6</v>
      </c>
      <c r="AK51" s="39">
        <v>0</v>
      </c>
    </row>
    <row r="52" spans="1:37" s="158" customFormat="1" ht="173.25" x14ac:dyDescent="0.25">
      <c r="A52" s="5">
        <v>46</v>
      </c>
      <c r="B52" s="69">
        <v>120693</v>
      </c>
      <c r="C52" s="121">
        <v>114</v>
      </c>
      <c r="D52" s="13" t="s">
        <v>178</v>
      </c>
      <c r="E52" s="7" t="s">
        <v>1028</v>
      </c>
      <c r="F52" s="122" t="s">
        <v>371</v>
      </c>
      <c r="G52" s="138" t="s">
        <v>287</v>
      </c>
      <c r="H52" s="7" t="s">
        <v>288</v>
      </c>
      <c r="I52" s="13" t="s">
        <v>187</v>
      </c>
      <c r="J52" s="16" t="s">
        <v>289</v>
      </c>
      <c r="K52" s="88">
        <v>43145</v>
      </c>
      <c r="L52" s="8">
        <v>43630</v>
      </c>
      <c r="M52" s="17">
        <f t="shared" ref="M52" si="82">S52/AE52*100</f>
        <v>85.000000594539443</v>
      </c>
      <c r="N52" s="13">
        <v>4</v>
      </c>
      <c r="O52" s="13" t="s">
        <v>301</v>
      </c>
      <c r="P52" s="13" t="s">
        <v>290</v>
      </c>
      <c r="Q52" s="24" t="s">
        <v>217</v>
      </c>
      <c r="R52" s="13" t="s">
        <v>36</v>
      </c>
      <c r="S52" s="27">
        <f t="shared" ref="S52:S56" si="83">T52+U52</f>
        <v>357419.52000000002</v>
      </c>
      <c r="T52" s="25">
        <v>357419.52000000002</v>
      </c>
      <c r="U52" s="29">
        <v>0</v>
      </c>
      <c r="V52" s="26">
        <f t="shared" si="54"/>
        <v>54664.160000000003</v>
      </c>
      <c r="W52" s="133">
        <v>54664.160000000003</v>
      </c>
      <c r="X52" s="29">
        <v>0</v>
      </c>
      <c r="Y52" s="26">
        <f t="shared" ref="Y52:Y56" si="84">Z52+AA52</f>
        <v>8409.8700000000008</v>
      </c>
      <c r="Z52" s="133">
        <v>8409.8700000000008</v>
      </c>
      <c r="AA52" s="157">
        <v>0</v>
      </c>
      <c r="AB52" s="25">
        <f t="shared" si="55"/>
        <v>0</v>
      </c>
      <c r="AC52" s="27"/>
      <c r="AD52" s="27"/>
      <c r="AE52" s="27">
        <f>S52+V52+Y52+AB52</f>
        <v>420493.55000000005</v>
      </c>
      <c r="AF52" s="27">
        <v>0</v>
      </c>
      <c r="AG52" s="25">
        <f t="shared" si="56"/>
        <v>420493.55000000005</v>
      </c>
      <c r="AH52" s="28" t="s">
        <v>633</v>
      </c>
      <c r="AI52" s="38" t="s">
        <v>187</v>
      </c>
      <c r="AJ52" s="40">
        <v>0</v>
      </c>
      <c r="AK52" s="29">
        <v>0</v>
      </c>
    </row>
    <row r="53" spans="1:37" ht="330.75" x14ac:dyDescent="0.25">
      <c r="A53" s="2">
        <v>47</v>
      </c>
      <c r="B53" s="112">
        <v>119288</v>
      </c>
      <c r="C53" s="121">
        <v>487</v>
      </c>
      <c r="D53" s="112" t="s">
        <v>178</v>
      </c>
      <c r="E53" s="13" t="s">
        <v>1103</v>
      </c>
      <c r="F53" s="13" t="s">
        <v>590</v>
      </c>
      <c r="G53" s="159" t="s">
        <v>694</v>
      </c>
      <c r="H53" s="7" t="s">
        <v>693</v>
      </c>
      <c r="I53" s="112" t="s">
        <v>187</v>
      </c>
      <c r="J53" s="110" t="s">
        <v>695</v>
      </c>
      <c r="K53" s="88">
        <v>43272</v>
      </c>
      <c r="L53" s="57">
        <v>43667</v>
      </c>
      <c r="M53" s="17">
        <f t="shared" ref="M53:M56" si="85">S53/AE53*100</f>
        <v>85</v>
      </c>
      <c r="N53" s="13">
        <v>4</v>
      </c>
      <c r="O53" s="13" t="s">
        <v>301</v>
      </c>
      <c r="P53" s="13" t="s">
        <v>464</v>
      </c>
      <c r="Q53" s="24" t="s">
        <v>217</v>
      </c>
      <c r="R53" s="13" t="s">
        <v>36</v>
      </c>
      <c r="S53" s="27">
        <f t="shared" si="83"/>
        <v>360400</v>
      </c>
      <c r="T53" s="29">
        <v>360400</v>
      </c>
      <c r="U53" s="29">
        <v>0</v>
      </c>
      <c r="V53" s="26">
        <f t="shared" si="54"/>
        <v>55120</v>
      </c>
      <c r="W53" s="25">
        <v>55120</v>
      </c>
      <c r="X53" s="69">
        <v>0</v>
      </c>
      <c r="Y53" s="26">
        <f t="shared" si="84"/>
        <v>8480</v>
      </c>
      <c r="Z53" s="19">
        <v>8480</v>
      </c>
      <c r="AA53" s="29">
        <v>0</v>
      </c>
      <c r="AB53" s="25">
        <f t="shared" si="55"/>
        <v>0</v>
      </c>
      <c r="AC53" s="19">
        <v>0</v>
      </c>
      <c r="AD53" s="19">
        <v>0</v>
      </c>
      <c r="AE53" s="27">
        <f t="shared" ref="AE53:AE56" si="86">S53+V53+Y53+AB53</f>
        <v>424000</v>
      </c>
      <c r="AF53" s="32"/>
      <c r="AG53" s="25">
        <f t="shared" si="56"/>
        <v>424000</v>
      </c>
      <c r="AH53" s="28" t="s">
        <v>633</v>
      </c>
      <c r="AI53" s="38" t="s">
        <v>187</v>
      </c>
      <c r="AJ53" s="40">
        <v>0</v>
      </c>
      <c r="AK53" s="29">
        <v>0</v>
      </c>
    </row>
    <row r="54" spans="1:37" s="163" customFormat="1" ht="378" x14ac:dyDescent="0.25">
      <c r="A54" s="5">
        <v>48</v>
      </c>
      <c r="B54" s="160">
        <v>118780</v>
      </c>
      <c r="C54" s="161">
        <v>443</v>
      </c>
      <c r="D54" s="161" t="s">
        <v>901</v>
      </c>
      <c r="E54" s="104" t="s">
        <v>756</v>
      </c>
      <c r="F54" s="104" t="s">
        <v>660</v>
      </c>
      <c r="G54" s="162" t="s">
        <v>914</v>
      </c>
      <c r="H54" s="104" t="s">
        <v>288</v>
      </c>
      <c r="I54" s="13" t="s">
        <v>915</v>
      </c>
      <c r="J54" s="7" t="s">
        <v>916</v>
      </c>
      <c r="K54" s="8">
        <v>43312</v>
      </c>
      <c r="L54" s="8">
        <v>43677</v>
      </c>
      <c r="M54" s="17">
        <f t="shared" si="85"/>
        <v>84.150233941460755</v>
      </c>
      <c r="N54" s="13">
        <v>4</v>
      </c>
      <c r="O54" s="13" t="s">
        <v>647</v>
      </c>
      <c r="P54" s="13" t="s">
        <v>917</v>
      </c>
      <c r="Q54" s="24" t="s">
        <v>217</v>
      </c>
      <c r="R54" s="13" t="s">
        <v>36</v>
      </c>
      <c r="S54" s="27">
        <f t="shared" si="83"/>
        <v>230233.66</v>
      </c>
      <c r="T54" s="40">
        <v>230233.66</v>
      </c>
      <c r="U54" s="40">
        <v>0</v>
      </c>
      <c r="V54" s="26">
        <f t="shared" si="54"/>
        <v>37892.730000000003</v>
      </c>
      <c r="W54" s="40">
        <v>37892.730000000003</v>
      </c>
      <c r="X54" s="40">
        <v>0</v>
      </c>
      <c r="Y54" s="26">
        <f t="shared" si="84"/>
        <v>2736.73</v>
      </c>
      <c r="Z54" s="40">
        <v>2736.73</v>
      </c>
      <c r="AA54" s="40">
        <v>0</v>
      </c>
      <c r="AB54" s="25">
        <f t="shared" si="55"/>
        <v>2735.24</v>
      </c>
      <c r="AC54" s="40">
        <v>2735.24</v>
      </c>
      <c r="AD54" s="76">
        <v>0</v>
      </c>
      <c r="AE54" s="27">
        <f t="shared" si="86"/>
        <v>273598.36</v>
      </c>
      <c r="AF54" s="28">
        <v>0</v>
      </c>
      <c r="AG54" s="25">
        <f t="shared" si="56"/>
        <v>273598.36</v>
      </c>
      <c r="AH54" s="28" t="s">
        <v>633</v>
      </c>
      <c r="AI54" s="38" t="s">
        <v>187</v>
      </c>
      <c r="AJ54" s="79">
        <v>20000</v>
      </c>
      <c r="AK54" s="40">
        <v>0</v>
      </c>
    </row>
    <row r="55" spans="1:37" ht="409.5" x14ac:dyDescent="0.25">
      <c r="A55" s="5">
        <v>49</v>
      </c>
      <c r="B55" s="126">
        <v>119830</v>
      </c>
      <c r="C55" s="13">
        <v>474</v>
      </c>
      <c r="D55" s="13" t="s">
        <v>749</v>
      </c>
      <c r="E55" s="13" t="s">
        <v>1103</v>
      </c>
      <c r="F55" s="13" t="s">
        <v>590</v>
      </c>
      <c r="G55" s="164" t="s">
        <v>983</v>
      </c>
      <c r="H55" s="13" t="s">
        <v>984</v>
      </c>
      <c r="I55" s="112" t="s">
        <v>187</v>
      </c>
      <c r="J55" s="7" t="s">
        <v>985</v>
      </c>
      <c r="K55" s="88">
        <v>43322</v>
      </c>
      <c r="L55" s="88">
        <v>43779</v>
      </c>
      <c r="M55" s="17">
        <f t="shared" si="85"/>
        <v>84.999997553055863</v>
      </c>
      <c r="N55" s="13">
        <v>4</v>
      </c>
      <c r="O55" s="13" t="s">
        <v>647</v>
      </c>
      <c r="P55" s="13" t="s">
        <v>986</v>
      </c>
      <c r="Q55" s="24" t="s">
        <v>217</v>
      </c>
      <c r="R55" s="13" t="s">
        <v>36</v>
      </c>
      <c r="S55" s="27">
        <f t="shared" si="83"/>
        <v>347372.04</v>
      </c>
      <c r="T55" s="40">
        <v>347372.04</v>
      </c>
      <c r="U55" s="40">
        <v>0</v>
      </c>
      <c r="V55" s="26">
        <f t="shared" si="54"/>
        <v>53127.519999999997</v>
      </c>
      <c r="W55" s="76">
        <v>53127.519999999997</v>
      </c>
      <c r="X55" s="76">
        <v>0</v>
      </c>
      <c r="Y55" s="26">
        <f t="shared" si="84"/>
        <v>8173.4400000000005</v>
      </c>
      <c r="Z55" s="40">
        <v>8173.4400000000005</v>
      </c>
      <c r="AA55" s="40">
        <v>0</v>
      </c>
      <c r="AB55" s="27">
        <f t="shared" si="55"/>
        <v>0</v>
      </c>
      <c r="AC55" s="165">
        <v>0</v>
      </c>
      <c r="AD55" s="165">
        <v>0</v>
      </c>
      <c r="AE55" s="27">
        <f>S55+V55+Y55+AB55</f>
        <v>408673</v>
      </c>
      <c r="AF55" s="27">
        <v>0</v>
      </c>
      <c r="AG55" s="25">
        <f t="shared" si="56"/>
        <v>408673</v>
      </c>
      <c r="AH55" s="30" t="s">
        <v>633</v>
      </c>
      <c r="AI55" s="38" t="s">
        <v>1143</v>
      </c>
      <c r="AJ55" s="79">
        <v>35636.51</v>
      </c>
      <c r="AK55" s="29">
        <v>0</v>
      </c>
    </row>
    <row r="56" spans="1:37" ht="241.15" customHeight="1" x14ac:dyDescent="0.25">
      <c r="A56" s="2">
        <v>50</v>
      </c>
      <c r="B56" s="126">
        <v>118793</v>
      </c>
      <c r="C56" s="13">
        <v>446</v>
      </c>
      <c r="D56" s="126" t="s">
        <v>749</v>
      </c>
      <c r="E56" s="7" t="s">
        <v>756</v>
      </c>
      <c r="F56" s="13" t="s">
        <v>660</v>
      </c>
      <c r="G56" s="7" t="s">
        <v>987</v>
      </c>
      <c r="H56" s="13" t="s">
        <v>984</v>
      </c>
      <c r="I56" s="112"/>
      <c r="J56" s="77" t="s">
        <v>988</v>
      </c>
      <c r="K56" s="88">
        <v>43322</v>
      </c>
      <c r="L56" s="88">
        <v>43687</v>
      </c>
      <c r="M56" s="17">
        <f t="shared" si="85"/>
        <v>85.000000000000014</v>
      </c>
      <c r="N56" s="13">
        <v>4</v>
      </c>
      <c r="O56" s="13" t="s">
        <v>647</v>
      </c>
      <c r="P56" s="13" t="s">
        <v>986</v>
      </c>
      <c r="Q56" s="13" t="s">
        <v>217</v>
      </c>
      <c r="R56" s="13" t="s">
        <v>36</v>
      </c>
      <c r="S56" s="27">
        <f t="shared" si="83"/>
        <v>239897.2</v>
      </c>
      <c r="T56" s="76">
        <v>239897.2</v>
      </c>
      <c r="U56" s="76">
        <v>0</v>
      </c>
      <c r="V56" s="26">
        <f t="shared" si="54"/>
        <v>36690.160000000003</v>
      </c>
      <c r="W56" s="76">
        <v>36690.160000000003</v>
      </c>
      <c r="X56" s="76">
        <v>0</v>
      </c>
      <c r="Y56" s="26">
        <f t="shared" si="84"/>
        <v>5644.6399999999994</v>
      </c>
      <c r="Z56" s="40">
        <v>5644.6399999999994</v>
      </c>
      <c r="AA56" s="40">
        <v>0</v>
      </c>
      <c r="AB56" s="27">
        <f t="shared" si="55"/>
        <v>0</v>
      </c>
      <c r="AC56" s="76"/>
      <c r="AD56" s="76"/>
      <c r="AE56" s="27">
        <f t="shared" si="86"/>
        <v>282232</v>
      </c>
      <c r="AF56" s="28"/>
      <c r="AG56" s="27">
        <f t="shared" si="56"/>
        <v>282232</v>
      </c>
      <c r="AH56" s="28" t="s">
        <v>930</v>
      </c>
      <c r="AI56" s="32"/>
      <c r="AJ56" s="79">
        <v>28223.200000000001</v>
      </c>
      <c r="AK56" s="40">
        <v>0</v>
      </c>
    </row>
    <row r="57" spans="1:37" ht="267.75" x14ac:dyDescent="0.25">
      <c r="A57" s="5">
        <v>51</v>
      </c>
      <c r="B57" s="69">
        <v>120590</v>
      </c>
      <c r="C57" s="121">
        <v>69</v>
      </c>
      <c r="D57" s="2" t="s">
        <v>175</v>
      </c>
      <c r="E57" s="7" t="s">
        <v>1028</v>
      </c>
      <c r="F57" s="122" t="s">
        <v>371</v>
      </c>
      <c r="G57" s="6" t="s">
        <v>218</v>
      </c>
      <c r="H57" s="6" t="s">
        <v>221</v>
      </c>
      <c r="I57" s="2" t="s">
        <v>187</v>
      </c>
      <c r="J57" s="3" t="s">
        <v>224</v>
      </c>
      <c r="K57" s="88">
        <v>43129</v>
      </c>
      <c r="L57" s="88" t="s">
        <v>232</v>
      </c>
      <c r="M57" s="4">
        <f t="shared" ref="M57:M58" si="87">S57/AE57*100</f>
        <v>85</v>
      </c>
      <c r="N57" s="2">
        <v>2</v>
      </c>
      <c r="O57" s="2" t="s">
        <v>231</v>
      </c>
      <c r="P57" s="2" t="s">
        <v>229</v>
      </c>
      <c r="Q57" s="19" t="s">
        <v>217</v>
      </c>
      <c r="R57" s="2" t="s">
        <v>36</v>
      </c>
      <c r="S57" s="25">
        <f t="shared" ref="S57:S58" si="88">T57+U57</f>
        <v>312939.57</v>
      </c>
      <c r="T57" s="25">
        <v>312939.57</v>
      </c>
      <c r="U57" s="25">
        <v>0</v>
      </c>
      <c r="V57" s="26">
        <f t="shared" si="54"/>
        <v>47861.35</v>
      </c>
      <c r="W57" s="25">
        <v>47861.35</v>
      </c>
      <c r="X57" s="25">
        <v>0</v>
      </c>
      <c r="Y57" s="25">
        <f t="shared" ref="Y57:Y58" si="89">Z57+AA57</f>
        <v>7363.28</v>
      </c>
      <c r="Z57" s="25">
        <v>7363.28</v>
      </c>
      <c r="AA57" s="25">
        <v>0</v>
      </c>
      <c r="AB57" s="25">
        <f t="shared" si="55"/>
        <v>0</v>
      </c>
      <c r="AC57" s="25"/>
      <c r="AD57" s="25"/>
      <c r="AE57" s="25">
        <f>S57+V57+Y57+AB57</f>
        <v>368164.2</v>
      </c>
      <c r="AF57" s="25">
        <v>0</v>
      </c>
      <c r="AG57" s="25">
        <f t="shared" si="56"/>
        <v>368164.2</v>
      </c>
      <c r="AH57" s="28" t="s">
        <v>633</v>
      </c>
      <c r="AI57" s="74" t="s">
        <v>187</v>
      </c>
      <c r="AJ57" s="40">
        <f>9308-1234.73</f>
        <v>8073.27</v>
      </c>
      <c r="AK57" s="35">
        <v>1234.73</v>
      </c>
    </row>
    <row r="58" spans="1:37" s="166" customFormat="1" ht="409.5" x14ac:dyDescent="0.25">
      <c r="A58" s="5">
        <v>52</v>
      </c>
      <c r="B58" s="126">
        <v>118013</v>
      </c>
      <c r="C58" s="13">
        <v>419</v>
      </c>
      <c r="D58" s="13"/>
      <c r="E58" s="7" t="s">
        <v>756</v>
      </c>
      <c r="F58" s="13" t="s">
        <v>660</v>
      </c>
      <c r="G58" s="7" t="s">
        <v>1029</v>
      </c>
      <c r="H58" s="7" t="s">
        <v>1030</v>
      </c>
      <c r="I58" s="13" t="s">
        <v>187</v>
      </c>
      <c r="J58" s="7" t="s">
        <v>1031</v>
      </c>
      <c r="K58" s="8">
        <v>43336</v>
      </c>
      <c r="L58" s="88">
        <v>43762</v>
      </c>
      <c r="M58" s="17">
        <f t="shared" si="87"/>
        <v>84.999998597642829</v>
      </c>
      <c r="N58" s="13">
        <v>2</v>
      </c>
      <c r="O58" s="2" t="s">
        <v>231</v>
      </c>
      <c r="P58" s="2" t="s">
        <v>229</v>
      </c>
      <c r="Q58" s="19" t="s">
        <v>217</v>
      </c>
      <c r="R58" s="2" t="s">
        <v>36</v>
      </c>
      <c r="S58" s="27">
        <f t="shared" si="88"/>
        <v>242448.93</v>
      </c>
      <c r="T58" s="40">
        <v>242448.93</v>
      </c>
      <c r="U58" s="40">
        <v>0</v>
      </c>
      <c r="V58" s="26">
        <f t="shared" si="54"/>
        <v>37080.43</v>
      </c>
      <c r="W58" s="40">
        <v>37080.43</v>
      </c>
      <c r="X58" s="76">
        <v>0</v>
      </c>
      <c r="Y58" s="25">
        <f t="shared" si="89"/>
        <v>5704.68</v>
      </c>
      <c r="Z58" s="40">
        <v>5704.68</v>
      </c>
      <c r="AA58" s="40">
        <v>0</v>
      </c>
      <c r="AB58" s="27">
        <f t="shared" si="55"/>
        <v>0</v>
      </c>
      <c r="AC58" s="40">
        <v>0</v>
      </c>
      <c r="AD58" s="40">
        <v>0</v>
      </c>
      <c r="AE58" s="27">
        <f t="shared" ref="AE58:AE86" si="90">S58+V58+Y58+AB58</f>
        <v>285234.03999999998</v>
      </c>
      <c r="AF58" s="28">
        <v>0</v>
      </c>
      <c r="AG58" s="27">
        <f t="shared" si="56"/>
        <v>285234.03999999998</v>
      </c>
      <c r="AH58" s="28" t="s">
        <v>633</v>
      </c>
      <c r="AI58" s="74" t="s">
        <v>187</v>
      </c>
      <c r="AJ58" s="79">
        <v>0</v>
      </c>
      <c r="AK58" s="40">
        <v>0</v>
      </c>
    </row>
    <row r="59" spans="1:37" ht="141.75" x14ac:dyDescent="0.25">
      <c r="A59" s="2">
        <v>53</v>
      </c>
      <c r="B59" s="2">
        <v>111029</v>
      </c>
      <c r="C59" s="121">
        <v>126</v>
      </c>
      <c r="D59" s="2" t="s">
        <v>178</v>
      </c>
      <c r="E59" s="7" t="s">
        <v>1028</v>
      </c>
      <c r="F59" s="122" t="s">
        <v>371</v>
      </c>
      <c r="G59" s="22" t="s">
        <v>433</v>
      </c>
      <c r="H59" s="21" t="s">
        <v>434</v>
      </c>
      <c r="I59" s="13" t="s">
        <v>187</v>
      </c>
      <c r="J59" s="11" t="s">
        <v>435</v>
      </c>
      <c r="K59" s="88">
        <v>43208</v>
      </c>
      <c r="L59" s="88">
        <v>43695</v>
      </c>
      <c r="M59" s="4">
        <f t="shared" ref="M59" si="91">S59/AE59*100</f>
        <v>85.000001177275294</v>
      </c>
      <c r="N59" s="2">
        <v>3</v>
      </c>
      <c r="O59" s="2" t="s">
        <v>432</v>
      </c>
      <c r="P59" s="2" t="s">
        <v>432</v>
      </c>
      <c r="Q59" s="24" t="s">
        <v>217</v>
      </c>
      <c r="R59" s="2" t="s">
        <v>36</v>
      </c>
      <c r="S59" s="26">
        <f t="shared" ref="S59" si="92">T59+U59</f>
        <v>361003.08</v>
      </c>
      <c r="T59" s="25">
        <v>361003.08</v>
      </c>
      <c r="U59" s="25">
        <v>0</v>
      </c>
      <c r="V59" s="26">
        <f t="shared" si="54"/>
        <v>55212.23</v>
      </c>
      <c r="W59" s="25">
        <v>55212.23</v>
      </c>
      <c r="X59" s="25"/>
      <c r="Y59" s="26">
        <f>Z59+AA59</f>
        <v>8494.19</v>
      </c>
      <c r="Z59" s="25">
        <v>8494.19</v>
      </c>
      <c r="AA59" s="25">
        <v>0</v>
      </c>
      <c r="AB59" s="25">
        <f t="shared" si="55"/>
        <v>0</v>
      </c>
      <c r="AC59" s="25"/>
      <c r="AD59" s="25"/>
      <c r="AE59" s="25">
        <f t="shared" si="90"/>
        <v>424709.5</v>
      </c>
      <c r="AF59" s="25"/>
      <c r="AG59" s="25">
        <f t="shared" si="56"/>
        <v>424709.5</v>
      </c>
      <c r="AH59" s="28" t="s">
        <v>633</v>
      </c>
      <c r="AI59" s="74" t="s">
        <v>187</v>
      </c>
      <c r="AJ59" s="40">
        <f>42470.95-5481.19+41319.73</f>
        <v>78309.489999999991</v>
      </c>
      <c r="AK59" s="29">
        <v>5481.19</v>
      </c>
    </row>
    <row r="60" spans="1:37" ht="120" x14ac:dyDescent="0.25">
      <c r="A60" s="5">
        <v>54</v>
      </c>
      <c r="B60" s="167">
        <v>116685</v>
      </c>
      <c r="C60" s="87">
        <v>407</v>
      </c>
      <c r="D60" s="87" t="s">
        <v>1146</v>
      </c>
      <c r="E60" s="91" t="s">
        <v>756</v>
      </c>
      <c r="F60" s="51" t="s">
        <v>660</v>
      </c>
      <c r="G60" s="91" t="s">
        <v>853</v>
      </c>
      <c r="H60" s="91" t="s">
        <v>856</v>
      </c>
      <c r="I60" s="87" t="s">
        <v>854</v>
      </c>
      <c r="J60" s="91" t="s">
        <v>855</v>
      </c>
      <c r="K60" s="94">
        <v>43298</v>
      </c>
      <c r="L60" s="94">
        <v>43755</v>
      </c>
      <c r="M60" s="95">
        <f>S60/AE60*100</f>
        <v>84.519596871951833</v>
      </c>
      <c r="N60" s="87">
        <v>3</v>
      </c>
      <c r="O60" s="87" t="s">
        <v>432</v>
      </c>
      <c r="P60" s="87" t="s">
        <v>432</v>
      </c>
      <c r="Q60" s="51" t="s">
        <v>217</v>
      </c>
      <c r="R60" s="87" t="s">
        <v>36</v>
      </c>
      <c r="S60" s="96">
        <v>335386.32</v>
      </c>
      <c r="T60" s="108">
        <v>335386.32</v>
      </c>
      <c r="U60" s="29">
        <v>0</v>
      </c>
      <c r="V60" s="97">
        <v>53492.24</v>
      </c>
      <c r="W60" s="108">
        <v>53492.24</v>
      </c>
      <c r="X60" s="168"/>
      <c r="Y60" s="96">
        <v>5693.57</v>
      </c>
      <c r="Z60" s="108">
        <v>5693.57</v>
      </c>
      <c r="AA60" s="108">
        <v>0</v>
      </c>
      <c r="AB60" s="96">
        <f>AC60+AD60</f>
        <v>2242.73</v>
      </c>
      <c r="AC60" s="168">
        <v>2242.73</v>
      </c>
      <c r="AD60" s="168">
        <v>0</v>
      </c>
      <c r="AE60" s="96">
        <f>S60+V60+Y60+AB60</f>
        <v>396814.86</v>
      </c>
      <c r="AF60" s="98"/>
      <c r="AG60" s="96">
        <f>AE60+AF60</f>
        <v>396814.86</v>
      </c>
      <c r="AH60" s="98" t="s">
        <v>633</v>
      </c>
      <c r="AI60" s="99" t="s">
        <v>187</v>
      </c>
      <c r="AJ60" s="107">
        <v>39681.480000000003</v>
      </c>
      <c r="AK60" s="108">
        <v>0</v>
      </c>
    </row>
    <row r="61" spans="1:37" ht="409.5" x14ac:dyDescent="0.25">
      <c r="A61" s="5">
        <v>55</v>
      </c>
      <c r="B61" s="83">
        <v>118751</v>
      </c>
      <c r="C61" s="121">
        <v>437</v>
      </c>
      <c r="D61" s="112" t="s">
        <v>1146</v>
      </c>
      <c r="E61" s="7" t="s">
        <v>756</v>
      </c>
      <c r="F61" s="169" t="s">
        <v>660</v>
      </c>
      <c r="G61" s="13" t="s">
        <v>1037</v>
      </c>
      <c r="H61" s="86" t="s">
        <v>434</v>
      </c>
      <c r="I61" s="112" t="s">
        <v>187</v>
      </c>
      <c r="J61" s="100" t="s">
        <v>1145</v>
      </c>
      <c r="K61" s="88">
        <v>43340</v>
      </c>
      <c r="L61" s="88">
        <v>43644</v>
      </c>
      <c r="M61" s="4">
        <v>85</v>
      </c>
      <c r="N61" s="112">
        <v>3</v>
      </c>
      <c r="O61" s="2" t="s">
        <v>432</v>
      </c>
      <c r="P61" s="2" t="s">
        <v>432</v>
      </c>
      <c r="Q61" s="24" t="s">
        <v>217</v>
      </c>
      <c r="R61" s="2" t="s">
        <v>36</v>
      </c>
      <c r="S61" s="26">
        <v>254739.48</v>
      </c>
      <c r="T61" s="170">
        <v>254739.48</v>
      </c>
      <c r="U61" s="29">
        <v>0</v>
      </c>
      <c r="V61" s="171">
        <v>38960.15</v>
      </c>
      <c r="W61" s="171">
        <v>38960.15</v>
      </c>
      <c r="X61" s="29">
        <v>0</v>
      </c>
      <c r="Y61" s="26">
        <v>5993.87</v>
      </c>
      <c r="Z61" s="171">
        <v>5993.87</v>
      </c>
      <c r="AA61" s="29">
        <v>0</v>
      </c>
      <c r="AB61" s="25">
        <f t="shared" si="55"/>
        <v>0</v>
      </c>
      <c r="AC61" s="29">
        <v>0</v>
      </c>
      <c r="AD61" s="29">
        <v>0</v>
      </c>
      <c r="AE61" s="25">
        <f t="shared" si="90"/>
        <v>299693.5</v>
      </c>
      <c r="AF61" s="32"/>
      <c r="AG61" s="25">
        <f t="shared" si="56"/>
        <v>299693.5</v>
      </c>
      <c r="AH61" s="28" t="s">
        <v>633</v>
      </c>
      <c r="AI61" s="74" t="s">
        <v>187</v>
      </c>
      <c r="AJ61" s="31">
        <v>0</v>
      </c>
      <c r="AK61" s="31">
        <v>0</v>
      </c>
    </row>
    <row r="62" spans="1:37" ht="141.75" x14ac:dyDescent="0.25">
      <c r="A62" s="2">
        <v>56</v>
      </c>
      <c r="B62" s="2">
        <v>120638</v>
      </c>
      <c r="C62" s="121">
        <v>97</v>
      </c>
      <c r="D62" s="2" t="s">
        <v>177</v>
      </c>
      <c r="E62" s="7" t="s">
        <v>1028</v>
      </c>
      <c r="F62" s="122" t="s">
        <v>371</v>
      </c>
      <c r="G62" s="6" t="s">
        <v>316</v>
      </c>
      <c r="H62" s="6" t="s">
        <v>315</v>
      </c>
      <c r="I62" s="2" t="s">
        <v>187</v>
      </c>
      <c r="J62" s="3" t="s">
        <v>317</v>
      </c>
      <c r="K62" s="88">
        <v>43145</v>
      </c>
      <c r="L62" s="88">
        <v>43630</v>
      </c>
      <c r="M62" s="4">
        <f t="shared" ref="M62:M65" si="93">S62/AE62*100</f>
        <v>84.999998641808133</v>
      </c>
      <c r="N62" s="2">
        <v>4</v>
      </c>
      <c r="O62" s="2" t="s">
        <v>313</v>
      </c>
      <c r="P62" s="2" t="s">
        <v>314</v>
      </c>
      <c r="Q62" s="19" t="s">
        <v>217</v>
      </c>
      <c r="R62" s="2" t="s">
        <v>36</v>
      </c>
      <c r="S62" s="25">
        <f t="shared" ref="S62:S64" si="94">T62+U62</f>
        <v>312916.02</v>
      </c>
      <c r="T62" s="123">
        <v>312916.02</v>
      </c>
      <c r="U62" s="172">
        <v>0</v>
      </c>
      <c r="V62" s="26">
        <f t="shared" si="54"/>
        <v>47857.75</v>
      </c>
      <c r="W62" s="25">
        <v>47857.75</v>
      </c>
      <c r="X62" s="25">
        <v>0</v>
      </c>
      <c r="Y62" s="25">
        <f t="shared" ref="Y62:Y64" si="95">Z62+AA62</f>
        <v>7362.73</v>
      </c>
      <c r="Z62" s="25">
        <v>7362.73</v>
      </c>
      <c r="AA62" s="25">
        <v>0</v>
      </c>
      <c r="AB62" s="25">
        <f t="shared" si="55"/>
        <v>0</v>
      </c>
      <c r="AC62" s="25"/>
      <c r="AD62" s="25"/>
      <c r="AE62" s="25">
        <f t="shared" si="90"/>
        <v>368136.5</v>
      </c>
      <c r="AF62" s="25">
        <v>0</v>
      </c>
      <c r="AG62" s="25">
        <f t="shared" si="56"/>
        <v>368136.5</v>
      </c>
      <c r="AH62" s="28" t="s">
        <v>633</v>
      </c>
      <c r="AI62" s="74"/>
      <c r="AJ62" s="40">
        <v>52755.63</v>
      </c>
      <c r="AK62" s="29">
        <v>8068.51</v>
      </c>
    </row>
    <row r="63" spans="1:37" ht="157.5" x14ac:dyDescent="0.25">
      <c r="A63" s="5">
        <v>57</v>
      </c>
      <c r="B63" s="83">
        <v>120714</v>
      </c>
      <c r="C63" s="121">
        <v>111</v>
      </c>
      <c r="D63" s="121" t="s">
        <v>177</v>
      </c>
      <c r="E63" s="7" t="s">
        <v>1028</v>
      </c>
      <c r="F63" s="122" t="s">
        <v>371</v>
      </c>
      <c r="G63" s="6" t="s">
        <v>336</v>
      </c>
      <c r="H63" s="6" t="s">
        <v>334</v>
      </c>
      <c r="I63" s="2" t="s">
        <v>335</v>
      </c>
      <c r="J63" s="11" t="s">
        <v>562</v>
      </c>
      <c r="K63" s="88">
        <v>43166</v>
      </c>
      <c r="L63" s="88">
        <v>43653</v>
      </c>
      <c r="M63" s="4">
        <f t="shared" si="93"/>
        <v>85</v>
      </c>
      <c r="N63" s="2">
        <v>4</v>
      </c>
      <c r="O63" s="2" t="s">
        <v>313</v>
      </c>
      <c r="P63" s="2" t="s">
        <v>314</v>
      </c>
      <c r="Q63" s="19" t="s">
        <v>217</v>
      </c>
      <c r="R63" s="2" t="s">
        <v>36</v>
      </c>
      <c r="S63" s="25">
        <f t="shared" si="94"/>
        <v>355906.39</v>
      </c>
      <c r="T63" s="133">
        <v>355906.39</v>
      </c>
      <c r="U63" s="133">
        <v>0</v>
      </c>
      <c r="V63" s="26">
        <f t="shared" si="54"/>
        <v>54432.74</v>
      </c>
      <c r="W63" s="25">
        <v>54432.74</v>
      </c>
      <c r="X63" s="25">
        <v>0</v>
      </c>
      <c r="Y63" s="25">
        <f t="shared" si="95"/>
        <v>8374.27</v>
      </c>
      <c r="Z63" s="25">
        <v>8374.27</v>
      </c>
      <c r="AA63" s="25">
        <v>0</v>
      </c>
      <c r="AB63" s="25">
        <f t="shared" si="55"/>
        <v>0</v>
      </c>
      <c r="AC63" s="25"/>
      <c r="AD63" s="25"/>
      <c r="AE63" s="25">
        <f t="shared" si="90"/>
        <v>418713.4</v>
      </c>
      <c r="AF63" s="25">
        <v>0</v>
      </c>
      <c r="AG63" s="25">
        <f t="shared" si="56"/>
        <v>418713.4</v>
      </c>
      <c r="AH63" s="28" t="s">
        <v>633</v>
      </c>
      <c r="AI63" s="74" t="s">
        <v>187</v>
      </c>
      <c r="AJ63" s="40">
        <v>3489.68</v>
      </c>
      <c r="AK63" s="29">
        <v>533.71</v>
      </c>
    </row>
    <row r="64" spans="1:37" ht="141.75" x14ac:dyDescent="0.25">
      <c r="A64" s="5">
        <v>58</v>
      </c>
      <c r="B64" s="83">
        <v>119758</v>
      </c>
      <c r="C64" s="121">
        <v>460</v>
      </c>
      <c r="D64" s="121" t="s">
        <v>178</v>
      </c>
      <c r="E64" s="13" t="s">
        <v>1103</v>
      </c>
      <c r="F64" s="122" t="s">
        <v>590</v>
      </c>
      <c r="G64" s="173" t="s">
        <v>621</v>
      </c>
      <c r="H64" s="6" t="s">
        <v>622</v>
      </c>
      <c r="I64" s="2" t="s">
        <v>187</v>
      </c>
      <c r="J64" s="11" t="s">
        <v>623</v>
      </c>
      <c r="K64" s="88">
        <v>43264</v>
      </c>
      <c r="L64" s="88">
        <v>43751</v>
      </c>
      <c r="M64" s="4">
        <f t="shared" si="93"/>
        <v>85</v>
      </c>
      <c r="N64" s="2">
        <v>4</v>
      </c>
      <c r="O64" s="2" t="s">
        <v>313</v>
      </c>
      <c r="P64" s="2" t="s">
        <v>624</v>
      </c>
      <c r="Q64" s="19" t="s">
        <v>217</v>
      </c>
      <c r="R64" s="2" t="s">
        <v>36</v>
      </c>
      <c r="S64" s="25">
        <f t="shared" si="94"/>
        <v>356536.75</v>
      </c>
      <c r="T64" s="133">
        <v>356536.75</v>
      </c>
      <c r="U64" s="133">
        <v>0</v>
      </c>
      <c r="V64" s="26">
        <f t="shared" si="54"/>
        <v>54529.15</v>
      </c>
      <c r="W64" s="25">
        <v>54529.15</v>
      </c>
      <c r="X64" s="25"/>
      <c r="Y64" s="25">
        <f t="shared" si="95"/>
        <v>8389.1</v>
      </c>
      <c r="Z64" s="25">
        <v>8389.1</v>
      </c>
      <c r="AA64" s="25">
        <v>0</v>
      </c>
      <c r="AB64" s="25">
        <f t="shared" ref="AB64:AB65" si="96">AC64+AD64</f>
        <v>0</v>
      </c>
      <c r="AC64" s="25"/>
      <c r="AD64" s="25"/>
      <c r="AE64" s="25">
        <f t="shared" si="90"/>
        <v>419455</v>
      </c>
      <c r="AF64" s="25"/>
      <c r="AG64" s="25">
        <f t="shared" si="56"/>
        <v>419455</v>
      </c>
      <c r="AH64" s="28" t="s">
        <v>633</v>
      </c>
      <c r="AI64" s="74"/>
      <c r="AJ64" s="79">
        <v>41000</v>
      </c>
      <c r="AK64" s="29">
        <v>0</v>
      </c>
    </row>
    <row r="65" spans="1:37" ht="173.25" x14ac:dyDescent="0.25">
      <c r="A65" s="2">
        <v>59</v>
      </c>
      <c r="B65" s="83">
        <v>116766</v>
      </c>
      <c r="C65" s="121">
        <v>409</v>
      </c>
      <c r="D65" s="112" t="s">
        <v>649</v>
      </c>
      <c r="E65" s="7" t="s">
        <v>756</v>
      </c>
      <c r="F65" s="13" t="s">
        <v>660</v>
      </c>
      <c r="G65" s="7" t="s">
        <v>706</v>
      </c>
      <c r="H65" s="7" t="s">
        <v>335</v>
      </c>
      <c r="I65" s="112" t="s">
        <v>187</v>
      </c>
      <c r="J65" s="7" t="s">
        <v>707</v>
      </c>
      <c r="K65" s="88">
        <v>43278</v>
      </c>
      <c r="L65" s="88" t="s">
        <v>708</v>
      </c>
      <c r="M65" s="4">
        <f t="shared" si="93"/>
        <v>85.000000275422053</v>
      </c>
      <c r="N65" s="2">
        <v>4</v>
      </c>
      <c r="O65" s="2" t="s">
        <v>313</v>
      </c>
      <c r="P65" s="112" t="s">
        <v>709</v>
      </c>
      <c r="Q65" s="112" t="s">
        <v>217</v>
      </c>
      <c r="R65" s="2" t="s">
        <v>36</v>
      </c>
      <c r="S65" s="25">
        <v>308617.27</v>
      </c>
      <c r="T65" s="133">
        <v>308617.28000000003</v>
      </c>
      <c r="U65" s="133">
        <v>0</v>
      </c>
      <c r="V65" s="26">
        <v>47200.29</v>
      </c>
      <c r="W65" s="25">
        <v>47200.29</v>
      </c>
      <c r="X65" s="25">
        <v>0</v>
      </c>
      <c r="Y65" s="25">
        <v>7261.58</v>
      </c>
      <c r="Z65" s="25">
        <v>7261.58</v>
      </c>
      <c r="AA65" s="29">
        <v>0</v>
      </c>
      <c r="AB65" s="25">
        <f t="shared" si="96"/>
        <v>0</v>
      </c>
      <c r="AC65" s="29">
        <v>0</v>
      </c>
      <c r="AD65" s="29">
        <v>0</v>
      </c>
      <c r="AE65" s="25">
        <f t="shared" si="90"/>
        <v>363079.14</v>
      </c>
      <c r="AF65" s="32">
        <v>0</v>
      </c>
      <c r="AG65" s="25">
        <f t="shared" si="56"/>
        <v>363079.14</v>
      </c>
      <c r="AH65" s="28" t="s">
        <v>633</v>
      </c>
      <c r="AI65" s="93" t="s">
        <v>187</v>
      </c>
      <c r="AJ65" s="31">
        <v>0</v>
      </c>
      <c r="AK65" s="31">
        <v>0</v>
      </c>
    </row>
    <row r="66" spans="1:37" ht="141.75" x14ac:dyDescent="0.25">
      <c r="A66" s="5">
        <v>60</v>
      </c>
      <c r="B66" s="69">
        <v>111237</v>
      </c>
      <c r="C66" s="121">
        <v>124</v>
      </c>
      <c r="D66" s="2" t="s">
        <v>178</v>
      </c>
      <c r="E66" s="7" t="s">
        <v>1028</v>
      </c>
      <c r="F66" s="122" t="s">
        <v>371</v>
      </c>
      <c r="G66" s="6" t="s">
        <v>563</v>
      </c>
      <c r="H66" s="6" t="s">
        <v>299</v>
      </c>
      <c r="I66" s="13" t="s">
        <v>187</v>
      </c>
      <c r="J66" s="11" t="s">
        <v>564</v>
      </c>
      <c r="K66" s="88">
        <v>43145</v>
      </c>
      <c r="L66" s="88">
        <v>43510</v>
      </c>
      <c r="M66" s="4">
        <f t="shared" ref="M66:M67" si="97">S66/AE66*100</f>
        <v>85.000000000000014</v>
      </c>
      <c r="N66" s="2">
        <v>7</v>
      </c>
      <c r="O66" s="174" t="s">
        <v>304</v>
      </c>
      <c r="P66" s="2" t="s">
        <v>298</v>
      </c>
      <c r="Q66" s="24" t="s">
        <v>217</v>
      </c>
      <c r="R66" s="13" t="s">
        <v>36</v>
      </c>
      <c r="S66" s="41">
        <f t="shared" ref="S66:S67" si="98">T66+U66</f>
        <v>306686.8</v>
      </c>
      <c r="T66" s="133">
        <v>306686.8</v>
      </c>
      <c r="U66" s="175">
        <v>0</v>
      </c>
      <c r="V66" s="26">
        <f t="shared" ref="V66:V89" si="99">W66+X66</f>
        <v>46905.04</v>
      </c>
      <c r="W66" s="25">
        <v>46905.04</v>
      </c>
      <c r="X66" s="25">
        <v>0</v>
      </c>
      <c r="Y66" s="25">
        <f t="shared" ref="Y66:Y67" si="100">Z66+AA66</f>
        <v>7216.16</v>
      </c>
      <c r="Z66" s="25">
        <v>7216.16</v>
      </c>
      <c r="AA66" s="25">
        <v>0</v>
      </c>
      <c r="AB66" s="25">
        <f t="shared" ref="AB66:AB89" si="101">AC66+AD66</f>
        <v>0</v>
      </c>
      <c r="AC66" s="25"/>
      <c r="AD66" s="25"/>
      <c r="AE66" s="25">
        <f t="shared" si="90"/>
        <v>360807.99999999994</v>
      </c>
      <c r="AF66" s="25">
        <v>0</v>
      </c>
      <c r="AG66" s="25">
        <f t="shared" ref="AG66:AG90" si="102">AE66+AF66</f>
        <v>360807.99999999994</v>
      </c>
      <c r="AH66" s="28" t="s">
        <v>633</v>
      </c>
      <c r="AI66" s="74" t="s">
        <v>187</v>
      </c>
      <c r="AJ66" s="40">
        <v>0</v>
      </c>
      <c r="AK66" s="29">
        <v>0</v>
      </c>
    </row>
    <row r="67" spans="1:37" ht="204.75" x14ac:dyDescent="0.25">
      <c r="A67" s="5">
        <v>61</v>
      </c>
      <c r="B67" s="83">
        <v>122784</v>
      </c>
      <c r="C67" s="121">
        <v>94</v>
      </c>
      <c r="D67" s="112" t="s">
        <v>177</v>
      </c>
      <c r="E67" s="7" t="s">
        <v>1028</v>
      </c>
      <c r="F67" s="122" t="s">
        <v>371</v>
      </c>
      <c r="G67" s="7" t="s">
        <v>1091</v>
      </c>
      <c r="H67" s="7" t="s">
        <v>1090</v>
      </c>
      <c r="I67" s="7" t="s">
        <v>187</v>
      </c>
      <c r="J67" s="11" t="s">
        <v>1196</v>
      </c>
      <c r="K67" s="8">
        <v>43264</v>
      </c>
      <c r="L67" s="8">
        <v>43751</v>
      </c>
      <c r="M67" s="4">
        <f t="shared" si="97"/>
        <v>85.000002941982572</v>
      </c>
      <c r="N67" s="2">
        <v>7</v>
      </c>
      <c r="O67" s="176" t="s">
        <v>304</v>
      </c>
      <c r="P67" s="2" t="s">
        <v>1092</v>
      </c>
      <c r="Q67" s="24" t="s">
        <v>217</v>
      </c>
      <c r="R67" s="13" t="s">
        <v>36</v>
      </c>
      <c r="S67" s="41">
        <f t="shared" si="98"/>
        <v>361151.03</v>
      </c>
      <c r="T67" s="39">
        <v>361151.03</v>
      </c>
      <c r="U67" s="34">
        <v>0</v>
      </c>
      <c r="V67" s="26">
        <f t="shared" si="99"/>
        <v>55234.85</v>
      </c>
      <c r="W67" s="34">
        <v>55234.85</v>
      </c>
      <c r="X67" s="34">
        <v>0</v>
      </c>
      <c r="Y67" s="25">
        <f t="shared" si="100"/>
        <v>8497.67</v>
      </c>
      <c r="Z67" s="39">
        <v>8497.67</v>
      </c>
      <c r="AA67" s="39">
        <v>0</v>
      </c>
      <c r="AB67" s="25">
        <f t="shared" si="101"/>
        <v>0</v>
      </c>
      <c r="AC67" s="34"/>
      <c r="AD67" s="34"/>
      <c r="AE67" s="25">
        <f t="shared" si="90"/>
        <v>424883.55</v>
      </c>
      <c r="AF67" s="25">
        <v>0</v>
      </c>
      <c r="AG67" s="25">
        <f t="shared" si="102"/>
        <v>424883.55</v>
      </c>
      <c r="AH67" s="28" t="s">
        <v>1093</v>
      </c>
      <c r="AI67" s="32"/>
      <c r="AJ67" s="106">
        <v>0</v>
      </c>
      <c r="AK67" s="39">
        <v>0</v>
      </c>
    </row>
    <row r="68" spans="1:37" ht="173.25" x14ac:dyDescent="0.25">
      <c r="A68" s="2">
        <v>62</v>
      </c>
      <c r="B68" s="69">
        <v>120617</v>
      </c>
      <c r="C68" s="121">
        <v>79</v>
      </c>
      <c r="D68" s="2" t="s">
        <v>178</v>
      </c>
      <c r="E68" s="7" t="s">
        <v>1028</v>
      </c>
      <c r="F68" s="122" t="s">
        <v>371</v>
      </c>
      <c r="G68" s="177" t="s">
        <v>291</v>
      </c>
      <c r="H68" s="84" t="s">
        <v>292</v>
      </c>
      <c r="I68" s="13" t="s">
        <v>187</v>
      </c>
      <c r="J68" s="11" t="s">
        <v>295</v>
      </c>
      <c r="K68" s="88">
        <v>43145</v>
      </c>
      <c r="L68" s="88">
        <v>43630</v>
      </c>
      <c r="M68" s="4">
        <f t="shared" ref="M68:M70" si="103">S68/AE68*100</f>
        <v>84.999999644441075</v>
      </c>
      <c r="N68" s="2">
        <v>5</v>
      </c>
      <c r="O68" s="2" t="s">
        <v>302</v>
      </c>
      <c r="P68" s="2" t="s">
        <v>296</v>
      </c>
      <c r="Q68" s="24" t="s">
        <v>217</v>
      </c>
      <c r="R68" s="13" t="s">
        <v>36</v>
      </c>
      <c r="S68" s="25">
        <f>T68+U68</f>
        <v>358590.34</v>
      </c>
      <c r="T68" s="133">
        <v>358590.34</v>
      </c>
      <c r="U68" s="25">
        <v>0</v>
      </c>
      <c r="V68" s="26">
        <f t="shared" si="99"/>
        <v>54843.23</v>
      </c>
      <c r="W68" s="133">
        <v>54843.23</v>
      </c>
      <c r="X68" s="26">
        <v>0</v>
      </c>
      <c r="Y68" s="26">
        <f t="shared" ref="Y68:Y70" si="104">Z68+AA68</f>
        <v>8437.42</v>
      </c>
      <c r="Z68" s="133">
        <v>8437.42</v>
      </c>
      <c r="AA68" s="26">
        <v>0</v>
      </c>
      <c r="AB68" s="25">
        <f t="shared" si="101"/>
        <v>0</v>
      </c>
      <c r="AC68" s="25"/>
      <c r="AD68" s="25"/>
      <c r="AE68" s="25">
        <f t="shared" si="90"/>
        <v>421870.99</v>
      </c>
      <c r="AF68" s="25">
        <v>0</v>
      </c>
      <c r="AG68" s="25">
        <f t="shared" si="102"/>
        <v>421870.99</v>
      </c>
      <c r="AH68" s="28" t="s">
        <v>633</v>
      </c>
      <c r="AI68" s="74" t="s">
        <v>187</v>
      </c>
      <c r="AJ68" s="40">
        <v>96397.63</v>
      </c>
      <c r="AK68" s="29">
        <v>9960.19</v>
      </c>
    </row>
    <row r="69" spans="1:37" ht="141.75" x14ac:dyDescent="0.25">
      <c r="A69" s="5">
        <v>63</v>
      </c>
      <c r="B69" s="83">
        <v>118193</v>
      </c>
      <c r="C69" s="121">
        <v>424</v>
      </c>
      <c r="D69" s="112" t="s">
        <v>735</v>
      </c>
      <c r="E69" s="7" t="s">
        <v>756</v>
      </c>
      <c r="F69" s="122" t="s">
        <v>660</v>
      </c>
      <c r="G69" s="177" t="s">
        <v>775</v>
      </c>
      <c r="H69" s="70" t="s">
        <v>776</v>
      </c>
      <c r="I69" s="13" t="s">
        <v>187</v>
      </c>
      <c r="J69" s="7" t="s">
        <v>850</v>
      </c>
      <c r="K69" s="88">
        <v>43285</v>
      </c>
      <c r="L69" s="8">
        <v>43773</v>
      </c>
      <c r="M69" s="4">
        <f t="shared" si="103"/>
        <v>85.000000000000014</v>
      </c>
      <c r="N69" s="112">
        <v>5</v>
      </c>
      <c r="O69" s="13" t="s">
        <v>777</v>
      </c>
      <c r="P69" s="13" t="s">
        <v>778</v>
      </c>
      <c r="Q69" s="13" t="s">
        <v>217</v>
      </c>
      <c r="R69" s="2" t="s">
        <v>36</v>
      </c>
      <c r="S69" s="25">
        <v>239111.8</v>
      </c>
      <c r="T69" s="76">
        <v>239111.8</v>
      </c>
      <c r="U69" s="34">
        <v>0</v>
      </c>
      <c r="V69" s="26">
        <v>36570.04</v>
      </c>
      <c r="W69" s="76">
        <v>36570.04</v>
      </c>
      <c r="X69" s="34"/>
      <c r="Y69" s="26">
        <v>5626.16</v>
      </c>
      <c r="Z69" s="40">
        <v>5626.16</v>
      </c>
      <c r="AA69" s="39">
        <v>0</v>
      </c>
      <c r="AB69" s="25">
        <f t="shared" si="101"/>
        <v>0</v>
      </c>
      <c r="AC69" s="34"/>
      <c r="AD69" s="34"/>
      <c r="AE69" s="25">
        <f t="shared" si="90"/>
        <v>281307.99999999994</v>
      </c>
      <c r="AF69" s="32"/>
      <c r="AG69" s="25">
        <f t="shared" si="102"/>
        <v>281307.99999999994</v>
      </c>
      <c r="AH69" s="28" t="s">
        <v>633</v>
      </c>
      <c r="AI69" s="32"/>
      <c r="AJ69" s="31">
        <v>0</v>
      </c>
      <c r="AK69" s="31">
        <v>0</v>
      </c>
    </row>
    <row r="70" spans="1:37" ht="252" x14ac:dyDescent="0.25">
      <c r="A70" s="5">
        <v>64</v>
      </c>
      <c r="B70" s="126">
        <v>117483</v>
      </c>
      <c r="C70" s="126">
        <v>412</v>
      </c>
      <c r="D70" s="126" t="s">
        <v>749</v>
      </c>
      <c r="E70" s="7" t="s">
        <v>756</v>
      </c>
      <c r="F70" s="122" t="s">
        <v>660</v>
      </c>
      <c r="G70" s="177" t="s">
        <v>925</v>
      </c>
      <c r="H70" s="178" t="s">
        <v>292</v>
      </c>
      <c r="I70" s="13" t="s">
        <v>187</v>
      </c>
      <c r="J70" s="7" t="s">
        <v>926</v>
      </c>
      <c r="K70" s="88">
        <v>43314</v>
      </c>
      <c r="L70" s="88">
        <v>43678</v>
      </c>
      <c r="M70" s="4">
        <f t="shared" si="103"/>
        <v>85.000000000000014</v>
      </c>
      <c r="N70" s="112">
        <v>5</v>
      </c>
      <c r="O70" s="13" t="s">
        <v>777</v>
      </c>
      <c r="P70" s="2" t="s">
        <v>296</v>
      </c>
      <c r="Q70" s="24" t="s">
        <v>217</v>
      </c>
      <c r="R70" s="2" t="s">
        <v>36</v>
      </c>
      <c r="S70" s="25">
        <v>242732.46</v>
      </c>
      <c r="T70" s="123">
        <f>S70</f>
        <v>242732.46</v>
      </c>
      <c r="U70" s="25">
        <v>0</v>
      </c>
      <c r="V70" s="25">
        <f t="shared" si="99"/>
        <v>37123.78</v>
      </c>
      <c r="W70" s="123">
        <v>37123.78</v>
      </c>
      <c r="X70" s="26">
        <v>0</v>
      </c>
      <c r="Y70" s="26">
        <f t="shared" si="104"/>
        <v>5711.36</v>
      </c>
      <c r="Z70" s="123">
        <v>5711.36</v>
      </c>
      <c r="AA70" s="26">
        <v>0</v>
      </c>
      <c r="AB70" s="25">
        <f t="shared" si="101"/>
        <v>0</v>
      </c>
      <c r="AC70" s="25"/>
      <c r="AD70" s="25"/>
      <c r="AE70" s="25">
        <f t="shared" si="90"/>
        <v>285567.59999999998</v>
      </c>
      <c r="AF70" s="25">
        <v>0</v>
      </c>
      <c r="AG70" s="25">
        <f t="shared" si="102"/>
        <v>285567.59999999998</v>
      </c>
      <c r="AH70" s="28" t="s">
        <v>633</v>
      </c>
      <c r="AI70" s="74" t="s">
        <v>187</v>
      </c>
      <c r="AJ70" s="31">
        <v>24768.62</v>
      </c>
      <c r="AK70" s="31">
        <v>3788.14</v>
      </c>
    </row>
    <row r="71" spans="1:37" ht="173.25" x14ac:dyDescent="0.25">
      <c r="A71" s="2">
        <v>65</v>
      </c>
      <c r="B71" s="69">
        <v>120482</v>
      </c>
      <c r="C71" s="121">
        <v>68</v>
      </c>
      <c r="D71" s="2" t="s">
        <v>175</v>
      </c>
      <c r="E71" s="7" t="s">
        <v>1028</v>
      </c>
      <c r="F71" s="122" t="s">
        <v>371</v>
      </c>
      <c r="G71" s="6" t="s">
        <v>318</v>
      </c>
      <c r="H71" s="6" t="s">
        <v>321</v>
      </c>
      <c r="I71" s="2" t="s">
        <v>187</v>
      </c>
      <c r="J71" s="3" t="s">
        <v>324</v>
      </c>
      <c r="K71" s="88">
        <v>43145</v>
      </c>
      <c r="L71" s="88">
        <v>43630</v>
      </c>
      <c r="M71" s="4">
        <f t="shared" ref="M71" si="105">S71/AE71*100</f>
        <v>85</v>
      </c>
      <c r="N71" s="2">
        <v>3</v>
      </c>
      <c r="O71" s="2" t="s">
        <v>325</v>
      </c>
      <c r="P71" s="2" t="s">
        <v>326</v>
      </c>
      <c r="Q71" s="19" t="s">
        <v>217</v>
      </c>
      <c r="R71" s="2" t="s">
        <v>36</v>
      </c>
      <c r="S71" s="25">
        <f>T71+U71</f>
        <v>508342.5</v>
      </c>
      <c r="T71" s="133">
        <v>508342.5</v>
      </c>
      <c r="U71" s="25">
        <v>0</v>
      </c>
      <c r="V71" s="26">
        <f t="shared" si="99"/>
        <v>77746.5</v>
      </c>
      <c r="W71" s="25">
        <v>77746.5</v>
      </c>
      <c r="X71" s="25">
        <v>0</v>
      </c>
      <c r="Y71" s="25">
        <f t="shared" ref="Y71" si="106">Z71+AA71</f>
        <v>11961</v>
      </c>
      <c r="Z71" s="25">
        <v>11961</v>
      </c>
      <c r="AA71" s="25">
        <v>0</v>
      </c>
      <c r="AB71" s="25">
        <f t="shared" si="101"/>
        <v>0</v>
      </c>
      <c r="AC71" s="25"/>
      <c r="AD71" s="25"/>
      <c r="AE71" s="25">
        <f t="shared" si="90"/>
        <v>598050</v>
      </c>
      <c r="AF71" s="25">
        <v>0</v>
      </c>
      <c r="AG71" s="25">
        <f t="shared" si="102"/>
        <v>598050</v>
      </c>
      <c r="AH71" s="28" t="s">
        <v>633</v>
      </c>
      <c r="AI71" s="74"/>
      <c r="AJ71" s="40">
        <f>139474.65+11873.47</f>
        <v>151348.12</v>
      </c>
      <c r="AK71" s="29">
        <f>21331.41+1815.94</f>
        <v>23147.35</v>
      </c>
    </row>
    <row r="72" spans="1:37" ht="346.5" x14ac:dyDescent="0.25">
      <c r="A72" s="5">
        <v>66</v>
      </c>
      <c r="B72" s="69">
        <v>122108</v>
      </c>
      <c r="C72" s="121">
        <v>83</v>
      </c>
      <c r="D72" s="2" t="s">
        <v>175</v>
      </c>
      <c r="E72" s="7" t="s">
        <v>1028</v>
      </c>
      <c r="F72" s="122" t="s">
        <v>371</v>
      </c>
      <c r="G72" s="6" t="s">
        <v>512</v>
      </c>
      <c r="H72" s="6" t="s">
        <v>513</v>
      </c>
      <c r="I72" s="2" t="s">
        <v>187</v>
      </c>
      <c r="J72" s="3" t="s">
        <v>565</v>
      </c>
      <c r="K72" s="88">
        <v>43234</v>
      </c>
      <c r="L72" s="88">
        <v>43722</v>
      </c>
      <c r="M72" s="4">
        <f t="shared" ref="M72:M74" si="107">S72/AE72*100</f>
        <v>85.000000383198511</v>
      </c>
      <c r="N72" s="2">
        <v>3</v>
      </c>
      <c r="O72" s="2" t="s">
        <v>325</v>
      </c>
      <c r="P72" s="2" t="s">
        <v>514</v>
      </c>
      <c r="Q72" s="19" t="s">
        <v>217</v>
      </c>
      <c r="R72" s="2" t="s">
        <v>36</v>
      </c>
      <c r="S72" s="25">
        <f>T72+U72</f>
        <v>332725.71000000002</v>
      </c>
      <c r="T72" s="123">
        <v>332725.71000000002</v>
      </c>
      <c r="U72" s="179">
        <v>0</v>
      </c>
      <c r="V72" s="26">
        <f t="shared" ref="V72" si="108">W72+X72</f>
        <v>50887.46</v>
      </c>
      <c r="W72" s="25">
        <v>50887.46</v>
      </c>
      <c r="X72" s="25">
        <v>0</v>
      </c>
      <c r="Y72" s="25">
        <f t="shared" ref="Y72" si="109">Z72+AA72</f>
        <v>7828.8400000000011</v>
      </c>
      <c r="Z72" s="25">
        <v>7828.8400000000011</v>
      </c>
      <c r="AA72" s="25">
        <v>0</v>
      </c>
      <c r="AB72" s="25">
        <f t="shared" ref="AB72" si="110">AC72+AD72</f>
        <v>0</v>
      </c>
      <c r="AC72" s="25"/>
      <c r="AD72" s="25"/>
      <c r="AE72" s="25">
        <f t="shared" ref="AE72" si="111">S72+V72+Y72+AB72</f>
        <v>391442.01000000007</v>
      </c>
      <c r="AF72" s="25">
        <v>73549.58</v>
      </c>
      <c r="AG72" s="25">
        <f t="shared" ref="AG72" si="112">AE72+AF72</f>
        <v>464991.59000000008</v>
      </c>
      <c r="AH72" s="28" t="s">
        <v>633</v>
      </c>
      <c r="AI72" s="74"/>
      <c r="AJ72" s="40">
        <v>33333.97</v>
      </c>
      <c r="AK72" s="29">
        <v>0</v>
      </c>
    </row>
    <row r="73" spans="1:37" ht="204.75" x14ac:dyDescent="0.25">
      <c r="A73" s="5">
        <v>67</v>
      </c>
      <c r="B73" s="126">
        <v>118782</v>
      </c>
      <c r="C73" s="13">
        <v>444</v>
      </c>
      <c r="D73" s="13" t="s">
        <v>749</v>
      </c>
      <c r="E73" s="7" t="s">
        <v>756</v>
      </c>
      <c r="F73" s="122" t="s">
        <v>660</v>
      </c>
      <c r="G73" s="7" t="s">
        <v>888</v>
      </c>
      <c r="H73" s="7" t="s">
        <v>887</v>
      </c>
      <c r="I73" s="112"/>
      <c r="J73" s="77" t="s">
        <v>886</v>
      </c>
      <c r="K73" s="88">
        <v>43304</v>
      </c>
      <c r="L73" s="57">
        <v>43669</v>
      </c>
      <c r="M73" s="4">
        <f t="shared" si="107"/>
        <v>85</v>
      </c>
      <c r="N73" s="112">
        <v>3</v>
      </c>
      <c r="O73" s="2" t="s">
        <v>325</v>
      </c>
      <c r="P73" s="13" t="s">
        <v>889</v>
      </c>
      <c r="Q73" s="19" t="s">
        <v>217</v>
      </c>
      <c r="R73" s="2" t="s">
        <v>36</v>
      </c>
      <c r="S73" s="25">
        <v>242091.39</v>
      </c>
      <c r="T73" s="180">
        <f>S73</f>
        <v>242091.39</v>
      </c>
      <c r="U73" s="34">
        <v>0</v>
      </c>
      <c r="V73" s="26">
        <v>37025.74</v>
      </c>
      <c r="W73" s="40">
        <f>V73</f>
        <v>37025.74</v>
      </c>
      <c r="X73" s="34">
        <v>0</v>
      </c>
      <c r="Y73" s="40">
        <v>5696.27</v>
      </c>
      <c r="Z73" s="40">
        <f>Y73</f>
        <v>5696.27</v>
      </c>
      <c r="AA73" s="40">
        <v>0</v>
      </c>
      <c r="AB73" s="25">
        <f t="shared" si="101"/>
        <v>0</v>
      </c>
      <c r="AC73" s="34"/>
      <c r="AD73" s="34"/>
      <c r="AE73" s="25">
        <f>S73+V73+Y73+AB73</f>
        <v>284813.40000000002</v>
      </c>
      <c r="AF73" s="32"/>
      <c r="AG73" s="25">
        <f t="shared" si="102"/>
        <v>284813.40000000002</v>
      </c>
      <c r="AH73" s="28" t="s">
        <v>633</v>
      </c>
      <c r="AI73" s="32"/>
      <c r="AJ73" s="25">
        <v>28481.34</v>
      </c>
      <c r="AK73" s="25">
        <v>0</v>
      </c>
    </row>
    <row r="74" spans="1:37" s="181" customFormat="1" ht="237.75" customHeight="1" x14ac:dyDescent="0.25">
      <c r="A74" s="2">
        <v>68</v>
      </c>
      <c r="B74" s="126">
        <v>118562</v>
      </c>
      <c r="C74" s="13">
        <v>430</v>
      </c>
      <c r="D74" s="13" t="s">
        <v>901</v>
      </c>
      <c r="E74" s="7" t="s">
        <v>756</v>
      </c>
      <c r="F74" s="122" t="s">
        <v>660</v>
      </c>
      <c r="G74" s="7" t="s">
        <v>948</v>
      </c>
      <c r="H74" s="13" t="s">
        <v>949</v>
      </c>
      <c r="I74" s="112" t="s">
        <v>187</v>
      </c>
      <c r="J74" s="77" t="s">
        <v>950</v>
      </c>
      <c r="K74" s="88">
        <v>43318</v>
      </c>
      <c r="L74" s="57">
        <v>43683</v>
      </c>
      <c r="M74" s="4">
        <f t="shared" si="107"/>
        <v>85</v>
      </c>
      <c r="N74" s="112">
        <v>3</v>
      </c>
      <c r="O74" s="2" t="s">
        <v>325</v>
      </c>
      <c r="P74" s="13" t="s">
        <v>326</v>
      </c>
      <c r="Q74" s="19" t="s">
        <v>217</v>
      </c>
      <c r="R74" s="2" t="s">
        <v>36</v>
      </c>
      <c r="S74" s="25">
        <f>T74+U74</f>
        <v>244199.22</v>
      </c>
      <c r="T74" s="180">
        <v>244199.22</v>
      </c>
      <c r="U74" s="34">
        <v>0</v>
      </c>
      <c r="V74" s="26">
        <f>W74+X74</f>
        <v>37348.11</v>
      </c>
      <c r="W74" s="40">
        <v>37348.11</v>
      </c>
      <c r="X74" s="34">
        <v>0</v>
      </c>
      <c r="Y74" s="40">
        <f>Z74+AA74</f>
        <v>5745.87</v>
      </c>
      <c r="Z74" s="40">
        <v>5745.87</v>
      </c>
      <c r="AA74" s="40">
        <v>0</v>
      </c>
      <c r="AB74" s="25">
        <f>AC74+AD74</f>
        <v>0</v>
      </c>
      <c r="AC74" s="34">
        <v>0</v>
      </c>
      <c r="AD74" s="34">
        <v>0</v>
      </c>
      <c r="AE74" s="25">
        <f>S74+V74+Y74+AB74</f>
        <v>287293.2</v>
      </c>
      <c r="AF74" s="32">
        <v>0</v>
      </c>
      <c r="AG74" s="25">
        <f t="shared" si="102"/>
        <v>287293.2</v>
      </c>
      <c r="AH74" s="28" t="s">
        <v>633</v>
      </c>
      <c r="AI74" s="32"/>
      <c r="AJ74" s="25">
        <v>0</v>
      </c>
      <c r="AK74" s="25">
        <v>0</v>
      </c>
    </row>
    <row r="75" spans="1:37" ht="252" x14ac:dyDescent="0.25">
      <c r="A75" s="5">
        <v>69</v>
      </c>
      <c r="B75" s="2">
        <v>119895</v>
      </c>
      <c r="C75" s="112">
        <v>458</v>
      </c>
      <c r="D75" s="112" t="s">
        <v>649</v>
      </c>
      <c r="E75" s="13" t="s">
        <v>1103</v>
      </c>
      <c r="F75" s="110" t="s">
        <v>590</v>
      </c>
      <c r="G75" s="182" t="s">
        <v>909</v>
      </c>
      <c r="H75" s="182" t="s">
        <v>910</v>
      </c>
      <c r="I75" s="112" t="s">
        <v>187</v>
      </c>
      <c r="J75" s="7" t="s">
        <v>911</v>
      </c>
      <c r="K75" s="88">
        <v>43312</v>
      </c>
      <c r="L75" s="88">
        <v>43677</v>
      </c>
      <c r="M75" s="4">
        <f t="shared" ref="M75" si="113">S75/AE75*100</f>
        <v>79.999998251321642</v>
      </c>
      <c r="N75" s="112"/>
      <c r="O75" s="2" t="s">
        <v>912</v>
      </c>
      <c r="P75" s="2" t="s">
        <v>913</v>
      </c>
      <c r="Q75" s="2" t="s">
        <v>217</v>
      </c>
      <c r="R75" s="2" t="s">
        <v>36</v>
      </c>
      <c r="S75" s="25">
        <f>T75+U75</f>
        <v>457488.35</v>
      </c>
      <c r="T75" s="183">
        <v>457488.35</v>
      </c>
      <c r="U75" s="184">
        <v>0</v>
      </c>
      <c r="V75" s="26">
        <f t="shared" si="99"/>
        <v>102934.89</v>
      </c>
      <c r="W75" s="184">
        <v>102934.89</v>
      </c>
      <c r="X75" s="183">
        <v>0</v>
      </c>
      <c r="Y75" s="25">
        <f>Z75+AA75</f>
        <v>11437.21</v>
      </c>
      <c r="Z75" s="184">
        <v>11437.21</v>
      </c>
      <c r="AA75" s="183">
        <v>0</v>
      </c>
      <c r="AB75" s="25">
        <f t="shared" si="101"/>
        <v>0</v>
      </c>
      <c r="AC75" s="184">
        <v>0</v>
      </c>
      <c r="AD75" s="183">
        <v>0</v>
      </c>
      <c r="AE75" s="25">
        <f>S75+V75+Y75+AB75</f>
        <v>571860.44999999995</v>
      </c>
      <c r="AF75" s="25">
        <v>0</v>
      </c>
      <c r="AG75" s="25">
        <f t="shared" si="102"/>
        <v>571860.44999999995</v>
      </c>
      <c r="AH75" s="28" t="s">
        <v>633</v>
      </c>
      <c r="AI75" s="32"/>
      <c r="AJ75" s="27">
        <v>0</v>
      </c>
      <c r="AK75" s="25">
        <v>0</v>
      </c>
    </row>
    <row r="76" spans="1:37" ht="141.75" x14ac:dyDescent="0.25">
      <c r="A76" s="5">
        <v>70</v>
      </c>
      <c r="B76" s="69">
        <v>122738</v>
      </c>
      <c r="C76" s="121">
        <v>73</v>
      </c>
      <c r="D76" s="2" t="s">
        <v>178</v>
      </c>
      <c r="E76" s="7" t="s">
        <v>1028</v>
      </c>
      <c r="F76" s="122" t="s">
        <v>371</v>
      </c>
      <c r="G76" s="185" t="s">
        <v>758</v>
      </c>
      <c r="H76" s="7" t="s">
        <v>759</v>
      </c>
      <c r="I76" s="112" t="s">
        <v>187</v>
      </c>
      <c r="J76" s="7" t="s">
        <v>760</v>
      </c>
      <c r="K76" s="88">
        <v>43284</v>
      </c>
      <c r="L76" s="88">
        <v>43772</v>
      </c>
      <c r="M76" s="4">
        <f t="shared" ref="M76" si="114">S76/AE76*100</f>
        <v>85.000002334434541</v>
      </c>
      <c r="N76" s="2">
        <v>6</v>
      </c>
      <c r="O76" s="2" t="s">
        <v>761</v>
      </c>
      <c r="P76" s="2" t="s">
        <v>762</v>
      </c>
      <c r="Q76" s="19" t="s">
        <v>217</v>
      </c>
      <c r="R76" s="2" t="s">
        <v>36</v>
      </c>
      <c r="S76" s="26">
        <f t="shared" ref="S76" si="115">T76+U76</f>
        <v>527965.13</v>
      </c>
      <c r="T76" s="183">
        <v>527965.13</v>
      </c>
      <c r="U76" s="25">
        <v>0</v>
      </c>
      <c r="V76" s="26">
        <f t="shared" ref="V76" si="116">W76+X76</f>
        <v>80747.570000000007</v>
      </c>
      <c r="W76" s="183">
        <v>80747.570000000007</v>
      </c>
      <c r="X76" s="25">
        <v>0</v>
      </c>
      <c r="Y76" s="26">
        <f t="shared" ref="Y76" si="117">Z76+AA76</f>
        <v>12422.73</v>
      </c>
      <c r="Z76" s="186">
        <v>12422.73</v>
      </c>
      <c r="AA76" s="25">
        <v>0</v>
      </c>
      <c r="AB76" s="25">
        <f t="shared" ref="AB76" si="118">AC76+AD76</f>
        <v>0</v>
      </c>
      <c r="AC76" s="25"/>
      <c r="AD76" s="25"/>
      <c r="AE76" s="25">
        <f t="shared" ref="AE76" si="119">S76+V76+Y76+AB76</f>
        <v>621135.42999999993</v>
      </c>
      <c r="AF76" s="25">
        <v>0</v>
      </c>
      <c r="AG76" s="25">
        <f t="shared" ref="AG76" si="120">AE76+AF76</f>
        <v>621135.42999999993</v>
      </c>
      <c r="AH76" s="28" t="s">
        <v>633</v>
      </c>
      <c r="AI76" s="74"/>
      <c r="AJ76" s="27">
        <v>0</v>
      </c>
      <c r="AK76" s="25">
        <v>0</v>
      </c>
    </row>
    <row r="77" spans="1:37" ht="220.5" x14ac:dyDescent="0.25">
      <c r="A77" s="2">
        <v>71</v>
      </c>
      <c r="B77" s="69">
        <v>110238</v>
      </c>
      <c r="C77" s="121">
        <v>120</v>
      </c>
      <c r="D77" s="2" t="s">
        <v>178</v>
      </c>
      <c r="E77" s="7" t="s">
        <v>1028</v>
      </c>
      <c r="F77" s="122" t="s">
        <v>371</v>
      </c>
      <c r="G77" s="187" t="s">
        <v>330</v>
      </c>
      <c r="H77" s="6" t="s">
        <v>331</v>
      </c>
      <c r="I77" s="2" t="s">
        <v>187</v>
      </c>
      <c r="J77" s="11" t="s">
        <v>348</v>
      </c>
      <c r="K77" s="88">
        <v>43166</v>
      </c>
      <c r="L77" s="88">
        <v>43653</v>
      </c>
      <c r="M77" s="4">
        <f t="shared" ref="M77:M78" si="121">S77/AE77*100</f>
        <v>85.000000235397167</v>
      </c>
      <c r="N77" s="2">
        <v>4</v>
      </c>
      <c r="O77" s="2" t="s">
        <v>333</v>
      </c>
      <c r="P77" s="2" t="s">
        <v>332</v>
      </c>
      <c r="Q77" s="19" t="s">
        <v>217</v>
      </c>
      <c r="R77" s="2" t="s">
        <v>36</v>
      </c>
      <c r="S77" s="26">
        <f t="shared" ref="S77:S78" si="122">T77+U77</f>
        <v>361091.85</v>
      </c>
      <c r="T77" s="183">
        <v>361091.85</v>
      </c>
      <c r="U77" s="25">
        <v>0</v>
      </c>
      <c r="V77" s="26">
        <f t="shared" si="99"/>
        <v>55225.82</v>
      </c>
      <c r="W77" s="183">
        <v>55225.82</v>
      </c>
      <c r="X77" s="25">
        <v>0</v>
      </c>
      <c r="Y77" s="26">
        <f t="shared" ref="Y77" si="123">Z77+AA77</f>
        <v>8496.27</v>
      </c>
      <c r="Z77" s="186">
        <v>8496.27</v>
      </c>
      <c r="AA77" s="25">
        <v>0</v>
      </c>
      <c r="AB77" s="25">
        <f t="shared" si="101"/>
        <v>0</v>
      </c>
      <c r="AC77" s="25"/>
      <c r="AD77" s="25"/>
      <c r="AE77" s="25">
        <f t="shared" si="90"/>
        <v>424813.94</v>
      </c>
      <c r="AF77" s="25">
        <v>0</v>
      </c>
      <c r="AG77" s="25">
        <f t="shared" si="102"/>
        <v>424813.94</v>
      </c>
      <c r="AH77" s="28" t="s">
        <v>633</v>
      </c>
      <c r="AI77" s="74"/>
      <c r="AJ77" s="27">
        <v>36851.39</v>
      </c>
      <c r="AK77" s="25">
        <v>5630</v>
      </c>
    </row>
    <row r="78" spans="1:37" ht="204.75" x14ac:dyDescent="0.25">
      <c r="A78" s="5">
        <v>72</v>
      </c>
      <c r="B78" s="69">
        <v>117741</v>
      </c>
      <c r="C78" s="13">
        <v>415</v>
      </c>
      <c r="D78" s="2" t="s">
        <v>901</v>
      </c>
      <c r="E78" s="7" t="s">
        <v>756</v>
      </c>
      <c r="F78" s="6" t="s">
        <v>660</v>
      </c>
      <c r="G78" s="6" t="s">
        <v>902</v>
      </c>
      <c r="H78" s="6" t="s">
        <v>903</v>
      </c>
      <c r="I78" s="2" t="s">
        <v>802</v>
      </c>
      <c r="J78" s="6" t="s">
        <v>904</v>
      </c>
      <c r="K78" s="88">
        <v>43311</v>
      </c>
      <c r="L78" s="88">
        <v>43676</v>
      </c>
      <c r="M78" s="4">
        <f t="shared" si="121"/>
        <v>84.15024511492409</v>
      </c>
      <c r="N78" s="2">
        <v>4</v>
      </c>
      <c r="O78" s="2" t="s">
        <v>333</v>
      </c>
      <c r="P78" s="2" t="s">
        <v>332</v>
      </c>
      <c r="Q78" s="2" t="s">
        <v>217</v>
      </c>
      <c r="R78" s="2" t="s">
        <v>36</v>
      </c>
      <c r="S78" s="26">
        <f t="shared" si="122"/>
        <v>242958.31</v>
      </c>
      <c r="T78" s="29">
        <v>242958.31</v>
      </c>
      <c r="U78" s="127">
        <v>0</v>
      </c>
      <c r="V78" s="26">
        <f t="shared" si="99"/>
        <v>39986.97</v>
      </c>
      <c r="W78" s="29">
        <v>39986.97</v>
      </c>
      <c r="X78" s="127">
        <v>0</v>
      </c>
      <c r="Y78" s="29">
        <f>Z78+AA78</f>
        <v>2888.03</v>
      </c>
      <c r="Z78" s="29">
        <v>2888.03</v>
      </c>
      <c r="AA78" s="29">
        <v>0</v>
      </c>
      <c r="AB78" s="25">
        <f t="shared" si="101"/>
        <v>2886.36</v>
      </c>
      <c r="AC78" s="29">
        <v>2886.36</v>
      </c>
      <c r="AD78" s="127">
        <v>0</v>
      </c>
      <c r="AE78" s="25">
        <f t="shared" si="90"/>
        <v>288719.67000000004</v>
      </c>
      <c r="AF78" s="30"/>
      <c r="AG78" s="25">
        <f t="shared" si="102"/>
        <v>288719.67000000004</v>
      </c>
      <c r="AH78" s="28" t="s">
        <v>633</v>
      </c>
      <c r="AI78" s="30"/>
      <c r="AJ78" s="25">
        <v>28871.96</v>
      </c>
      <c r="AK78" s="25">
        <v>0</v>
      </c>
    </row>
    <row r="79" spans="1:37" s="135" customFormat="1" ht="189" x14ac:dyDescent="0.25">
      <c r="A79" s="5">
        <v>73</v>
      </c>
      <c r="B79" s="69">
        <v>120531</v>
      </c>
      <c r="C79" s="121">
        <v>76</v>
      </c>
      <c r="D79" s="7" t="s">
        <v>178</v>
      </c>
      <c r="E79" s="7" t="s">
        <v>1028</v>
      </c>
      <c r="F79" s="122" t="s">
        <v>371</v>
      </c>
      <c r="G79" s="132" t="s">
        <v>269</v>
      </c>
      <c r="H79" s="132" t="s">
        <v>270</v>
      </c>
      <c r="I79" s="13" t="s">
        <v>187</v>
      </c>
      <c r="J79" s="7" t="s">
        <v>271</v>
      </c>
      <c r="K79" s="88">
        <v>43129</v>
      </c>
      <c r="L79" s="8">
        <v>43614</v>
      </c>
      <c r="M79" s="4">
        <f t="shared" ref="M79:M81" si="124">S79/AE79*100</f>
        <v>85.000000405063261</v>
      </c>
      <c r="N79" s="13">
        <v>3</v>
      </c>
      <c r="O79" s="13" t="s">
        <v>273</v>
      </c>
      <c r="P79" s="13" t="s">
        <v>272</v>
      </c>
      <c r="Q79" s="24" t="s">
        <v>217</v>
      </c>
      <c r="R79" s="13" t="s">
        <v>36</v>
      </c>
      <c r="S79" s="25">
        <f t="shared" ref="S79:S81" si="125">T79+U79</f>
        <v>524609.42000000004</v>
      </c>
      <c r="T79" s="133">
        <v>524609.42000000004</v>
      </c>
      <c r="U79" s="27">
        <v>0</v>
      </c>
      <c r="V79" s="26">
        <f t="shared" si="99"/>
        <v>80234.38</v>
      </c>
      <c r="W79" s="133">
        <v>80234.38</v>
      </c>
      <c r="X79" s="27">
        <v>0</v>
      </c>
      <c r="Y79" s="25">
        <f t="shared" ref="Y79:Y81" si="126">Z79+AA79</f>
        <v>12343.75</v>
      </c>
      <c r="Z79" s="133">
        <v>12343.75</v>
      </c>
      <c r="AA79" s="27">
        <v>0</v>
      </c>
      <c r="AB79" s="25">
        <f t="shared" si="101"/>
        <v>0</v>
      </c>
      <c r="AC79" s="27"/>
      <c r="AD79" s="27"/>
      <c r="AE79" s="25">
        <f t="shared" si="90"/>
        <v>617187.55000000005</v>
      </c>
      <c r="AF79" s="27">
        <v>0</v>
      </c>
      <c r="AG79" s="25">
        <f t="shared" si="102"/>
        <v>617187.55000000005</v>
      </c>
      <c r="AH79" s="28" t="s">
        <v>633</v>
      </c>
      <c r="AI79" s="38" t="s">
        <v>187</v>
      </c>
      <c r="AJ79" s="40">
        <v>40294.21</v>
      </c>
      <c r="AK79" s="40">
        <v>6162.64</v>
      </c>
    </row>
    <row r="80" spans="1:37" s="191" customFormat="1" ht="157.5" x14ac:dyDescent="0.25">
      <c r="A80" s="2">
        <v>74</v>
      </c>
      <c r="B80" s="126">
        <v>119702</v>
      </c>
      <c r="C80" s="121">
        <v>462</v>
      </c>
      <c r="D80" s="7" t="s">
        <v>175</v>
      </c>
      <c r="E80" s="13" t="s">
        <v>1103</v>
      </c>
      <c r="F80" s="188" t="s">
        <v>590</v>
      </c>
      <c r="G80" s="189" t="s">
        <v>653</v>
      </c>
      <c r="H80" s="189" t="s">
        <v>270</v>
      </c>
      <c r="I80" s="13" t="s">
        <v>390</v>
      </c>
      <c r="J80" s="7" t="s">
        <v>655</v>
      </c>
      <c r="K80" s="88">
        <v>43269</v>
      </c>
      <c r="L80" s="8">
        <v>43756</v>
      </c>
      <c r="M80" s="17">
        <f t="shared" si="124"/>
        <v>85.000001248427736</v>
      </c>
      <c r="N80" s="13">
        <v>3</v>
      </c>
      <c r="O80" s="13" t="s">
        <v>273</v>
      </c>
      <c r="P80" s="13" t="s">
        <v>272</v>
      </c>
      <c r="Q80" s="190" t="s">
        <v>217</v>
      </c>
      <c r="R80" s="13" t="s">
        <v>594</v>
      </c>
      <c r="S80" s="27">
        <f t="shared" si="125"/>
        <v>289363.96999999997</v>
      </c>
      <c r="T80" s="40">
        <v>289363.96999999997</v>
      </c>
      <c r="U80" s="27">
        <v>0</v>
      </c>
      <c r="V80" s="26">
        <f t="shared" ref="V80" si="127">W80+X80</f>
        <v>44255.665000000001</v>
      </c>
      <c r="W80" s="40">
        <v>44255.665000000001</v>
      </c>
      <c r="X80" s="27">
        <v>0</v>
      </c>
      <c r="Y80" s="27">
        <f t="shared" si="126"/>
        <v>6808.5599999999995</v>
      </c>
      <c r="Z80" s="40">
        <v>6808.5599999999995</v>
      </c>
      <c r="AA80" s="27">
        <v>0</v>
      </c>
      <c r="AB80" s="27">
        <f t="shared" ref="AB80" si="128">AC80+AD80</f>
        <v>0</v>
      </c>
      <c r="AC80" s="27">
        <v>0</v>
      </c>
      <c r="AD80" s="27">
        <v>0</v>
      </c>
      <c r="AE80" s="27">
        <f>S80+V80+Y80+AB80</f>
        <v>340428.19499999995</v>
      </c>
      <c r="AF80" s="27">
        <v>0</v>
      </c>
      <c r="AG80" s="27">
        <f t="shared" ref="AG80" si="129">AE80+AF80</f>
        <v>340428.19499999995</v>
      </c>
      <c r="AH80" s="28" t="s">
        <v>633</v>
      </c>
      <c r="AI80" s="67"/>
      <c r="AJ80" s="40">
        <v>0</v>
      </c>
      <c r="AK80" s="40">
        <v>0</v>
      </c>
    </row>
    <row r="81" spans="1:37" s="192" customFormat="1" ht="283.5" x14ac:dyDescent="0.25">
      <c r="A81" s="5">
        <v>75</v>
      </c>
      <c r="B81" s="126">
        <v>117960</v>
      </c>
      <c r="C81" s="13">
        <v>418</v>
      </c>
      <c r="D81" s="13" t="s">
        <v>901</v>
      </c>
      <c r="E81" s="7" t="s">
        <v>756</v>
      </c>
      <c r="F81" s="7" t="s">
        <v>660</v>
      </c>
      <c r="G81" s="7" t="s">
        <v>952</v>
      </c>
      <c r="H81" s="190" t="s">
        <v>270</v>
      </c>
      <c r="I81" s="13" t="s">
        <v>187</v>
      </c>
      <c r="J81" s="7" t="s">
        <v>953</v>
      </c>
      <c r="K81" s="8">
        <v>43318</v>
      </c>
      <c r="L81" s="8">
        <v>43805</v>
      </c>
      <c r="M81" s="17">
        <f t="shared" si="124"/>
        <v>85</v>
      </c>
      <c r="N81" s="13">
        <v>3</v>
      </c>
      <c r="O81" s="13" t="s">
        <v>273</v>
      </c>
      <c r="P81" s="13" t="s">
        <v>272</v>
      </c>
      <c r="Q81" s="13" t="s">
        <v>217</v>
      </c>
      <c r="R81" s="13" t="s">
        <v>594</v>
      </c>
      <c r="S81" s="27">
        <f t="shared" si="125"/>
        <v>339865.02</v>
      </c>
      <c r="T81" s="40">
        <v>339865.02</v>
      </c>
      <c r="U81" s="76">
        <v>0</v>
      </c>
      <c r="V81" s="26">
        <f t="shared" si="99"/>
        <v>51979.35</v>
      </c>
      <c r="W81" s="40">
        <v>51979.35</v>
      </c>
      <c r="X81" s="76">
        <v>0</v>
      </c>
      <c r="Y81" s="27">
        <f t="shared" si="126"/>
        <v>7996.83</v>
      </c>
      <c r="Z81" s="40">
        <v>7996.83</v>
      </c>
      <c r="AA81" s="40">
        <v>0</v>
      </c>
      <c r="AB81" s="27">
        <f t="shared" si="101"/>
        <v>0</v>
      </c>
      <c r="AC81" s="76">
        <v>0</v>
      </c>
      <c r="AD81" s="76">
        <v>0</v>
      </c>
      <c r="AE81" s="27">
        <f t="shared" si="90"/>
        <v>399841.2</v>
      </c>
      <c r="AF81" s="28">
        <v>0</v>
      </c>
      <c r="AG81" s="27">
        <f t="shared" si="102"/>
        <v>399841.2</v>
      </c>
      <c r="AH81" s="28" t="s">
        <v>633</v>
      </c>
      <c r="AI81" s="28"/>
      <c r="AJ81" s="40">
        <v>0</v>
      </c>
      <c r="AK81" s="40">
        <v>0</v>
      </c>
    </row>
    <row r="82" spans="1:37" ht="126" customHeight="1" x14ac:dyDescent="0.25">
      <c r="A82" s="5">
        <v>76</v>
      </c>
      <c r="B82" s="69">
        <v>119208</v>
      </c>
      <c r="C82" s="121">
        <v>489</v>
      </c>
      <c r="D82" s="2" t="s">
        <v>168</v>
      </c>
      <c r="E82" s="7" t="s">
        <v>1103</v>
      </c>
      <c r="F82" s="122" t="s">
        <v>590</v>
      </c>
      <c r="G82" s="2" t="s">
        <v>1175</v>
      </c>
      <c r="H82" s="2" t="s">
        <v>1176</v>
      </c>
      <c r="I82" s="2" t="s">
        <v>465</v>
      </c>
      <c r="J82" s="11" t="s">
        <v>1177</v>
      </c>
      <c r="K82" s="88" t="s">
        <v>1178</v>
      </c>
      <c r="L82" s="88" t="s">
        <v>1179</v>
      </c>
      <c r="M82" s="17">
        <v>85</v>
      </c>
      <c r="N82" s="2">
        <v>1</v>
      </c>
      <c r="O82" s="2" t="s">
        <v>1174</v>
      </c>
      <c r="P82" s="2" t="s">
        <v>1180</v>
      </c>
      <c r="Q82" s="24" t="s">
        <v>217</v>
      </c>
      <c r="R82" s="2" t="s">
        <v>36</v>
      </c>
      <c r="S82" s="27">
        <f>T82+U82</f>
        <v>529360.44999999995</v>
      </c>
      <c r="T82" s="25">
        <v>529360.44999999995</v>
      </c>
      <c r="U82" s="25">
        <v>0</v>
      </c>
      <c r="V82" s="26">
        <f>W82+X82</f>
        <v>80961.009999999995</v>
      </c>
      <c r="W82" s="25">
        <v>80961.009999999995</v>
      </c>
      <c r="X82" s="25">
        <v>0</v>
      </c>
      <c r="Y82" s="26">
        <f>Z82+AA82</f>
        <v>12455.54</v>
      </c>
      <c r="Z82" s="25">
        <v>12455.54</v>
      </c>
      <c r="AA82" s="25">
        <v>0</v>
      </c>
      <c r="AB82" s="25">
        <f>AC82+AD82</f>
        <v>0</v>
      </c>
      <c r="AC82" s="25">
        <v>0</v>
      </c>
      <c r="AD82" s="25">
        <v>0</v>
      </c>
      <c r="AE82" s="27">
        <f>S82+V82+Y82+AB82</f>
        <v>622777</v>
      </c>
      <c r="AF82" s="25"/>
      <c r="AG82" s="25">
        <f>AE82+AF82</f>
        <v>622777</v>
      </c>
      <c r="AH82" s="28"/>
      <c r="AI82" s="74"/>
      <c r="AJ82" s="40">
        <v>0</v>
      </c>
      <c r="AK82" s="29">
        <v>0</v>
      </c>
    </row>
    <row r="83" spans="1:37" ht="157.5" x14ac:dyDescent="0.25">
      <c r="A83" s="2">
        <v>77</v>
      </c>
      <c r="B83" s="69">
        <v>122867</v>
      </c>
      <c r="C83" s="146">
        <v>105</v>
      </c>
      <c r="D83" s="69" t="s">
        <v>174</v>
      </c>
      <c r="E83" s="7" t="s">
        <v>1028</v>
      </c>
      <c r="F83" s="122" t="s">
        <v>371</v>
      </c>
      <c r="G83" s="124" t="s">
        <v>1041</v>
      </c>
      <c r="H83" s="21" t="s">
        <v>1040</v>
      </c>
      <c r="I83" s="13" t="s">
        <v>1042</v>
      </c>
      <c r="J83" s="125" t="s">
        <v>1043</v>
      </c>
      <c r="K83" s="88">
        <v>43342</v>
      </c>
      <c r="L83" s="88">
        <v>43707</v>
      </c>
      <c r="M83" s="4">
        <f>S83/AE83*100</f>
        <v>84.194914940710191</v>
      </c>
      <c r="N83" s="2">
        <v>1</v>
      </c>
      <c r="O83" s="2" t="s">
        <v>1044</v>
      </c>
      <c r="P83" s="2" t="s">
        <v>1045</v>
      </c>
      <c r="Q83" s="24" t="s">
        <v>217</v>
      </c>
      <c r="R83" s="2" t="s">
        <v>36</v>
      </c>
      <c r="S83" s="25">
        <f>T83+U83</f>
        <v>351606.78</v>
      </c>
      <c r="T83" s="25">
        <v>351606.78</v>
      </c>
      <c r="U83" s="25">
        <v>0</v>
      </c>
      <c r="V83" s="25">
        <f>W83+X83</f>
        <v>57651.47</v>
      </c>
      <c r="W83" s="25">
        <v>57651.47</v>
      </c>
      <c r="X83" s="25">
        <v>0</v>
      </c>
      <c r="Y83" s="25">
        <f>Z83+AA83</f>
        <v>8352.2199999999993</v>
      </c>
      <c r="Z83" s="25">
        <v>8352.2199999999993</v>
      </c>
      <c r="AA83" s="25">
        <v>0</v>
      </c>
      <c r="AB83" s="25">
        <f>AC83+AD83</f>
        <v>0</v>
      </c>
      <c r="AC83" s="25"/>
      <c r="AD83" s="25"/>
      <c r="AE83" s="25">
        <f>S83+V83+Y83+AB83</f>
        <v>417610.47</v>
      </c>
      <c r="AF83" s="25"/>
      <c r="AG83" s="25">
        <f>AE83+AF83</f>
        <v>417610.47</v>
      </c>
      <c r="AH83" s="28" t="s">
        <v>633</v>
      </c>
      <c r="AI83" s="74" t="s">
        <v>390</v>
      </c>
      <c r="AJ83" s="29">
        <v>41760.019999999997</v>
      </c>
      <c r="AK83" s="29">
        <v>0</v>
      </c>
    </row>
    <row r="84" spans="1:37" ht="315" x14ac:dyDescent="0.25">
      <c r="A84" s="5">
        <v>78</v>
      </c>
      <c r="B84" s="69">
        <v>120572</v>
      </c>
      <c r="C84" s="121">
        <v>82</v>
      </c>
      <c r="D84" s="2" t="s">
        <v>175</v>
      </c>
      <c r="E84" s="7" t="s">
        <v>1028</v>
      </c>
      <c r="F84" s="122" t="s">
        <v>371</v>
      </c>
      <c r="G84" s="6" t="s">
        <v>357</v>
      </c>
      <c r="H84" s="6" t="s">
        <v>358</v>
      </c>
      <c r="I84" s="2" t="s">
        <v>187</v>
      </c>
      <c r="J84" s="11" t="s">
        <v>804</v>
      </c>
      <c r="K84" s="88">
        <v>43171</v>
      </c>
      <c r="L84" s="88">
        <v>43658</v>
      </c>
      <c r="M84" s="4">
        <f t="shared" ref="M84:M85" si="130">S84/AE84*100</f>
        <v>85.000000359311386</v>
      </c>
      <c r="N84" s="2">
        <v>4</v>
      </c>
      <c r="O84" s="2" t="s">
        <v>359</v>
      </c>
      <c r="P84" s="2" t="s">
        <v>360</v>
      </c>
      <c r="Q84" s="24" t="s">
        <v>217</v>
      </c>
      <c r="R84" s="2" t="s">
        <v>36</v>
      </c>
      <c r="S84" s="26">
        <f t="shared" ref="S84:S85" si="131">T84+U84</f>
        <v>354845.43</v>
      </c>
      <c r="T84" s="25">
        <v>354845.43</v>
      </c>
      <c r="U84" s="25">
        <v>0</v>
      </c>
      <c r="V84" s="26">
        <f t="shared" si="99"/>
        <v>54270.48</v>
      </c>
      <c r="W84" s="25">
        <v>54270.48</v>
      </c>
      <c r="X84" s="25">
        <v>0</v>
      </c>
      <c r="Y84" s="26">
        <f t="shared" ref="Y84:Y85" si="132">Z84+AA84</f>
        <v>8349.2999999999993</v>
      </c>
      <c r="Z84" s="25">
        <v>8349.2999999999993</v>
      </c>
      <c r="AA84" s="25">
        <v>0</v>
      </c>
      <c r="AB84" s="25">
        <f t="shared" si="101"/>
        <v>0</v>
      </c>
      <c r="AC84" s="25"/>
      <c r="AD84" s="25"/>
      <c r="AE84" s="25">
        <f t="shared" si="90"/>
        <v>417465.20999999996</v>
      </c>
      <c r="AF84" s="25">
        <v>0</v>
      </c>
      <c r="AG84" s="25">
        <f t="shared" si="102"/>
        <v>417465.20999999996</v>
      </c>
      <c r="AH84" s="28" t="s">
        <v>633</v>
      </c>
      <c r="AI84" s="74" t="s">
        <v>187</v>
      </c>
      <c r="AJ84" s="40">
        <f>14375+7002.3</f>
        <v>21377.3</v>
      </c>
      <c r="AK84" s="29">
        <f>2198.53+1070.94</f>
        <v>3269.4700000000003</v>
      </c>
    </row>
    <row r="85" spans="1:37" ht="157.5" x14ac:dyDescent="0.25">
      <c r="A85" s="5">
        <v>79</v>
      </c>
      <c r="B85" s="69">
        <v>118183</v>
      </c>
      <c r="C85" s="13">
        <v>422</v>
      </c>
      <c r="D85" s="2" t="s">
        <v>749</v>
      </c>
      <c r="E85" s="7" t="s">
        <v>756</v>
      </c>
      <c r="F85" s="122" t="s">
        <v>660</v>
      </c>
      <c r="G85" s="6" t="s">
        <v>803</v>
      </c>
      <c r="H85" s="6" t="s">
        <v>358</v>
      </c>
      <c r="I85" s="2" t="s">
        <v>802</v>
      </c>
      <c r="J85" s="7" t="s">
        <v>805</v>
      </c>
      <c r="K85" s="88">
        <v>43290</v>
      </c>
      <c r="L85" s="8">
        <v>43655</v>
      </c>
      <c r="M85" s="4">
        <f t="shared" si="130"/>
        <v>84.151395586791139</v>
      </c>
      <c r="N85" s="2">
        <v>4</v>
      </c>
      <c r="O85" s="2" t="s">
        <v>359</v>
      </c>
      <c r="P85" s="2" t="s">
        <v>360</v>
      </c>
      <c r="Q85" s="24" t="s">
        <v>217</v>
      </c>
      <c r="R85" s="13" t="s">
        <v>806</v>
      </c>
      <c r="S85" s="26">
        <f t="shared" si="131"/>
        <v>245240.99</v>
      </c>
      <c r="T85" s="25">
        <v>245240.99</v>
      </c>
      <c r="U85" s="34">
        <v>0</v>
      </c>
      <c r="V85" s="26">
        <f t="shared" si="99"/>
        <v>40358.75</v>
      </c>
      <c r="W85" s="40">
        <v>40358.75</v>
      </c>
      <c r="X85" s="34"/>
      <c r="Y85" s="26">
        <f t="shared" si="132"/>
        <v>5828.57</v>
      </c>
      <c r="Z85" s="40">
        <v>5828.57</v>
      </c>
      <c r="AA85" s="39">
        <v>0</v>
      </c>
      <c r="AB85" s="25">
        <f t="shared" si="101"/>
        <v>0</v>
      </c>
      <c r="AC85" s="34"/>
      <c r="AD85" s="34"/>
      <c r="AE85" s="25">
        <f t="shared" si="90"/>
        <v>291428.31</v>
      </c>
      <c r="AF85" s="25">
        <v>0</v>
      </c>
      <c r="AG85" s="25">
        <f t="shared" si="102"/>
        <v>291428.31</v>
      </c>
      <c r="AH85" s="28" t="s">
        <v>633</v>
      </c>
      <c r="AI85" s="74" t="s">
        <v>187</v>
      </c>
      <c r="AJ85" s="25">
        <v>0</v>
      </c>
      <c r="AK85" s="25">
        <v>0</v>
      </c>
    </row>
    <row r="86" spans="1:37" ht="189" x14ac:dyDescent="0.25">
      <c r="A86" s="2">
        <v>80</v>
      </c>
      <c r="B86" s="69">
        <v>120801</v>
      </c>
      <c r="C86" s="121">
        <v>87</v>
      </c>
      <c r="D86" s="2" t="s">
        <v>174</v>
      </c>
      <c r="E86" s="7" t="s">
        <v>1028</v>
      </c>
      <c r="F86" s="122" t="s">
        <v>371</v>
      </c>
      <c r="G86" s="6" t="s">
        <v>337</v>
      </c>
      <c r="H86" s="6" t="s">
        <v>338</v>
      </c>
      <c r="I86" s="2" t="s">
        <v>339</v>
      </c>
      <c r="J86" s="11" t="s">
        <v>340</v>
      </c>
      <c r="K86" s="88">
        <v>43166</v>
      </c>
      <c r="L86" s="88">
        <v>43653</v>
      </c>
      <c r="M86" s="4">
        <f t="shared" ref="M86:M89" si="133">S86/AE86*100</f>
        <v>84.168038598864953</v>
      </c>
      <c r="N86" s="2">
        <v>3</v>
      </c>
      <c r="O86" s="2" t="s">
        <v>341</v>
      </c>
      <c r="P86" s="2" t="s">
        <v>342</v>
      </c>
      <c r="Q86" s="19" t="s">
        <v>217</v>
      </c>
      <c r="R86" s="2" t="s">
        <v>36</v>
      </c>
      <c r="S86" s="26">
        <f t="shared" ref="S86:S87" si="134">T86+U86</f>
        <v>357481.33</v>
      </c>
      <c r="T86" s="25">
        <v>357481.33</v>
      </c>
      <c r="U86" s="25">
        <v>0</v>
      </c>
      <c r="V86" s="26">
        <f t="shared" si="99"/>
        <v>58747.57</v>
      </c>
      <c r="W86" s="25">
        <v>58747.57</v>
      </c>
      <c r="X86" s="25">
        <v>0</v>
      </c>
      <c r="Y86" s="26">
        <f t="shared" ref="Y86:Y87" si="135">Z86+AA86</f>
        <v>8494.4699999999993</v>
      </c>
      <c r="Z86" s="25">
        <v>8494.4699999999993</v>
      </c>
      <c r="AA86" s="25">
        <v>0</v>
      </c>
      <c r="AB86" s="25">
        <f t="shared" si="101"/>
        <v>0</v>
      </c>
      <c r="AC86" s="25"/>
      <c r="AD86" s="25"/>
      <c r="AE86" s="25">
        <f t="shared" si="90"/>
        <v>424723.37</v>
      </c>
      <c r="AF86" s="25">
        <v>0</v>
      </c>
      <c r="AG86" s="25" t="s">
        <v>598</v>
      </c>
      <c r="AH86" s="28" t="s">
        <v>633</v>
      </c>
      <c r="AI86" s="74" t="s">
        <v>187</v>
      </c>
      <c r="AJ86" s="40">
        <v>70082.64</v>
      </c>
      <c r="AK86" s="29">
        <v>4618.03</v>
      </c>
    </row>
    <row r="87" spans="1:37" ht="236.25" x14ac:dyDescent="0.25">
      <c r="A87" s="5">
        <v>81</v>
      </c>
      <c r="B87" s="69">
        <v>119511</v>
      </c>
      <c r="C87" s="13">
        <v>464</v>
      </c>
      <c r="D87" s="2" t="s">
        <v>173</v>
      </c>
      <c r="E87" s="13" t="s">
        <v>1103</v>
      </c>
      <c r="F87" s="2" t="s">
        <v>590</v>
      </c>
      <c r="G87" s="6" t="s">
        <v>591</v>
      </c>
      <c r="H87" s="6" t="s">
        <v>592</v>
      </c>
      <c r="I87" s="2" t="s">
        <v>390</v>
      </c>
      <c r="J87" s="6" t="s">
        <v>593</v>
      </c>
      <c r="K87" s="88">
        <v>43257</v>
      </c>
      <c r="L87" s="57">
        <v>43744</v>
      </c>
      <c r="M87" s="4">
        <f t="shared" si="133"/>
        <v>85</v>
      </c>
      <c r="N87" s="112">
        <v>3</v>
      </c>
      <c r="O87" s="112" t="s">
        <v>472</v>
      </c>
      <c r="P87" s="112" t="s">
        <v>342</v>
      </c>
      <c r="Q87" s="112" t="s">
        <v>217</v>
      </c>
      <c r="R87" s="112" t="s">
        <v>594</v>
      </c>
      <c r="S87" s="26">
        <f t="shared" si="134"/>
        <v>501075</v>
      </c>
      <c r="T87" s="25">
        <v>501075</v>
      </c>
      <c r="U87" s="25">
        <v>0</v>
      </c>
      <c r="V87" s="26">
        <f t="shared" si="99"/>
        <v>76635</v>
      </c>
      <c r="W87" s="25">
        <v>76635</v>
      </c>
      <c r="X87" s="25">
        <v>0</v>
      </c>
      <c r="Y87" s="26">
        <f t="shared" si="135"/>
        <v>11790</v>
      </c>
      <c r="Z87" s="29">
        <v>11790</v>
      </c>
      <c r="AA87" s="29">
        <v>0</v>
      </c>
      <c r="AB87" s="25">
        <f t="shared" si="101"/>
        <v>0</v>
      </c>
      <c r="AC87" s="27">
        <v>0</v>
      </c>
      <c r="AD87" s="27">
        <v>0</v>
      </c>
      <c r="AE87" s="25">
        <f>S87+V87+Y87+AB87</f>
        <v>589500</v>
      </c>
      <c r="AF87" s="30">
        <v>0</v>
      </c>
      <c r="AG87" s="25">
        <f t="shared" si="102"/>
        <v>589500</v>
      </c>
      <c r="AH87" s="28" t="s">
        <v>633</v>
      </c>
      <c r="AI87" s="32"/>
      <c r="AJ87" s="79">
        <v>0</v>
      </c>
      <c r="AK87" s="29">
        <v>0</v>
      </c>
    </row>
    <row r="88" spans="1:37" ht="157.5" x14ac:dyDescent="0.25">
      <c r="A88" s="5">
        <v>82</v>
      </c>
      <c r="B88" s="69">
        <v>118062</v>
      </c>
      <c r="C88" s="121">
        <v>421</v>
      </c>
      <c r="D88" s="112" t="s">
        <v>172</v>
      </c>
      <c r="E88" s="7" t="s">
        <v>756</v>
      </c>
      <c r="F88" s="122" t="s">
        <v>660</v>
      </c>
      <c r="G88" s="51" t="s">
        <v>1199</v>
      </c>
      <c r="H88" s="193" t="s">
        <v>1200</v>
      </c>
      <c r="I88" s="112" t="s">
        <v>1000</v>
      </c>
      <c r="J88" s="6" t="s">
        <v>1202</v>
      </c>
      <c r="K88" s="88">
        <v>43412</v>
      </c>
      <c r="L88" s="8">
        <v>43807</v>
      </c>
      <c r="M88" s="112">
        <f t="shared" si="133"/>
        <v>85.000007860659679</v>
      </c>
      <c r="N88" s="112">
        <v>6</v>
      </c>
      <c r="O88" s="112" t="s">
        <v>473</v>
      </c>
      <c r="P88" s="112" t="s">
        <v>391</v>
      </c>
      <c r="Q88" s="109" t="s">
        <v>217</v>
      </c>
      <c r="R88" s="87" t="s">
        <v>36</v>
      </c>
      <c r="S88" s="26">
        <f>T88+U88</f>
        <v>308180.27</v>
      </c>
      <c r="T88" s="34">
        <v>308180.27</v>
      </c>
      <c r="U88" s="34">
        <v>0</v>
      </c>
      <c r="V88" s="26">
        <f t="shared" si="99"/>
        <v>47133.4</v>
      </c>
      <c r="W88" s="34">
        <v>47133.4</v>
      </c>
      <c r="X88" s="34">
        <v>0</v>
      </c>
      <c r="Y88" s="39">
        <f>Z88+AA88</f>
        <v>7251.32</v>
      </c>
      <c r="Z88" s="39">
        <v>7251.32</v>
      </c>
      <c r="AA88" s="39">
        <v>0</v>
      </c>
      <c r="AB88" s="25">
        <f t="shared" si="101"/>
        <v>0</v>
      </c>
      <c r="AC88" s="194">
        <v>0</v>
      </c>
      <c r="AD88" s="194">
        <v>0</v>
      </c>
      <c r="AE88" s="25">
        <f t="shared" ref="AE88:AE118" si="136">S88+V88+Y88+AB88</f>
        <v>362564.99000000005</v>
      </c>
      <c r="AF88" s="194">
        <v>0</v>
      </c>
      <c r="AG88" s="25">
        <f t="shared" si="102"/>
        <v>362564.99000000005</v>
      </c>
      <c r="AH88" s="28" t="s">
        <v>930</v>
      </c>
      <c r="AI88" s="32" t="s">
        <v>1000</v>
      </c>
      <c r="AJ88" s="33"/>
      <c r="AK88" s="32"/>
    </row>
    <row r="89" spans="1:37" ht="141.75" x14ac:dyDescent="0.25">
      <c r="A89" s="2">
        <v>83</v>
      </c>
      <c r="B89" s="69">
        <v>119377</v>
      </c>
      <c r="C89" s="121">
        <v>463</v>
      </c>
      <c r="D89" s="112" t="s">
        <v>172</v>
      </c>
      <c r="E89" s="13" t="s">
        <v>1103</v>
      </c>
      <c r="F89" s="2" t="s">
        <v>590</v>
      </c>
      <c r="G89" s="51" t="s">
        <v>1005</v>
      </c>
      <c r="H89" s="195" t="s">
        <v>1002</v>
      </c>
      <c r="I89" s="112" t="s">
        <v>1000</v>
      </c>
      <c r="J89" s="6" t="s">
        <v>1003</v>
      </c>
      <c r="K89" s="88">
        <v>43332</v>
      </c>
      <c r="L89" s="88">
        <v>43819</v>
      </c>
      <c r="M89" s="112">
        <f t="shared" si="133"/>
        <v>85.000001900439869</v>
      </c>
      <c r="N89" s="2">
        <v>6</v>
      </c>
      <c r="O89" s="112" t="s">
        <v>474</v>
      </c>
      <c r="P89" s="112" t="s">
        <v>1004</v>
      </c>
      <c r="Q89" s="112" t="s">
        <v>217</v>
      </c>
      <c r="R89" s="87" t="s">
        <v>36</v>
      </c>
      <c r="S89" s="26">
        <f t="shared" ref="S89" si="137">T89+U89</f>
        <v>313085.42</v>
      </c>
      <c r="T89" s="25">
        <v>313085.42</v>
      </c>
      <c r="U89" s="25">
        <v>0</v>
      </c>
      <c r="V89" s="26">
        <f t="shared" si="99"/>
        <v>47883.64</v>
      </c>
      <c r="W89" s="25">
        <v>47883.64</v>
      </c>
      <c r="X89" s="25">
        <v>0</v>
      </c>
      <c r="Y89" s="29">
        <f>Z89+AA89</f>
        <v>7366.72</v>
      </c>
      <c r="Z89" s="29">
        <v>7366.72</v>
      </c>
      <c r="AA89" s="29">
        <v>0</v>
      </c>
      <c r="AB89" s="25">
        <f t="shared" si="101"/>
        <v>0</v>
      </c>
      <c r="AC89" s="102">
        <v>0</v>
      </c>
      <c r="AD89" s="102">
        <v>0</v>
      </c>
      <c r="AE89" s="25">
        <f t="shared" si="136"/>
        <v>368335.77999999997</v>
      </c>
      <c r="AF89" s="39">
        <v>4938.5</v>
      </c>
      <c r="AG89" s="25">
        <f t="shared" si="102"/>
        <v>373274.27999999997</v>
      </c>
      <c r="AH89" s="28" t="s">
        <v>930</v>
      </c>
      <c r="AI89" s="32" t="s">
        <v>187</v>
      </c>
      <c r="AJ89" s="29">
        <v>0</v>
      </c>
      <c r="AK89" s="29">
        <v>0</v>
      </c>
    </row>
    <row r="90" spans="1:37" ht="268.5" customHeight="1" x14ac:dyDescent="0.25">
      <c r="A90" s="5">
        <v>84</v>
      </c>
      <c r="B90" s="2">
        <v>118759</v>
      </c>
      <c r="C90" s="121">
        <v>439</v>
      </c>
      <c r="D90" s="112" t="s">
        <v>649</v>
      </c>
      <c r="E90" s="7" t="s">
        <v>756</v>
      </c>
      <c r="F90" s="7" t="s">
        <v>660</v>
      </c>
      <c r="G90" s="51" t="s">
        <v>863</v>
      </c>
      <c r="H90" s="6" t="s">
        <v>864</v>
      </c>
      <c r="I90" s="2" t="s">
        <v>865</v>
      </c>
      <c r="J90" s="6" t="s">
        <v>866</v>
      </c>
      <c r="K90" s="88">
        <v>43304</v>
      </c>
      <c r="L90" s="88">
        <v>43792</v>
      </c>
      <c r="M90" s="4">
        <f t="shared" ref="M90" si="138">S90/AE90*100</f>
        <v>84.213980856539493</v>
      </c>
      <c r="N90" s="51">
        <v>7</v>
      </c>
      <c r="O90" s="51" t="s">
        <v>867</v>
      </c>
      <c r="P90" s="51" t="s">
        <v>867</v>
      </c>
      <c r="Q90" s="51" t="s">
        <v>217</v>
      </c>
      <c r="R90" s="51" t="s">
        <v>36</v>
      </c>
      <c r="S90" s="26">
        <v>288260.65000000002</v>
      </c>
      <c r="T90" s="196">
        <v>288260.65000000002</v>
      </c>
      <c r="U90" s="165" t="s">
        <v>870</v>
      </c>
      <c r="V90" s="26">
        <v>47188.93</v>
      </c>
      <c r="W90" s="165">
        <v>47188.93</v>
      </c>
      <c r="X90" s="165" t="s">
        <v>870</v>
      </c>
      <c r="Y90" s="26">
        <v>6845.9</v>
      </c>
      <c r="Z90" s="165">
        <v>6845.9</v>
      </c>
      <c r="AA90" s="165" t="s">
        <v>870</v>
      </c>
      <c r="AB90" s="25">
        <f t="shared" ref="AB90:AB114" si="139">AC90+AD90</f>
        <v>0</v>
      </c>
      <c r="AC90" s="102"/>
      <c r="AD90" s="102"/>
      <c r="AE90" s="25">
        <f>S90+V90+Y90+AB90</f>
        <v>342295.48000000004</v>
      </c>
      <c r="AF90" s="32"/>
      <c r="AG90" s="25">
        <f t="shared" si="102"/>
        <v>342295.48000000004</v>
      </c>
      <c r="AH90" s="28" t="s">
        <v>633</v>
      </c>
      <c r="AI90" s="74" t="s">
        <v>187</v>
      </c>
      <c r="AJ90" s="29">
        <v>34229.54</v>
      </c>
      <c r="AK90" s="29">
        <v>0</v>
      </c>
    </row>
    <row r="91" spans="1:37" ht="315" x14ac:dyDescent="0.25">
      <c r="A91" s="5">
        <v>85</v>
      </c>
      <c r="B91" s="83">
        <v>119841</v>
      </c>
      <c r="C91" s="121">
        <v>477</v>
      </c>
      <c r="D91" s="112" t="s">
        <v>178</v>
      </c>
      <c r="E91" s="13" t="s">
        <v>1103</v>
      </c>
      <c r="F91" s="7" t="s">
        <v>590</v>
      </c>
      <c r="G91" s="7" t="s">
        <v>884</v>
      </c>
      <c r="H91" s="6" t="s">
        <v>864</v>
      </c>
      <c r="I91" s="2" t="s">
        <v>865</v>
      </c>
      <c r="J91" s="7" t="s">
        <v>885</v>
      </c>
      <c r="K91" s="88">
        <v>43304</v>
      </c>
      <c r="L91" s="88">
        <v>43792</v>
      </c>
      <c r="M91" s="4">
        <f>S91/AE91*100</f>
        <v>84.227561665534452</v>
      </c>
      <c r="N91" s="51">
        <v>7</v>
      </c>
      <c r="O91" s="51" t="s">
        <v>867</v>
      </c>
      <c r="P91" s="51" t="s">
        <v>867</v>
      </c>
      <c r="Q91" s="51" t="s">
        <v>217</v>
      </c>
      <c r="R91" s="2" t="s">
        <v>36</v>
      </c>
      <c r="S91" s="26">
        <f t="shared" ref="S91" si="140">T91+U91</f>
        <v>486941.45</v>
      </c>
      <c r="T91" s="40">
        <v>486941.45</v>
      </c>
      <c r="U91" s="133">
        <v>0</v>
      </c>
      <c r="V91" s="26">
        <f t="shared" ref="V91:V103" si="141">W91+X91</f>
        <v>79622</v>
      </c>
      <c r="W91" s="30">
        <v>79622</v>
      </c>
      <c r="X91" s="133">
        <v>0</v>
      </c>
      <c r="Y91" s="26">
        <v>11562.57</v>
      </c>
      <c r="Z91" s="29">
        <v>11562.57</v>
      </c>
      <c r="AA91" s="133">
        <v>0</v>
      </c>
      <c r="AB91" s="25">
        <f t="shared" si="139"/>
        <v>0</v>
      </c>
      <c r="AC91" s="102">
        <v>0</v>
      </c>
      <c r="AD91" s="102">
        <v>0</v>
      </c>
      <c r="AE91" s="25">
        <f t="shared" si="136"/>
        <v>578126.0199999999</v>
      </c>
      <c r="AF91" s="32"/>
      <c r="AG91" s="25">
        <f t="shared" ref="AG91:AG130" si="142">AE91+AF91</f>
        <v>578126.0199999999</v>
      </c>
      <c r="AH91" s="28" t="s">
        <v>633</v>
      </c>
      <c r="AI91" s="74" t="s">
        <v>187</v>
      </c>
      <c r="AJ91" s="40">
        <v>57812.6</v>
      </c>
      <c r="AK91" s="29">
        <v>0</v>
      </c>
    </row>
    <row r="92" spans="1:37" ht="120" x14ac:dyDescent="0.25">
      <c r="A92" s="2">
        <v>86</v>
      </c>
      <c r="B92" s="69">
        <v>117764</v>
      </c>
      <c r="C92" s="13">
        <v>416</v>
      </c>
      <c r="D92" s="2" t="s">
        <v>735</v>
      </c>
      <c r="E92" s="7" t="s">
        <v>756</v>
      </c>
      <c r="F92" s="6" t="s">
        <v>660</v>
      </c>
      <c r="G92" s="6" t="s">
        <v>978</v>
      </c>
      <c r="H92" s="2" t="s">
        <v>979</v>
      </c>
      <c r="I92" s="2" t="s">
        <v>187</v>
      </c>
      <c r="J92" s="2"/>
      <c r="K92" s="88">
        <v>43326</v>
      </c>
      <c r="L92" s="88">
        <v>43813</v>
      </c>
      <c r="M92" s="2">
        <f t="shared" ref="M92" si="143">S92/AE92*100</f>
        <v>85.000000298812211</v>
      </c>
      <c r="N92" s="2"/>
      <c r="O92" s="2"/>
      <c r="P92" s="2" t="s">
        <v>537</v>
      </c>
      <c r="Q92" s="2" t="s">
        <v>217</v>
      </c>
      <c r="R92" s="87" t="s">
        <v>36</v>
      </c>
      <c r="S92" s="26">
        <f t="shared" ref="S92" si="144">T92+U92</f>
        <v>284459.59000000003</v>
      </c>
      <c r="T92" s="29">
        <v>284459.59000000003</v>
      </c>
      <c r="U92" s="133">
        <v>0</v>
      </c>
      <c r="V92" s="26">
        <f t="shared" si="141"/>
        <v>43505.58</v>
      </c>
      <c r="W92" s="29">
        <v>43505.58</v>
      </c>
      <c r="X92" s="133">
        <v>0</v>
      </c>
      <c r="Y92" s="29">
        <f>Z92+AA92</f>
        <v>6693.17</v>
      </c>
      <c r="Z92" s="29">
        <v>6693.17</v>
      </c>
      <c r="AA92" s="133">
        <v>0</v>
      </c>
      <c r="AB92" s="25">
        <f t="shared" si="139"/>
        <v>0</v>
      </c>
      <c r="AC92" s="127">
        <v>0</v>
      </c>
      <c r="AD92" s="127">
        <v>0</v>
      </c>
      <c r="AE92" s="25">
        <f t="shared" si="136"/>
        <v>334658.34000000003</v>
      </c>
      <c r="AF92" s="30">
        <v>0</v>
      </c>
      <c r="AG92" s="25">
        <f t="shared" si="142"/>
        <v>334658.34000000003</v>
      </c>
      <c r="AH92" s="28" t="s">
        <v>633</v>
      </c>
      <c r="AI92" s="30" t="s">
        <v>187</v>
      </c>
      <c r="AJ92" s="25">
        <v>33465.83</v>
      </c>
      <c r="AK92" s="25">
        <v>0</v>
      </c>
    </row>
    <row r="93" spans="1:37" ht="157.5" x14ac:dyDescent="0.25">
      <c r="A93" s="5">
        <v>87</v>
      </c>
      <c r="B93" s="69">
        <v>110909</v>
      </c>
      <c r="C93" s="121">
        <v>115</v>
      </c>
      <c r="D93" s="2" t="s">
        <v>178</v>
      </c>
      <c r="E93" s="7" t="s">
        <v>1028</v>
      </c>
      <c r="F93" s="138" t="s">
        <v>371</v>
      </c>
      <c r="G93" s="197" t="s">
        <v>458</v>
      </c>
      <c r="H93" s="21" t="s">
        <v>457</v>
      </c>
      <c r="I93" s="13" t="s">
        <v>187</v>
      </c>
      <c r="J93" s="11" t="s">
        <v>459</v>
      </c>
      <c r="K93" s="88">
        <v>43214</v>
      </c>
      <c r="L93" s="88">
        <v>43701</v>
      </c>
      <c r="M93" s="4">
        <f t="shared" ref="M93" si="145">S93/AE93*100</f>
        <v>85.000000000000014</v>
      </c>
      <c r="N93" s="2">
        <v>3</v>
      </c>
      <c r="O93" s="2" t="s">
        <v>460</v>
      </c>
      <c r="P93" s="2" t="s">
        <v>469</v>
      </c>
      <c r="Q93" s="24" t="s">
        <v>217</v>
      </c>
      <c r="R93" s="13" t="s">
        <v>36</v>
      </c>
      <c r="S93" s="26">
        <f t="shared" ref="S93" si="146">T93+U93</f>
        <v>349633.9</v>
      </c>
      <c r="T93" s="198">
        <v>349633.9</v>
      </c>
      <c r="U93" s="133">
        <v>0</v>
      </c>
      <c r="V93" s="26">
        <f t="shared" si="141"/>
        <v>53473.42</v>
      </c>
      <c r="W93" s="199">
        <v>53473.42</v>
      </c>
      <c r="X93" s="133">
        <v>0</v>
      </c>
      <c r="Y93" s="26">
        <f t="shared" ref="Y93" si="147">Z93+AA93</f>
        <v>8226.68</v>
      </c>
      <c r="Z93" s="199">
        <v>8226.68</v>
      </c>
      <c r="AA93" s="133">
        <v>0</v>
      </c>
      <c r="AB93" s="25">
        <f t="shared" si="139"/>
        <v>0</v>
      </c>
      <c r="AC93" s="200">
        <v>0</v>
      </c>
      <c r="AD93" s="200">
        <v>0</v>
      </c>
      <c r="AE93" s="25">
        <f t="shared" si="136"/>
        <v>411334</v>
      </c>
      <c r="AF93" s="25">
        <v>0</v>
      </c>
      <c r="AG93" s="25">
        <f t="shared" si="142"/>
        <v>411334</v>
      </c>
      <c r="AH93" s="28" t="s">
        <v>633</v>
      </c>
      <c r="AI93" s="74" t="s">
        <v>187</v>
      </c>
      <c r="AJ93" s="40">
        <v>41133.4</v>
      </c>
      <c r="AK93" s="29">
        <v>0</v>
      </c>
    </row>
    <row r="94" spans="1:37" ht="220.5" x14ac:dyDescent="0.25">
      <c r="A94" s="5">
        <v>88</v>
      </c>
      <c r="B94" s="83">
        <v>119235</v>
      </c>
      <c r="C94" s="121">
        <v>479</v>
      </c>
      <c r="D94" s="112" t="s">
        <v>172</v>
      </c>
      <c r="E94" s="13" t="s">
        <v>1103</v>
      </c>
      <c r="F94" s="6" t="s">
        <v>590</v>
      </c>
      <c r="G94" s="201" t="s">
        <v>697</v>
      </c>
      <c r="H94" s="21" t="s">
        <v>698</v>
      </c>
      <c r="I94" s="2" t="s">
        <v>187</v>
      </c>
      <c r="J94" s="6" t="s">
        <v>699</v>
      </c>
      <c r="K94" s="8">
        <v>43276</v>
      </c>
      <c r="L94" s="8">
        <v>43702</v>
      </c>
      <c r="M94" s="17">
        <f>S94/AE94*100</f>
        <v>84.999999139224727</v>
      </c>
      <c r="N94" s="87">
        <v>5</v>
      </c>
      <c r="O94" s="87" t="s">
        <v>700</v>
      </c>
      <c r="P94" s="87" t="s">
        <v>701</v>
      </c>
      <c r="Q94" s="87" t="s">
        <v>217</v>
      </c>
      <c r="R94" s="87" t="s">
        <v>594</v>
      </c>
      <c r="S94" s="26">
        <f>T94+U94</f>
        <v>246870.47</v>
      </c>
      <c r="T94" s="29">
        <v>246870.47</v>
      </c>
      <c r="U94" s="133">
        <v>0</v>
      </c>
      <c r="V94" s="26">
        <f>W94+X94</f>
        <v>37756.660000000003</v>
      </c>
      <c r="W94" s="30">
        <v>37756.660000000003</v>
      </c>
      <c r="X94" s="133">
        <v>0</v>
      </c>
      <c r="Y94" s="26">
        <f>Z94+AA94</f>
        <v>5808.72</v>
      </c>
      <c r="Z94" s="29">
        <v>5808.72</v>
      </c>
      <c r="AA94" s="133">
        <v>0</v>
      </c>
      <c r="AB94" s="25">
        <f>AC94+AD94</f>
        <v>0</v>
      </c>
      <c r="AC94" s="131">
        <v>0</v>
      </c>
      <c r="AD94" s="131">
        <v>0</v>
      </c>
      <c r="AE94" s="25">
        <f>S94+V94+Y94+AB94</f>
        <v>290435.84999999998</v>
      </c>
      <c r="AF94" s="32"/>
      <c r="AG94" s="25">
        <f>AE94+AF94</f>
        <v>290435.84999999998</v>
      </c>
      <c r="AH94" s="28" t="s">
        <v>633</v>
      </c>
      <c r="AI94" s="93"/>
      <c r="AJ94" s="40">
        <v>28682</v>
      </c>
      <c r="AK94" s="29">
        <v>0</v>
      </c>
    </row>
    <row r="95" spans="1:37" ht="141.75" x14ac:dyDescent="0.25">
      <c r="A95" s="2">
        <v>89</v>
      </c>
      <c r="B95" s="83">
        <v>119160</v>
      </c>
      <c r="C95" s="121">
        <v>482</v>
      </c>
      <c r="D95" s="112" t="s">
        <v>178</v>
      </c>
      <c r="E95" s="13" t="s">
        <v>1103</v>
      </c>
      <c r="F95" s="6" t="s">
        <v>590</v>
      </c>
      <c r="G95" s="7" t="s">
        <v>876</v>
      </c>
      <c r="H95" s="7" t="s">
        <v>877</v>
      </c>
      <c r="I95" s="2" t="s">
        <v>187</v>
      </c>
      <c r="J95" s="7" t="s">
        <v>878</v>
      </c>
      <c r="K95" s="8">
        <v>43304</v>
      </c>
      <c r="L95" s="8">
        <v>43792</v>
      </c>
      <c r="M95" s="17">
        <f>S95/AE95*100</f>
        <v>84.99999840000666</v>
      </c>
      <c r="N95" s="87">
        <v>5</v>
      </c>
      <c r="O95" s="87" t="s">
        <v>700</v>
      </c>
      <c r="P95" s="87" t="s">
        <v>879</v>
      </c>
      <c r="Q95" s="87" t="s">
        <v>217</v>
      </c>
      <c r="R95" s="2" t="s">
        <v>36</v>
      </c>
      <c r="S95" s="26">
        <f>T95+U95</f>
        <v>212500.88</v>
      </c>
      <c r="T95" s="29">
        <v>212500.88</v>
      </c>
      <c r="U95" s="133">
        <v>0</v>
      </c>
      <c r="V95" s="26">
        <f>W95+X95</f>
        <v>32500.1</v>
      </c>
      <c r="W95" s="30">
        <v>32500.1</v>
      </c>
      <c r="X95" s="133">
        <v>0</v>
      </c>
      <c r="Y95" s="26">
        <f>Z95+AA95</f>
        <v>5000.0600000000004</v>
      </c>
      <c r="Z95" s="29">
        <v>5000.0600000000004</v>
      </c>
      <c r="AA95" s="133">
        <v>0</v>
      </c>
      <c r="AB95" s="25">
        <f>AC95+AD95</f>
        <v>0</v>
      </c>
      <c r="AC95" s="102">
        <v>0</v>
      </c>
      <c r="AD95" s="102"/>
      <c r="AE95" s="25">
        <f>S95+V95+Y95+AB95</f>
        <v>250001.04</v>
      </c>
      <c r="AF95" s="32"/>
      <c r="AG95" s="25">
        <f>AE95+AF95</f>
        <v>250001.04</v>
      </c>
      <c r="AH95" s="28" t="s">
        <v>633</v>
      </c>
      <c r="AI95" s="93"/>
      <c r="AJ95" s="40">
        <v>0</v>
      </c>
      <c r="AK95" s="29">
        <v>0</v>
      </c>
    </row>
    <row r="96" spans="1:37" ht="189" x14ac:dyDescent="0.25">
      <c r="A96" s="5">
        <v>90</v>
      </c>
      <c r="B96" s="69">
        <v>117063</v>
      </c>
      <c r="C96" s="13">
        <v>411</v>
      </c>
      <c r="D96" s="2" t="s">
        <v>749</v>
      </c>
      <c r="E96" s="7" t="s">
        <v>756</v>
      </c>
      <c r="F96" s="2" t="s">
        <v>660</v>
      </c>
      <c r="G96" s="7" t="s">
        <v>935</v>
      </c>
      <c r="H96" s="13" t="s">
        <v>877</v>
      </c>
      <c r="I96" s="112" t="s">
        <v>187</v>
      </c>
      <c r="J96" s="7" t="s">
        <v>936</v>
      </c>
      <c r="K96" s="8">
        <v>43313</v>
      </c>
      <c r="L96" s="8">
        <v>43677</v>
      </c>
      <c r="M96" s="17">
        <f>S96/AE96*100</f>
        <v>85</v>
      </c>
      <c r="N96" s="13">
        <v>5</v>
      </c>
      <c r="O96" s="13" t="s">
        <v>700</v>
      </c>
      <c r="P96" s="13" t="s">
        <v>879</v>
      </c>
      <c r="Q96" s="13" t="s">
        <v>217</v>
      </c>
      <c r="R96" s="2" t="s">
        <v>594</v>
      </c>
      <c r="S96" s="26">
        <f t="shared" ref="S96" si="148">T96+U96</f>
        <v>213015.1</v>
      </c>
      <c r="T96" s="34">
        <v>213015.1</v>
      </c>
      <c r="U96" s="34">
        <v>0</v>
      </c>
      <c r="V96" s="26">
        <f t="shared" si="141"/>
        <v>32578.78</v>
      </c>
      <c r="W96" s="34">
        <v>32578.78</v>
      </c>
      <c r="X96" s="34">
        <v>0</v>
      </c>
      <c r="Y96" s="26">
        <f t="shared" ref="Y96" si="149">Z96+AA96</f>
        <v>5012.12</v>
      </c>
      <c r="Z96" s="39">
        <v>5012.12</v>
      </c>
      <c r="AA96" s="39">
        <v>0</v>
      </c>
      <c r="AB96" s="25">
        <f t="shared" si="139"/>
        <v>0</v>
      </c>
      <c r="AC96" s="25">
        <v>0</v>
      </c>
      <c r="AD96" s="25">
        <v>0</v>
      </c>
      <c r="AE96" s="25">
        <f t="shared" si="136"/>
        <v>250606</v>
      </c>
      <c r="AF96" s="32"/>
      <c r="AG96" s="25">
        <f t="shared" si="142"/>
        <v>250606</v>
      </c>
      <c r="AH96" s="28" t="s">
        <v>633</v>
      </c>
      <c r="AI96" s="32"/>
      <c r="AJ96" s="79">
        <v>0</v>
      </c>
      <c r="AK96" s="79">
        <v>0</v>
      </c>
    </row>
    <row r="97" spans="1:37" ht="189" x14ac:dyDescent="0.25">
      <c r="A97" s="5">
        <v>91</v>
      </c>
      <c r="B97" s="69">
        <v>119289</v>
      </c>
      <c r="C97" s="13">
        <v>484</v>
      </c>
      <c r="D97" s="2" t="s">
        <v>175</v>
      </c>
      <c r="E97" s="13" t="s">
        <v>1103</v>
      </c>
      <c r="F97" s="2" t="s">
        <v>590</v>
      </c>
      <c r="G97" s="201" t="s">
        <v>674</v>
      </c>
      <c r="H97" s="6" t="s">
        <v>675</v>
      </c>
      <c r="I97" s="2" t="s">
        <v>390</v>
      </c>
      <c r="J97" s="3" t="s">
        <v>676</v>
      </c>
      <c r="K97" s="88">
        <v>43271</v>
      </c>
      <c r="L97" s="57">
        <v>43758</v>
      </c>
      <c r="M97" s="4">
        <f>S97/AE97*100</f>
        <v>85.000003319296809</v>
      </c>
      <c r="N97" s="112">
        <v>3</v>
      </c>
      <c r="O97" s="2" t="s">
        <v>475</v>
      </c>
      <c r="P97" s="2" t="s">
        <v>632</v>
      </c>
      <c r="Q97" s="2" t="s">
        <v>217</v>
      </c>
      <c r="R97" s="2" t="s">
        <v>594</v>
      </c>
      <c r="S97" s="26">
        <f>T97+U97</f>
        <v>332901.85000000009</v>
      </c>
      <c r="T97" s="102">
        <v>332901.85000000009</v>
      </c>
      <c r="U97" s="102">
        <v>0</v>
      </c>
      <c r="V97" s="26">
        <f>W97+X97</f>
        <v>50914.380000000005</v>
      </c>
      <c r="W97" s="102">
        <v>50914.380000000005</v>
      </c>
      <c r="X97" s="102">
        <v>0</v>
      </c>
      <c r="Y97" s="26">
        <f>Z97+AA97</f>
        <v>7832.9900000000016</v>
      </c>
      <c r="Z97" s="29">
        <v>7832.9900000000016</v>
      </c>
      <c r="AA97" s="29">
        <v>0</v>
      </c>
      <c r="AB97" s="25">
        <f>AC97+AD97</f>
        <v>0</v>
      </c>
      <c r="AC97" s="127">
        <v>0</v>
      </c>
      <c r="AD97" s="127">
        <v>0</v>
      </c>
      <c r="AE97" s="25">
        <f>S97+V97+Y97+AB97</f>
        <v>391649.22000000009</v>
      </c>
      <c r="AF97" s="102">
        <v>0</v>
      </c>
      <c r="AG97" s="25">
        <f>AE97+AF97</f>
        <v>391649.22000000009</v>
      </c>
      <c r="AH97" s="28" t="s">
        <v>633</v>
      </c>
      <c r="AI97" s="32"/>
      <c r="AJ97" s="79">
        <v>38381.620000000003</v>
      </c>
      <c r="AK97" s="29">
        <v>0</v>
      </c>
    </row>
    <row r="98" spans="1:37" ht="409.5" x14ac:dyDescent="0.25">
      <c r="A98" s="2">
        <v>92</v>
      </c>
      <c r="B98" s="83">
        <v>118717</v>
      </c>
      <c r="C98" s="121">
        <v>435</v>
      </c>
      <c r="D98" s="112" t="s">
        <v>749</v>
      </c>
      <c r="E98" s="7" t="s">
        <v>756</v>
      </c>
      <c r="F98" s="122" t="s">
        <v>660</v>
      </c>
      <c r="G98" s="201" t="s">
        <v>1021</v>
      </c>
      <c r="H98" s="2" t="s">
        <v>675</v>
      </c>
      <c r="I98" s="2" t="s">
        <v>390</v>
      </c>
      <c r="J98" s="11" t="s">
        <v>1022</v>
      </c>
      <c r="K98" s="88">
        <v>43333</v>
      </c>
      <c r="L98" s="88">
        <v>43790</v>
      </c>
      <c r="M98" s="4">
        <f t="shared" ref="M98" si="150">S98/AE98*100</f>
        <v>84.999995136543049</v>
      </c>
      <c r="N98" s="13">
        <v>3</v>
      </c>
      <c r="O98" s="2" t="s">
        <v>475</v>
      </c>
      <c r="P98" s="2" t="s">
        <v>632</v>
      </c>
      <c r="Q98" s="2" t="s">
        <v>217</v>
      </c>
      <c r="R98" s="2" t="s">
        <v>594</v>
      </c>
      <c r="S98" s="26">
        <f t="shared" ref="S98" si="151">T98+U98</f>
        <v>227204.63</v>
      </c>
      <c r="T98" s="34">
        <v>227204.63</v>
      </c>
      <c r="U98" s="34"/>
      <c r="V98" s="26">
        <f t="shared" si="141"/>
        <v>34748.959999999999</v>
      </c>
      <c r="W98" s="34">
        <v>34748.959999999999</v>
      </c>
      <c r="X98" s="34"/>
      <c r="Y98" s="26">
        <f t="shared" ref="Y98" si="152">Z98+AA98</f>
        <v>5345.99</v>
      </c>
      <c r="Z98" s="39">
        <v>5345.99</v>
      </c>
      <c r="AA98" s="39">
        <v>0</v>
      </c>
      <c r="AB98" s="25">
        <f t="shared" si="139"/>
        <v>0</v>
      </c>
      <c r="AC98" s="34"/>
      <c r="AD98" s="34"/>
      <c r="AE98" s="25">
        <f t="shared" si="136"/>
        <v>267299.58</v>
      </c>
      <c r="AF98" s="32"/>
      <c r="AG98" s="25">
        <f t="shared" si="142"/>
        <v>267299.58</v>
      </c>
      <c r="AH98" s="28" t="s">
        <v>633</v>
      </c>
      <c r="AI98" s="32"/>
      <c r="AJ98" s="79">
        <v>26729</v>
      </c>
      <c r="AK98" s="79">
        <v>0</v>
      </c>
    </row>
    <row r="99" spans="1:37" ht="236.25" x14ac:dyDescent="0.25">
      <c r="A99" s="5">
        <v>93</v>
      </c>
      <c r="B99" s="69">
        <v>119720</v>
      </c>
      <c r="C99" s="13">
        <v>481</v>
      </c>
      <c r="D99" s="2" t="s">
        <v>175</v>
      </c>
      <c r="E99" s="13" t="s">
        <v>1103</v>
      </c>
      <c r="F99" s="2" t="s">
        <v>590</v>
      </c>
      <c r="G99" s="201" t="s">
        <v>634</v>
      </c>
      <c r="H99" s="6" t="s">
        <v>635</v>
      </c>
      <c r="I99" s="2" t="s">
        <v>390</v>
      </c>
      <c r="J99" s="3" t="s">
        <v>637</v>
      </c>
      <c r="K99" s="88">
        <v>43264</v>
      </c>
      <c r="L99" s="57">
        <v>43751</v>
      </c>
      <c r="M99" s="4">
        <f>S99/AE99*100</f>
        <v>85.00000159999999</v>
      </c>
      <c r="N99" s="112">
        <v>3</v>
      </c>
      <c r="O99" s="2" t="s">
        <v>476</v>
      </c>
      <c r="P99" s="2" t="s">
        <v>636</v>
      </c>
      <c r="Q99" s="2" t="s">
        <v>217</v>
      </c>
      <c r="R99" s="2" t="s">
        <v>594</v>
      </c>
      <c r="S99" s="26">
        <f>T99+U99</f>
        <v>531250.01</v>
      </c>
      <c r="T99" s="102">
        <v>531250.01</v>
      </c>
      <c r="U99" s="102">
        <v>0</v>
      </c>
      <c r="V99" s="26">
        <f>W99+X99</f>
        <v>81249.989999999991</v>
      </c>
      <c r="W99" s="102">
        <v>81249.989999999991</v>
      </c>
      <c r="X99" s="102">
        <v>0</v>
      </c>
      <c r="Y99" s="26">
        <f>Z99+AA99</f>
        <v>12500</v>
      </c>
      <c r="Z99" s="29">
        <v>12500</v>
      </c>
      <c r="AA99" s="29">
        <v>0</v>
      </c>
      <c r="AB99" s="25">
        <f>AC99+AD99</f>
        <v>0</v>
      </c>
      <c r="AC99" s="127">
        <v>0</v>
      </c>
      <c r="AD99" s="127">
        <v>0</v>
      </c>
      <c r="AE99" s="25">
        <f>S99+V99+Y99+AB99</f>
        <v>625000</v>
      </c>
      <c r="AF99" s="102">
        <v>19813.5</v>
      </c>
      <c r="AG99" s="25">
        <f>AE99+AF99</f>
        <v>644813.5</v>
      </c>
      <c r="AH99" s="28" t="s">
        <v>633</v>
      </c>
      <c r="AI99" s="32"/>
      <c r="AJ99" s="79">
        <v>0</v>
      </c>
      <c r="AK99" s="29">
        <v>0</v>
      </c>
    </row>
    <row r="100" spans="1:37" s="192" customFormat="1" ht="283.5" x14ac:dyDescent="0.25">
      <c r="A100" s="5">
        <v>94</v>
      </c>
      <c r="B100" s="126">
        <v>118770</v>
      </c>
      <c r="C100" s="13">
        <v>440</v>
      </c>
      <c r="D100" s="13" t="s">
        <v>901</v>
      </c>
      <c r="E100" s="7" t="s">
        <v>756</v>
      </c>
      <c r="F100" s="7" t="s">
        <v>660</v>
      </c>
      <c r="G100" s="7" t="s">
        <v>954</v>
      </c>
      <c r="H100" s="13" t="s">
        <v>955</v>
      </c>
      <c r="I100" s="13" t="s">
        <v>187</v>
      </c>
      <c r="J100" s="7" t="s">
        <v>957</v>
      </c>
      <c r="K100" s="8">
        <v>43318</v>
      </c>
      <c r="L100" s="8">
        <v>43683</v>
      </c>
      <c r="M100" s="17">
        <f t="shared" ref="M100" si="153">S100/AE100*100</f>
        <v>85</v>
      </c>
      <c r="N100" s="13">
        <v>3</v>
      </c>
      <c r="O100" s="13" t="s">
        <v>476</v>
      </c>
      <c r="P100" s="13" t="s">
        <v>956</v>
      </c>
      <c r="Q100" s="13" t="s">
        <v>217</v>
      </c>
      <c r="R100" s="13" t="s">
        <v>594</v>
      </c>
      <c r="S100" s="26">
        <f t="shared" ref="S100" si="154">T100+U100</f>
        <v>254981.3</v>
      </c>
      <c r="T100" s="40">
        <v>254981.3</v>
      </c>
      <c r="U100" s="76">
        <v>0</v>
      </c>
      <c r="V100" s="26">
        <f t="shared" si="141"/>
        <v>38997.14</v>
      </c>
      <c r="W100" s="40">
        <v>38997.14</v>
      </c>
      <c r="X100" s="76">
        <v>0</v>
      </c>
      <c r="Y100" s="26">
        <f t="shared" ref="Y100" si="155">Z100+AA100</f>
        <v>5999.56</v>
      </c>
      <c r="Z100" s="40">
        <v>5999.56</v>
      </c>
      <c r="AA100" s="40">
        <v>0</v>
      </c>
      <c r="AB100" s="27">
        <f t="shared" si="139"/>
        <v>0</v>
      </c>
      <c r="AC100" s="76">
        <v>0</v>
      </c>
      <c r="AD100" s="76">
        <v>0</v>
      </c>
      <c r="AE100" s="27">
        <f t="shared" si="136"/>
        <v>299978</v>
      </c>
      <c r="AF100" s="28">
        <v>0</v>
      </c>
      <c r="AG100" s="27">
        <f t="shared" si="142"/>
        <v>299978</v>
      </c>
      <c r="AH100" s="28" t="s">
        <v>633</v>
      </c>
      <c r="AI100" s="28"/>
      <c r="AJ100" s="79">
        <v>29900</v>
      </c>
      <c r="AK100" s="79">
        <v>0</v>
      </c>
    </row>
    <row r="101" spans="1:37" ht="204.75" x14ac:dyDescent="0.25">
      <c r="A101" s="2">
        <v>95</v>
      </c>
      <c r="B101" s="69">
        <v>120582</v>
      </c>
      <c r="C101" s="121">
        <v>109</v>
      </c>
      <c r="D101" s="2" t="s">
        <v>175</v>
      </c>
      <c r="E101" s="7" t="s">
        <v>1028</v>
      </c>
      <c r="F101" s="122" t="s">
        <v>371</v>
      </c>
      <c r="G101" s="6" t="s">
        <v>220</v>
      </c>
      <c r="H101" s="6" t="s">
        <v>223</v>
      </c>
      <c r="I101" s="2" t="s">
        <v>187</v>
      </c>
      <c r="J101" s="3" t="s">
        <v>226</v>
      </c>
      <c r="K101" s="88">
        <v>43129</v>
      </c>
      <c r="L101" s="88" t="s">
        <v>234</v>
      </c>
      <c r="M101" s="4">
        <f t="shared" ref="M101:M105" si="156">S101/AE101*100</f>
        <v>85.000000819683009</v>
      </c>
      <c r="N101" s="2">
        <v>1</v>
      </c>
      <c r="O101" s="2" t="s">
        <v>230</v>
      </c>
      <c r="P101" s="2" t="s">
        <v>230</v>
      </c>
      <c r="Q101" s="19" t="s">
        <v>217</v>
      </c>
      <c r="R101" s="2" t="s">
        <v>36</v>
      </c>
      <c r="S101" s="25">
        <f>T101+U101</f>
        <v>518493.12</v>
      </c>
      <c r="T101" s="25">
        <v>518493.12</v>
      </c>
      <c r="U101" s="25">
        <v>0</v>
      </c>
      <c r="V101" s="26">
        <f t="shared" si="141"/>
        <v>79298.94</v>
      </c>
      <c r="W101" s="25">
        <v>79298.94</v>
      </c>
      <c r="X101" s="25">
        <v>0</v>
      </c>
      <c r="Y101" s="25">
        <f>Z101+AA101</f>
        <v>12199.84</v>
      </c>
      <c r="Z101" s="25">
        <v>12199.84</v>
      </c>
      <c r="AA101" s="25">
        <v>0</v>
      </c>
      <c r="AB101" s="25">
        <f t="shared" si="139"/>
        <v>0</v>
      </c>
      <c r="AC101" s="25"/>
      <c r="AD101" s="25"/>
      <c r="AE101" s="25">
        <f t="shared" si="136"/>
        <v>609991.9</v>
      </c>
      <c r="AF101" s="25">
        <v>0</v>
      </c>
      <c r="AG101" s="25">
        <f t="shared" si="142"/>
        <v>609991.9</v>
      </c>
      <c r="AH101" s="28" t="s">
        <v>633</v>
      </c>
      <c r="AI101" s="74" t="s">
        <v>187</v>
      </c>
      <c r="AJ101" s="40">
        <v>120214.04</v>
      </c>
      <c r="AK101" s="35">
        <v>18385.68</v>
      </c>
    </row>
    <row r="102" spans="1:37" ht="173.25" x14ac:dyDescent="0.25">
      <c r="A102" s="5">
        <v>96</v>
      </c>
      <c r="B102" s="69">
        <v>120630</v>
      </c>
      <c r="C102" s="121">
        <v>101</v>
      </c>
      <c r="D102" s="2" t="s">
        <v>175</v>
      </c>
      <c r="E102" s="7" t="s">
        <v>1028</v>
      </c>
      <c r="F102" s="122" t="s">
        <v>371</v>
      </c>
      <c r="G102" s="6" t="s">
        <v>319</v>
      </c>
      <c r="H102" s="6" t="s">
        <v>322</v>
      </c>
      <c r="I102" s="2" t="s">
        <v>187</v>
      </c>
      <c r="J102" s="11" t="s">
        <v>328</v>
      </c>
      <c r="K102" s="88">
        <v>43145</v>
      </c>
      <c r="L102" s="88">
        <v>43630</v>
      </c>
      <c r="M102" s="4">
        <f t="shared" si="156"/>
        <v>85.000000236289679</v>
      </c>
      <c r="N102" s="2">
        <v>1</v>
      </c>
      <c r="O102" s="2" t="s">
        <v>230</v>
      </c>
      <c r="P102" s="2" t="s">
        <v>327</v>
      </c>
      <c r="Q102" s="19" t="s">
        <v>217</v>
      </c>
      <c r="R102" s="2" t="s">
        <v>36</v>
      </c>
      <c r="S102" s="25">
        <f t="shared" ref="S102:S103" si="157">T102+U102</f>
        <v>359727.94</v>
      </c>
      <c r="T102" s="25">
        <v>359727.94</v>
      </c>
      <c r="U102" s="25">
        <v>0</v>
      </c>
      <c r="V102" s="26">
        <f t="shared" si="141"/>
        <v>55017.21</v>
      </c>
      <c r="W102" s="25">
        <v>55017.21</v>
      </c>
      <c r="X102" s="25">
        <v>0</v>
      </c>
      <c r="Y102" s="25">
        <f t="shared" ref="Y102:Y103" si="158">Z102+AA102</f>
        <v>8464.19</v>
      </c>
      <c r="Z102" s="25">
        <v>8464.19</v>
      </c>
      <c r="AA102" s="25">
        <v>0</v>
      </c>
      <c r="AB102" s="25">
        <f t="shared" si="139"/>
        <v>0</v>
      </c>
      <c r="AC102" s="25"/>
      <c r="AD102" s="25"/>
      <c r="AE102" s="25">
        <f t="shared" si="136"/>
        <v>423209.34</v>
      </c>
      <c r="AF102" s="25">
        <v>0</v>
      </c>
      <c r="AG102" s="25">
        <f t="shared" si="142"/>
        <v>423209.34</v>
      </c>
      <c r="AH102" s="28" t="s">
        <v>633</v>
      </c>
      <c r="AI102" s="74"/>
      <c r="AJ102" s="40">
        <v>172923.58</v>
      </c>
      <c r="AK102" s="29">
        <v>21665.98</v>
      </c>
    </row>
    <row r="103" spans="1:37" ht="173.25" x14ac:dyDescent="0.25">
      <c r="A103" s="5">
        <v>97</v>
      </c>
      <c r="B103" s="69">
        <v>120672</v>
      </c>
      <c r="C103" s="121">
        <v>106</v>
      </c>
      <c r="D103" s="2" t="s">
        <v>175</v>
      </c>
      <c r="E103" s="7" t="s">
        <v>1028</v>
      </c>
      <c r="F103" s="122" t="s">
        <v>371</v>
      </c>
      <c r="G103" s="6" t="s">
        <v>320</v>
      </c>
      <c r="H103" s="6" t="s">
        <v>323</v>
      </c>
      <c r="I103" s="2" t="s">
        <v>187</v>
      </c>
      <c r="J103" s="11" t="s">
        <v>329</v>
      </c>
      <c r="K103" s="88">
        <v>43145</v>
      </c>
      <c r="L103" s="88">
        <v>43630</v>
      </c>
      <c r="M103" s="4">
        <f t="shared" si="156"/>
        <v>84.999999174149096</v>
      </c>
      <c r="N103" s="2">
        <v>1</v>
      </c>
      <c r="O103" s="2" t="s">
        <v>230</v>
      </c>
      <c r="P103" s="2" t="s">
        <v>230</v>
      </c>
      <c r="Q103" s="19" t="s">
        <v>217</v>
      </c>
      <c r="R103" s="2" t="s">
        <v>36</v>
      </c>
      <c r="S103" s="25">
        <f t="shared" si="157"/>
        <v>360234.51</v>
      </c>
      <c r="T103" s="202">
        <v>360234.51</v>
      </c>
      <c r="U103" s="25">
        <v>0</v>
      </c>
      <c r="V103" s="26">
        <f t="shared" si="141"/>
        <v>55094.69</v>
      </c>
      <c r="W103" s="203">
        <v>55094.69</v>
      </c>
      <c r="X103" s="25">
        <v>0</v>
      </c>
      <c r="Y103" s="25">
        <f t="shared" si="158"/>
        <v>8476.11</v>
      </c>
      <c r="Z103" s="202">
        <v>8476.11</v>
      </c>
      <c r="AA103" s="25">
        <v>0</v>
      </c>
      <c r="AB103" s="25">
        <f t="shared" si="139"/>
        <v>0</v>
      </c>
      <c r="AC103" s="25"/>
      <c r="AD103" s="25"/>
      <c r="AE103" s="25">
        <f t="shared" si="136"/>
        <v>423805.31</v>
      </c>
      <c r="AF103" s="25">
        <v>0</v>
      </c>
      <c r="AG103" s="25">
        <f t="shared" si="142"/>
        <v>423805.31</v>
      </c>
      <c r="AH103" s="28" t="s">
        <v>633</v>
      </c>
      <c r="AI103" s="74"/>
      <c r="AJ103" s="40">
        <v>63226.44</v>
      </c>
      <c r="AK103" s="29">
        <v>9669.93</v>
      </c>
    </row>
    <row r="104" spans="1:37" ht="141.75" x14ac:dyDescent="0.25">
      <c r="A104" s="2">
        <v>98</v>
      </c>
      <c r="B104" s="69">
        <v>118196</v>
      </c>
      <c r="C104" s="112">
        <v>425</v>
      </c>
      <c r="D104" s="2" t="s">
        <v>649</v>
      </c>
      <c r="E104" s="7" t="s">
        <v>756</v>
      </c>
      <c r="F104" s="122" t="s">
        <v>660</v>
      </c>
      <c r="G104" s="6" t="s">
        <v>650</v>
      </c>
      <c r="H104" s="6" t="s">
        <v>654</v>
      </c>
      <c r="I104" s="2" t="s">
        <v>465</v>
      </c>
      <c r="J104" s="11" t="s">
        <v>651</v>
      </c>
      <c r="K104" s="88">
        <v>43269</v>
      </c>
      <c r="L104" s="88" t="s">
        <v>652</v>
      </c>
      <c r="M104" s="4">
        <f t="shared" si="156"/>
        <v>85</v>
      </c>
      <c r="N104" s="2">
        <v>1</v>
      </c>
      <c r="O104" s="2" t="s">
        <v>230</v>
      </c>
      <c r="P104" s="2" t="s">
        <v>230</v>
      </c>
      <c r="Q104" s="19" t="s">
        <v>217</v>
      </c>
      <c r="R104" s="2" t="s">
        <v>36</v>
      </c>
      <c r="S104" s="102">
        <v>339668.5</v>
      </c>
      <c r="T104" s="203">
        <v>339668.5</v>
      </c>
      <c r="U104" s="102">
        <v>0</v>
      </c>
      <c r="V104" s="102">
        <v>51949.3</v>
      </c>
      <c r="W104" s="102">
        <v>51949.3</v>
      </c>
      <c r="X104" s="102">
        <v>0</v>
      </c>
      <c r="Y104" s="204">
        <v>7992.2</v>
      </c>
      <c r="Z104" s="203">
        <v>7992.2</v>
      </c>
      <c r="AA104" s="102">
        <v>0</v>
      </c>
      <c r="AB104" s="25">
        <f>AC104+AD104</f>
        <v>0</v>
      </c>
      <c r="AC104" s="102"/>
      <c r="AD104" s="102"/>
      <c r="AE104" s="25">
        <f>S104+V104+Y104+AB104</f>
        <v>399610</v>
      </c>
      <c r="AF104" s="102">
        <v>0</v>
      </c>
      <c r="AG104" s="25">
        <f>AE104+AF104</f>
        <v>399610</v>
      </c>
      <c r="AH104" s="28" t="s">
        <v>633</v>
      </c>
      <c r="AI104" s="74"/>
      <c r="AJ104" s="29">
        <v>0</v>
      </c>
      <c r="AK104" s="29">
        <v>0</v>
      </c>
    </row>
    <row r="105" spans="1:37" ht="409.5" x14ac:dyDescent="0.25">
      <c r="A105" s="5">
        <v>99</v>
      </c>
      <c r="B105" s="69">
        <v>118788</v>
      </c>
      <c r="C105" s="13">
        <v>445</v>
      </c>
      <c r="D105" s="2" t="s">
        <v>901</v>
      </c>
      <c r="E105" s="7" t="s">
        <v>756</v>
      </c>
      <c r="F105" s="6" t="s">
        <v>660</v>
      </c>
      <c r="G105" s="6" t="s">
        <v>974</v>
      </c>
      <c r="H105" s="2" t="s">
        <v>975</v>
      </c>
      <c r="I105" s="2" t="s">
        <v>187</v>
      </c>
      <c r="J105" s="6" t="s">
        <v>976</v>
      </c>
      <c r="K105" s="88">
        <v>43325</v>
      </c>
      <c r="L105" s="88">
        <v>43690</v>
      </c>
      <c r="M105" s="2">
        <f t="shared" si="156"/>
        <v>85.000001253240569</v>
      </c>
      <c r="N105" s="2"/>
      <c r="O105" s="2" t="s">
        <v>477</v>
      </c>
      <c r="P105" s="2" t="s">
        <v>977</v>
      </c>
      <c r="Q105" s="2" t="s">
        <v>217</v>
      </c>
      <c r="R105" s="2" t="s">
        <v>36</v>
      </c>
      <c r="S105" s="29">
        <f>T105+U105</f>
        <v>339120.85</v>
      </c>
      <c r="T105" s="29">
        <v>339120.85</v>
      </c>
      <c r="U105" s="127">
        <v>0</v>
      </c>
      <c r="V105" s="29">
        <f>W105+X105</f>
        <v>51865.54</v>
      </c>
      <c r="W105" s="29">
        <v>51865.54</v>
      </c>
      <c r="X105" s="127">
        <v>0</v>
      </c>
      <c r="Y105" s="29">
        <f>Z105+AA105</f>
        <v>7979.31</v>
      </c>
      <c r="Z105" s="29">
        <v>7979.31</v>
      </c>
      <c r="AA105" s="29">
        <v>0</v>
      </c>
      <c r="AB105" s="25">
        <f>AC105+AD105</f>
        <v>0</v>
      </c>
      <c r="AC105" s="127"/>
      <c r="AD105" s="127"/>
      <c r="AE105" s="25">
        <f t="shared" si="136"/>
        <v>398965.69999999995</v>
      </c>
      <c r="AF105" s="30"/>
      <c r="AG105" s="25">
        <f t="shared" si="142"/>
        <v>398965.69999999995</v>
      </c>
      <c r="AH105" s="28" t="s">
        <v>633</v>
      </c>
      <c r="AI105" s="30" t="s">
        <v>187</v>
      </c>
      <c r="AJ105" s="29">
        <v>0</v>
      </c>
      <c r="AK105" s="29">
        <v>0</v>
      </c>
    </row>
    <row r="106" spans="1:37" s="181" customFormat="1" ht="315" x14ac:dyDescent="0.25">
      <c r="A106" s="5">
        <v>100</v>
      </c>
      <c r="B106" s="69">
        <v>119193</v>
      </c>
      <c r="C106" s="121">
        <v>2</v>
      </c>
      <c r="D106" s="2" t="s">
        <v>173</v>
      </c>
      <c r="E106" s="13" t="s">
        <v>165</v>
      </c>
      <c r="F106" s="122" t="s">
        <v>125</v>
      </c>
      <c r="G106" s="6" t="s">
        <v>37</v>
      </c>
      <c r="H106" s="6" t="s">
        <v>35</v>
      </c>
      <c r="I106" s="112" t="s">
        <v>187</v>
      </c>
      <c r="J106" s="3" t="s">
        <v>38</v>
      </c>
      <c r="K106" s="88">
        <v>42459</v>
      </c>
      <c r="L106" s="88">
        <v>43373</v>
      </c>
      <c r="M106" s="4">
        <f>S106/AE106*100</f>
        <v>83.983862816086358</v>
      </c>
      <c r="N106" s="2" t="s">
        <v>155</v>
      </c>
      <c r="O106" s="2" t="s">
        <v>156</v>
      </c>
      <c r="P106" s="2" t="s">
        <v>156</v>
      </c>
      <c r="Q106" s="19" t="s">
        <v>157</v>
      </c>
      <c r="R106" s="2" t="s">
        <v>36</v>
      </c>
      <c r="S106" s="25">
        <f>T106+U106</f>
        <v>11141147.18</v>
      </c>
      <c r="T106" s="25">
        <v>8984364.5299999993</v>
      </c>
      <c r="U106" s="25">
        <v>2156782.65</v>
      </c>
      <c r="V106" s="25">
        <f>W106+X106</f>
        <v>0</v>
      </c>
      <c r="W106" s="25">
        <v>0</v>
      </c>
      <c r="X106" s="25">
        <v>0</v>
      </c>
      <c r="Y106" s="25">
        <f>Z106+AA106</f>
        <v>2124671.7600000002</v>
      </c>
      <c r="Z106" s="25">
        <v>1585476.09</v>
      </c>
      <c r="AA106" s="25">
        <v>539195.67000000004</v>
      </c>
      <c r="AB106" s="25">
        <f t="shared" si="139"/>
        <v>0</v>
      </c>
      <c r="AC106" s="25"/>
      <c r="AD106" s="25"/>
      <c r="AE106" s="25">
        <f t="shared" si="136"/>
        <v>13265818.939999999</v>
      </c>
      <c r="AF106" s="25">
        <v>0</v>
      </c>
      <c r="AG106" s="25">
        <f t="shared" si="142"/>
        <v>13265818.939999999</v>
      </c>
      <c r="AH106" s="28" t="s">
        <v>633</v>
      </c>
      <c r="AI106" s="74" t="s">
        <v>366</v>
      </c>
      <c r="AJ106" s="31">
        <v>8636594.6300000008</v>
      </c>
      <c r="AK106" s="29">
        <v>0</v>
      </c>
    </row>
    <row r="107" spans="1:37" ht="204.75" x14ac:dyDescent="0.25">
      <c r="A107" s="2">
        <v>101</v>
      </c>
      <c r="B107" s="69">
        <v>117842</v>
      </c>
      <c r="C107" s="121">
        <v>3</v>
      </c>
      <c r="D107" s="2" t="s">
        <v>173</v>
      </c>
      <c r="E107" s="13" t="s">
        <v>165</v>
      </c>
      <c r="F107" s="205" t="s">
        <v>125</v>
      </c>
      <c r="G107" s="6" t="s">
        <v>40</v>
      </c>
      <c r="H107" s="6" t="s">
        <v>39</v>
      </c>
      <c r="I107" s="2" t="s">
        <v>201</v>
      </c>
      <c r="J107" s="3" t="s">
        <v>41</v>
      </c>
      <c r="K107" s="88">
        <v>42534</v>
      </c>
      <c r="L107" s="88">
        <v>43446</v>
      </c>
      <c r="M107" s="4">
        <f t="shared" ref="M107:M170" si="159">S107/AE107*100</f>
        <v>83.983862836833197</v>
      </c>
      <c r="N107" s="2" t="s">
        <v>155</v>
      </c>
      <c r="O107" s="2" t="s">
        <v>156</v>
      </c>
      <c r="P107" s="2" t="s">
        <v>156</v>
      </c>
      <c r="Q107" s="19" t="s">
        <v>157</v>
      </c>
      <c r="R107" s="2" t="s">
        <v>36</v>
      </c>
      <c r="S107" s="25">
        <f>T107+U107</f>
        <v>16024237.960000001</v>
      </c>
      <c r="T107" s="25">
        <v>12922151.800000001</v>
      </c>
      <c r="U107" s="25">
        <v>3102086.16</v>
      </c>
      <c r="V107" s="25">
        <f t="shared" ref="V107:V170" si="160">W107+X107</f>
        <v>0</v>
      </c>
      <c r="W107" s="25">
        <v>0</v>
      </c>
      <c r="X107" s="25">
        <v>0</v>
      </c>
      <c r="Y107" s="25">
        <f>Z107+AA107</f>
        <v>3055901.27</v>
      </c>
      <c r="Z107" s="25">
        <v>2280379.73</v>
      </c>
      <c r="AA107" s="25">
        <v>775521.54</v>
      </c>
      <c r="AB107" s="25">
        <f t="shared" si="139"/>
        <v>0</v>
      </c>
      <c r="AC107" s="25"/>
      <c r="AD107" s="25"/>
      <c r="AE107" s="25">
        <f t="shared" si="136"/>
        <v>19080139.23</v>
      </c>
      <c r="AF107" s="25">
        <v>0</v>
      </c>
      <c r="AG107" s="25">
        <f t="shared" si="142"/>
        <v>19080139.23</v>
      </c>
      <c r="AH107" s="28" t="s">
        <v>633</v>
      </c>
      <c r="AI107" s="74" t="s">
        <v>367</v>
      </c>
      <c r="AJ107" s="29">
        <v>9168591.8699999992</v>
      </c>
      <c r="AK107" s="35">
        <v>0</v>
      </c>
    </row>
    <row r="108" spans="1:37" ht="220.5" x14ac:dyDescent="0.25">
      <c r="A108" s="5">
        <v>102</v>
      </c>
      <c r="B108" s="69">
        <v>118291</v>
      </c>
      <c r="C108" s="121">
        <v>4</v>
      </c>
      <c r="D108" s="2" t="s">
        <v>174</v>
      </c>
      <c r="E108" s="13" t="s">
        <v>165</v>
      </c>
      <c r="F108" s="205" t="s">
        <v>125</v>
      </c>
      <c r="G108" s="6" t="s">
        <v>43</v>
      </c>
      <c r="H108" s="6" t="s">
        <v>42</v>
      </c>
      <c r="I108" s="2" t="s">
        <v>200</v>
      </c>
      <c r="J108" s="3" t="s">
        <v>44</v>
      </c>
      <c r="K108" s="88">
        <v>42459</v>
      </c>
      <c r="L108" s="88">
        <v>43220</v>
      </c>
      <c r="M108" s="4">
        <f t="shared" si="159"/>
        <v>83.983862772799696</v>
      </c>
      <c r="N108" s="2" t="s">
        <v>155</v>
      </c>
      <c r="O108" s="2" t="s">
        <v>156</v>
      </c>
      <c r="P108" s="2" t="s">
        <v>156</v>
      </c>
      <c r="Q108" s="19" t="s">
        <v>157</v>
      </c>
      <c r="R108" s="2" t="s">
        <v>36</v>
      </c>
      <c r="S108" s="25">
        <f t="shared" ref="S108:S171" si="161">T108+U108</f>
        <v>9512414.3200000003</v>
      </c>
      <c r="T108" s="25">
        <v>7670933.3799999999</v>
      </c>
      <c r="U108" s="25">
        <v>1841480.94</v>
      </c>
      <c r="V108" s="25">
        <f t="shared" si="160"/>
        <v>0</v>
      </c>
      <c r="W108" s="25">
        <v>0</v>
      </c>
      <c r="X108" s="25">
        <v>0</v>
      </c>
      <c r="Y108" s="25">
        <f t="shared" ref="Y108:Y171" si="162">Z108+AA108</f>
        <v>1814064.3699999999</v>
      </c>
      <c r="Z108" s="25">
        <v>1353694.13</v>
      </c>
      <c r="AA108" s="25">
        <v>460370.24</v>
      </c>
      <c r="AB108" s="25">
        <f t="shared" si="139"/>
        <v>0</v>
      </c>
      <c r="AC108" s="25"/>
      <c r="AD108" s="25"/>
      <c r="AE108" s="25">
        <f t="shared" si="136"/>
        <v>11326478.689999999</v>
      </c>
      <c r="AF108" s="25">
        <v>0</v>
      </c>
      <c r="AG108" s="25">
        <f t="shared" si="142"/>
        <v>11326478.689999999</v>
      </c>
      <c r="AH108" s="28" t="s">
        <v>1135</v>
      </c>
      <c r="AI108" s="74" t="s">
        <v>215</v>
      </c>
      <c r="AJ108" s="29">
        <f>8122384.62+520669.77</f>
        <v>8643054.3900000006</v>
      </c>
      <c r="AK108" s="35">
        <v>0</v>
      </c>
    </row>
    <row r="109" spans="1:37" ht="157.5" x14ac:dyDescent="0.25">
      <c r="A109" s="5">
        <v>103</v>
      </c>
      <c r="B109" s="69">
        <v>118957</v>
      </c>
      <c r="C109" s="121">
        <v>5</v>
      </c>
      <c r="D109" s="2" t="s">
        <v>178</v>
      </c>
      <c r="E109" s="13" t="s">
        <v>165</v>
      </c>
      <c r="F109" s="205" t="s">
        <v>125</v>
      </c>
      <c r="G109" s="6" t="s">
        <v>46</v>
      </c>
      <c r="H109" s="6" t="s">
        <v>45</v>
      </c>
      <c r="I109" s="2" t="s">
        <v>201</v>
      </c>
      <c r="J109" s="3" t="s">
        <v>47</v>
      </c>
      <c r="K109" s="88">
        <v>42900</v>
      </c>
      <c r="L109" s="88">
        <v>43722</v>
      </c>
      <c r="M109" s="4">
        <f t="shared" si="159"/>
        <v>83.983862721834797</v>
      </c>
      <c r="N109" s="2" t="s">
        <v>155</v>
      </c>
      <c r="O109" s="2" t="s">
        <v>156</v>
      </c>
      <c r="P109" s="2" t="s">
        <v>156</v>
      </c>
      <c r="Q109" s="19" t="s">
        <v>157</v>
      </c>
      <c r="R109" s="2" t="s">
        <v>36</v>
      </c>
      <c r="S109" s="25">
        <f>T109+U109</f>
        <v>4555318.1900000004</v>
      </c>
      <c r="T109" s="25">
        <v>3673467.24</v>
      </c>
      <c r="U109" s="25">
        <v>881850.95</v>
      </c>
      <c r="V109" s="25">
        <f t="shared" si="160"/>
        <v>0</v>
      </c>
      <c r="W109" s="25">
        <v>0</v>
      </c>
      <c r="X109" s="25">
        <v>0</v>
      </c>
      <c r="Y109" s="25">
        <f t="shared" si="162"/>
        <v>868721.67</v>
      </c>
      <c r="Z109" s="25">
        <v>648258.93000000005</v>
      </c>
      <c r="AA109" s="25">
        <v>220462.74</v>
      </c>
      <c r="AB109" s="25">
        <f t="shared" si="139"/>
        <v>0</v>
      </c>
      <c r="AC109" s="25"/>
      <c r="AD109" s="25"/>
      <c r="AE109" s="25">
        <f t="shared" si="136"/>
        <v>5424039.8600000003</v>
      </c>
      <c r="AF109" s="25">
        <v>0</v>
      </c>
      <c r="AG109" s="25">
        <f t="shared" si="142"/>
        <v>5424039.8600000003</v>
      </c>
      <c r="AH109" s="28" t="s">
        <v>633</v>
      </c>
      <c r="AI109" s="42" t="s">
        <v>187</v>
      </c>
      <c r="AJ109" s="29">
        <v>1410125.79</v>
      </c>
      <c r="AK109" s="35">
        <v>0</v>
      </c>
    </row>
    <row r="110" spans="1:37" ht="157.5" x14ac:dyDescent="0.25">
      <c r="A110" s="2">
        <v>104</v>
      </c>
      <c r="B110" s="69">
        <v>118448</v>
      </c>
      <c r="C110" s="121">
        <v>6</v>
      </c>
      <c r="D110" s="2" t="s">
        <v>173</v>
      </c>
      <c r="E110" s="13" t="s">
        <v>165</v>
      </c>
      <c r="F110" s="205" t="s">
        <v>125</v>
      </c>
      <c r="G110" s="6" t="s">
        <v>49</v>
      </c>
      <c r="H110" s="6" t="s">
        <v>48</v>
      </c>
      <c r="I110" s="2" t="s">
        <v>187</v>
      </c>
      <c r="J110" s="3" t="s">
        <v>50</v>
      </c>
      <c r="K110" s="88">
        <v>42458</v>
      </c>
      <c r="L110" s="88">
        <v>43553</v>
      </c>
      <c r="M110" s="4">
        <f t="shared" si="159"/>
        <v>83.983862836271243</v>
      </c>
      <c r="N110" s="2" t="s">
        <v>155</v>
      </c>
      <c r="O110" s="2" t="s">
        <v>156</v>
      </c>
      <c r="P110" s="2" t="s">
        <v>156</v>
      </c>
      <c r="Q110" s="19" t="s">
        <v>157</v>
      </c>
      <c r="R110" s="2" t="s">
        <v>36</v>
      </c>
      <c r="S110" s="25">
        <f t="shared" si="161"/>
        <v>15492558.379999999</v>
      </c>
      <c r="T110" s="25">
        <v>12493398.539999999</v>
      </c>
      <c r="U110" s="25">
        <v>2999159.84</v>
      </c>
      <c r="V110" s="25">
        <f t="shared" si="160"/>
        <v>0</v>
      </c>
      <c r="W110" s="25">
        <v>0</v>
      </c>
      <c r="X110" s="25">
        <v>0</v>
      </c>
      <c r="Y110" s="25">
        <f t="shared" si="162"/>
        <v>2954507.35</v>
      </c>
      <c r="Z110" s="25">
        <v>2204717.39</v>
      </c>
      <c r="AA110" s="25">
        <v>749789.96</v>
      </c>
      <c r="AB110" s="25">
        <f t="shared" si="139"/>
        <v>0</v>
      </c>
      <c r="AC110" s="25"/>
      <c r="AD110" s="25"/>
      <c r="AE110" s="25">
        <f t="shared" si="136"/>
        <v>18447065.73</v>
      </c>
      <c r="AF110" s="25">
        <v>0</v>
      </c>
      <c r="AG110" s="25">
        <f t="shared" si="142"/>
        <v>18447065.73</v>
      </c>
      <c r="AH110" s="28" t="s">
        <v>633</v>
      </c>
      <c r="AI110" s="74" t="s">
        <v>194</v>
      </c>
      <c r="AJ110" s="29">
        <v>9668370.0399999991</v>
      </c>
      <c r="AK110" s="35">
        <v>0</v>
      </c>
    </row>
    <row r="111" spans="1:37" ht="141.75" x14ac:dyDescent="0.25">
      <c r="A111" s="5">
        <v>105</v>
      </c>
      <c r="B111" s="69">
        <v>118575</v>
      </c>
      <c r="C111" s="121">
        <v>7</v>
      </c>
      <c r="D111" s="2" t="s">
        <v>175</v>
      </c>
      <c r="E111" s="13" t="s">
        <v>165</v>
      </c>
      <c r="F111" s="205" t="s">
        <v>125</v>
      </c>
      <c r="G111" s="6" t="s">
        <v>52</v>
      </c>
      <c r="H111" s="6" t="s">
        <v>51</v>
      </c>
      <c r="I111" s="2" t="s">
        <v>187</v>
      </c>
      <c r="J111" s="3" t="s">
        <v>53</v>
      </c>
      <c r="K111" s="88">
        <v>42592</v>
      </c>
      <c r="L111" s="88">
        <v>43322</v>
      </c>
      <c r="M111" s="4">
        <f t="shared" si="159"/>
        <v>83.983862823517285</v>
      </c>
      <c r="N111" s="2" t="s">
        <v>155</v>
      </c>
      <c r="O111" s="2" t="s">
        <v>156</v>
      </c>
      <c r="P111" s="2" t="s">
        <v>156</v>
      </c>
      <c r="Q111" s="19" t="s">
        <v>157</v>
      </c>
      <c r="R111" s="2" t="s">
        <v>36</v>
      </c>
      <c r="S111" s="25">
        <f t="shared" si="161"/>
        <v>8244072.25</v>
      </c>
      <c r="T111" s="25">
        <v>6648126</v>
      </c>
      <c r="U111" s="25">
        <v>1595946.25</v>
      </c>
      <c r="V111" s="25">
        <f t="shared" si="160"/>
        <v>0</v>
      </c>
      <c r="W111" s="25">
        <v>0</v>
      </c>
      <c r="X111" s="25">
        <v>0</v>
      </c>
      <c r="Y111" s="25">
        <f t="shared" si="162"/>
        <v>1572185.27</v>
      </c>
      <c r="Z111" s="25">
        <v>1173198.71</v>
      </c>
      <c r="AA111" s="25">
        <v>398986.56</v>
      </c>
      <c r="AB111" s="25">
        <f t="shared" si="139"/>
        <v>0</v>
      </c>
      <c r="AC111" s="25"/>
      <c r="AD111" s="25"/>
      <c r="AE111" s="25">
        <f t="shared" si="136"/>
        <v>9816257.5199999996</v>
      </c>
      <c r="AF111" s="25">
        <v>0</v>
      </c>
      <c r="AG111" s="25">
        <f t="shared" si="142"/>
        <v>9816257.5199999996</v>
      </c>
      <c r="AH111" s="28" t="s">
        <v>633</v>
      </c>
      <c r="AI111" s="74" t="s">
        <v>188</v>
      </c>
      <c r="AJ111" s="29">
        <v>2140906.33</v>
      </c>
      <c r="AK111" s="35">
        <v>0</v>
      </c>
    </row>
    <row r="112" spans="1:37" ht="252" x14ac:dyDescent="0.25">
      <c r="A112" s="5">
        <v>106</v>
      </c>
      <c r="B112" s="69">
        <v>122100</v>
      </c>
      <c r="C112" s="121">
        <v>8</v>
      </c>
      <c r="D112" s="2" t="s">
        <v>176</v>
      </c>
      <c r="E112" s="13" t="s">
        <v>165</v>
      </c>
      <c r="F112" s="205" t="s">
        <v>125</v>
      </c>
      <c r="G112" s="6" t="s">
        <v>55</v>
      </c>
      <c r="H112" s="6" t="s">
        <v>54</v>
      </c>
      <c r="I112" s="2" t="s">
        <v>187</v>
      </c>
      <c r="J112" s="3" t="s">
        <v>56</v>
      </c>
      <c r="K112" s="88">
        <v>42661</v>
      </c>
      <c r="L112" s="88">
        <v>43573</v>
      </c>
      <c r="M112" s="4">
        <f t="shared" si="159"/>
        <v>83.983862943976007</v>
      </c>
      <c r="N112" s="2" t="s">
        <v>155</v>
      </c>
      <c r="O112" s="2" t="s">
        <v>156</v>
      </c>
      <c r="P112" s="2" t="s">
        <v>156</v>
      </c>
      <c r="Q112" s="19" t="s">
        <v>157</v>
      </c>
      <c r="R112" s="2" t="s">
        <v>36</v>
      </c>
      <c r="S112" s="25">
        <f t="shared" si="161"/>
        <v>1681184.87</v>
      </c>
      <c r="T112" s="25">
        <v>1355729.12</v>
      </c>
      <c r="U112" s="25">
        <v>325455.75</v>
      </c>
      <c r="V112" s="25">
        <f t="shared" si="160"/>
        <v>0</v>
      </c>
      <c r="W112" s="25">
        <v>0</v>
      </c>
      <c r="X112" s="25">
        <v>0</v>
      </c>
      <c r="Y112" s="25">
        <f t="shared" si="162"/>
        <v>320610.25</v>
      </c>
      <c r="Z112" s="25">
        <v>239246.31</v>
      </c>
      <c r="AA112" s="25">
        <v>81363.94</v>
      </c>
      <c r="AB112" s="25">
        <f t="shared" si="139"/>
        <v>0</v>
      </c>
      <c r="AC112" s="25"/>
      <c r="AD112" s="25"/>
      <c r="AE112" s="25">
        <f t="shared" si="136"/>
        <v>2001795.12</v>
      </c>
      <c r="AF112" s="25">
        <v>0</v>
      </c>
      <c r="AG112" s="25">
        <f t="shared" si="142"/>
        <v>2001795.12</v>
      </c>
      <c r="AH112" s="28" t="s">
        <v>633</v>
      </c>
      <c r="AI112" s="74" t="s">
        <v>495</v>
      </c>
      <c r="AJ112" s="29">
        <v>258033.64</v>
      </c>
      <c r="AK112" s="35">
        <v>0</v>
      </c>
    </row>
    <row r="113" spans="1:37" ht="173.25" x14ac:dyDescent="0.25">
      <c r="A113" s="2">
        <v>107</v>
      </c>
      <c r="B113" s="69">
        <v>120313</v>
      </c>
      <c r="C113" s="121">
        <v>9</v>
      </c>
      <c r="D113" s="2" t="s">
        <v>168</v>
      </c>
      <c r="E113" s="13" t="s">
        <v>165</v>
      </c>
      <c r="F113" s="205" t="s">
        <v>125</v>
      </c>
      <c r="G113" s="6" t="s">
        <v>57</v>
      </c>
      <c r="H113" s="6" t="s">
        <v>368</v>
      </c>
      <c r="I113" s="2" t="s">
        <v>205</v>
      </c>
      <c r="J113" s="3" t="s">
        <v>58</v>
      </c>
      <c r="K113" s="88">
        <v>42446</v>
      </c>
      <c r="L113" s="88">
        <v>43541</v>
      </c>
      <c r="M113" s="4">
        <f t="shared" si="159"/>
        <v>83.983862848864632</v>
      </c>
      <c r="N113" s="2" t="s">
        <v>155</v>
      </c>
      <c r="O113" s="2" t="s">
        <v>156</v>
      </c>
      <c r="P113" s="2" t="s">
        <v>156</v>
      </c>
      <c r="Q113" s="19" t="s">
        <v>157</v>
      </c>
      <c r="R113" s="2" t="s">
        <v>36</v>
      </c>
      <c r="S113" s="25">
        <f>T113+U113</f>
        <v>30189820.119999997</v>
      </c>
      <c r="T113" s="25">
        <v>24345459.629999999</v>
      </c>
      <c r="U113" s="25">
        <v>5844360.4900000002</v>
      </c>
      <c r="V113" s="25">
        <v>1966327.81</v>
      </c>
      <c r="W113" s="25">
        <v>1453132.81</v>
      </c>
      <c r="X113" s="25">
        <v>513195</v>
      </c>
      <c r="Y113" s="25">
        <f t="shared" si="162"/>
        <v>3791019.8899999997</v>
      </c>
      <c r="Z113" s="25">
        <v>2843124.76</v>
      </c>
      <c r="AA113" s="25">
        <v>947895.13</v>
      </c>
      <c r="AB113" s="25">
        <f t="shared" si="139"/>
        <v>0</v>
      </c>
      <c r="AC113" s="25"/>
      <c r="AD113" s="25"/>
      <c r="AE113" s="25">
        <f t="shared" si="136"/>
        <v>35947167.819999993</v>
      </c>
      <c r="AF113" s="25">
        <v>0</v>
      </c>
      <c r="AG113" s="25">
        <f t="shared" si="142"/>
        <v>35947167.819999993</v>
      </c>
      <c r="AH113" s="28" t="s">
        <v>633</v>
      </c>
      <c r="AI113" s="74" t="s">
        <v>504</v>
      </c>
      <c r="AJ113" s="29">
        <f>18462029.57+2020247.46+1208878.31-1.33</f>
        <v>21691154.010000002</v>
      </c>
      <c r="AK113" s="35">
        <f>292940.12+288939.45+150650.75</f>
        <v>732530.32000000007</v>
      </c>
    </row>
    <row r="114" spans="1:37" ht="346.5" x14ac:dyDescent="0.25">
      <c r="A114" s="5">
        <v>108</v>
      </c>
      <c r="B114" s="69">
        <v>121644</v>
      </c>
      <c r="C114" s="121">
        <v>10</v>
      </c>
      <c r="D114" s="2" t="s">
        <v>176</v>
      </c>
      <c r="E114" s="13" t="s">
        <v>165</v>
      </c>
      <c r="F114" s="205" t="s">
        <v>125</v>
      </c>
      <c r="G114" s="6" t="s">
        <v>59</v>
      </c>
      <c r="H114" s="6" t="s">
        <v>54</v>
      </c>
      <c r="I114" s="2" t="s">
        <v>187</v>
      </c>
      <c r="J114" s="3" t="s">
        <v>60</v>
      </c>
      <c r="K114" s="88">
        <v>42538</v>
      </c>
      <c r="L114" s="88">
        <v>43298</v>
      </c>
      <c r="M114" s="4">
        <f t="shared" si="159"/>
        <v>83.983862739322618</v>
      </c>
      <c r="N114" s="2" t="s">
        <v>155</v>
      </c>
      <c r="O114" s="2" t="s">
        <v>156</v>
      </c>
      <c r="P114" s="2" t="s">
        <v>156</v>
      </c>
      <c r="Q114" s="19" t="s">
        <v>157</v>
      </c>
      <c r="R114" s="2" t="s">
        <v>36</v>
      </c>
      <c r="S114" s="25">
        <f t="shared" si="161"/>
        <v>2777962.48</v>
      </c>
      <c r="T114" s="25">
        <v>2240184.71</v>
      </c>
      <c r="U114" s="25">
        <v>537777.77</v>
      </c>
      <c r="V114" s="25">
        <f t="shared" si="160"/>
        <v>0</v>
      </c>
      <c r="W114" s="25">
        <v>0</v>
      </c>
      <c r="X114" s="25">
        <v>0</v>
      </c>
      <c r="Y114" s="25">
        <f t="shared" si="162"/>
        <v>529771.16</v>
      </c>
      <c r="Z114" s="25">
        <v>395326.72000000003</v>
      </c>
      <c r="AA114" s="25">
        <v>134444.44</v>
      </c>
      <c r="AB114" s="25">
        <f t="shared" si="139"/>
        <v>0</v>
      </c>
      <c r="AC114" s="25"/>
      <c r="AD114" s="25"/>
      <c r="AE114" s="25">
        <f t="shared" si="136"/>
        <v>3307733.64</v>
      </c>
      <c r="AF114" s="25">
        <v>192499.20000000001</v>
      </c>
      <c r="AG114" s="25">
        <f t="shared" si="142"/>
        <v>3500232.8400000003</v>
      </c>
      <c r="AH114" s="28" t="s">
        <v>1135</v>
      </c>
      <c r="AI114" s="74" t="s">
        <v>274</v>
      </c>
      <c r="AJ114" s="29">
        <v>2635526.38</v>
      </c>
      <c r="AK114" s="35">
        <v>0</v>
      </c>
    </row>
    <row r="115" spans="1:37" ht="299.25" x14ac:dyDescent="0.25">
      <c r="A115" s="5">
        <v>109</v>
      </c>
      <c r="B115" s="69">
        <v>118305</v>
      </c>
      <c r="C115" s="121">
        <v>11</v>
      </c>
      <c r="D115" s="2" t="s">
        <v>168</v>
      </c>
      <c r="E115" s="13" t="s">
        <v>165</v>
      </c>
      <c r="F115" s="205" t="s">
        <v>125</v>
      </c>
      <c r="G115" s="6" t="s">
        <v>62</v>
      </c>
      <c r="H115" s="6" t="s">
        <v>61</v>
      </c>
      <c r="I115" s="2" t="s">
        <v>205</v>
      </c>
      <c r="J115" s="3" t="s">
        <v>63</v>
      </c>
      <c r="K115" s="88">
        <v>42467</v>
      </c>
      <c r="L115" s="88">
        <v>43562</v>
      </c>
      <c r="M115" s="4">
        <f t="shared" si="159"/>
        <v>83.98386392846011</v>
      </c>
      <c r="N115" s="2" t="s">
        <v>155</v>
      </c>
      <c r="O115" s="2" t="s">
        <v>156</v>
      </c>
      <c r="P115" s="2" t="s">
        <v>156</v>
      </c>
      <c r="Q115" s="19" t="s">
        <v>157</v>
      </c>
      <c r="R115" s="2" t="s">
        <v>36</v>
      </c>
      <c r="S115" s="25">
        <f t="shared" si="161"/>
        <v>13566063.25</v>
      </c>
      <c r="T115" s="25">
        <v>10939848.08</v>
      </c>
      <c r="U115" s="25">
        <v>2626215.17</v>
      </c>
      <c r="V115" s="25">
        <f t="shared" si="160"/>
        <v>0</v>
      </c>
      <c r="W115" s="25">
        <v>0</v>
      </c>
      <c r="X115" s="25">
        <v>0</v>
      </c>
      <c r="Y115" s="25">
        <f t="shared" si="162"/>
        <v>2587115.0099999998</v>
      </c>
      <c r="Z115" s="25">
        <v>1930561.24</v>
      </c>
      <c r="AA115" s="25">
        <v>656553.77</v>
      </c>
      <c r="AB115" s="25">
        <f t="shared" ref="AB115:AB170" si="163">AC115+AD115</f>
        <v>0</v>
      </c>
      <c r="AC115" s="25">
        <v>0</v>
      </c>
      <c r="AD115" s="25">
        <v>0</v>
      </c>
      <c r="AE115" s="25">
        <f t="shared" si="136"/>
        <v>16153178.26</v>
      </c>
      <c r="AF115" s="25">
        <v>0</v>
      </c>
      <c r="AG115" s="25">
        <f t="shared" si="142"/>
        <v>16153178.26</v>
      </c>
      <c r="AH115" s="28" t="s">
        <v>633</v>
      </c>
      <c r="AI115" s="74" t="s">
        <v>1173</v>
      </c>
      <c r="AJ115" s="29">
        <f>9134341.57+76828.19</f>
        <v>9211169.7599999998</v>
      </c>
      <c r="AK115" s="35">
        <v>0</v>
      </c>
    </row>
    <row r="116" spans="1:37" ht="173.25" x14ac:dyDescent="0.25">
      <c r="A116" s="2">
        <v>110</v>
      </c>
      <c r="B116" s="69">
        <v>118349</v>
      </c>
      <c r="C116" s="121">
        <v>13</v>
      </c>
      <c r="D116" s="2" t="s">
        <v>174</v>
      </c>
      <c r="E116" s="13" t="s">
        <v>165</v>
      </c>
      <c r="F116" s="205" t="s">
        <v>125</v>
      </c>
      <c r="G116" s="6" t="s">
        <v>65</v>
      </c>
      <c r="H116" s="6" t="s">
        <v>64</v>
      </c>
      <c r="I116" s="2" t="s">
        <v>201</v>
      </c>
      <c r="J116" s="3" t="s">
        <v>66</v>
      </c>
      <c r="K116" s="88">
        <v>42663</v>
      </c>
      <c r="L116" s="88">
        <v>43758</v>
      </c>
      <c r="M116" s="4">
        <f t="shared" si="159"/>
        <v>83.983862845432327</v>
      </c>
      <c r="N116" s="2" t="s">
        <v>155</v>
      </c>
      <c r="O116" s="2" t="s">
        <v>156</v>
      </c>
      <c r="P116" s="2" t="s">
        <v>156</v>
      </c>
      <c r="Q116" s="19" t="s">
        <v>157</v>
      </c>
      <c r="R116" s="2" t="s">
        <v>36</v>
      </c>
      <c r="S116" s="25">
        <f t="shared" si="161"/>
        <v>9782795.4699999988</v>
      </c>
      <c r="T116" s="25">
        <v>7888972.2199999997</v>
      </c>
      <c r="U116" s="25">
        <v>1893823.25</v>
      </c>
      <c r="V116" s="25">
        <f t="shared" si="160"/>
        <v>0</v>
      </c>
      <c r="W116" s="25">
        <v>0</v>
      </c>
      <c r="X116" s="25">
        <v>0</v>
      </c>
      <c r="Y116" s="25">
        <f t="shared" si="162"/>
        <v>1865627.3800000001</v>
      </c>
      <c r="Z116" s="25">
        <v>1392171.57</v>
      </c>
      <c r="AA116" s="25">
        <v>473455.81</v>
      </c>
      <c r="AB116" s="25">
        <f t="shared" si="163"/>
        <v>0</v>
      </c>
      <c r="AC116" s="25"/>
      <c r="AD116" s="25"/>
      <c r="AE116" s="25">
        <f t="shared" si="136"/>
        <v>11648422.85</v>
      </c>
      <c r="AF116" s="25">
        <v>0</v>
      </c>
      <c r="AG116" s="25">
        <f t="shared" si="142"/>
        <v>11648422.85</v>
      </c>
      <c r="AH116" s="28" t="s">
        <v>633</v>
      </c>
      <c r="AI116" s="74" t="s">
        <v>192</v>
      </c>
      <c r="AJ116" s="29">
        <f>469782.92+113511.01</f>
        <v>583293.92999999993</v>
      </c>
      <c r="AK116" s="35">
        <v>0</v>
      </c>
    </row>
    <row r="117" spans="1:37" ht="141.75" x14ac:dyDescent="0.25">
      <c r="A117" s="5">
        <v>111</v>
      </c>
      <c r="B117" s="69">
        <v>118894</v>
      </c>
      <c r="C117" s="121">
        <v>15</v>
      </c>
      <c r="D117" s="2" t="s">
        <v>175</v>
      </c>
      <c r="E117" s="13" t="s">
        <v>165</v>
      </c>
      <c r="F117" s="205" t="s">
        <v>125</v>
      </c>
      <c r="G117" s="6" t="s">
        <v>68</v>
      </c>
      <c r="H117" s="6" t="s">
        <v>67</v>
      </c>
      <c r="I117" s="2" t="s">
        <v>187</v>
      </c>
      <c r="J117" s="3" t="s">
        <v>69</v>
      </c>
      <c r="K117" s="88">
        <v>42717</v>
      </c>
      <c r="L117" s="88">
        <v>43812</v>
      </c>
      <c r="M117" s="4">
        <f t="shared" si="159"/>
        <v>83.983863051796376</v>
      </c>
      <c r="N117" s="2" t="s">
        <v>155</v>
      </c>
      <c r="O117" s="2" t="s">
        <v>156</v>
      </c>
      <c r="P117" s="2" t="s">
        <v>156</v>
      </c>
      <c r="Q117" s="19" t="s">
        <v>157</v>
      </c>
      <c r="R117" s="2" t="s">
        <v>36</v>
      </c>
      <c r="S117" s="25">
        <f t="shared" si="161"/>
        <v>2106832.29</v>
      </c>
      <c r="T117" s="25">
        <v>1698976.68</v>
      </c>
      <c r="U117" s="25">
        <v>407855.61</v>
      </c>
      <c r="V117" s="25">
        <f t="shared" si="160"/>
        <v>0</v>
      </c>
      <c r="W117" s="25">
        <v>0</v>
      </c>
      <c r="X117" s="25">
        <v>0</v>
      </c>
      <c r="Y117" s="25">
        <f t="shared" si="162"/>
        <v>401783.30999999994</v>
      </c>
      <c r="Z117" s="25">
        <v>299819.40999999997</v>
      </c>
      <c r="AA117" s="25">
        <v>101963.9</v>
      </c>
      <c r="AB117" s="25">
        <f t="shared" si="163"/>
        <v>0</v>
      </c>
      <c r="AC117" s="25"/>
      <c r="AD117" s="25"/>
      <c r="AE117" s="25">
        <f t="shared" si="136"/>
        <v>2508615.6</v>
      </c>
      <c r="AF117" s="25">
        <v>154711.20000000001</v>
      </c>
      <c r="AG117" s="25">
        <f t="shared" si="142"/>
        <v>2663326.8000000003</v>
      </c>
      <c r="AH117" s="28" t="s">
        <v>633</v>
      </c>
      <c r="AI117" s="74" t="s">
        <v>1161</v>
      </c>
      <c r="AJ117" s="29">
        <v>5817.56</v>
      </c>
      <c r="AK117" s="35">
        <v>0</v>
      </c>
    </row>
    <row r="118" spans="1:37" ht="236.25" x14ac:dyDescent="0.25">
      <c r="A118" s="5">
        <v>112</v>
      </c>
      <c r="B118" s="69">
        <v>117846</v>
      </c>
      <c r="C118" s="121">
        <v>16</v>
      </c>
      <c r="D118" s="24" t="s">
        <v>173</v>
      </c>
      <c r="E118" s="13" t="s">
        <v>165</v>
      </c>
      <c r="F118" s="205" t="s">
        <v>125</v>
      </c>
      <c r="G118" s="6" t="s">
        <v>126</v>
      </c>
      <c r="H118" s="6" t="s">
        <v>124</v>
      </c>
      <c r="I118" s="2" t="s">
        <v>207</v>
      </c>
      <c r="J118" s="3" t="s">
        <v>127</v>
      </c>
      <c r="K118" s="88">
        <v>42884</v>
      </c>
      <c r="L118" s="88">
        <v>43980</v>
      </c>
      <c r="M118" s="4">
        <f t="shared" si="159"/>
        <v>83.983862818994993</v>
      </c>
      <c r="N118" s="2" t="s">
        <v>155</v>
      </c>
      <c r="O118" s="2" t="s">
        <v>156</v>
      </c>
      <c r="P118" s="2" t="s">
        <v>156</v>
      </c>
      <c r="Q118" s="19" t="s">
        <v>157</v>
      </c>
      <c r="R118" s="2" t="s">
        <v>36</v>
      </c>
      <c r="S118" s="25">
        <f t="shared" si="161"/>
        <v>14853565.879999999</v>
      </c>
      <c r="T118" s="25">
        <v>11978106.76</v>
      </c>
      <c r="U118" s="25">
        <v>2875459.12</v>
      </c>
      <c r="V118" s="25">
        <f t="shared" si="160"/>
        <v>0</v>
      </c>
      <c r="W118" s="25">
        <v>0</v>
      </c>
      <c r="X118" s="25">
        <v>0</v>
      </c>
      <c r="Y118" s="25">
        <f t="shared" si="162"/>
        <v>2832648.33</v>
      </c>
      <c r="Z118" s="25">
        <v>2113783.5499999998</v>
      </c>
      <c r="AA118" s="25">
        <v>718864.78</v>
      </c>
      <c r="AB118" s="25">
        <f t="shared" si="163"/>
        <v>0</v>
      </c>
      <c r="AC118" s="25"/>
      <c r="AD118" s="25"/>
      <c r="AE118" s="25">
        <f t="shared" si="136"/>
        <v>17686214.210000001</v>
      </c>
      <c r="AF118" s="25">
        <v>0</v>
      </c>
      <c r="AG118" s="25">
        <f t="shared" si="142"/>
        <v>17686214.210000001</v>
      </c>
      <c r="AH118" s="28" t="s">
        <v>633</v>
      </c>
      <c r="AI118" s="42" t="s">
        <v>426</v>
      </c>
      <c r="AJ118" s="29">
        <v>2532656.9500000002</v>
      </c>
      <c r="AK118" s="35">
        <v>0</v>
      </c>
    </row>
    <row r="119" spans="1:37" ht="157.5" x14ac:dyDescent="0.25">
      <c r="A119" s="2">
        <v>113</v>
      </c>
      <c r="B119" s="69">
        <v>117841</v>
      </c>
      <c r="C119" s="121">
        <v>17</v>
      </c>
      <c r="D119" s="2" t="s">
        <v>174</v>
      </c>
      <c r="E119" s="13" t="s">
        <v>165</v>
      </c>
      <c r="F119" s="205" t="s">
        <v>125</v>
      </c>
      <c r="G119" s="6" t="s">
        <v>71</v>
      </c>
      <c r="H119" s="6" t="s">
        <v>70</v>
      </c>
      <c r="I119" s="2" t="s">
        <v>187</v>
      </c>
      <c r="J119" s="3" t="s">
        <v>727</v>
      </c>
      <c r="K119" s="88">
        <v>42482</v>
      </c>
      <c r="L119" s="88">
        <v>43760</v>
      </c>
      <c r="M119" s="4">
        <f t="shared" si="159"/>
        <v>83.983862907570995</v>
      </c>
      <c r="N119" s="2" t="s">
        <v>155</v>
      </c>
      <c r="O119" s="2" t="s">
        <v>156</v>
      </c>
      <c r="P119" s="2" t="s">
        <v>156</v>
      </c>
      <c r="Q119" s="19" t="s">
        <v>157</v>
      </c>
      <c r="R119" s="2" t="s">
        <v>36</v>
      </c>
      <c r="S119" s="25">
        <f t="shared" si="161"/>
        <v>9778588.4399999995</v>
      </c>
      <c r="T119" s="25">
        <v>7885579.6299999999</v>
      </c>
      <c r="U119" s="25">
        <v>1893008.81</v>
      </c>
      <c r="V119" s="25">
        <f t="shared" si="160"/>
        <v>0</v>
      </c>
      <c r="W119" s="25">
        <v>0</v>
      </c>
      <c r="X119" s="25">
        <v>0</v>
      </c>
      <c r="Y119" s="25">
        <f t="shared" si="162"/>
        <v>1864825.07</v>
      </c>
      <c r="Z119" s="25">
        <v>1391572.85</v>
      </c>
      <c r="AA119" s="25">
        <v>473252.22</v>
      </c>
      <c r="AB119" s="25">
        <f t="shared" si="163"/>
        <v>0</v>
      </c>
      <c r="AC119" s="25"/>
      <c r="AD119" s="25"/>
      <c r="AE119" s="25">
        <f t="shared" ref="AE119:AE183" si="164">S119+V119+Y119+AB119</f>
        <v>11643413.51</v>
      </c>
      <c r="AF119" s="25">
        <v>0</v>
      </c>
      <c r="AG119" s="25">
        <f t="shared" si="142"/>
        <v>11643413.51</v>
      </c>
      <c r="AH119" s="28" t="s">
        <v>633</v>
      </c>
      <c r="AI119" s="74" t="s">
        <v>726</v>
      </c>
      <c r="AJ119" s="29">
        <f>3440723.81+475364.38+862441.97</f>
        <v>4778530.16</v>
      </c>
      <c r="AK119" s="35">
        <v>0</v>
      </c>
    </row>
    <row r="120" spans="1:37" ht="157.5" x14ac:dyDescent="0.25">
      <c r="A120" s="5">
        <v>114</v>
      </c>
      <c r="B120" s="69">
        <v>119195</v>
      </c>
      <c r="C120" s="121">
        <v>18</v>
      </c>
      <c r="D120" s="2" t="s">
        <v>171</v>
      </c>
      <c r="E120" s="13" t="s">
        <v>165</v>
      </c>
      <c r="F120" s="205" t="s">
        <v>125</v>
      </c>
      <c r="G120" s="6" t="s">
        <v>73</v>
      </c>
      <c r="H120" s="6" t="s">
        <v>72</v>
      </c>
      <c r="I120" s="2" t="s">
        <v>187</v>
      </c>
      <c r="J120" s="3" t="s">
        <v>74</v>
      </c>
      <c r="K120" s="88">
        <v>42464</v>
      </c>
      <c r="L120" s="88">
        <v>43500</v>
      </c>
      <c r="M120" s="4">
        <f t="shared" si="159"/>
        <v>83.983863126060598</v>
      </c>
      <c r="N120" s="2" t="s">
        <v>155</v>
      </c>
      <c r="O120" s="2" t="s">
        <v>156</v>
      </c>
      <c r="P120" s="2" t="s">
        <v>156</v>
      </c>
      <c r="Q120" s="19" t="s">
        <v>157</v>
      </c>
      <c r="R120" s="2" t="s">
        <v>36</v>
      </c>
      <c r="S120" s="25">
        <f t="shared" si="161"/>
        <v>3168878.46</v>
      </c>
      <c r="T120" s="25">
        <v>2555424.39</v>
      </c>
      <c r="U120" s="25">
        <v>613454.06999999995</v>
      </c>
      <c r="V120" s="25">
        <f t="shared" si="160"/>
        <v>0</v>
      </c>
      <c r="W120" s="25">
        <v>0</v>
      </c>
      <c r="X120" s="25">
        <v>0</v>
      </c>
      <c r="Y120" s="25">
        <f t="shared" si="162"/>
        <v>604320.75</v>
      </c>
      <c r="Z120" s="25">
        <v>450957.23</v>
      </c>
      <c r="AA120" s="25">
        <v>153363.51999999999</v>
      </c>
      <c r="AB120" s="25">
        <f t="shared" si="163"/>
        <v>0</v>
      </c>
      <c r="AC120" s="25">
        <v>0</v>
      </c>
      <c r="AD120" s="25">
        <v>0</v>
      </c>
      <c r="AE120" s="25">
        <f t="shared" si="164"/>
        <v>3773199.21</v>
      </c>
      <c r="AF120" s="25">
        <v>0</v>
      </c>
      <c r="AG120" s="25">
        <f t="shared" si="142"/>
        <v>3773199.21</v>
      </c>
      <c r="AH120" s="28" t="s">
        <v>633</v>
      </c>
      <c r="AI120" s="74" t="s">
        <v>817</v>
      </c>
      <c r="AJ120" s="29">
        <f>452513.95+76690.71+72953.42</f>
        <v>602158.08000000007</v>
      </c>
      <c r="AK120" s="35">
        <v>0</v>
      </c>
    </row>
    <row r="121" spans="1:37" ht="204.75" x14ac:dyDescent="0.25">
      <c r="A121" s="5">
        <v>115</v>
      </c>
      <c r="B121" s="69">
        <v>118157</v>
      </c>
      <c r="C121" s="121">
        <v>19</v>
      </c>
      <c r="D121" s="2" t="s">
        <v>168</v>
      </c>
      <c r="E121" s="13" t="s">
        <v>165</v>
      </c>
      <c r="F121" s="205" t="s">
        <v>125</v>
      </c>
      <c r="G121" s="6" t="s">
        <v>76</v>
      </c>
      <c r="H121" s="6" t="s">
        <v>75</v>
      </c>
      <c r="I121" s="2" t="s">
        <v>187</v>
      </c>
      <c r="J121" s="3" t="s">
        <v>77</v>
      </c>
      <c r="K121" s="88">
        <v>42446</v>
      </c>
      <c r="L121" s="88">
        <v>43541</v>
      </c>
      <c r="M121" s="4">
        <f t="shared" si="159"/>
        <v>83.983862865891041</v>
      </c>
      <c r="N121" s="2" t="s">
        <v>155</v>
      </c>
      <c r="O121" s="2" t="s">
        <v>156</v>
      </c>
      <c r="P121" s="2" t="s">
        <v>156</v>
      </c>
      <c r="Q121" s="19" t="s">
        <v>157</v>
      </c>
      <c r="R121" s="2" t="s">
        <v>36</v>
      </c>
      <c r="S121" s="25">
        <f t="shared" si="161"/>
        <v>3627735.48</v>
      </c>
      <c r="T121" s="25">
        <v>2925452.6</v>
      </c>
      <c r="U121" s="25">
        <v>702282.88</v>
      </c>
      <c r="V121" s="25">
        <f t="shared" si="160"/>
        <v>0</v>
      </c>
      <c r="W121" s="25">
        <v>0</v>
      </c>
      <c r="X121" s="25">
        <v>0</v>
      </c>
      <c r="Y121" s="25">
        <f t="shared" si="162"/>
        <v>691827.06</v>
      </c>
      <c r="Z121" s="25">
        <v>516256.34</v>
      </c>
      <c r="AA121" s="25">
        <v>175570.72</v>
      </c>
      <c r="AB121" s="25">
        <f t="shared" si="163"/>
        <v>0</v>
      </c>
      <c r="AC121" s="25"/>
      <c r="AD121" s="25"/>
      <c r="AE121" s="25">
        <f t="shared" si="164"/>
        <v>4319562.54</v>
      </c>
      <c r="AF121" s="25">
        <v>0</v>
      </c>
      <c r="AG121" s="25">
        <f t="shared" si="142"/>
        <v>4319562.54</v>
      </c>
      <c r="AH121" s="28" t="s">
        <v>633</v>
      </c>
      <c r="AI121" s="74" t="s">
        <v>769</v>
      </c>
      <c r="AJ121" s="29">
        <f>457510.12+31100.83+37955.02</f>
        <v>526565.97</v>
      </c>
      <c r="AK121" s="35">
        <v>0</v>
      </c>
    </row>
    <row r="122" spans="1:37" ht="141.75" x14ac:dyDescent="0.25">
      <c r="A122" s="2">
        <v>116</v>
      </c>
      <c r="B122" s="69">
        <v>119196</v>
      </c>
      <c r="C122" s="121">
        <v>20</v>
      </c>
      <c r="D122" s="2" t="s">
        <v>171</v>
      </c>
      <c r="E122" s="13" t="s">
        <v>165</v>
      </c>
      <c r="F122" s="205" t="s">
        <v>125</v>
      </c>
      <c r="G122" s="6" t="s">
        <v>78</v>
      </c>
      <c r="H122" s="6" t="s">
        <v>72</v>
      </c>
      <c r="I122" s="2" t="s">
        <v>209</v>
      </c>
      <c r="J122" s="3" t="s">
        <v>79</v>
      </c>
      <c r="K122" s="88">
        <v>42464</v>
      </c>
      <c r="L122" s="88">
        <v>43925</v>
      </c>
      <c r="M122" s="4">
        <f t="shared" si="159"/>
        <v>83.98386284004664</v>
      </c>
      <c r="N122" s="2" t="s">
        <v>155</v>
      </c>
      <c r="O122" s="2" t="s">
        <v>156</v>
      </c>
      <c r="P122" s="2" t="s">
        <v>156</v>
      </c>
      <c r="Q122" s="19" t="s">
        <v>157</v>
      </c>
      <c r="R122" s="2" t="s">
        <v>36</v>
      </c>
      <c r="S122" s="25">
        <f t="shared" si="161"/>
        <v>16139137.140000001</v>
      </c>
      <c r="T122" s="25">
        <v>13014807.98</v>
      </c>
      <c r="U122" s="25">
        <v>3124329.16</v>
      </c>
      <c r="V122" s="25">
        <f t="shared" si="160"/>
        <v>0</v>
      </c>
      <c r="W122" s="25">
        <v>0</v>
      </c>
      <c r="X122" s="25">
        <v>0</v>
      </c>
      <c r="Y122" s="25">
        <f t="shared" si="162"/>
        <v>3077813.11</v>
      </c>
      <c r="Z122" s="25">
        <v>2296730.8199999998</v>
      </c>
      <c r="AA122" s="25">
        <v>781082.29</v>
      </c>
      <c r="AB122" s="25">
        <f t="shared" si="163"/>
        <v>0</v>
      </c>
      <c r="AC122" s="25"/>
      <c r="AD122" s="25"/>
      <c r="AE122" s="25">
        <f t="shared" si="164"/>
        <v>19216950.25</v>
      </c>
      <c r="AF122" s="25">
        <v>0</v>
      </c>
      <c r="AG122" s="25">
        <f t="shared" si="142"/>
        <v>19216950.25</v>
      </c>
      <c r="AH122" s="28" t="s">
        <v>633</v>
      </c>
      <c r="AI122" s="74" t="s">
        <v>264</v>
      </c>
      <c r="AJ122" s="29">
        <f>770912.58+137660.46</f>
        <v>908573.03999999992</v>
      </c>
      <c r="AK122" s="35">
        <v>0</v>
      </c>
    </row>
    <row r="123" spans="1:37" ht="409.5" x14ac:dyDescent="0.25">
      <c r="A123" s="5">
        <v>117</v>
      </c>
      <c r="B123" s="69">
        <v>118158</v>
      </c>
      <c r="C123" s="121">
        <v>21</v>
      </c>
      <c r="D123" s="2" t="s">
        <v>168</v>
      </c>
      <c r="E123" s="13" t="s">
        <v>165</v>
      </c>
      <c r="F123" s="205" t="s">
        <v>125</v>
      </c>
      <c r="G123" s="6" t="s">
        <v>80</v>
      </c>
      <c r="H123" s="6" t="s">
        <v>75</v>
      </c>
      <c r="I123" s="2" t="s">
        <v>481</v>
      </c>
      <c r="J123" s="3" t="s">
        <v>81</v>
      </c>
      <c r="K123" s="88">
        <v>42516</v>
      </c>
      <c r="L123" s="88">
        <v>43611</v>
      </c>
      <c r="M123" s="4">
        <f t="shared" si="159"/>
        <v>83.983862895923082</v>
      </c>
      <c r="N123" s="2" t="s">
        <v>155</v>
      </c>
      <c r="O123" s="2" t="s">
        <v>156</v>
      </c>
      <c r="P123" s="2" t="s">
        <v>156</v>
      </c>
      <c r="Q123" s="19" t="s">
        <v>157</v>
      </c>
      <c r="R123" s="2" t="s">
        <v>36</v>
      </c>
      <c r="S123" s="25">
        <f t="shared" si="161"/>
        <v>11413787.699999999</v>
      </c>
      <c r="T123" s="25">
        <v>9204225.3699999992</v>
      </c>
      <c r="U123" s="25">
        <v>2209562.33</v>
      </c>
      <c r="V123" s="25">
        <f t="shared" si="160"/>
        <v>0</v>
      </c>
      <c r="W123" s="25">
        <v>0</v>
      </c>
      <c r="X123" s="25">
        <v>0</v>
      </c>
      <c r="Y123" s="25">
        <f t="shared" si="162"/>
        <v>2176665.64</v>
      </c>
      <c r="Z123" s="25">
        <v>1624275.04</v>
      </c>
      <c r="AA123" s="25">
        <v>552390.6</v>
      </c>
      <c r="AB123" s="25">
        <f t="shared" si="163"/>
        <v>0</v>
      </c>
      <c r="AC123" s="25"/>
      <c r="AD123" s="25"/>
      <c r="AE123" s="25">
        <f t="shared" si="164"/>
        <v>13590453.34</v>
      </c>
      <c r="AF123" s="25">
        <v>16355.96</v>
      </c>
      <c r="AG123" s="25">
        <f t="shared" si="142"/>
        <v>13606809.300000001</v>
      </c>
      <c r="AH123" s="28" t="s">
        <v>633</v>
      </c>
      <c r="AI123" s="74" t="s">
        <v>859</v>
      </c>
      <c r="AJ123" s="29">
        <f>1854921.77+82241.2+80726.08+0.04</f>
        <v>2017889.09</v>
      </c>
      <c r="AK123" s="35">
        <v>0</v>
      </c>
    </row>
    <row r="124" spans="1:37" ht="220.5" x14ac:dyDescent="0.25">
      <c r="A124" s="5">
        <v>118</v>
      </c>
      <c r="B124" s="69">
        <v>118159</v>
      </c>
      <c r="C124" s="121">
        <v>22</v>
      </c>
      <c r="D124" s="2" t="s">
        <v>177</v>
      </c>
      <c r="E124" s="13" t="s">
        <v>165</v>
      </c>
      <c r="F124" s="205" t="s">
        <v>125</v>
      </c>
      <c r="G124" s="6" t="s">
        <v>82</v>
      </c>
      <c r="H124" s="6" t="s">
        <v>75</v>
      </c>
      <c r="I124" s="2" t="s">
        <v>197</v>
      </c>
      <c r="J124" s="3" t="s">
        <v>83</v>
      </c>
      <c r="K124" s="88">
        <v>42446</v>
      </c>
      <c r="L124" s="88">
        <v>43176</v>
      </c>
      <c r="M124" s="4">
        <f t="shared" si="159"/>
        <v>83.983862881462997</v>
      </c>
      <c r="N124" s="2" t="s">
        <v>155</v>
      </c>
      <c r="O124" s="2" t="s">
        <v>156</v>
      </c>
      <c r="P124" s="2" t="s">
        <v>156</v>
      </c>
      <c r="Q124" s="19" t="s">
        <v>157</v>
      </c>
      <c r="R124" s="2" t="s">
        <v>36</v>
      </c>
      <c r="S124" s="25">
        <f t="shared" si="161"/>
        <v>13490539.449999999</v>
      </c>
      <c r="T124" s="25">
        <v>10878944.699999999</v>
      </c>
      <c r="U124" s="25">
        <v>2611594.75</v>
      </c>
      <c r="V124" s="25">
        <f t="shared" si="160"/>
        <v>0</v>
      </c>
      <c r="W124" s="25">
        <v>0</v>
      </c>
      <c r="X124" s="25">
        <v>0</v>
      </c>
      <c r="Y124" s="25">
        <f t="shared" si="162"/>
        <v>2572712.4500000002</v>
      </c>
      <c r="Z124" s="25">
        <v>1919813.76</v>
      </c>
      <c r="AA124" s="25">
        <v>652898.68999999994</v>
      </c>
      <c r="AB124" s="25">
        <f t="shared" si="163"/>
        <v>0</v>
      </c>
      <c r="AC124" s="25"/>
      <c r="AD124" s="25"/>
      <c r="AE124" s="25">
        <f t="shared" si="164"/>
        <v>16063251.899999999</v>
      </c>
      <c r="AF124" s="25">
        <v>0</v>
      </c>
      <c r="AG124" s="25">
        <f t="shared" si="142"/>
        <v>16063251.899999999</v>
      </c>
      <c r="AH124" s="28" t="s">
        <v>1136</v>
      </c>
      <c r="AI124" s="74" t="s">
        <v>213</v>
      </c>
      <c r="AJ124" s="29">
        <v>11200209.65</v>
      </c>
      <c r="AK124" s="35">
        <v>0</v>
      </c>
    </row>
    <row r="125" spans="1:37" ht="283.5" x14ac:dyDescent="0.25">
      <c r="A125" s="2">
        <v>119</v>
      </c>
      <c r="B125" s="69">
        <v>118427</v>
      </c>
      <c r="C125" s="121">
        <v>23</v>
      </c>
      <c r="D125" s="2" t="s">
        <v>172</v>
      </c>
      <c r="E125" s="13" t="s">
        <v>165</v>
      </c>
      <c r="F125" s="205" t="s">
        <v>125</v>
      </c>
      <c r="G125" s="6" t="s">
        <v>85</v>
      </c>
      <c r="H125" s="6" t="s">
        <v>84</v>
      </c>
      <c r="I125" s="2" t="s">
        <v>187</v>
      </c>
      <c r="J125" s="3" t="s">
        <v>86</v>
      </c>
      <c r="K125" s="88">
        <v>42459</v>
      </c>
      <c r="L125" s="88">
        <v>43524</v>
      </c>
      <c r="M125" s="4">
        <f t="shared" si="159"/>
        <v>83.983862871845758</v>
      </c>
      <c r="N125" s="2" t="s">
        <v>155</v>
      </c>
      <c r="O125" s="2" t="s">
        <v>156</v>
      </c>
      <c r="P125" s="2" t="s">
        <v>156</v>
      </c>
      <c r="Q125" s="19" t="s">
        <v>157</v>
      </c>
      <c r="R125" s="2" t="s">
        <v>36</v>
      </c>
      <c r="S125" s="25">
        <f t="shared" si="161"/>
        <v>6252507.04</v>
      </c>
      <c r="T125" s="25">
        <v>5042102.18</v>
      </c>
      <c r="U125" s="25">
        <v>1210404.8600000001</v>
      </c>
      <c r="V125" s="25">
        <f t="shared" si="160"/>
        <v>0</v>
      </c>
      <c r="W125" s="25">
        <v>0</v>
      </c>
      <c r="X125" s="25">
        <v>0</v>
      </c>
      <c r="Y125" s="25">
        <f t="shared" si="162"/>
        <v>1192383.95</v>
      </c>
      <c r="Z125" s="25">
        <v>889782.73</v>
      </c>
      <c r="AA125" s="25">
        <v>302601.21999999997</v>
      </c>
      <c r="AB125" s="25">
        <f t="shared" si="163"/>
        <v>0</v>
      </c>
      <c r="AC125" s="25"/>
      <c r="AD125" s="25"/>
      <c r="AE125" s="25">
        <f t="shared" si="164"/>
        <v>7444890.9900000002</v>
      </c>
      <c r="AF125" s="25">
        <v>0</v>
      </c>
      <c r="AG125" s="25">
        <f t="shared" si="142"/>
        <v>7444890.9900000002</v>
      </c>
      <c r="AH125" s="28" t="s">
        <v>633</v>
      </c>
      <c r="AI125" s="43" t="s">
        <v>757</v>
      </c>
      <c r="AJ125" s="29">
        <f>2818184.2+870614.52</f>
        <v>3688798.72</v>
      </c>
      <c r="AK125" s="35">
        <v>0</v>
      </c>
    </row>
    <row r="126" spans="1:37" ht="157.5" x14ac:dyDescent="0.25">
      <c r="A126" s="5">
        <v>120</v>
      </c>
      <c r="B126" s="69">
        <v>118584</v>
      </c>
      <c r="C126" s="121">
        <v>24</v>
      </c>
      <c r="D126" s="2" t="s">
        <v>170</v>
      </c>
      <c r="E126" s="13" t="s">
        <v>165</v>
      </c>
      <c r="F126" s="205" t="s">
        <v>125</v>
      </c>
      <c r="G126" s="6" t="s">
        <v>88</v>
      </c>
      <c r="H126" s="6" t="s">
        <v>87</v>
      </c>
      <c r="I126" s="2" t="s">
        <v>187</v>
      </c>
      <c r="J126" s="3" t="s">
        <v>89</v>
      </c>
      <c r="K126" s="88">
        <v>42454</v>
      </c>
      <c r="L126" s="88">
        <v>43490</v>
      </c>
      <c r="M126" s="4">
        <f t="shared" si="159"/>
        <v>83.983862869823341</v>
      </c>
      <c r="N126" s="2" t="s">
        <v>155</v>
      </c>
      <c r="O126" s="2" t="s">
        <v>156</v>
      </c>
      <c r="P126" s="2" t="s">
        <v>156</v>
      </c>
      <c r="Q126" s="19" t="s">
        <v>157</v>
      </c>
      <c r="R126" s="2" t="s">
        <v>36</v>
      </c>
      <c r="S126" s="25">
        <f t="shared" si="161"/>
        <v>2984368.02</v>
      </c>
      <c r="T126" s="25">
        <v>2406632.79</v>
      </c>
      <c r="U126" s="25">
        <v>577735.23</v>
      </c>
      <c r="V126" s="25">
        <f t="shared" si="160"/>
        <v>0</v>
      </c>
      <c r="W126" s="25">
        <v>0</v>
      </c>
      <c r="X126" s="25">
        <v>0</v>
      </c>
      <c r="Y126" s="25">
        <f t="shared" si="162"/>
        <v>569133.71</v>
      </c>
      <c r="Z126" s="25">
        <v>424699.9</v>
      </c>
      <c r="AA126" s="25">
        <v>144433.81</v>
      </c>
      <c r="AB126" s="25">
        <f t="shared" si="163"/>
        <v>0</v>
      </c>
      <c r="AC126" s="25"/>
      <c r="AD126" s="25"/>
      <c r="AE126" s="25">
        <f t="shared" si="164"/>
        <v>3553501.73</v>
      </c>
      <c r="AF126" s="25"/>
      <c r="AG126" s="25">
        <f t="shared" si="142"/>
        <v>3553501.73</v>
      </c>
      <c r="AH126" s="28" t="s">
        <v>633</v>
      </c>
      <c r="AI126" s="44" t="s">
        <v>186</v>
      </c>
      <c r="AJ126" s="29">
        <f>51639.73+64908.11+279959.69+182506.81</f>
        <v>579014.34000000008</v>
      </c>
      <c r="AK126" s="35">
        <v>0</v>
      </c>
    </row>
    <row r="127" spans="1:37" ht="189" x14ac:dyDescent="0.25">
      <c r="A127" s="5">
        <v>121</v>
      </c>
      <c r="B127" s="69">
        <v>117834</v>
      </c>
      <c r="C127" s="121">
        <v>25</v>
      </c>
      <c r="D127" s="2" t="s">
        <v>172</v>
      </c>
      <c r="E127" s="13" t="s">
        <v>165</v>
      </c>
      <c r="F127" s="205" t="s">
        <v>125</v>
      </c>
      <c r="G127" s="6" t="s">
        <v>90</v>
      </c>
      <c r="H127" s="6" t="s">
        <v>84</v>
      </c>
      <c r="I127" s="2" t="s">
        <v>210</v>
      </c>
      <c r="J127" s="3" t="s">
        <v>91</v>
      </c>
      <c r="K127" s="88">
        <v>42459</v>
      </c>
      <c r="L127" s="88">
        <v>43464</v>
      </c>
      <c r="M127" s="4">
        <f t="shared" si="159"/>
        <v>83.983862877433253</v>
      </c>
      <c r="N127" s="2" t="s">
        <v>155</v>
      </c>
      <c r="O127" s="2" t="s">
        <v>156</v>
      </c>
      <c r="P127" s="2" t="s">
        <v>156</v>
      </c>
      <c r="Q127" s="19" t="s">
        <v>157</v>
      </c>
      <c r="R127" s="2" t="s">
        <v>36</v>
      </c>
      <c r="S127" s="25">
        <f t="shared" si="161"/>
        <v>11174376.890000001</v>
      </c>
      <c r="T127" s="25">
        <v>9011161.3900000006</v>
      </c>
      <c r="U127" s="25">
        <v>2163215.5</v>
      </c>
      <c r="V127" s="25">
        <f t="shared" si="160"/>
        <v>0</v>
      </c>
      <c r="W127" s="25">
        <v>0</v>
      </c>
      <c r="X127" s="25">
        <v>0</v>
      </c>
      <c r="Y127" s="25">
        <f t="shared" si="162"/>
        <v>2131008.8199999998</v>
      </c>
      <c r="Z127" s="25">
        <v>1590204.95</v>
      </c>
      <c r="AA127" s="25">
        <v>540803.87</v>
      </c>
      <c r="AB127" s="25">
        <f t="shared" si="163"/>
        <v>0</v>
      </c>
      <c r="AC127" s="25"/>
      <c r="AD127" s="25"/>
      <c r="AE127" s="25">
        <f t="shared" si="164"/>
        <v>13305385.710000001</v>
      </c>
      <c r="AF127" s="25">
        <v>0</v>
      </c>
      <c r="AG127" s="25">
        <f t="shared" si="142"/>
        <v>13305385.710000001</v>
      </c>
      <c r="AH127" s="28" t="s">
        <v>633</v>
      </c>
      <c r="AI127" s="43" t="s">
        <v>1128</v>
      </c>
      <c r="AJ127" s="29">
        <f>4814425.83+239093.69+4448978.65</f>
        <v>9502498.1700000018</v>
      </c>
      <c r="AK127" s="35">
        <v>0</v>
      </c>
    </row>
    <row r="128" spans="1:37" ht="220.5" x14ac:dyDescent="0.25">
      <c r="A128" s="2">
        <v>122</v>
      </c>
      <c r="B128" s="69">
        <v>118419</v>
      </c>
      <c r="C128" s="121">
        <v>26</v>
      </c>
      <c r="D128" s="2" t="s">
        <v>170</v>
      </c>
      <c r="E128" s="13" t="s">
        <v>165</v>
      </c>
      <c r="F128" s="205" t="s">
        <v>125</v>
      </c>
      <c r="G128" s="6" t="s">
        <v>92</v>
      </c>
      <c r="H128" s="6" t="s">
        <v>84</v>
      </c>
      <c r="I128" s="2" t="s">
        <v>187</v>
      </c>
      <c r="J128" s="3" t="s">
        <v>93</v>
      </c>
      <c r="K128" s="88">
        <v>42458</v>
      </c>
      <c r="L128" s="88">
        <v>43553</v>
      </c>
      <c r="M128" s="4">
        <f t="shared" si="159"/>
        <v>83.983862783018438</v>
      </c>
      <c r="N128" s="2" t="s">
        <v>155</v>
      </c>
      <c r="O128" s="2" t="s">
        <v>156</v>
      </c>
      <c r="P128" s="2" t="s">
        <v>156</v>
      </c>
      <c r="Q128" s="19" t="s">
        <v>157</v>
      </c>
      <c r="R128" s="2" t="s">
        <v>36</v>
      </c>
      <c r="S128" s="25">
        <f t="shared" si="161"/>
        <v>3637178.37</v>
      </c>
      <c r="T128" s="25">
        <v>2933067.47</v>
      </c>
      <c r="U128" s="25">
        <v>704110.9</v>
      </c>
      <c r="V128" s="25">
        <f t="shared" si="160"/>
        <v>0</v>
      </c>
      <c r="W128" s="25">
        <v>0</v>
      </c>
      <c r="X128" s="25">
        <v>0</v>
      </c>
      <c r="Y128" s="25">
        <f t="shared" si="162"/>
        <v>693627.87</v>
      </c>
      <c r="Z128" s="25">
        <v>517600.14</v>
      </c>
      <c r="AA128" s="25">
        <v>176027.73</v>
      </c>
      <c r="AB128" s="25">
        <f t="shared" si="163"/>
        <v>0</v>
      </c>
      <c r="AC128" s="25"/>
      <c r="AD128" s="25"/>
      <c r="AE128" s="25">
        <f t="shared" si="164"/>
        <v>4330806.24</v>
      </c>
      <c r="AF128" s="25">
        <v>0</v>
      </c>
      <c r="AG128" s="25">
        <f t="shared" si="142"/>
        <v>4330806.24</v>
      </c>
      <c r="AH128" s="28" t="s">
        <v>633</v>
      </c>
      <c r="AI128" s="44" t="s">
        <v>189</v>
      </c>
      <c r="AJ128" s="29">
        <f>137690.72+51834.75+444180.88</f>
        <v>633706.35</v>
      </c>
      <c r="AK128" s="35">
        <v>0</v>
      </c>
    </row>
    <row r="129" spans="1:37" ht="299.25" x14ac:dyDescent="0.25">
      <c r="A129" s="5">
        <v>123</v>
      </c>
      <c r="B129" s="69">
        <v>118319</v>
      </c>
      <c r="C129" s="121">
        <v>27</v>
      </c>
      <c r="D129" s="2" t="s">
        <v>174</v>
      </c>
      <c r="E129" s="13" t="s">
        <v>165</v>
      </c>
      <c r="F129" s="205" t="s">
        <v>125</v>
      </c>
      <c r="G129" s="6" t="s">
        <v>95</v>
      </c>
      <c r="H129" s="6" t="s">
        <v>94</v>
      </c>
      <c r="I129" s="2" t="s">
        <v>202</v>
      </c>
      <c r="J129" s="3" t="s">
        <v>96</v>
      </c>
      <c r="K129" s="88">
        <v>42585</v>
      </c>
      <c r="L129" s="88">
        <v>43680</v>
      </c>
      <c r="M129" s="4">
        <f t="shared" si="159"/>
        <v>83.983862824473448</v>
      </c>
      <c r="N129" s="2" t="s">
        <v>155</v>
      </c>
      <c r="O129" s="2" t="s">
        <v>156</v>
      </c>
      <c r="P129" s="2" t="s">
        <v>156</v>
      </c>
      <c r="Q129" s="19" t="s">
        <v>157</v>
      </c>
      <c r="R129" s="2" t="s">
        <v>36</v>
      </c>
      <c r="S129" s="25">
        <f t="shared" si="161"/>
        <v>17052953.060000002</v>
      </c>
      <c r="T129" s="25">
        <v>13751720.9</v>
      </c>
      <c r="U129" s="25">
        <v>3301232.16</v>
      </c>
      <c r="V129" s="25">
        <f t="shared" si="160"/>
        <v>0</v>
      </c>
      <c r="W129" s="25">
        <v>0</v>
      </c>
      <c r="X129" s="25">
        <v>0</v>
      </c>
      <c r="Y129" s="25">
        <f t="shared" si="162"/>
        <v>3252082.32</v>
      </c>
      <c r="Z129" s="25">
        <v>2426774.2799999998</v>
      </c>
      <c r="AA129" s="25">
        <v>825308.04</v>
      </c>
      <c r="AB129" s="25">
        <f t="shared" si="163"/>
        <v>0</v>
      </c>
      <c r="AC129" s="25"/>
      <c r="AD129" s="25"/>
      <c r="AE129" s="25">
        <f t="shared" si="164"/>
        <v>20305035.380000003</v>
      </c>
      <c r="AF129" s="25">
        <v>0</v>
      </c>
      <c r="AG129" s="25">
        <f t="shared" si="142"/>
        <v>20305035.380000003</v>
      </c>
      <c r="AH129" s="28" t="s">
        <v>633</v>
      </c>
      <c r="AI129" s="74" t="s">
        <v>503</v>
      </c>
      <c r="AJ129" s="29">
        <v>11810641.109999999</v>
      </c>
      <c r="AK129" s="35">
        <v>0</v>
      </c>
    </row>
    <row r="130" spans="1:37" ht="220.5" x14ac:dyDescent="0.25">
      <c r="A130" s="5">
        <v>124</v>
      </c>
      <c r="B130" s="69"/>
      <c r="C130" s="121">
        <v>28</v>
      </c>
      <c r="D130" s="2" t="s">
        <v>176</v>
      </c>
      <c r="E130" s="13" t="s">
        <v>165</v>
      </c>
      <c r="F130" s="205" t="s">
        <v>125</v>
      </c>
      <c r="G130" s="6" t="s">
        <v>97</v>
      </c>
      <c r="H130" s="6" t="s">
        <v>84</v>
      </c>
      <c r="I130" s="2" t="s">
        <v>206</v>
      </c>
      <c r="J130" s="3" t="s">
        <v>98</v>
      </c>
      <c r="K130" s="88">
        <v>42515</v>
      </c>
      <c r="L130" s="88">
        <v>43610</v>
      </c>
      <c r="M130" s="4">
        <f t="shared" si="159"/>
        <v>83.983862839308514</v>
      </c>
      <c r="N130" s="2" t="s">
        <v>155</v>
      </c>
      <c r="O130" s="2" t="s">
        <v>156</v>
      </c>
      <c r="P130" s="2" t="s">
        <v>156</v>
      </c>
      <c r="Q130" s="19" t="s">
        <v>157</v>
      </c>
      <c r="R130" s="2" t="s">
        <v>36</v>
      </c>
      <c r="S130" s="25">
        <f t="shared" si="161"/>
        <v>36908560.939999998</v>
      </c>
      <c r="T130" s="25">
        <v>29763538.73</v>
      </c>
      <c r="U130" s="25">
        <v>7145022.21</v>
      </c>
      <c r="V130" s="25">
        <f t="shared" si="160"/>
        <v>0</v>
      </c>
      <c r="W130" s="25">
        <v>0</v>
      </c>
      <c r="X130" s="25">
        <v>0</v>
      </c>
      <c r="Y130" s="25">
        <f t="shared" si="162"/>
        <v>7038644.7400000002</v>
      </c>
      <c r="Z130" s="25">
        <v>5252389.1900000004</v>
      </c>
      <c r="AA130" s="25">
        <v>1786255.55</v>
      </c>
      <c r="AB130" s="25">
        <f t="shared" si="163"/>
        <v>0</v>
      </c>
      <c r="AC130" s="25"/>
      <c r="AD130" s="25"/>
      <c r="AE130" s="25">
        <f t="shared" si="164"/>
        <v>43947205.68</v>
      </c>
      <c r="AF130" s="25">
        <v>0</v>
      </c>
      <c r="AG130" s="25">
        <f t="shared" si="142"/>
        <v>43947205.68</v>
      </c>
      <c r="AH130" s="28" t="s">
        <v>633</v>
      </c>
      <c r="AI130" s="74" t="s">
        <v>480</v>
      </c>
      <c r="AJ130" s="29">
        <f>11464350.64+500110.3+15570.61+471908.06</f>
        <v>12451939.610000001</v>
      </c>
      <c r="AK130" s="35">
        <v>0</v>
      </c>
    </row>
    <row r="131" spans="1:37" ht="252" x14ac:dyDescent="0.25">
      <c r="A131" s="2">
        <v>125</v>
      </c>
      <c r="B131" s="69">
        <v>119993</v>
      </c>
      <c r="C131" s="121">
        <v>29</v>
      </c>
      <c r="D131" s="2" t="s">
        <v>172</v>
      </c>
      <c r="E131" s="13" t="s">
        <v>165</v>
      </c>
      <c r="F131" s="205" t="s">
        <v>125</v>
      </c>
      <c r="G131" s="6" t="s">
        <v>100</v>
      </c>
      <c r="H131" s="6" t="s">
        <v>99</v>
      </c>
      <c r="I131" s="2" t="s">
        <v>211</v>
      </c>
      <c r="J131" s="3" t="s">
        <v>101</v>
      </c>
      <c r="K131" s="88">
        <v>42569</v>
      </c>
      <c r="L131" s="88">
        <v>44030</v>
      </c>
      <c r="M131" s="4">
        <f t="shared" si="159"/>
        <v>83.98386282616714</v>
      </c>
      <c r="N131" s="2" t="s">
        <v>155</v>
      </c>
      <c r="O131" s="2" t="s">
        <v>156</v>
      </c>
      <c r="P131" s="2" t="s">
        <v>156</v>
      </c>
      <c r="Q131" s="19" t="s">
        <v>157</v>
      </c>
      <c r="R131" s="2" t="s">
        <v>36</v>
      </c>
      <c r="S131" s="25">
        <f t="shared" si="161"/>
        <v>35912411.909999996</v>
      </c>
      <c r="T131" s="25">
        <v>28960231.329999998</v>
      </c>
      <c r="U131" s="25">
        <v>6952180.5800000001</v>
      </c>
      <c r="V131" s="25">
        <f t="shared" si="160"/>
        <v>0</v>
      </c>
      <c r="W131" s="25">
        <v>0</v>
      </c>
      <c r="X131" s="25">
        <v>0</v>
      </c>
      <c r="Y131" s="25">
        <f t="shared" si="162"/>
        <v>6848674.209999999</v>
      </c>
      <c r="Z131" s="25">
        <v>5110629.0599999996</v>
      </c>
      <c r="AA131" s="25">
        <v>1738045.15</v>
      </c>
      <c r="AB131" s="25">
        <f t="shared" si="163"/>
        <v>0</v>
      </c>
      <c r="AC131" s="25"/>
      <c r="AD131" s="25"/>
      <c r="AE131" s="25">
        <f t="shared" si="164"/>
        <v>42761086.119999997</v>
      </c>
      <c r="AF131" s="25">
        <v>0</v>
      </c>
      <c r="AG131" s="25">
        <f t="shared" ref="AG131:AG202" si="165">AE131+AF131</f>
        <v>42761086.119999997</v>
      </c>
      <c r="AH131" s="28" t="s">
        <v>633</v>
      </c>
      <c r="AI131" s="43" t="s">
        <v>193</v>
      </c>
      <c r="AJ131" s="29">
        <v>28176.63</v>
      </c>
      <c r="AK131" s="35">
        <v>0</v>
      </c>
    </row>
    <row r="132" spans="1:37" ht="409.5" x14ac:dyDescent="0.25">
      <c r="A132" s="5">
        <v>126</v>
      </c>
      <c r="B132" s="69">
        <v>118292</v>
      </c>
      <c r="C132" s="121">
        <v>30</v>
      </c>
      <c r="D132" s="2" t="s">
        <v>175</v>
      </c>
      <c r="E132" s="13" t="s">
        <v>165</v>
      </c>
      <c r="F132" s="205" t="s">
        <v>125</v>
      </c>
      <c r="G132" s="6" t="s">
        <v>103</v>
      </c>
      <c r="H132" s="6" t="s">
        <v>102</v>
      </c>
      <c r="I132" s="2" t="s">
        <v>199</v>
      </c>
      <c r="J132" s="3" t="s">
        <v>104</v>
      </c>
      <c r="K132" s="88">
        <v>42446</v>
      </c>
      <c r="L132" s="88">
        <v>43237</v>
      </c>
      <c r="M132" s="4">
        <f t="shared" si="159"/>
        <v>83.983862811384185</v>
      </c>
      <c r="N132" s="2" t="s">
        <v>155</v>
      </c>
      <c r="O132" s="2" t="s">
        <v>156</v>
      </c>
      <c r="P132" s="2" t="s">
        <v>156</v>
      </c>
      <c r="Q132" s="19" t="s">
        <v>157</v>
      </c>
      <c r="R132" s="2" t="s">
        <v>36</v>
      </c>
      <c r="S132" s="25">
        <f t="shared" si="161"/>
        <v>23983572.759999998</v>
      </c>
      <c r="T132" s="25">
        <v>19340661.859999999</v>
      </c>
      <c r="U132" s="25">
        <v>4642910.9000000004</v>
      </c>
      <c r="V132" s="25">
        <f t="shared" si="160"/>
        <v>0</v>
      </c>
      <c r="W132" s="25">
        <v>0</v>
      </c>
      <c r="X132" s="25">
        <v>0</v>
      </c>
      <c r="Y132" s="25">
        <f t="shared" si="162"/>
        <v>4573785.71</v>
      </c>
      <c r="Z132" s="25">
        <v>3413057.98</v>
      </c>
      <c r="AA132" s="25">
        <v>1160727.73</v>
      </c>
      <c r="AB132" s="25">
        <f t="shared" si="163"/>
        <v>0</v>
      </c>
      <c r="AC132" s="25"/>
      <c r="AD132" s="25"/>
      <c r="AE132" s="25">
        <f t="shared" si="164"/>
        <v>28557358.469999999</v>
      </c>
      <c r="AF132" s="25">
        <v>54654.13</v>
      </c>
      <c r="AG132" s="25">
        <f t="shared" si="165"/>
        <v>28612012.599999998</v>
      </c>
      <c r="AH132" s="28" t="s">
        <v>1135</v>
      </c>
      <c r="AI132" s="74" t="s">
        <v>511</v>
      </c>
      <c r="AJ132" s="29">
        <v>20419622.34</v>
      </c>
      <c r="AK132" s="35">
        <v>0</v>
      </c>
    </row>
    <row r="133" spans="1:37" ht="141.75" x14ac:dyDescent="0.25">
      <c r="A133" s="5">
        <v>127</v>
      </c>
      <c r="B133" s="69">
        <v>120208</v>
      </c>
      <c r="C133" s="121">
        <v>47</v>
      </c>
      <c r="D133" s="2" t="s">
        <v>174</v>
      </c>
      <c r="E133" s="13" t="s">
        <v>165</v>
      </c>
      <c r="F133" s="205" t="s">
        <v>128</v>
      </c>
      <c r="G133" s="6" t="s">
        <v>728</v>
      </c>
      <c r="H133" s="6" t="s">
        <v>369</v>
      </c>
      <c r="I133" s="2" t="s">
        <v>187</v>
      </c>
      <c r="J133" s="3" t="s">
        <v>730</v>
      </c>
      <c r="K133" s="88">
        <v>42914</v>
      </c>
      <c r="L133" s="88">
        <v>44193</v>
      </c>
      <c r="M133" s="4">
        <f t="shared" si="159"/>
        <v>83.983862839866035</v>
      </c>
      <c r="N133" s="2" t="s">
        <v>155</v>
      </c>
      <c r="O133" s="2" t="s">
        <v>156</v>
      </c>
      <c r="P133" s="2" t="s">
        <v>156</v>
      </c>
      <c r="Q133" s="19" t="s">
        <v>157</v>
      </c>
      <c r="R133" s="2" t="s">
        <v>36</v>
      </c>
      <c r="S133" s="25">
        <f t="shared" si="161"/>
        <v>6085613.1800000006</v>
      </c>
      <c r="T133" s="25">
        <v>4907516.82</v>
      </c>
      <c r="U133" s="25">
        <v>1178096.3600000001</v>
      </c>
      <c r="V133" s="25">
        <f>W133+X133</f>
        <v>0</v>
      </c>
      <c r="W133" s="25">
        <v>0</v>
      </c>
      <c r="X133" s="25">
        <v>0</v>
      </c>
      <c r="Y133" s="25">
        <f t="shared" si="162"/>
        <v>1160556.47</v>
      </c>
      <c r="Z133" s="25">
        <v>866032.38</v>
      </c>
      <c r="AA133" s="25">
        <v>294524.09000000003</v>
      </c>
      <c r="AB133" s="25">
        <f t="shared" si="163"/>
        <v>0</v>
      </c>
      <c r="AC133" s="25"/>
      <c r="AD133" s="25"/>
      <c r="AE133" s="25">
        <f t="shared" si="164"/>
        <v>7246169.6500000004</v>
      </c>
      <c r="AF133" s="25">
        <v>0</v>
      </c>
      <c r="AG133" s="25">
        <f t="shared" si="165"/>
        <v>7246169.6500000004</v>
      </c>
      <c r="AH133" s="28" t="s">
        <v>633</v>
      </c>
      <c r="AI133" s="74" t="s">
        <v>1142</v>
      </c>
      <c r="AJ133" s="29">
        <f>318314.17+157541.59</f>
        <v>475855.76</v>
      </c>
      <c r="AK133" s="35">
        <v>0</v>
      </c>
    </row>
    <row r="134" spans="1:37" ht="220.5" x14ac:dyDescent="0.25">
      <c r="A134" s="2">
        <v>128</v>
      </c>
      <c r="B134" s="69">
        <v>119991</v>
      </c>
      <c r="C134" s="121">
        <v>48</v>
      </c>
      <c r="D134" s="2" t="s">
        <v>172</v>
      </c>
      <c r="E134" s="13" t="s">
        <v>165</v>
      </c>
      <c r="F134" s="205" t="s">
        <v>128</v>
      </c>
      <c r="G134" s="6" t="s">
        <v>130</v>
      </c>
      <c r="H134" s="6" t="s">
        <v>129</v>
      </c>
      <c r="I134" s="2" t="s">
        <v>187</v>
      </c>
      <c r="J134" s="3" t="s">
        <v>131</v>
      </c>
      <c r="K134" s="88">
        <v>43004</v>
      </c>
      <c r="L134" s="88">
        <v>43916</v>
      </c>
      <c r="M134" s="4">
        <f t="shared" si="159"/>
        <v>83.9838628091575</v>
      </c>
      <c r="N134" s="2" t="s">
        <v>155</v>
      </c>
      <c r="O134" s="2" t="s">
        <v>156</v>
      </c>
      <c r="P134" s="2" t="s">
        <v>156</v>
      </c>
      <c r="Q134" s="19" t="s">
        <v>157</v>
      </c>
      <c r="R134" s="2" t="s">
        <v>36</v>
      </c>
      <c r="S134" s="25">
        <f t="shared" si="161"/>
        <v>12597407.540000001</v>
      </c>
      <c r="T134" s="25">
        <v>10158711.630000001</v>
      </c>
      <c r="U134" s="25">
        <v>2438695.91</v>
      </c>
      <c r="V134" s="25">
        <f t="shared" si="160"/>
        <v>0</v>
      </c>
      <c r="W134" s="25">
        <v>0</v>
      </c>
      <c r="X134" s="25">
        <v>0</v>
      </c>
      <c r="Y134" s="25">
        <f t="shared" si="162"/>
        <v>2402387.7999999998</v>
      </c>
      <c r="Z134" s="25">
        <v>1792713.82</v>
      </c>
      <c r="AA134" s="25">
        <v>609673.98</v>
      </c>
      <c r="AB134" s="25">
        <f t="shared" si="163"/>
        <v>0</v>
      </c>
      <c r="AC134" s="25"/>
      <c r="AD134" s="25"/>
      <c r="AE134" s="25">
        <f t="shared" si="164"/>
        <v>14999795.34</v>
      </c>
      <c r="AF134" s="25">
        <v>2999990</v>
      </c>
      <c r="AG134" s="25">
        <f t="shared" si="165"/>
        <v>17999785.34</v>
      </c>
      <c r="AH134" s="28" t="s">
        <v>633</v>
      </c>
      <c r="AI134" s="42" t="s">
        <v>187</v>
      </c>
      <c r="AJ134" s="29">
        <v>0</v>
      </c>
      <c r="AK134" s="45">
        <v>0</v>
      </c>
    </row>
    <row r="135" spans="1:37" s="206" customFormat="1" ht="299.25" x14ac:dyDescent="0.25">
      <c r="A135" s="5">
        <v>129</v>
      </c>
      <c r="B135" s="69">
        <v>119992</v>
      </c>
      <c r="C135" s="121">
        <v>49</v>
      </c>
      <c r="D135" s="2" t="s">
        <v>172</v>
      </c>
      <c r="E135" s="13" t="s">
        <v>165</v>
      </c>
      <c r="F135" s="205" t="s">
        <v>128</v>
      </c>
      <c r="G135" s="6" t="s">
        <v>132</v>
      </c>
      <c r="H135" s="6" t="s">
        <v>129</v>
      </c>
      <c r="I135" s="2" t="s">
        <v>187</v>
      </c>
      <c r="J135" s="3" t="s">
        <v>133</v>
      </c>
      <c r="K135" s="88">
        <v>43004</v>
      </c>
      <c r="L135" s="88">
        <v>43916</v>
      </c>
      <c r="M135" s="4">
        <f t="shared" si="159"/>
        <v>83.98386278575461</v>
      </c>
      <c r="N135" s="2" t="s">
        <v>155</v>
      </c>
      <c r="O135" s="2" t="s">
        <v>156</v>
      </c>
      <c r="P135" s="2" t="s">
        <v>156</v>
      </c>
      <c r="Q135" s="19" t="s">
        <v>157</v>
      </c>
      <c r="R135" s="2" t="s">
        <v>36</v>
      </c>
      <c r="S135" s="25">
        <f t="shared" si="161"/>
        <v>11755282.280000001</v>
      </c>
      <c r="T135" s="25">
        <v>9479610.9800000004</v>
      </c>
      <c r="U135" s="25">
        <v>2275671.2999999998</v>
      </c>
      <c r="V135" s="25">
        <f t="shared" si="160"/>
        <v>0</v>
      </c>
      <c r="W135" s="25">
        <v>0</v>
      </c>
      <c r="X135" s="25">
        <v>0</v>
      </c>
      <c r="Y135" s="25">
        <f t="shared" si="162"/>
        <v>2241790.36</v>
      </c>
      <c r="Z135" s="25">
        <v>1672872.53</v>
      </c>
      <c r="AA135" s="25">
        <v>568917.82999999996</v>
      </c>
      <c r="AB135" s="25">
        <f t="shared" si="163"/>
        <v>0</v>
      </c>
      <c r="AC135" s="25"/>
      <c r="AD135" s="25"/>
      <c r="AE135" s="25">
        <f t="shared" si="164"/>
        <v>13997072.640000001</v>
      </c>
      <c r="AF135" s="25">
        <v>0</v>
      </c>
      <c r="AG135" s="25">
        <f t="shared" si="165"/>
        <v>13997072.640000001</v>
      </c>
      <c r="AH135" s="28" t="s">
        <v>633</v>
      </c>
      <c r="AI135" s="42" t="s">
        <v>187</v>
      </c>
      <c r="AJ135" s="29">
        <v>0</v>
      </c>
      <c r="AK135" s="45">
        <v>0</v>
      </c>
    </row>
    <row r="136" spans="1:37" s="206" customFormat="1" ht="220.5" x14ac:dyDescent="0.25">
      <c r="A136" s="5">
        <v>130</v>
      </c>
      <c r="B136" s="69">
        <v>119731</v>
      </c>
      <c r="C136" s="121">
        <v>51</v>
      </c>
      <c r="D136" s="2" t="s">
        <v>174</v>
      </c>
      <c r="E136" s="13" t="s">
        <v>165</v>
      </c>
      <c r="F136" s="205" t="s">
        <v>128</v>
      </c>
      <c r="G136" s="6" t="s">
        <v>134</v>
      </c>
      <c r="H136" s="6" t="s">
        <v>64</v>
      </c>
      <c r="I136" s="2" t="s">
        <v>187</v>
      </c>
      <c r="J136" s="3" t="s">
        <v>135</v>
      </c>
      <c r="K136" s="88">
        <v>42956</v>
      </c>
      <c r="L136" s="88">
        <v>43870</v>
      </c>
      <c r="M136" s="4">
        <f t="shared" si="159"/>
        <v>83.983862780427785</v>
      </c>
      <c r="N136" s="2" t="s">
        <v>155</v>
      </c>
      <c r="O136" s="2" t="s">
        <v>156</v>
      </c>
      <c r="P136" s="2" t="s">
        <v>156</v>
      </c>
      <c r="Q136" s="19" t="s">
        <v>157</v>
      </c>
      <c r="R136" s="2" t="s">
        <v>36</v>
      </c>
      <c r="S136" s="25">
        <f t="shared" si="161"/>
        <v>10449475.91</v>
      </c>
      <c r="T136" s="25">
        <v>8426591.9100000001</v>
      </c>
      <c r="U136" s="25">
        <v>2022884</v>
      </c>
      <c r="V136" s="25">
        <f t="shared" si="160"/>
        <v>0</v>
      </c>
      <c r="W136" s="25">
        <v>0</v>
      </c>
      <c r="X136" s="25">
        <v>0</v>
      </c>
      <c r="Y136" s="25">
        <f t="shared" si="162"/>
        <v>1992766.64</v>
      </c>
      <c r="Z136" s="25">
        <v>1487045.64</v>
      </c>
      <c r="AA136" s="25">
        <v>505721</v>
      </c>
      <c r="AB136" s="25">
        <f t="shared" si="163"/>
        <v>0</v>
      </c>
      <c r="AC136" s="25"/>
      <c r="AD136" s="25"/>
      <c r="AE136" s="25">
        <f t="shared" si="164"/>
        <v>12442242.550000001</v>
      </c>
      <c r="AF136" s="25">
        <v>0</v>
      </c>
      <c r="AG136" s="25">
        <f t="shared" si="165"/>
        <v>12442242.550000001</v>
      </c>
      <c r="AH136" s="28" t="s">
        <v>633</v>
      </c>
      <c r="AI136" s="42" t="s">
        <v>187</v>
      </c>
      <c r="AJ136" s="29">
        <f>69562.99+104629.25</f>
        <v>174192.24</v>
      </c>
      <c r="AK136" s="45">
        <v>0</v>
      </c>
    </row>
    <row r="137" spans="1:37" s="206" customFormat="1" ht="173.25" x14ac:dyDescent="0.25">
      <c r="A137" s="2">
        <v>131</v>
      </c>
      <c r="B137" s="69">
        <v>120194</v>
      </c>
      <c r="C137" s="121">
        <v>52</v>
      </c>
      <c r="D137" s="2" t="s">
        <v>175</v>
      </c>
      <c r="E137" s="13" t="s">
        <v>165</v>
      </c>
      <c r="F137" s="205" t="s">
        <v>128</v>
      </c>
      <c r="G137" s="6" t="s">
        <v>137</v>
      </c>
      <c r="H137" s="6" t="s">
        <v>136</v>
      </c>
      <c r="I137" s="2" t="s">
        <v>187</v>
      </c>
      <c r="J137" s="3" t="s">
        <v>138</v>
      </c>
      <c r="K137" s="88">
        <v>42963</v>
      </c>
      <c r="L137" s="88">
        <v>43877</v>
      </c>
      <c r="M137" s="4">
        <f t="shared" si="159"/>
        <v>83.983862831024851</v>
      </c>
      <c r="N137" s="2" t="s">
        <v>155</v>
      </c>
      <c r="O137" s="2" t="s">
        <v>156</v>
      </c>
      <c r="P137" s="2" t="s">
        <v>156</v>
      </c>
      <c r="Q137" s="19" t="s">
        <v>157</v>
      </c>
      <c r="R137" s="2" t="s">
        <v>36</v>
      </c>
      <c r="S137" s="25">
        <f t="shared" si="161"/>
        <v>12243037.969999999</v>
      </c>
      <c r="T137" s="25">
        <v>9872943.4499999993</v>
      </c>
      <c r="U137" s="25">
        <v>2370094.52</v>
      </c>
      <c r="V137" s="25">
        <f t="shared" si="160"/>
        <v>0</v>
      </c>
      <c r="W137" s="25">
        <v>0</v>
      </c>
      <c r="X137" s="25">
        <v>0</v>
      </c>
      <c r="Y137" s="25">
        <f t="shared" si="162"/>
        <v>2334807.77</v>
      </c>
      <c r="Z137" s="25">
        <v>1742284.14</v>
      </c>
      <c r="AA137" s="25">
        <v>592523.63</v>
      </c>
      <c r="AB137" s="25">
        <f t="shared" si="163"/>
        <v>0</v>
      </c>
      <c r="AC137" s="25"/>
      <c r="AD137" s="25"/>
      <c r="AE137" s="25">
        <f t="shared" si="164"/>
        <v>14577845.739999998</v>
      </c>
      <c r="AF137" s="25">
        <v>0</v>
      </c>
      <c r="AG137" s="25">
        <f t="shared" si="165"/>
        <v>14577845.739999998</v>
      </c>
      <c r="AH137" s="28" t="s">
        <v>633</v>
      </c>
      <c r="AI137" s="42" t="s">
        <v>187</v>
      </c>
      <c r="AJ137" s="29">
        <f>18637.33+286940.34</f>
        <v>305577.67000000004</v>
      </c>
      <c r="AK137" s="45">
        <v>0</v>
      </c>
    </row>
    <row r="138" spans="1:37" s="206" customFormat="1" ht="267.75" x14ac:dyDescent="0.25">
      <c r="A138" s="5">
        <v>132</v>
      </c>
      <c r="B138" s="69">
        <v>119983</v>
      </c>
      <c r="C138" s="121">
        <v>58</v>
      </c>
      <c r="D138" s="2" t="s">
        <v>177</v>
      </c>
      <c r="E138" s="13" t="s">
        <v>165</v>
      </c>
      <c r="F138" s="205" t="s">
        <v>128</v>
      </c>
      <c r="G138" s="6" t="s">
        <v>139</v>
      </c>
      <c r="H138" s="6" t="s">
        <v>75</v>
      </c>
      <c r="I138" s="2" t="s">
        <v>198</v>
      </c>
      <c r="J138" s="3" t="s">
        <v>140</v>
      </c>
      <c r="K138" s="88">
        <v>42963</v>
      </c>
      <c r="L138" s="88">
        <v>43693</v>
      </c>
      <c r="M138" s="4">
        <f t="shared" si="159"/>
        <v>83.983862872994763</v>
      </c>
      <c r="N138" s="2" t="s">
        <v>155</v>
      </c>
      <c r="O138" s="2" t="s">
        <v>156</v>
      </c>
      <c r="P138" s="2" t="s">
        <v>156</v>
      </c>
      <c r="Q138" s="19" t="s">
        <v>157</v>
      </c>
      <c r="R138" s="2" t="s">
        <v>36</v>
      </c>
      <c r="S138" s="25">
        <f t="shared" si="161"/>
        <v>8062160.4699999997</v>
      </c>
      <c r="T138" s="25">
        <v>6501430</v>
      </c>
      <c r="U138" s="25">
        <v>1560730.47</v>
      </c>
      <c r="V138" s="25">
        <f t="shared" si="160"/>
        <v>0</v>
      </c>
      <c r="W138" s="25">
        <v>0</v>
      </c>
      <c r="X138" s="25">
        <v>0</v>
      </c>
      <c r="Y138" s="25">
        <f t="shared" si="162"/>
        <v>1537493.79</v>
      </c>
      <c r="Z138" s="25">
        <v>1147311.17</v>
      </c>
      <c r="AA138" s="25">
        <v>390182.62</v>
      </c>
      <c r="AB138" s="25">
        <f t="shared" si="163"/>
        <v>0</v>
      </c>
      <c r="AC138" s="25"/>
      <c r="AD138" s="25"/>
      <c r="AE138" s="25">
        <f t="shared" si="164"/>
        <v>9599654.2599999998</v>
      </c>
      <c r="AF138" s="25">
        <v>655333</v>
      </c>
      <c r="AG138" s="25">
        <f t="shared" si="165"/>
        <v>10254987.26</v>
      </c>
      <c r="AH138" s="28" t="s">
        <v>633</v>
      </c>
      <c r="AI138" s="42" t="s">
        <v>187</v>
      </c>
      <c r="AJ138" s="29">
        <f>27068+159937+61959.1</f>
        <v>248964.1</v>
      </c>
      <c r="AK138" s="45">
        <v>0</v>
      </c>
    </row>
    <row r="139" spans="1:37" ht="157.5" x14ac:dyDescent="0.25">
      <c r="A139" s="5">
        <v>133</v>
      </c>
      <c r="B139" s="69">
        <v>119622</v>
      </c>
      <c r="C139" s="121">
        <v>45</v>
      </c>
      <c r="D139" s="2" t="s">
        <v>163</v>
      </c>
      <c r="E139" s="13" t="s">
        <v>166</v>
      </c>
      <c r="F139" s="205" t="s">
        <v>183</v>
      </c>
      <c r="G139" s="6" t="s">
        <v>122</v>
      </c>
      <c r="H139" s="6" t="s">
        <v>121</v>
      </c>
      <c r="I139" s="2" t="s">
        <v>187</v>
      </c>
      <c r="J139" s="3" t="s">
        <v>123</v>
      </c>
      <c r="K139" s="88">
        <v>42793</v>
      </c>
      <c r="L139" s="88">
        <v>43765</v>
      </c>
      <c r="M139" s="4">
        <f t="shared" si="159"/>
        <v>83.983862835522956</v>
      </c>
      <c r="N139" s="2" t="s">
        <v>155</v>
      </c>
      <c r="O139" s="2" t="s">
        <v>156</v>
      </c>
      <c r="P139" s="2" t="s">
        <v>156</v>
      </c>
      <c r="Q139" s="19" t="s">
        <v>157</v>
      </c>
      <c r="R139" s="2" t="s">
        <v>36</v>
      </c>
      <c r="S139" s="25">
        <f t="shared" si="161"/>
        <v>37233996.450000003</v>
      </c>
      <c r="T139" s="25">
        <v>30025974.120000001</v>
      </c>
      <c r="U139" s="25">
        <v>7208022.3300000001</v>
      </c>
      <c r="V139" s="25">
        <f t="shared" si="160"/>
        <v>0</v>
      </c>
      <c r="W139" s="25">
        <v>0</v>
      </c>
      <c r="X139" s="25">
        <v>0</v>
      </c>
      <c r="Y139" s="25">
        <f t="shared" si="162"/>
        <v>7100706.9000000004</v>
      </c>
      <c r="Z139" s="25">
        <v>5298701.32</v>
      </c>
      <c r="AA139" s="25">
        <v>1802005.58</v>
      </c>
      <c r="AB139" s="25">
        <f t="shared" si="163"/>
        <v>0</v>
      </c>
      <c r="AC139" s="25"/>
      <c r="AD139" s="25"/>
      <c r="AE139" s="25">
        <f t="shared" si="164"/>
        <v>44334703.350000001</v>
      </c>
      <c r="AF139" s="25">
        <v>427346.26</v>
      </c>
      <c r="AG139" s="25">
        <f t="shared" si="165"/>
        <v>44762049.609999999</v>
      </c>
      <c r="AH139" s="28" t="s">
        <v>633</v>
      </c>
      <c r="AI139" s="46" t="s">
        <v>951</v>
      </c>
      <c r="AJ139" s="29">
        <f>4923177.41+2008542+5450879.77</f>
        <v>12382599.18</v>
      </c>
      <c r="AK139" s="45">
        <v>0</v>
      </c>
    </row>
    <row r="140" spans="1:37" ht="141.75" x14ac:dyDescent="0.25">
      <c r="A140" s="2">
        <v>134</v>
      </c>
      <c r="B140" s="69">
        <v>119689</v>
      </c>
      <c r="C140" s="121">
        <v>53</v>
      </c>
      <c r="D140" s="2" t="s">
        <v>163</v>
      </c>
      <c r="E140" s="13" t="s">
        <v>169</v>
      </c>
      <c r="F140" s="205" t="s">
        <v>142</v>
      </c>
      <c r="G140" s="6" t="s">
        <v>112</v>
      </c>
      <c r="H140" s="6" t="s">
        <v>111</v>
      </c>
      <c r="I140" s="2" t="s">
        <v>187</v>
      </c>
      <c r="J140" s="3" t="s">
        <v>113</v>
      </c>
      <c r="K140" s="88">
        <v>42943</v>
      </c>
      <c r="L140" s="88">
        <v>44039</v>
      </c>
      <c r="M140" s="4">
        <f t="shared" si="159"/>
        <v>83.983862843305559</v>
      </c>
      <c r="N140" s="2" t="s">
        <v>155</v>
      </c>
      <c r="O140" s="2" t="s">
        <v>156</v>
      </c>
      <c r="P140" s="2" t="s">
        <v>156</v>
      </c>
      <c r="Q140" s="19" t="s">
        <v>157</v>
      </c>
      <c r="R140" s="2" t="s">
        <v>36</v>
      </c>
      <c r="S140" s="25">
        <f t="shared" si="161"/>
        <v>46010993.850000001</v>
      </c>
      <c r="T140" s="25">
        <v>37103857.82</v>
      </c>
      <c r="U140" s="25">
        <v>8907136.0299999993</v>
      </c>
      <c r="V140" s="25">
        <f t="shared" si="160"/>
        <v>0</v>
      </c>
      <c r="W140" s="25">
        <v>0</v>
      </c>
      <c r="X140" s="25">
        <v>0</v>
      </c>
      <c r="Y140" s="25">
        <f t="shared" si="162"/>
        <v>8774523.620000001</v>
      </c>
      <c r="Z140" s="25">
        <v>6547739.6100000003</v>
      </c>
      <c r="AA140" s="25">
        <v>2226784.0099999998</v>
      </c>
      <c r="AB140" s="25">
        <f t="shared" si="163"/>
        <v>0</v>
      </c>
      <c r="AC140" s="25"/>
      <c r="AD140" s="25"/>
      <c r="AE140" s="25">
        <f t="shared" si="164"/>
        <v>54785517.469999999</v>
      </c>
      <c r="AF140" s="25">
        <v>0</v>
      </c>
      <c r="AG140" s="25">
        <f t="shared" si="165"/>
        <v>54785517.469999999</v>
      </c>
      <c r="AH140" s="28" t="s">
        <v>633</v>
      </c>
      <c r="AI140" s="74" t="s">
        <v>187</v>
      </c>
      <c r="AJ140" s="29">
        <f>159716.44+74879.59</f>
        <v>234596.03</v>
      </c>
      <c r="AK140" s="35">
        <v>0</v>
      </c>
    </row>
    <row r="141" spans="1:37" ht="173.25" x14ac:dyDescent="0.25">
      <c r="A141" s="5">
        <v>135</v>
      </c>
      <c r="B141" s="69">
        <v>119240</v>
      </c>
      <c r="C141" s="121">
        <v>54</v>
      </c>
      <c r="D141" s="2" t="s">
        <v>163</v>
      </c>
      <c r="E141" s="13" t="s">
        <v>169</v>
      </c>
      <c r="F141" s="205" t="s">
        <v>142</v>
      </c>
      <c r="G141" s="6" t="s">
        <v>114</v>
      </c>
      <c r="H141" s="6" t="s">
        <v>111</v>
      </c>
      <c r="I141" s="2" t="s">
        <v>187</v>
      </c>
      <c r="J141" s="3" t="s">
        <v>115</v>
      </c>
      <c r="K141" s="88">
        <v>42943</v>
      </c>
      <c r="L141" s="88">
        <v>44039</v>
      </c>
      <c r="M141" s="4">
        <f t="shared" si="159"/>
        <v>83.983862856059488</v>
      </c>
      <c r="N141" s="2" t="s">
        <v>155</v>
      </c>
      <c r="O141" s="2" t="s">
        <v>156</v>
      </c>
      <c r="P141" s="2" t="s">
        <v>156</v>
      </c>
      <c r="Q141" s="19" t="s">
        <v>157</v>
      </c>
      <c r="R141" s="2" t="s">
        <v>36</v>
      </c>
      <c r="S141" s="25">
        <f t="shared" si="161"/>
        <v>11805482.93</v>
      </c>
      <c r="T141" s="25">
        <v>9520093.4299999997</v>
      </c>
      <c r="U141" s="25">
        <v>2285389.5</v>
      </c>
      <c r="V141" s="25">
        <f t="shared" si="160"/>
        <v>0</v>
      </c>
      <c r="W141" s="25">
        <v>0</v>
      </c>
      <c r="X141" s="25">
        <v>0</v>
      </c>
      <c r="Y141" s="25">
        <f t="shared" si="162"/>
        <v>2251363.86</v>
      </c>
      <c r="Z141" s="25">
        <v>1680016.49</v>
      </c>
      <c r="AA141" s="25">
        <v>571347.37</v>
      </c>
      <c r="AB141" s="25">
        <f t="shared" si="163"/>
        <v>0</v>
      </c>
      <c r="AC141" s="25"/>
      <c r="AD141" s="25"/>
      <c r="AE141" s="25">
        <f t="shared" si="164"/>
        <v>14056846.789999999</v>
      </c>
      <c r="AF141" s="25">
        <v>216877.5</v>
      </c>
      <c r="AG141" s="25">
        <f t="shared" si="165"/>
        <v>14273724.289999999</v>
      </c>
      <c r="AH141" s="28" t="s">
        <v>633</v>
      </c>
      <c r="AI141" s="74" t="s">
        <v>187</v>
      </c>
      <c r="AJ141" s="29">
        <f>122452.96+57358.87</f>
        <v>179811.83000000002</v>
      </c>
      <c r="AK141" s="35">
        <v>0</v>
      </c>
    </row>
    <row r="142" spans="1:37" ht="204.75" x14ac:dyDescent="0.25">
      <c r="A142" s="5">
        <v>136</v>
      </c>
      <c r="B142" s="69">
        <v>120068</v>
      </c>
      <c r="C142" s="121">
        <v>55</v>
      </c>
      <c r="D142" s="2" t="s">
        <v>163</v>
      </c>
      <c r="E142" s="13" t="s">
        <v>169</v>
      </c>
      <c r="F142" s="205" t="s">
        <v>142</v>
      </c>
      <c r="G142" s="6" t="s">
        <v>117</v>
      </c>
      <c r="H142" s="6" t="s">
        <v>116</v>
      </c>
      <c r="I142" s="207" t="s">
        <v>196</v>
      </c>
      <c r="J142" s="3" t="s">
        <v>118</v>
      </c>
      <c r="K142" s="88">
        <v>43060</v>
      </c>
      <c r="L142" s="88">
        <v>43606</v>
      </c>
      <c r="M142" s="4">
        <f t="shared" si="159"/>
        <v>83.983862867470734</v>
      </c>
      <c r="N142" s="2" t="s">
        <v>155</v>
      </c>
      <c r="O142" s="2" t="s">
        <v>156</v>
      </c>
      <c r="P142" s="2" t="s">
        <v>156</v>
      </c>
      <c r="Q142" s="92" t="s">
        <v>157</v>
      </c>
      <c r="R142" s="2" t="s">
        <v>36</v>
      </c>
      <c r="S142" s="25">
        <f t="shared" si="161"/>
        <v>8678209.1799999997</v>
      </c>
      <c r="T142" s="25">
        <v>6998219.6100000003</v>
      </c>
      <c r="U142" s="25">
        <v>1679989.57</v>
      </c>
      <c r="V142" s="25">
        <f t="shared" si="160"/>
        <v>0</v>
      </c>
      <c r="W142" s="25">
        <v>0</v>
      </c>
      <c r="X142" s="25">
        <v>0</v>
      </c>
      <c r="Y142" s="25">
        <f t="shared" si="162"/>
        <v>1654977.3199999998</v>
      </c>
      <c r="Z142" s="25">
        <v>1234979.93</v>
      </c>
      <c r="AA142" s="25">
        <v>419997.39</v>
      </c>
      <c r="AB142" s="25">
        <f t="shared" si="163"/>
        <v>0</v>
      </c>
      <c r="AC142" s="25">
        <v>0</v>
      </c>
      <c r="AD142" s="25">
        <v>0</v>
      </c>
      <c r="AE142" s="25">
        <f t="shared" si="164"/>
        <v>10333186.5</v>
      </c>
      <c r="AF142" s="25">
        <v>0</v>
      </c>
      <c r="AG142" s="25">
        <f t="shared" si="165"/>
        <v>10333186.5</v>
      </c>
      <c r="AH142" s="28" t="s">
        <v>633</v>
      </c>
      <c r="AI142" s="74" t="s">
        <v>187</v>
      </c>
      <c r="AJ142" s="29">
        <v>41796.800000000003</v>
      </c>
      <c r="AK142" s="35">
        <v>0</v>
      </c>
    </row>
    <row r="143" spans="1:37" ht="141.75" x14ac:dyDescent="0.25">
      <c r="A143" s="2">
        <v>137</v>
      </c>
      <c r="B143" s="69">
        <v>120082</v>
      </c>
      <c r="C143" s="121">
        <v>56</v>
      </c>
      <c r="D143" s="2" t="s">
        <v>168</v>
      </c>
      <c r="E143" s="13" t="s">
        <v>169</v>
      </c>
      <c r="F143" s="205" t="s">
        <v>142</v>
      </c>
      <c r="G143" s="6" t="s">
        <v>143</v>
      </c>
      <c r="H143" s="6" t="s">
        <v>141</v>
      </c>
      <c r="I143" s="2" t="s">
        <v>208</v>
      </c>
      <c r="J143" s="3" t="s">
        <v>144</v>
      </c>
      <c r="K143" s="88">
        <v>43006</v>
      </c>
      <c r="L143" s="88">
        <v>44102</v>
      </c>
      <c r="M143" s="4">
        <f t="shared" si="159"/>
        <v>83.98386279749451</v>
      </c>
      <c r="N143" s="2" t="s">
        <v>155</v>
      </c>
      <c r="O143" s="2" t="s">
        <v>156</v>
      </c>
      <c r="P143" s="2" t="s">
        <v>156</v>
      </c>
      <c r="Q143" s="19" t="s">
        <v>157</v>
      </c>
      <c r="R143" s="2" t="s">
        <v>36</v>
      </c>
      <c r="S143" s="25">
        <f t="shared" si="161"/>
        <v>5145385.2700000005</v>
      </c>
      <c r="T143" s="25">
        <v>4149304.93</v>
      </c>
      <c r="U143" s="25">
        <v>996080.34</v>
      </c>
      <c r="V143" s="25">
        <f t="shared" si="160"/>
        <v>0</v>
      </c>
      <c r="W143" s="25">
        <v>0</v>
      </c>
      <c r="X143" s="25">
        <v>0</v>
      </c>
      <c r="Y143" s="25">
        <f t="shared" si="162"/>
        <v>981250.37</v>
      </c>
      <c r="Z143" s="25">
        <v>732230.28</v>
      </c>
      <c r="AA143" s="25">
        <v>249020.09</v>
      </c>
      <c r="AB143" s="25">
        <f t="shared" si="163"/>
        <v>0</v>
      </c>
      <c r="AC143" s="25"/>
      <c r="AD143" s="25"/>
      <c r="AE143" s="25">
        <f t="shared" si="164"/>
        <v>6126635.6400000006</v>
      </c>
      <c r="AF143" s="25">
        <v>0</v>
      </c>
      <c r="AG143" s="25">
        <f t="shared" si="165"/>
        <v>6126635.6400000006</v>
      </c>
      <c r="AH143" s="28" t="s">
        <v>633</v>
      </c>
      <c r="AI143" s="42" t="s">
        <v>187</v>
      </c>
      <c r="AJ143" s="29">
        <f>15818.36+6578.46</f>
        <v>22396.82</v>
      </c>
      <c r="AK143" s="35">
        <v>0</v>
      </c>
    </row>
    <row r="144" spans="1:37" ht="141.75" x14ac:dyDescent="0.25">
      <c r="A144" s="5">
        <v>138</v>
      </c>
      <c r="B144" s="69">
        <v>120126</v>
      </c>
      <c r="C144" s="121">
        <v>57</v>
      </c>
      <c r="D144" s="2" t="s">
        <v>168</v>
      </c>
      <c r="E144" s="13" t="s">
        <v>169</v>
      </c>
      <c r="F144" s="205" t="s">
        <v>142</v>
      </c>
      <c r="G144" s="6" t="s">
        <v>119</v>
      </c>
      <c r="H144" s="6" t="s">
        <v>116</v>
      </c>
      <c r="I144" s="2" t="s">
        <v>187</v>
      </c>
      <c r="J144" s="3" t="s">
        <v>120</v>
      </c>
      <c r="K144" s="88">
        <v>43060</v>
      </c>
      <c r="L144" s="88">
        <v>43789</v>
      </c>
      <c r="M144" s="4">
        <f t="shared" si="159"/>
        <v>83.98386273060467</v>
      </c>
      <c r="N144" s="2" t="s">
        <v>155</v>
      </c>
      <c r="O144" s="2" t="s">
        <v>156</v>
      </c>
      <c r="P144" s="2" t="s">
        <v>156</v>
      </c>
      <c r="Q144" s="19" t="s">
        <v>157</v>
      </c>
      <c r="R144" s="2" t="s">
        <v>36</v>
      </c>
      <c r="S144" s="25">
        <f t="shared" si="161"/>
        <v>2709276.16</v>
      </c>
      <c r="T144" s="25">
        <v>2184795.1800000002</v>
      </c>
      <c r="U144" s="25">
        <v>524480.98</v>
      </c>
      <c r="V144" s="25">
        <f t="shared" si="160"/>
        <v>0</v>
      </c>
      <c r="W144" s="25">
        <v>0</v>
      </c>
      <c r="X144" s="25">
        <v>0</v>
      </c>
      <c r="Y144" s="25">
        <f t="shared" si="162"/>
        <v>516672.34</v>
      </c>
      <c r="Z144" s="25">
        <v>385552.09</v>
      </c>
      <c r="AA144" s="25">
        <v>131120.25</v>
      </c>
      <c r="AB144" s="25">
        <f t="shared" si="163"/>
        <v>0</v>
      </c>
      <c r="AC144" s="25"/>
      <c r="AD144" s="25"/>
      <c r="AE144" s="25">
        <f t="shared" si="164"/>
        <v>3225948.5</v>
      </c>
      <c r="AF144" s="25">
        <v>0</v>
      </c>
      <c r="AG144" s="25">
        <f t="shared" si="165"/>
        <v>3225948.5</v>
      </c>
      <c r="AH144" s="28" t="s">
        <v>633</v>
      </c>
      <c r="AI144" s="42" t="s">
        <v>187</v>
      </c>
      <c r="AJ144" s="29">
        <v>38081.64</v>
      </c>
      <c r="AK144" s="35">
        <v>0</v>
      </c>
    </row>
    <row r="145" spans="1:37" ht="267.75" x14ac:dyDescent="0.25">
      <c r="A145" s="5">
        <v>139</v>
      </c>
      <c r="B145" s="69">
        <v>119957</v>
      </c>
      <c r="C145" s="121">
        <v>136</v>
      </c>
      <c r="D145" s="2" t="s">
        <v>170</v>
      </c>
      <c r="E145" s="13" t="s">
        <v>179</v>
      </c>
      <c r="F145" s="205" t="s">
        <v>145</v>
      </c>
      <c r="G145" s="6" t="s">
        <v>146</v>
      </c>
      <c r="H145" s="6" t="s">
        <v>87</v>
      </c>
      <c r="I145" s="2" t="s">
        <v>204</v>
      </c>
      <c r="J145" s="3" t="s">
        <v>147</v>
      </c>
      <c r="K145" s="88">
        <v>43047</v>
      </c>
      <c r="L145" s="88">
        <v>43838</v>
      </c>
      <c r="M145" s="4">
        <f t="shared" si="159"/>
        <v>83.983862849270778</v>
      </c>
      <c r="N145" s="2" t="s">
        <v>155</v>
      </c>
      <c r="O145" s="2" t="s">
        <v>156</v>
      </c>
      <c r="P145" s="2" t="s">
        <v>156</v>
      </c>
      <c r="Q145" s="19" t="s">
        <v>157</v>
      </c>
      <c r="R145" s="2" t="s">
        <v>36</v>
      </c>
      <c r="S145" s="25">
        <f t="shared" si="161"/>
        <v>30804926.539999999</v>
      </c>
      <c r="T145" s="25">
        <v>24841489.370000001</v>
      </c>
      <c r="U145" s="25">
        <v>5963437.1699999999</v>
      </c>
      <c r="V145" s="25">
        <f t="shared" si="160"/>
        <v>0</v>
      </c>
      <c r="W145" s="25">
        <v>0</v>
      </c>
      <c r="X145" s="25">
        <v>0</v>
      </c>
      <c r="Y145" s="25">
        <f t="shared" si="162"/>
        <v>5874651.5300000003</v>
      </c>
      <c r="Z145" s="25">
        <v>4383792.24</v>
      </c>
      <c r="AA145" s="25">
        <v>1490859.29</v>
      </c>
      <c r="AB145" s="25">
        <f t="shared" si="163"/>
        <v>0</v>
      </c>
      <c r="AC145" s="25"/>
      <c r="AD145" s="25"/>
      <c r="AE145" s="25">
        <f t="shared" si="164"/>
        <v>36679578.07</v>
      </c>
      <c r="AF145" s="25">
        <v>0</v>
      </c>
      <c r="AG145" s="25">
        <f t="shared" si="165"/>
        <v>36679578.07</v>
      </c>
      <c r="AH145" s="28" t="s">
        <v>633</v>
      </c>
      <c r="AI145" s="42" t="s">
        <v>214</v>
      </c>
      <c r="AJ145" s="29">
        <f>279828.68+528409.7</f>
        <v>808238.37999999989</v>
      </c>
      <c r="AK145" s="35">
        <v>0</v>
      </c>
    </row>
    <row r="146" spans="1:37" s="206" customFormat="1" ht="204.75" x14ac:dyDescent="0.25">
      <c r="A146" s="2">
        <v>140</v>
      </c>
      <c r="B146" s="69">
        <v>118963</v>
      </c>
      <c r="C146" s="121">
        <v>34</v>
      </c>
      <c r="D146" s="2" t="s">
        <v>170</v>
      </c>
      <c r="E146" s="13" t="s">
        <v>167</v>
      </c>
      <c r="F146" s="205" t="s">
        <v>182</v>
      </c>
      <c r="G146" s="6" t="s">
        <v>105</v>
      </c>
      <c r="H146" s="6" t="s">
        <v>87</v>
      </c>
      <c r="I146" s="2" t="s">
        <v>600</v>
      </c>
      <c r="J146" s="3" t="s">
        <v>106</v>
      </c>
      <c r="K146" s="88">
        <v>42629</v>
      </c>
      <c r="L146" s="88">
        <v>43540</v>
      </c>
      <c r="M146" s="4">
        <f t="shared" si="159"/>
        <v>83.983862803496507</v>
      </c>
      <c r="N146" s="2" t="s">
        <v>155</v>
      </c>
      <c r="O146" s="2" t="s">
        <v>156</v>
      </c>
      <c r="P146" s="2" t="s">
        <v>156</v>
      </c>
      <c r="Q146" s="19" t="s">
        <v>157</v>
      </c>
      <c r="R146" s="2" t="s">
        <v>36</v>
      </c>
      <c r="S146" s="25">
        <f t="shared" si="161"/>
        <v>4117071.25</v>
      </c>
      <c r="T146" s="25">
        <v>3320059.26</v>
      </c>
      <c r="U146" s="25">
        <v>797011.99</v>
      </c>
      <c r="V146" s="25">
        <f t="shared" si="160"/>
        <v>0</v>
      </c>
      <c r="W146" s="25">
        <v>0</v>
      </c>
      <c r="X146" s="25">
        <v>0</v>
      </c>
      <c r="Y146" s="25">
        <f t="shared" si="162"/>
        <v>785145.81</v>
      </c>
      <c r="Z146" s="25">
        <v>585892.81000000006</v>
      </c>
      <c r="AA146" s="25">
        <v>199253</v>
      </c>
      <c r="AB146" s="25">
        <f t="shared" si="163"/>
        <v>0</v>
      </c>
      <c r="AC146" s="25"/>
      <c r="AD146" s="25"/>
      <c r="AE146" s="25">
        <f t="shared" si="164"/>
        <v>4902217.0600000005</v>
      </c>
      <c r="AF146" s="25">
        <v>0</v>
      </c>
      <c r="AG146" s="25">
        <f t="shared" si="165"/>
        <v>4902217.0600000005</v>
      </c>
      <c r="AH146" s="28" t="s">
        <v>633</v>
      </c>
      <c r="AI146" s="74" t="s">
        <v>190</v>
      </c>
      <c r="AJ146" s="29">
        <f>1460741.83+228438.52+391513.86</f>
        <v>2080694.21</v>
      </c>
      <c r="AK146" s="35">
        <v>0</v>
      </c>
    </row>
    <row r="147" spans="1:37" s="206" customFormat="1" ht="141.75" x14ac:dyDescent="0.25">
      <c r="A147" s="5">
        <v>141</v>
      </c>
      <c r="B147" s="69">
        <v>118964</v>
      </c>
      <c r="C147" s="121">
        <v>35</v>
      </c>
      <c r="D147" s="2" t="s">
        <v>171</v>
      </c>
      <c r="E147" s="13" t="s">
        <v>167</v>
      </c>
      <c r="F147" s="205" t="s">
        <v>182</v>
      </c>
      <c r="G147" s="6" t="s">
        <v>107</v>
      </c>
      <c r="H147" s="6" t="s">
        <v>87</v>
      </c>
      <c r="I147" s="2" t="s">
        <v>899</v>
      </c>
      <c r="J147" s="3" t="s">
        <v>108</v>
      </c>
      <c r="K147" s="88">
        <v>42670</v>
      </c>
      <c r="L147" s="88">
        <v>43612</v>
      </c>
      <c r="M147" s="4">
        <f t="shared" si="159"/>
        <v>83.983860041638508</v>
      </c>
      <c r="N147" s="2" t="s">
        <v>155</v>
      </c>
      <c r="O147" s="2" t="s">
        <v>156</v>
      </c>
      <c r="P147" s="2" t="s">
        <v>156</v>
      </c>
      <c r="Q147" s="19" t="s">
        <v>157</v>
      </c>
      <c r="R147" s="2" t="s">
        <v>36</v>
      </c>
      <c r="S147" s="25">
        <f t="shared" si="161"/>
        <v>1279634.26</v>
      </c>
      <c r="T147" s="25">
        <v>1031913.55</v>
      </c>
      <c r="U147" s="25">
        <v>247720.71</v>
      </c>
      <c r="V147" s="25">
        <f t="shared" si="160"/>
        <v>0</v>
      </c>
      <c r="W147" s="25">
        <v>0</v>
      </c>
      <c r="X147" s="25">
        <v>0</v>
      </c>
      <c r="Y147" s="25">
        <f t="shared" si="162"/>
        <v>244032.62</v>
      </c>
      <c r="Z147" s="25">
        <v>182102.42</v>
      </c>
      <c r="AA147" s="25">
        <v>61930.2</v>
      </c>
      <c r="AB147" s="25">
        <f t="shared" si="163"/>
        <v>0</v>
      </c>
      <c r="AC147" s="25"/>
      <c r="AD147" s="25"/>
      <c r="AE147" s="25">
        <f t="shared" si="164"/>
        <v>1523666.88</v>
      </c>
      <c r="AF147" s="25">
        <v>0</v>
      </c>
      <c r="AG147" s="25">
        <f t="shared" si="165"/>
        <v>1523666.88</v>
      </c>
      <c r="AH147" s="28" t="s">
        <v>633</v>
      </c>
      <c r="AI147" s="74" t="s">
        <v>900</v>
      </c>
      <c r="AJ147" s="29">
        <v>122689.41</v>
      </c>
      <c r="AK147" s="35">
        <v>0</v>
      </c>
    </row>
    <row r="148" spans="1:37" s="206" customFormat="1" ht="141.75" x14ac:dyDescent="0.25">
      <c r="A148" s="5">
        <v>142</v>
      </c>
      <c r="B148" s="69">
        <v>119981</v>
      </c>
      <c r="C148" s="121">
        <v>36</v>
      </c>
      <c r="D148" s="2" t="s">
        <v>170</v>
      </c>
      <c r="E148" s="13" t="s">
        <v>167</v>
      </c>
      <c r="F148" s="205" t="s">
        <v>182</v>
      </c>
      <c r="G148" s="6" t="s">
        <v>109</v>
      </c>
      <c r="H148" s="6" t="s">
        <v>84</v>
      </c>
      <c r="I148" s="2" t="s">
        <v>187</v>
      </c>
      <c r="J148" s="3" t="s">
        <v>110</v>
      </c>
      <c r="K148" s="88">
        <v>42579</v>
      </c>
      <c r="L148" s="88">
        <v>43462</v>
      </c>
      <c r="M148" s="4">
        <f t="shared" si="159"/>
        <v>83.983863111728837</v>
      </c>
      <c r="N148" s="2" t="s">
        <v>155</v>
      </c>
      <c r="O148" s="2" t="s">
        <v>156</v>
      </c>
      <c r="P148" s="2" t="s">
        <v>156</v>
      </c>
      <c r="Q148" s="19" t="s">
        <v>157</v>
      </c>
      <c r="R148" s="2" t="s">
        <v>36</v>
      </c>
      <c r="S148" s="25">
        <f t="shared" si="161"/>
        <v>1627939.8599999999</v>
      </c>
      <c r="T148" s="25">
        <v>1312791.6599999999</v>
      </c>
      <c r="U148" s="25">
        <v>315148.2</v>
      </c>
      <c r="V148" s="25">
        <f t="shared" si="160"/>
        <v>0</v>
      </c>
      <c r="W148" s="25">
        <v>0</v>
      </c>
      <c r="X148" s="25">
        <v>0</v>
      </c>
      <c r="Y148" s="25">
        <f t="shared" si="162"/>
        <v>310456.15999999997</v>
      </c>
      <c r="Z148" s="25">
        <v>231669.11</v>
      </c>
      <c r="AA148" s="25">
        <v>78787.05</v>
      </c>
      <c r="AB148" s="25">
        <f t="shared" si="163"/>
        <v>0</v>
      </c>
      <c r="AC148" s="25"/>
      <c r="AD148" s="25"/>
      <c r="AE148" s="25">
        <f t="shared" si="164"/>
        <v>1938396.0199999998</v>
      </c>
      <c r="AF148" s="25">
        <v>0</v>
      </c>
      <c r="AG148" s="25">
        <f t="shared" si="165"/>
        <v>1938396.0199999998</v>
      </c>
      <c r="AH148" s="28" t="s">
        <v>633</v>
      </c>
      <c r="AI148" s="74" t="s">
        <v>191</v>
      </c>
      <c r="AJ148" s="29">
        <f>559604.06+125761.16+33457.13</f>
        <v>718822.35000000009</v>
      </c>
      <c r="AK148" s="35">
        <v>0</v>
      </c>
    </row>
    <row r="149" spans="1:37" s="206" customFormat="1" ht="189" x14ac:dyDescent="0.25">
      <c r="A149" s="2">
        <v>143</v>
      </c>
      <c r="B149" s="69">
        <v>120414</v>
      </c>
      <c r="C149" s="121">
        <v>61</v>
      </c>
      <c r="D149" s="2" t="s">
        <v>174</v>
      </c>
      <c r="E149" s="13" t="s">
        <v>167</v>
      </c>
      <c r="F149" s="205" t="s">
        <v>148</v>
      </c>
      <c r="G149" s="6" t="s">
        <v>149</v>
      </c>
      <c r="H149" s="6" t="s">
        <v>369</v>
      </c>
      <c r="I149" s="2" t="s">
        <v>203</v>
      </c>
      <c r="J149" s="3" t="s">
        <v>729</v>
      </c>
      <c r="K149" s="88">
        <v>42893</v>
      </c>
      <c r="L149" s="88">
        <v>43562</v>
      </c>
      <c r="M149" s="4">
        <f t="shared" si="159"/>
        <v>83.395347070002629</v>
      </c>
      <c r="N149" s="2" t="s">
        <v>155</v>
      </c>
      <c r="O149" s="2" t="s">
        <v>156</v>
      </c>
      <c r="P149" s="2" t="s">
        <v>156</v>
      </c>
      <c r="Q149" s="19" t="s">
        <v>157</v>
      </c>
      <c r="R149" s="2" t="s">
        <v>36</v>
      </c>
      <c r="S149" s="25">
        <f t="shared" si="161"/>
        <v>9816719.1999999993</v>
      </c>
      <c r="T149" s="25">
        <v>7916328.7599999998</v>
      </c>
      <c r="U149" s="25">
        <v>1900390.44</v>
      </c>
      <c r="V149" s="25">
        <f t="shared" si="160"/>
        <v>647352.26</v>
      </c>
      <c r="W149" s="25">
        <v>483068.28</v>
      </c>
      <c r="X149" s="25">
        <v>164283.98000000001</v>
      </c>
      <c r="Y149" s="25">
        <f t="shared" si="162"/>
        <v>1307231.79</v>
      </c>
      <c r="Z149" s="25">
        <v>979654.51000000013</v>
      </c>
      <c r="AA149" s="25">
        <v>327577.27999999997</v>
      </c>
      <c r="AB149" s="25">
        <f t="shared" si="163"/>
        <v>0</v>
      </c>
      <c r="AC149" s="25"/>
      <c r="AD149" s="25"/>
      <c r="AE149" s="25">
        <f t="shared" si="164"/>
        <v>11771303.25</v>
      </c>
      <c r="AF149" s="25">
        <v>0</v>
      </c>
      <c r="AG149" s="25">
        <f t="shared" si="165"/>
        <v>11771303.25</v>
      </c>
      <c r="AH149" s="28" t="s">
        <v>633</v>
      </c>
      <c r="AI149" s="74" t="s">
        <v>343</v>
      </c>
      <c r="AJ149" s="29">
        <v>1714184.09</v>
      </c>
      <c r="AK149" s="29">
        <f>69261.08+47130.14-21060.86</f>
        <v>95330.36</v>
      </c>
    </row>
    <row r="150" spans="1:37" ht="141.75" x14ac:dyDescent="0.25">
      <c r="A150" s="5">
        <v>144</v>
      </c>
      <c r="B150" s="69">
        <v>119988</v>
      </c>
      <c r="C150" s="121">
        <v>62</v>
      </c>
      <c r="D150" s="2" t="s">
        <v>163</v>
      </c>
      <c r="E150" s="13" t="s">
        <v>167</v>
      </c>
      <c r="F150" s="205" t="s">
        <v>148</v>
      </c>
      <c r="G150" s="6" t="s">
        <v>150</v>
      </c>
      <c r="H150" s="6" t="s">
        <v>116</v>
      </c>
      <c r="I150" s="208" t="s">
        <v>212</v>
      </c>
      <c r="J150" s="3" t="s">
        <v>151</v>
      </c>
      <c r="K150" s="88">
        <v>43060</v>
      </c>
      <c r="L150" s="88">
        <v>43729</v>
      </c>
      <c r="M150" s="4">
        <f t="shared" si="159"/>
        <v>83.983862836233868</v>
      </c>
      <c r="N150" s="2" t="s">
        <v>155</v>
      </c>
      <c r="O150" s="2" t="s">
        <v>156</v>
      </c>
      <c r="P150" s="2" t="s">
        <v>156</v>
      </c>
      <c r="Q150" s="19" t="s">
        <v>157</v>
      </c>
      <c r="R150" s="2" t="s">
        <v>36</v>
      </c>
      <c r="S150" s="25">
        <f t="shared" si="161"/>
        <v>3950537.5</v>
      </c>
      <c r="T150" s="25">
        <v>3185764.3</v>
      </c>
      <c r="U150" s="25">
        <v>764773.2</v>
      </c>
      <c r="V150" s="25">
        <f t="shared" si="160"/>
        <v>0</v>
      </c>
      <c r="W150" s="25">
        <v>0</v>
      </c>
      <c r="X150" s="25">
        <v>0</v>
      </c>
      <c r="Y150" s="25">
        <f t="shared" si="162"/>
        <v>753387</v>
      </c>
      <c r="Z150" s="25">
        <v>562193.69999999995</v>
      </c>
      <c r="AA150" s="25">
        <v>191193.3</v>
      </c>
      <c r="AB150" s="25">
        <f t="shared" si="163"/>
        <v>0</v>
      </c>
      <c r="AC150" s="25"/>
      <c r="AD150" s="25"/>
      <c r="AE150" s="25">
        <f t="shared" si="164"/>
        <v>4703924.5</v>
      </c>
      <c r="AF150" s="25"/>
      <c r="AG150" s="25">
        <f t="shared" si="165"/>
        <v>4703924.5</v>
      </c>
      <c r="AH150" s="28" t="s">
        <v>633</v>
      </c>
      <c r="AI150" s="74" t="s">
        <v>187</v>
      </c>
      <c r="AJ150" s="29">
        <v>143481.84</v>
      </c>
      <c r="AK150" s="29">
        <v>0</v>
      </c>
    </row>
    <row r="151" spans="1:37" ht="220.5" x14ac:dyDescent="0.25">
      <c r="A151" s="5">
        <v>145</v>
      </c>
      <c r="B151" s="69">
        <v>119741</v>
      </c>
      <c r="C151" s="121">
        <v>63</v>
      </c>
      <c r="D151" s="2" t="s">
        <v>177</v>
      </c>
      <c r="E151" s="13" t="s">
        <v>167</v>
      </c>
      <c r="F151" s="205" t="s">
        <v>148</v>
      </c>
      <c r="G151" s="21" t="s">
        <v>153</v>
      </c>
      <c r="H151" s="6" t="s">
        <v>152</v>
      </c>
      <c r="I151" s="2" t="s">
        <v>187</v>
      </c>
      <c r="J151" s="3" t="s">
        <v>154</v>
      </c>
      <c r="K151" s="88">
        <v>43063</v>
      </c>
      <c r="L151" s="88">
        <v>43609</v>
      </c>
      <c r="M151" s="4">
        <f t="shared" si="159"/>
        <v>83.983862837339956</v>
      </c>
      <c r="N151" s="2" t="s">
        <v>155</v>
      </c>
      <c r="O151" s="2" t="s">
        <v>156</v>
      </c>
      <c r="P151" s="2" t="s">
        <v>156</v>
      </c>
      <c r="Q151" s="19" t="s">
        <v>157</v>
      </c>
      <c r="R151" s="2" t="s">
        <v>36</v>
      </c>
      <c r="S151" s="25">
        <f t="shared" si="161"/>
        <v>2267315.5699999998</v>
      </c>
      <c r="T151" s="25">
        <v>1828392.47</v>
      </c>
      <c r="U151" s="25">
        <v>438923.1</v>
      </c>
      <c r="V151" s="25">
        <f t="shared" si="160"/>
        <v>0</v>
      </c>
      <c r="W151" s="25">
        <v>0</v>
      </c>
      <c r="X151" s="25">
        <v>0</v>
      </c>
      <c r="Y151" s="25">
        <f t="shared" si="162"/>
        <v>432388.27</v>
      </c>
      <c r="Z151" s="25">
        <v>322657.49</v>
      </c>
      <c r="AA151" s="25">
        <v>109730.78</v>
      </c>
      <c r="AB151" s="25">
        <f t="shared" si="163"/>
        <v>0</v>
      </c>
      <c r="AC151" s="25"/>
      <c r="AD151" s="25"/>
      <c r="AE151" s="25">
        <f t="shared" si="164"/>
        <v>2699703.84</v>
      </c>
      <c r="AF151" s="25">
        <v>0</v>
      </c>
      <c r="AG151" s="25">
        <f t="shared" si="165"/>
        <v>2699703.84</v>
      </c>
      <c r="AH151" s="28" t="s">
        <v>633</v>
      </c>
      <c r="AI151" s="42" t="s">
        <v>187</v>
      </c>
      <c r="AJ151" s="29">
        <f>29668.14+28646.05</f>
        <v>58314.19</v>
      </c>
      <c r="AK151" s="29">
        <v>0</v>
      </c>
    </row>
    <row r="152" spans="1:37" ht="126" x14ac:dyDescent="0.25">
      <c r="A152" s="2">
        <v>146</v>
      </c>
      <c r="B152" s="69">
        <v>122485</v>
      </c>
      <c r="C152" s="121">
        <v>38</v>
      </c>
      <c r="D152" s="2" t="s">
        <v>163</v>
      </c>
      <c r="E152" s="205" t="s">
        <v>162</v>
      </c>
      <c r="F152" s="205" t="s">
        <v>25</v>
      </c>
      <c r="G152" s="21" t="s">
        <v>27</v>
      </c>
      <c r="H152" s="6" t="s">
        <v>368</v>
      </c>
      <c r="I152" s="2" t="s">
        <v>187</v>
      </c>
      <c r="J152" s="3" t="s">
        <v>28</v>
      </c>
      <c r="K152" s="88">
        <v>42488</v>
      </c>
      <c r="L152" s="88">
        <v>45288</v>
      </c>
      <c r="M152" s="4">
        <f t="shared" si="159"/>
        <v>84.695097599999997</v>
      </c>
      <c r="N152" s="2" t="s">
        <v>155</v>
      </c>
      <c r="O152" s="2" t="s">
        <v>156</v>
      </c>
      <c r="P152" s="2" t="s">
        <v>156</v>
      </c>
      <c r="Q152" s="19" t="s">
        <v>157</v>
      </c>
      <c r="R152" s="2" t="s">
        <v>26</v>
      </c>
      <c r="S152" s="25">
        <f t="shared" si="161"/>
        <v>16939019.52</v>
      </c>
      <c r="T152" s="25">
        <v>15963331.810000001</v>
      </c>
      <c r="U152" s="25">
        <v>975687.71</v>
      </c>
      <c r="V152" s="25">
        <f t="shared" si="160"/>
        <v>0</v>
      </c>
      <c r="W152" s="25">
        <v>0</v>
      </c>
      <c r="X152" s="25">
        <v>0</v>
      </c>
      <c r="Y152" s="25">
        <f t="shared" si="162"/>
        <v>3060980.48</v>
      </c>
      <c r="Z152" s="25">
        <v>2817058.55</v>
      </c>
      <c r="AA152" s="25">
        <v>243921.93</v>
      </c>
      <c r="AB152" s="25">
        <f t="shared" si="163"/>
        <v>0</v>
      </c>
      <c r="AC152" s="25"/>
      <c r="AD152" s="25"/>
      <c r="AE152" s="25">
        <f t="shared" si="164"/>
        <v>20000000</v>
      </c>
      <c r="AF152" s="25">
        <v>200000</v>
      </c>
      <c r="AG152" s="25">
        <f t="shared" si="165"/>
        <v>20200000</v>
      </c>
      <c r="AH152" s="28" t="s">
        <v>633</v>
      </c>
      <c r="AI152" s="74" t="s">
        <v>1129</v>
      </c>
      <c r="AJ152" s="47">
        <f>367086.52+3723.41</f>
        <v>370809.93</v>
      </c>
      <c r="AK152" s="48">
        <v>0</v>
      </c>
    </row>
    <row r="153" spans="1:37" ht="78.75" x14ac:dyDescent="0.25">
      <c r="A153" s="5">
        <v>147</v>
      </c>
      <c r="B153" s="69">
        <v>122484</v>
      </c>
      <c r="C153" s="121">
        <v>39</v>
      </c>
      <c r="D153" s="2" t="s">
        <v>163</v>
      </c>
      <c r="E153" s="205" t="s">
        <v>161</v>
      </c>
      <c r="F153" s="205" t="s">
        <v>25</v>
      </c>
      <c r="G153" s="21" t="s">
        <v>30</v>
      </c>
      <c r="H153" s="6" t="s">
        <v>368</v>
      </c>
      <c r="I153" s="2" t="s">
        <v>187</v>
      </c>
      <c r="J153" s="3" t="s">
        <v>31</v>
      </c>
      <c r="K153" s="88">
        <v>42488</v>
      </c>
      <c r="L153" s="88">
        <v>45288</v>
      </c>
      <c r="M153" s="4">
        <f t="shared" si="159"/>
        <v>84.695097596566526</v>
      </c>
      <c r="N153" s="2" t="s">
        <v>155</v>
      </c>
      <c r="O153" s="2" t="s">
        <v>156</v>
      </c>
      <c r="P153" s="2" t="s">
        <v>156</v>
      </c>
      <c r="Q153" s="19" t="s">
        <v>157</v>
      </c>
      <c r="R153" s="2" t="s">
        <v>29</v>
      </c>
      <c r="S153" s="25">
        <f t="shared" si="161"/>
        <v>59201873.219999999</v>
      </c>
      <c r="T153" s="25">
        <v>55791844.670000002</v>
      </c>
      <c r="U153" s="25">
        <v>3410028.55</v>
      </c>
      <c r="V153" s="25">
        <f t="shared" si="160"/>
        <v>0</v>
      </c>
      <c r="W153" s="25">
        <v>0</v>
      </c>
      <c r="X153" s="25">
        <v>0</v>
      </c>
      <c r="Y153" s="25">
        <f t="shared" si="162"/>
        <v>10698126.780000001</v>
      </c>
      <c r="Z153" s="25">
        <v>9845619.6400000006</v>
      </c>
      <c r="AA153" s="25">
        <v>852507.14</v>
      </c>
      <c r="AB153" s="25">
        <f t="shared" si="163"/>
        <v>0</v>
      </c>
      <c r="AC153" s="25"/>
      <c r="AD153" s="25"/>
      <c r="AE153" s="25">
        <f t="shared" si="164"/>
        <v>69900000</v>
      </c>
      <c r="AF153" s="25">
        <v>600000</v>
      </c>
      <c r="AG153" s="25">
        <f t="shared" si="165"/>
        <v>70500000</v>
      </c>
      <c r="AH153" s="28" t="s">
        <v>633</v>
      </c>
      <c r="AI153" s="74" t="s">
        <v>1130</v>
      </c>
      <c r="AJ153" s="29">
        <f>1614958.09+116790.02+175736.29</f>
        <v>1907484.4000000001</v>
      </c>
      <c r="AK153" s="35">
        <v>0</v>
      </c>
    </row>
    <row r="154" spans="1:37" ht="63" x14ac:dyDescent="0.25">
      <c r="A154" s="5">
        <v>148</v>
      </c>
      <c r="B154" s="69">
        <v>112483</v>
      </c>
      <c r="C154" s="121">
        <v>40</v>
      </c>
      <c r="D154" s="2" t="s">
        <v>163</v>
      </c>
      <c r="E154" s="205" t="s">
        <v>161</v>
      </c>
      <c r="F154" s="205" t="s">
        <v>25</v>
      </c>
      <c r="G154" s="21" t="s">
        <v>33</v>
      </c>
      <c r="H154" s="6" t="s">
        <v>368</v>
      </c>
      <c r="I154" s="2" t="s">
        <v>187</v>
      </c>
      <c r="J154" s="3" t="s">
        <v>34</v>
      </c>
      <c r="K154" s="88">
        <v>42488</v>
      </c>
      <c r="L154" s="88">
        <v>44314</v>
      </c>
      <c r="M154" s="4">
        <f t="shared" si="159"/>
        <v>84.695097599999997</v>
      </c>
      <c r="N154" s="2" t="s">
        <v>155</v>
      </c>
      <c r="O154" s="2" t="s">
        <v>156</v>
      </c>
      <c r="P154" s="2" t="s">
        <v>156</v>
      </c>
      <c r="Q154" s="19" t="s">
        <v>157</v>
      </c>
      <c r="R154" s="2" t="s">
        <v>32</v>
      </c>
      <c r="S154" s="25">
        <f t="shared" si="161"/>
        <v>50817058.560000002</v>
      </c>
      <c r="T154" s="25">
        <v>47889995.43</v>
      </c>
      <c r="U154" s="25">
        <v>2927063.13</v>
      </c>
      <c r="V154" s="25">
        <f t="shared" si="160"/>
        <v>0</v>
      </c>
      <c r="W154" s="25">
        <v>0</v>
      </c>
      <c r="X154" s="25">
        <v>0</v>
      </c>
      <c r="Y154" s="25">
        <f t="shared" si="162"/>
        <v>9182941.4399999995</v>
      </c>
      <c r="Z154" s="25">
        <v>8451175.6600000001</v>
      </c>
      <c r="AA154" s="25">
        <v>731765.78</v>
      </c>
      <c r="AB154" s="25">
        <f t="shared" si="163"/>
        <v>0</v>
      </c>
      <c r="AC154" s="25"/>
      <c r="AD154" s="25"/>
      <c r="AE154" s="25">
        <f t="shared" si="164"/>
        <v>60000000</v>
      </c>
      <c r="AF154" s="25">
        <v>1936000</v>
      </c>
      <c r="AG154" s="25">
        <f t="shared" si="165"/>
        <v>61936000</v>
      </c>
      <c r="AH154" s="28" t="s">
        <v>633</v>
      </c>
      <c r="AI154" s="74" t="s">
        <v>216</v>
      </c>
      <c r="AJ154" s="29">
        <f>18028067.88+2522724.79+2940219.11</f>
        <v>23491011.779999997</v>
      </c>
      <c r="AK154" s="35">
        <v>0</v>
      </c>
    </row>
    <row r="155" spans="1:37" ht="409.5" x14ac:dyDescent="0.25">
      <c r="A155" s="2">
        <v>149</v>
      </c>
      <c r="B155" s="69">
        <v>109937</v>
      </c>
      <c r="C155" s="121">
        <v>162</v>
      </c>
      <c r="D155" s="2" t="s">
        <v>176</v>
      </c>
      <c r="E155" s="13" t="s">
        <v>165</v>
      </c>
      <c r="F155" s="122" t="s">
        <v>361</v>
      </c>
      <c r="G155" s="21" t="s">
        <v>566</v>
      </c>
      <c r="H155" s="6" t="s">
        <v>362</v>
      </c>
      <c r="I155" s="2" t="s">
        <v>187</v>
      </c>
      <c r="J155" s="52" t="s">
        <v>567</v>
      </c>
      <c r="K155" s="88">
        <v>43173</v>
      </c>
      <c r="L155" s="88">
        <v>43660</v>
      </c>
      <c r="M155" s="4">
        <f t="shared" si="159"/>
        <v>82.304184778160604</v>
      </c>
      <c r="N155" s="2" t="s">
        <v>363</v>
      </c>
      <c r="O155" s="2" t="s">
        <v>351</v>
      </c>
      <c r="P155" s="2" t="s">
        <v>364</v>
      </c>
      <c r="Q155" s="24" t="s">
        <v>365</v>
      </c>
      <c r="R155" s="2" t="s">
        <v>36</v>
      </c>
      <c r="S155" s="25">
        <f t="shared" si="161"/>
        <v>762655.8600000001</v>
      </c>
      <c r="T155" s="25">
        <v>147617.44</v>
      </c>
      <c r="U155" s="25">
        <v>615038.42000000004</v>
      </c>
      <c r="V155" s="25">
        <f t="shared" si="160"/>
        <v>145442.25</v>
      </c>
      <c r="W155" s="25">
        <v>36906.06</v>
      </c>
      <c r="X155" s="25">
        <v>108536.19</v>
      </c>
      <c r="Y155" s="25">
        <f t="shared" si="162"/>
        <v>0</v>
      </c>
      <c r="Z155" s="25"/>
      <c r="AA155" s="25"/>
      <c r="AB155" s="25">
        <f t="shared" si="163"/>
        <v>18532.61</v>
      </c>
      <c r="AC155" s="25">
        <v>3765.78</v>
      </c>
      <c r="AD155" s="25">
        <v>14766.83</v>
      </c>
      <c r="AE155" s="25">
        <f t="shared" si="164"/>
        <v>926630.72000000009</v>
      </c>
      <c r="AF155" s="25">
        <v>0</v>
      </c>
      <c r="AG155" s="25">
        <f t="shared" si="165"/>
        <v>926630.72000000009</v>
      </c>
      <c r="AH155" s="28" t="s">
        <v>633</v>
      </c>
      <c r="AI155" s="74"/>
      <c r="AJ155" s="29">
        <v>282491.37</v>
      </c>
      <c r="AK155" s="29">
        <v>36201.18</v>
      </c>
    </row>
    <row r="156" spans="1:37" ht="141.75" x14ac:dyDescent="0.25">
      <c r="A156" s="5">
        <v>150</v>
      </c>
      <c r="B156" s="69">
        <v>120769</v>
      </c>
      <c r="C156" s="121">
        <v>96</v>
      </c>
      <c r="D156" s="2" t="s">
        <v>170</v>
      </c>
      <c r="E156" s="7" t="s">
        <v>1028</v>
      </c>
      <c r="F156" s="122" t="s">
        <v>371</v>
      </c>
      <c r="G156" s="21" t="s">
        <v>383</v>
      </c>
      <c r="H156" s="6" t="s">
        <v>382</v>
      </c>
      <c r="I156" s="13" t="s">
        <v>384</v>
      </c>
      <c r="J156" s="52" t="s">
        <v>385</v>
      </c>
      <c r="K156" s="88">
        <v>43186</v>
      </c>
      <c r="L156" s="88">
        <v>43673</v>
      </c>
      <c r="M156" s="4">
        <f t="shared" si="159"/>
        <v>84.154097257132506</v>
      </c>
      <c r="N156" s="2" t="s">
        <v>155</v>
      </c>
      <c r="O156" s="2" t="s">
        <v>386</v>
      </c>
      <c r="P156" s="2" t="s">
        <v>386</v>
      </c>
      <c r="Q156" s="24" t="s">
        <v>217</v>
      </c>
      <c r="R156" s="2" t="s">
        <v>36</v>
      </c>
      <c r="S156" s="25">
        <f t="shared" si="161"/>
        <v>357519.4</v>
      </c>
      <c r="T156" s="25">
        <v>357519.4</v>
      </c>
      <c r="U156" s="25">
        <v>0</v>
      </c>
      <c r="V156" s="25">
        <f t="shared" si="160"/>
        <v>58822.79</v>
      </c>
      <c r="W156" s="25">
        <v>58822.79</v>
      </c>
      <c r="X156" s="25">
        <v>0</v>
      </c>
      <c r="Y156" s="25">
        <f t="shared" si="162"/>
        <v>8496.7800000000007</v>
      </c>
      <c r="Z156" s="25">
        <v>8496.7800000000007</v>
      </c>
      <c r="AA156" s="25">
        <v>0</v>
      </c>
      <c r="AB156" s="25">
        <f t="shared" si="163"/>
        <v>0</v>
      </c>
      <c r="AC156" s="25"/>
      <c r="AD156" s="25"/>
      <c r="AE156" s="25">
        <f t="shared" si="164"/>
        <v>424838.97000000003</v>
      </c>
      <c r="AF156" s="25">
        <v>0</v>
      </c>
      <c r="AG156" s="25">
        <f t="shared" si="165"/>
        <v>424838.97000000003</v>
      </c>
      <c r="AH156" s="28" t="s">
        <v>633</v>
      </c>
      <c r="AI156" s="74" t="s">
        <v>187</v>
      </c>
      <c r="AJ156" s="40">
        <v>69865.289999999994</v>
      </c>
      <c r="AK156" s="29">
        <v>8258.02</v>
      </c>
    </row>
    <row r="157" spans="1:37" ht="195" x14ac:dyDescent="0.25">
      <c r="A157" s="5">
        <v>151</v>
      </c>
      <c r="B157" s="69">
        <v>121622</v>
      </c>
      <c r="C157" s="121">
        <v>99</v>
      </c>
      <c r="D157" s="2" t="s">
        <v>170</v>
      </c>
      <c r="E157" s="7" t="s">
        <v>1028</v>
      </c>
      <c r="F157" s="122" t="s">
        <v>371</v>
      </c>
      <c r="G157" s="21" t="s">
        <v>388</v>
      </c>
      <c r="H157" s="6" t="s">
        <v>393</v>
      </c>
      <c r="I157" s="13" t="s">
        <v>390</v>
      </c>
      <c r="J157" s="52" t="s">
        <v>387</v>
      </c>
      <c r="K157" s="88">
        <v>43188</v>
      </c>
      <c r="L157" s="88">
        <v>43553</v>
      </c>
      <c r="M157" s="4">
        <f t="shared" si="159"/>
        <v>84.999999426373932</v>
      </c>
      <c r="N157" s="2" t="s">
        <v>155</v>
      </c>
      <c r="O157" s="2" t="s">
        <v>395</v>
      </c>
      <c r="P157" s="2" t="s">
        <v>395</v>
      </c>
      <c r="Q157" s="24" t="s">
        <v>217</v>
      </c>
      <c r="R157" s="2" t="s">
        <v>36</v>
      </c>
      <c r="S157" s="25">
        <f t="shared" si="161"/>
        <v>444540.46</v>
      </c>
      <c r="T157" s="25">
        <v>444540.46</v>
      </c>
      <c r="U157" s="25">
        <v>0</v>
      </c>
      <c r="V157" s="25">
        <f t="shared" si="160"/>
        <v>67988.539999999994</v>
      </c>
      <c r="W157" s="25">
        <v>67988.539999999994</v>
      </c>
      <c r="X157" s="25">
        <v>0</v>
      </c>
      <c r="Y157" s="25">
        <f t="shared" si="162"/>
        <v>10459.780000000001</v>
      </c>
      <c r="Z157" s="26">
        <v>10459.780000000001</v>
      </c>
      <c r="AA157" s="25">
        <v>0</v>
      </c>
      <c r="AB157" s="25">
        <f t="shared" si="163"/>
        <v>0</v>
      </c>
      <c r="AC157" s="25"/>
      <c r="AD157" s="25"/>
      <c r="AE157" s="25">
        <f t="shared" si="164"/>
        <v>522988.78</v>
      </c>
      <c r="AF157" s="25">
        <v>0</v>
      </c>
      <c r="AG157" s="25">
        <f t="shared" si="165"/>
        <v>522988.78</v>
      </c>
      <c r="AH157" s="28" t="s">
        <v>633</v>
      </c>
      <c r="AI157" s="74" t="s">
        <v>187</v>
      </c>
      <c r="AJ157" s="40">
        <f>14488.25+50968.69</f>
        <v>65456.94</v>
      </c>
      <c r="AK157" s="29">
        <f>2215.85+7795.21</f>
        <v>10011.06</v>
      </c>
    </row>
    <row r="158" spans="1:37" ht="180" x14ac:dyDescent="0.25">
      <c r="A158" s="2">
        <v>152</v>
      </c>
      <c r="B158" s="69">
        <v>121536</v>
      </c>
      <c r="C158" s="121">
        <v>102</v>
      </c>
      <c r="D158" s="2" t="s">
        <v>170</v>
      </c>
      <c r="E158" s="7" t="s">
        <v>1028</v>
      </c>
      <c r="F158" s="122" t="s">
        <v>371</v>
      </c>
      <c r="G158" s="21" t="s">
        <v>392</v>
      </c>
      <c r="H158" s="6" t="s">
        <v>389</v>
      </c>
      <c r="I158" s="13" t="s">
        <v>390</v>
      </c>
      <c r="J158" s="52" t="s">
        <v>396</v>
      </c>
      <c r="K158" s="88">
        <v>43186</v>
      </c>
      <c r="L158" s="88">
        <v>43643</v>
      </c>
      <c r="M158" s="4">
        <f t="shared" si="159"/>
        <v>85.000000246407055</v>
      </c>
      <c r="N158" s="2" t="s">
        <v>155</v>
      </c>
      <c r="O158" s="2" t="s">
        <v>391</v>
      </c>
      <c r="P158" s="2" t="s">
        <v>391</v>
      </c>
      <c r="Q158" s="24" t="s">
        <v>217</v>
      </c>
      <c r="R158" s="2" t="s">
        <v>36</v>
      </c>
      <c r="S158" s="25">
        <f t="shared" si="161"/>
        <v>344957.66</v>
      </c>
      <c r="T158" s="25">
        <v>344957.66</v>
      </c>
      <c r="U158" s="25">
        <v>0</v>
      </c>
      <c r="V158" s="25">
        <f t="shared" si="160"/>
        <v>52758.23</v>
      </c>
      <c r="W158" s="25">
        <v>52758.23</v>
      </c>
      <c r="X158" s="25">
        <v>0</v>
      </c>
      <c r="Y158" s="25">
        <f t="shared" si="162"/>
        <v>8116.65</v>
      </c>
      <c r="Z158" s="25">
        <v>8116.65</v>
      </c>
      <c r="AA158" s="25">
        <v>0</v>
      </c>
      <c r="AB158" s="25">
        <f t="shared" si="163"/>
        <v>0</v>
      </c>
      <c r="AC158" s="25"/>
      <c r="AD158" s="25"/>
      <c r="AE158" s="25">
        <f t="shared" si="164"/>
        <v>405832.54</v>
      </c>
      <c r="AF158" s="25">
        <v>0</v>
      </c>
      <c r="AG158" s="25">
        <f t="shared" si="165"/>
        <v>405832.54</v>
      </c>
      <c r="AH158" s="28" t="s">
        <v>633</v>
      </c>
      <c r="AI158" s="74" t="s">
        <v>187</v>
      </c>
      <c r="AJ158" s="40">
        <v>28255.24</v>
      </c>
      <c r="AK158" s="29">
        <v>4321.3900000000003</v>
      </c>
    </row>
    <row r="159" spans="1:37" ht="236.25" x14ac:dyDescent="0.25">
      <c r="A159" s="5">
        <v>153</v>
      </c>
      <c r="B159" s="69">
        <v>112093</v>
      </c>
      <c r="C159" s="121">
        <v>344</v>
      </c>
      <c r="D159" s="2" t="s">
        <v>177</v>
      </c>
      <c r="E159" s="13" t="s">
        <v>165</v>
      </c>
      <c r="F159" s="138" t="s">
        <v>361</v>
      </c>
      <c r="G159" s="21" t="s">
        <v>402</v>
      </c>
      <c r="H159" s="21" t="s">
        <v>403</v>
      </c>
      <c r="I159" s="13" t="s">
        <v>390</v>
      </c>
      <c r="J159" s="11" t="s">
        <v>568</v>
      </c>
      <c r="K159" s="88">
        <v>43188</v>
      </c>
      <c r="L159" s="88">
        <v>43553</v>
      </c>
      <c r="M159" s="4">
        <f t="shared" si="159"/>
        <v>82.304184346141142</v>
      </c>
      <c r="N159" s="2" t="s">
        <v>363</v>
      </c>
      <c r="O159" s="2" t="s">
        <v>404</v>
      </c>
      <c r="P159" s="2" t="s">
        <v>404</v>
      </c>
      <c r="Q159" s="24" t="s">
        <v>365</v>
      </c>
      <c r="R159" s="13" t="s">
        <v>36</v>
      </c>
      <c r="S159" s="25">
        <f t="shared" si="161"/>
        <v>624137.28</v>
      </c>
      <c r="T159" s="25">
        <v>503312.34</v>
      </c>
      <c r="U159" s="25">
        <v>120824.94</v>
      </c>
      <c r="V159" s="25">
        <f t="shared" si="160"/>
        <v>119026.06000000001</v>
      </c>
      <c r="W159" s="25">
        <v>88819.82</v>
      </c>
      <c r="X159" s="25">
        <v>30206.240000000002</v>
      </c>
      <c r="Y159" s="25">
        <f t="shared" si="162"/>
        <v>0</v>
      </c>
      <c r="Z159" s="25"/>
      <c r="AA159" s="25"/>
      <c r="AB159" s="25">
        <f t="shared" si="163"/>
        <v>15166.61</v>
      </c>
      <c r="AC159" s="25">
        <v>12084.34</v>
      </c>
      <c r="AD159" s="25">
        <v>3082.27</v>
      </c>
      <c r="AE159" s="25">
        <f t="shared" si="164"/>
        <v>758329.95000000007</v>
      </c>
      <c r="AF159" s="25">
        <v>0</v>
      </c>
      <c r="AG159" s="25">
        <f t="shared" si="165"/>
        <v>758329.95000000007</v>
      </c>
      <c r="AH159" s="28" t="s">
        <v>633</v>
      </c>
      <c r="AI159" s="74" t="s">
        <v>394</v>
      </c>
      <c r="AJ159" s="29">
        <v>281863.03000000003</v>
      </c>
      <c r="AK159" s="29">
        <v>53450.47</v>
      </c>
    </row>
    <row r="160" spans="1:37" ht="252" x14ac:dyDescent="0.25">
      <c r="A160" s="5">
        <v>154</v>
      </c>
      <c r="B160" s="69">
        <v>110829</v>
      </c>
      <c r="C160" s="121">
        <v>345</v>
      </c>
      <c r="D160" s="2" t="s">
        <v>177</v>
      </c>
      <c r="E160" s="13" t="s">
        <v>165</v>
      </c>
      <c r="F160" s="138" t="s">
        <v>361</v>
      </c>
      <c r="G160" s="21" t="s">
        <v>405</v>
      </c>
      <c r="H160" s="21" t="s">
        <v>406</v>
      </c>
      <c r="I160" s="13" t="s">
        <v>187</v>
      </c>
      <c r="J160" s="11" t="s">
        <v>407</v>
      </c>
      <c r="K160" s="88">
        <v>43188</v>
      </c>
      <c r="L160" s="88">
        <v>43675</v>
      </c>
      <c r="M160" s="4">
        <f t="shared" si="159"/>
        <v>82.304186026137842</v>
      </c>
      <c r="N160" s="2" t="s">
        <v>363</v>
      </c>
      <c r="O160" s="2" t="s">
        <v>404</v>
      </c>
      <c r="P160" s="2" t="s">
        <v>404</v>
      </c>
      <c r="Q160" s="24" t="s">
        <v>365</v>
      </c>
      <c r="R160" s="13" t="s">
        <v>36</v>
      </c>
      <c r="S160" s="25">
        <f t="shared" si="161"/>
        <v>757586.23</v>
      </c>
      <c r="T160" s="25">
        <v>610927.28</v>
      </c>
      <c r="U160" s="25">
        <v>146658.95000000001</v>
      </c>
      <c r="V160" s="25">
        <f t="shared" si="160"/>
        <v>144475.43</v>
      </c>
      <c r="W160" s="25">
        <v>107810.7</v>
      </c>
      <c r="X160" s="25">
        <v>36664.730000000003</v>
      </c>
      <c r="Y160" s="25">
        <f t="shared" si="162"/>
        <v>0</v>
      </c>
      <c r="Z160" s="25"/>
      <c r="AA160" s="25"/>
      <c r="AB160" s="25">
        <f t="shared" si="163"/>
        <v>18409.420000000002</v>
      </c>
      <c r="AC160" s="25">
        <v>14668.12</v>
      </c>
      <c r="AD160" s="25">
        <v>3741.3</v>
      </c>
      <c r="AE160" s="25">
        <f t="shared" si="164"/>
        <v>920471.08</v>
      </c>
      <c r="AF160" s="25">
        <v>0</v>
      </c>
      <c r="AG160" s="25">
        <f t="shared" si="165"/>
        <v>920471.08</v>
      </c>
      <c r="AH160" s="28" t="s">
        <v>633</v>
      </c>
      <c r="AI160" s="74" t="s">
        <v>394</v>
      </c>
      <c r="AJ160" s="29">
        <f>89285.71-11964.69+140134</f>
        <v>217455.02000000002</v>
      </c>
      <c r="AK160" s="29">
        <f>11964.69+11960.22</f>
        <v>23924.91</v>
      </c>
    </row>
    <row r="161" spans="1:37" ht="189" x14ac:dyDescent="0.25">
      <c r="A161" s="2">
        <v>155</v>
      </c>
      <c r="B161" s="69">
        <v>111077</v>
      </c>
      <c r="C161" s="121">
        <v>352</v>
      </c>
      <c r="D161" s="2" t="s">
        <v>177</v>
      </c>
      <c r="E161" s="13" t="s">
        <v>165</v>
      </c>
      <c r="F161" s="138" t="s">
        <v>361</v>
      </c>
      <c r="G161" s="21" t="s">
        <v>408</v>
      </c>
      <c r="H161" s="21" t="s">
        <v>409</v>
      </c>
      <c r="I161" s="13" t="s">
        <v>187</v>
      </c>
      <c r="J161" s="11" t="s">
        <v>410</v>
      </c>
      <c r="K161" s="88">
        <v>43188</v>
      </c>
      <c r="L161" s="88">
        <v>43675</v>
      </c>
      <c r="M161" s="4">
        <f t="shared" si="159"/>
        <v>82.304186243592014</v>
      </c>
      <c r="N161" s="2" t="s">
        <v>363</v>
      </c>
      <c r="O161" s="2" t="s">
        <v>404</v>
      </c>
      <c r="P161" s="2" t="s">
        <v>404</v>
      </c>
      <c r="Q161" s="24" t="s">
        <v>365</v>
      </c>
      <c r="R161" s="13" t="s">
        <v>36</v>
      </c>
      <c r="S161" s="25">
        <f t="shared" si="161"/>
        <v>704316.51</v>
      </c>
      <c r="T161" s="25">
        <v>567969.9</v>
      </c>
      <c r="U161" s="25">
        <v>136346.60999999999</v>
      </c>
      <c r="V161" s="25">
        <f t="shared" si="160"/>
        <v>134316.63</v>
      </c>
      <c r="W161" s="26">
        <v>100229.98</v>
      </c>
      <c r="X161" s="26">
        <v>34086.65</v>
      </c>
      <c r="Y161" s="25">
        <f t="shared" si="162"/>
        <v>0</v>
      </c>
      <c r="Z161" s="25"/>
      <c r="AA161" s="25"/>
      <c r="AB161" s="25">
        <f t="shared" si="163"/>
        <v>17114.96</v>
      </c>
      <c r="AC161" s="25">
        <v>13636.73</v>
      </c>
      <c r="AD161" s="25">
        <v>3478.23</v>
      </c>
      <c r="AE161" s="25">
        <f t="shared" si="164"/>
        <v>855748.1</v>
      </c>
      <c r="AF161" s="25"/>
      <c r="AG161" s="25">
        <f t="shared" si="165"/>
        <v>855748.1</v>
      </c>
      <c r="AH161" s="28" t="s">
        <v>633</v>
      </c>
      <c r="AI161" s="74" t="s">
        <v>394</v>
      </c>
      <c r="AJ161" s="29">
        <f>85000+43282.16</f>
        <v>128282.16</v>
      </c>
      <c r="AK161" s="29">
        <v>8254.1200000000008</v>
      </c>
    </row>
    <row r="162" spans="1:37" ht="236.25" x14ac:dyDescent="0.25">
      <c r="A162" s="5">
        <v>156</v>
      </c>
      <c r="B162" s="69">
        <v>111631</v>
      </c>
      <c r="C162" s="121">
        <v>170</v>
      </c>
      <c r="D162" s="2" t="s">
        <v>172</v>
      </c>
      <c r="E162" s="13" t="s">
        <v>165</v>
      </c>
      <c r="F162" s="138" t="s">
        <v>361</v>
      </c>
      <c r="G162" s="21" t="s">
        <v>411</v>
      </c>
      <c r="H162" s="21" t="s">
        <v>412</v>
      </c>
      <c r="I162" s="86" t="s">
        <v>413</v>
      </c>
      <c r="J162" s="11" t="s">
        <v>569</v>
      </c>
      <c r="K162" s="88">
        <v>43189</v>
      </c>
      <c r="L162" s="88">
        <v>43676</v>
      </c>
      <c r="M162" s="4">
        <f t="shared" si="159"/>
        <v>82.304185177297953</v>
      </c>
      <c r="N162" s="2" t="s">
        <v>363</v>
      </c>
      <c r="O162" s="2" t="s">
        <v>404</v>
      </c>
      <c r="P162" s="2" t="s">
        <v>404</v>
      </c>
      <c r="Q162" s="24" t="s">
        <v>365</v>
      </c>
      <c r="R162" s="13" t="s">
        <v>36</v>
      </c>
      <c r="S162" s="25">
        <f t="shared" si="161"/>
        <v>822209.74</v>
      </c>
      <c r="T162" s="25">
        <v>663040.52</v>
      </c>
      <c r="U162" s="25">
        <v>159169.22</v>
      </c>
      <c r="V162" s="25">
        <f t="shared" si="160"/>
        <v>156799.45000000001</v>
      </c>
      <c r="W162" s="25">
        <v>39792.300000000003</v>
      </c>
      <c r="X162" s="25">
        <v>117007.15</v>
      </c>
      <c r="Y162" s="25">
        <f t="shared" si="162"/>
        <v>0</v>
      </c>
      <c r="Z162" s="25"/>
      <c r="AA162" s="25"/>
      <c r="AB162" s="25">
        <f t="shared" si="163"/>
        <v>19979.79</v>
      </c>
      <c r="AC162" s="25">
        <v>15919.35</v>
      </c>
      <c r="AD162" s="25">
        <v>4060.44</v>
      </c>
      <c r="AE162" s="25">
        <f t="shared" si="164"/>
        <v>998988.98</v>
      </c>
      <c r="AF162" s="25"/>
      <c r="AG162" s="25">
        <f t="shared" si="165"/>
        <v>998988.98</v>
      </c>
      <c r="AH162" s="28" t="s">
        <v>633</v>
      </c>
      <c r="AI162" s="74" t="s">
        <v>394</v>
      </c>
      <c r="AJ162" s="29">
        <f>99898.9+20257.44+82739.46</f>
        <v>202895.8</v>
      </c>
      <c r="AK162" s="29">
        <f>3863.19+15778.83</f>
        <v>19642.02</v>
      </c>
    </row>
    <row r="163" spans="1:37" ht="141.75" x14ac:dyDescent="0.25">
      <c r="A163" s="5">
        <v>157</v>
      </c>
      <c r="B163" s="69">
        <v>112405</v>
      </c>
      <c r="C163" s="121">
        <v>171</v>
      </c>
      <c r="D163" s="2" t="s">
        <v>172</v>
      </c>
      <c r="E163" s="13" t="s">
        <v>165</v>
      </c>
      <c r="F163" s="138" t="s">
        <v>361</v>
      </c>
      <c r="G163" s="21" t="s">
        <v>414</v>
      </c>
      <c r="H163" s="21" t="s">
        <v>415</v>
      </c>
      <c r="I163" s="86" t="s">
        <v>416</v>
      </c>
      <c r="J163" s="11" t="s">
        <v>438</v>
      </c>
      <c r="K163" s="88">
        <v>43186</v>
      </c>
      <c r="L163" s="88">
        <v>43673</v>
      </c>
      <c r="M163" s="4">
        <f t="shared" si="159"/>
        <v>82.304185365731513</v>
      </c>
      <c r="N163" s="2" t="s">
        <v>363</v>
      </c>
      <c r="O163" s="2" t="s">
        <v>404</v>
      </c>
      <c r="P163" s="2" t="s">
        <v>404</v>
      </c>
      <c r="Q163" s="24" t="s">
        <v>365</v>
      </c>
      <c r="R163" s="13" t="s">
        <v>36</v>
      </c>
      <c r="S163" s="25">
        <f t="shared" si="161"/>
        <v>723131.98</v>
      </c>
      <c r="T163" s="25">
        <v>583142.93999999994</v>
      </c>
      <c r="U163" s="25">
        <v>139989.04</v>
      </c>
      <c r="V163" s="25">
        <f t="shared" si="160"/>
        <v>137904.84</v>
      </c>
      <c r="W163" s="25">
        <v>102907.58</v>
      </c>
      <c r="X163" s="25">
        <v>34997.26</v>
      </c>
      <c r="Y163" s="25">
        <f t="shared" si="162"/>
        <v>0</v>
      </c>
      <c r="Z163" s="25"/>
      <c r="AA163" s="25"/>
      <c r="AB163" s="25">
        <f t="shared" si="163"/>
        <v>17572.18</v>
      </c>
      <c r="AC163" s="25">
        <v>14001.03</v>
      </c>
      <c r="AD163" s="25">
        <v>3571.15</v>
      </c>
      <c r="AE163" s="25">
        <f t="shared" si="164"/>
        <v>878609</v>
      </c>
      <c r="AF163" s="25"/>
      <c r="AG163" s="25">
        <f t="shared" si="165"/>
        <v>878609</v>
      </c>
      <c r="AH163" s="28" t="s">
        <v>633</v>
      </c>
      <c r="AI163" s="74"/>
      <c r="AJ163" s="29">
        <v>208329.69</v>
      </c>
      <c r="AK163" s="29">
        <v>36750.339999999997</v>
      </c>
    </row>
    <row r="164" spans="1:37" ht="141.75" x14ac:dyDescent="0.25">
      <c r="A164" s="2">
        <v>158</v>
      </c>
      <c r="B164" s="69">
        <v>109810</v>
      </c>
      <c r="C164" s="121">
        <v>257</v>
      </c>
      <c r="D164" s="2" t="s">
        <v>175</v>
      </c>
      <c r="E164" s="13" t="s">
        <v>165</v>
      </c>
      <c r="F164" s="138" t="s">
        <v>361</v>
      </c>
      <c r="G164" s="21" t="s">
        <v>417</v>
      </c>
      <c r="H164" s="21" t="s">
        <v>418</v>
      </c>
      <c r="I164" s="13" t="s">
        <v>187</v>
      </c>
      <c r="J164" s="11" t="s">
        <v>425</v>
      </c>
      <c r="K164" s="88">
        <v>43192</v>
      </c>
      <c r="L164" s="88">
        <v>43679</v>
      </c>
      <c r="M164" s="4">
        <f t="shared" si="159"/>
        <v>82.304188283311021</v>
      </c>
      <c r="N164" s="2" t="s">
        <v>363</v>
      </c>
      <c r="O164" s="2" t="s">
        <v>404</v>
      </c>
      <c r="P164" s="2" t="s">
        <v>404</v>
      </c>
      <c r="Q164" s="24" t="s">
        <v>365</v>
      </c>
      <c r="R164" s="13" t="s">
        <v>36</v>
      </c>
      <c r="S164" s="25">
        <f t="shared" si="161"/>
        <v>821139.01</v>
      </c>
      <c r="T164" s="26">
        <v>662177.06999999995</v>
      </c>
      <c r="U164" s="26">
        <v>158961.94</v>
      </c>
      <c r="V164" s="25">
        <f t="shared" si="160"/>
        <v>156595.26</v>
      </c>
      <c r="W164" s="26">
        <v>116854.78</v>
      </c>
      <c r="X164" s="26">
        <v>39740.480000000003</v>
      </c>
      <c r="Y164" s="25">
        <f t="shared" si="162"/>
        <v>0</v>
      </c>
      <c r="Z164" s="25"/>
      <c r="AA164" s="25"/>
      <c r="AB164" s="25">
        <f t="shared" si="163"/>
        <v>19953.73</v>
      </c>
      <c r="AC164" s="25">
        <v>15898.58</v>
      </c>
      <c r="AD164" s="25">
        <v>4055.15</v>
      </c>
      <c r="AE164" s="25">
        <f t="shared" si="164"/>
        <v>997688</v>
      </c>
      <c r="AF164" s="25"/>
      <c r="AG164" s="25">
        <f t="shared" si="165"/>
        <v>997688</v>
      </c>
      <c r="AH164" s="28" t="s">
        <v>633</v>
      </c>
      <c r="AI164" s="74"/>
      <c r="AJ164" s="29">
        <v>311274.3</v>
      </c>
      <c r="AK164" s="29">
        <v>40335.29</v>
      </c>
    </row>
    <row r="165" spans="1:37" ht="141.75" x14ac:dyDescent="0.25">
      <c r="A165" s="5">
        <v>159</v>
      </c>
      <c r="B165" s="69">
        <v>112956</v>
      </c>
      <c r="C165" s="121">
        <v>273</v>
      </c>
      <c r="D165" s="2" t="s">
        <v>174</v>
      </c>
      <c r="E165" s="13" t="s">
        <v>165</v>
      </c>
      <c r="F165" s="138" t="s">
        <v>361</v>
      </c>
      <c r="G165" s="21" t="s">
        <v>419</v>
      </c>
      <c r="H165" s="209" t="s">
        <v>420</v>
      </c>
      <c r="I165" s="86" t="s">
        <v>421</v>
      </c>
      <c r="J165" s="11" t="s">
        <v>570</v>
      </c>
      <c r="K165" s="88">
        <v>43192</v>
      </c>
      <c r="L165" s="88">
        <v>43679</v>
      </c>
      <c r="M165" s="4">
        <f t="shared" si="159"/>
        <v>82.3041866136534</v>
      </c>
      <c r="N165" s="2" t="s">
        <v>363</v>
      </c>
      <c r="O165" s="2" t="s">
        <v>404</v>
      </c>
      <c r="P165" s="2" t="s">
        <v>404</v>
      </c>
      <c r="Q165" s="24" t="s">
        <v>365</v>
      </c>
      <c r="R165" s="13" t="s">
        <v>36</v>
      </c>
      <c r="S165" s="25">
        <f t="shared" si="161"/>
        <v>710350.48</v>
      </c>
      <c r="T165" s="25">
        <v>572835.77</v>
      </c>
      <c r="U165" s="25">
        <v>137514.71</v>
      </c>
      <c r="V165" s="25">
        <f t="shared" si="160"/>
        <v>135467.34</v>
      </c>
      <c r="W165" s="25">
        <v>101088.67</v>
      </c>
      <c r="X165" s="25">
        <v>34378.67</v>
      </c>
      <c r="Y165" s="25">
        <f t="shared" si="162"/>
        <v>0</v>
      </c>
      <c r="Z165" s="25"/>
      <c r="AA165" s="25"/>
      <c r="AB165" s="25">
        <f t="shared" si="163"/>
        <v>17261.579999999998</v>
      </c>
      <c r="AC165" s="25">
        <v>13753.55</v>
      </c>
      <c r="AD165" s="25">
        <v>3508.03</v>
      </c>
      <c r="AE165" s="25">
        <f t="shared" si="164"/>
        <v>863079.39999999991</v>
      </c>
      <c r="AF165" s="25"/>
      <c r="AG165" s="25">
        <f t="shared" si="165"/>
        <v>863079.39999999991</v>
      </c>
      <c r="AH165" s="28" t="s">
        <v>633</v>
      </c>
      <c r="AI165" s="74" t="s">
        <v>187</v>
      </c>
      <c r="AJ165" s="29">
        <v>184670.36</v>
      </c>
      <c r="AK165" s="29">
        <v>18758.18</v>
      </c>
    </row>
    <row r="166" spans="1:37" ht="173.25" x14ac:dyDescent="0.25">
      <c r="A166" s="5">
        <v>160</v>
      </c>
      <c r="B166" s="69">
        <v>112066</v>
      </c>
      <c r="C166" s="121">
        <v>262</v>
      </c>
      <c r="D166" s="2" t="s">
        <v>174</v>
      </c>
      <c r="E166" s="13" t="s">
        <v>165</v>
      </c>
      <c r="F166" s="138" t="s">
        <v>361</v>
      </c>
      <c r="G166" s="156" t="s">
        <v>422</v>
      </c>
      <c r="H166" s="21" t="s">
        <v>423</v>
      </c>
      <c r="I166" s="210" t="s">
        <v>424</v>
      </c>
      <c r="J166" s="11" t="s">
        <v>571</v>
      </c>
      <c r="K166" s="88">
        <v>43193</v>
      </c>
      <c r="L166" s="88">
        <v>43680</v>
      </c>
      <c r="M166" s="4">
        <f t="shared" si="159"/>
        <v>82.304184459884823</v>
      </c>
      <c r="N166" s="2" t="s">
        <v>363</v>
      </c>
      <c r="O166" s="2" t="s">
        <v>404</v>
      </c>
      <c r="P166" s="2" t="s">
        <v>404</v>
      </c>
      <c r="Q166" s="24" t="s">
        <v>365</v>
      </c>
      <c r="R166" s="13" t="s">
        <v>36</v>
      </c>
      <c r="S166" s="25">
        <f t="shared" si="161"/>
        <v>822673.27</v>
      </c>
      <c r="T166" s="25">
        <v>663414.31999999995</v>
      </c>
      <c r="U166" s="25">
        <v>159258.95000000001</v>
      </c>
      <c r="V166" s="25">
        <f t="shared" si="160"/>
        <v>156887.87</v>
      </c>
      <c r="W166" s="25">
        <v>117073.13</v>
      </c>
      <c r="X166" s="25">
        <v>39814.74</v>
      </c>
      <c r="Y166" s="25">
        <f t="shared" si="162"/>
        <v>0</v>
      </c>
      <c r="Z166" s="25"/>
      <c r="AA166" s="25"/>
      <c r="AB166" s="25">
        <f t="shared" si="163"/>
        <v>19991.04</v>
      </c>
      <c r="AC166" s="25">
        <v>15928.31</v>
      </c>
      <c r="AD166" s="25">
        <v>4062.73</v>
      </c>
      <c r="AE166" s="25">
        <f t="shared" si="164"/>
        <v>999552.18</v>
      </c>
      <c r="AF166" s="25"/>
      <c r="AG166" s="25">
        <f t="shared" si="165"/>
        <v>999552.18</v>
      </c>
      <c r="AH166" s="28" t="s">
        <v>633</v>
      </c>
      <c r="AI166" s="74" t="s">
        <v>187</v>
      </c>
      <c r="AJ166" s="29">
        <v>148819.34</v>
      </c>
      <c r="AK166" s="29">
        <v>28380.59</v>
      </c>
    </row>
    <row r="167" spans="1:37" ht="236.25" x14ac:dyDescent="0.25">
      <c r="A167" s="2">
        <v>161</v>
      </c>
      <c r="B167" s="69">
        <v>121460</v>
      </c>
      <c r="C167" s="121">
        <v>59</v>
      </c>
      <c r="D167" s="2" t="s">
        <v>177</v>
      </c>
      <c r="E167" s="13" t="s">
        <v>165</v>
      </c>
      <c r="F167" s="138" t="s">
        <v>128</v>
      </c>
      <c r="G167" s="22" t="s">
        <v>442</v>
      </c>
      <c r="H167" s="21" t="s">
        <v>444</v>
      </c>
      <c r="I167" s="13" t="s">
        <v>390</v>
      </c>
      <c r="J167" s="11" t="s">
        <v>443</v>
      </c>
      <c r="K167" s="88">
        <v>43207</v>
      </c>
      <c r="L167" s="88">
        <v>44121</v>
      </c>
      <c r="M167" s="4">
        <f t="shared" si="159"/>
        <v>83.983862848746611</v>
      </c>
      <c r="N167" s="2" t="s">
        <v>363</v>
      </c>
      <c r="O167" s="2" t="s">
        <v>404</v>
      </c>
      <c r="P167" s="2" t="s">
        <v>404</v>
      </c>
      <c r="Q167" s="24" t="s">
        <v>157</v>
      </c>
      <c r="R167" s="2" t="s">
        <v>36</v>
      </c>
      <c r="S167" s="25">
        <f t="shared" si="161"/>
        <v>6975407.25</v>
      </c>
      <c r="T167" s="25">
        <v>5625058.21</v>
      </c>
      <c r="U167" s="25">
        <v>1350349.04</v>
      </c>
      <c r="V167" s="25">
        <f t="shared" si="160"/>
        <v>0</v>
      </c>
      <c r="W167" s="25">
        <v>0</v>
      </c>
      <c r="X167" s="25">
        <v>0</v>
      </c>
      <c r="Y167" s="25">
        <f t="shared" si="162"/>
        <v>1330244.5899999999</v>
      </c>
      <c r="Z167" s="26">
        <v>992657.33</v>
      </c>
      <c r="AA167" s="25">
        <v>337587.26</v>
      </c>
      <c r="AB167" s="25">
        <f t="shared" si="163"/>
        <v>0</v>
      </c>
      <c r="AC167" s="25">
        <v>0</v>
      </c>
      <c r="AD167" s="25">
        <v>0</v>
      </c>
      <c r="AE167" s="25">
        <f t="shared" si="164"/>
        <v>8305651.8399999999</v>
      </c>
      <c r="AF167" s="25">
        <v>0</v>
      </c>
      <c r="AG167" s="25">
        <f t="shared" si="165"/>
        <v>8305651.8399999999</v>
      </c>
      <c r="AH167" s="28" t="s">
        <v>633</v>
      </c>
      <c r="AI167" s="74" t="s">
        <v>187</v>
      </c>
      <c r="AJ167" s="29">
        <v>59335.44</v>
      </c>
      <c r="AK167" s="29">
        <v>0</v>
      </c>
    </row>
    <row r="168" spans="1:37" ht="173.25" x14ac:dyDescent="0.25">
      <c r="A168" s="5">
        <v>162</v>
      </c>
      <c r="B168" s="69">
        <v>109749</v>
      </c>
      <c r="C168" s="121">
        <v>253</v>
      </c>
      <c r="D168" s="2" t="s">
        <v>175</v>
      </c>
      <c r="E168" s="13" t="s">
        <v>165</v>
      </c>
      <c r="F168" s="138" t="s">
        <v>361</v>
      </c>
      <c r="G168" s="22" t="s">
        <v>430</v>
      </c>
      <c r="H168" s="23" t="s">
        <v>431</v>
      </c>
      <c r="I168" s="13" t="s">
        <v>187</v>
      </c>
      <c r="J168" s="11" t="s">
        <v>572</v>
      </c>
      <c r="K168" s="88">
        <v>43208</v>
      </c>
      <c r="L168" s="88">
        <v>43695</v>
      </c>
      <c r="M168" s="4">
        <f t="shared" si="159"/>
        <v>82.304185790916577</v>
      </c>
      <c r="N168" s="2" t="s">
        <v>363</v>
      </c>
      <c r="O168" s="2" t="s">
        <v>452</v>
      </c>
      <c r="P168" s="2" t="s">
        <v>452</v>
      </c>
      <c r="Q168" s="24" t="s">
        <v>365</v>
      </c>
      <c r="R168" s="13" t="s">
        <v>36</v>
      </c>
      <c r="S168" s="25">
        <f t="shared" si="161"/>
        <v>808649.72</v>
      </c>
      <c r="T168" s="26">
        <v>652105.54</v>
      </c>
      <c r="U168" s="26">
        <v>156544.18</v>
      </c>
      <c r="V168" s="25">
        <f t="shared" si="160"/>
        <v>154213.49</v>
      </c>
      <c r="W168" s="26">
        <v>115077.45</v>
      </c>
      <c r="X168" s="26">
        <v>39136.04</v>
      </c>
      <c r="Y168" s="25">
        <f t="shared" si="162"/>
        <v>0</v>
      </c>
      <c r="Z168" s="25">
        <v>0</v>
      </c>
      <c r="AA168" s="25">
        <v>0</v>
      </c>
      <c r="AB168" s="25">
        <f t="shared" si="163"/>
        <v>19650.27</v>
      </c>
      <c r="AC168" s="25">
        <v>15656.8</v>
      </c>
      <c r="AD168" s="25">
        <v>3993.47</v>
      </c>
      <c r="AE168" s="25">
        <f t="shared" si="164"/>
        <v>982513.48</v>
      </c>
      <c r="AF168" s="25"/>
      <c r="AG168" s="25">
        <f t="shared" si="165"/>
        <v>982513.48</v>
      </c>
      <c r="AH168" s="28" t="s">
        <v>633</v>
      </c>
      <c r="AI168" s="74"/>
      <c r="AJ168" s="29">
        <v>320855.76</v>
      </c>
      <c r="AK168" s="29">
        <v>42412.03</v>
      </c>
    </row>
    <row r="169" spans="1:37" ht="220.5" x14ac:dyDescent="0.25">
      <c r="A169" s="5">
        <v>163</v>
      </c>
      <c r="B169" s="69">
        <v>109967</v>
      </c>
      <c r="C169" s="121">
        <v>177</v>
      </c>
      <c r="D169" s="2" t="s">
        <v>172</v>
      </c>
      <c r="E169" s="13" t="s">
        <v>165</v>
      </c>
      <c r="F169" s="138" t="s">
        <v>361</v>
      </c>
      <c r="G169" s="22" t="s">
        <v>436</v>
      </c>
      <c r="H169" s="21" t="s">
        <v>437</v>
      </c>
      <c r="I169" s="13" t="s">
        <v>187</v>
      </c>
      <c r="J169" s="11" t="s">
        <v>573</v>
      </c>
      <c r="K169" s="88">
        <v>43208</v>
      </c>
      <c r="L169" s="88">
        <v>43695</v>
      </c>
      <c r="M169" s="4">
        <f t="shared" si="159"/>
        <v>82.304185620299052</v>
      </c>
      <c r="N169" s="2" t="s">
        <v>363</v>
      </c>
      <c r="O169" s="2" t="s">
        <v>404</v>
      </c>
      <c r="P169" s="2" t="s">
        <v>404</v>
      </c>
      <c r="Q169" s="24" t="s">
        <v>365</v>
      </c>
      <c r="R169" s="13" t="s">
        <v>36</v>
      </c>
      <c r="S169" s="25">
        <f t="shared" si="161"/>
        <v>804452.46</v>
      </c>
      <c r="T169" s="25">
        <v>648720.81999999995</v>
      </c>
      <c r="U169" s="25">
        <v>155731.64000000001</v>
      </c>
      <c r="V169" s="25">
        <f t="shared" si="160"/>
        <v>153413.04999999999</v>
      </c>
      <c r="W169" s="25">
        <v>114480.14</v>
      </c>
      <c r="X169" s="25">
        <v>38932.910000000003</v>
      </c>
      <c r="Y169" s="25">
        <f t="shared" si="162"/>
        <v>0</v>
      </c>
      <c r="Z169" s="211"/>
      <c r="AA169" s="211"/>
      <c r="AB169" s="25">
        <f t="shared" si="163"/>
        <v>19548.28</v>
      </c>
      <c r="AC169" s="25">
        <v>15575.53</v>
      </c>
      <c r="AD169" s="25">
        <v>3972.75</v>
      </c>
      <c r="AE169" s="25">
        <f t="shared" si="164"/>
        <v>977413.79</v>
      </c>
      <c r="AF169" s="25"/>
      <c r="AG169" s="25">
        <f t="shared" si="165"/>
        <v>977413.79</v>
      </c>
      <c r="AH169" s="28" t="s">
        <v>633</v>
      </c>
      <c r="AI169" s="74"/>
      <c r="AJ169" s="29">
        <v>312590.46999999997</v>
      </c>
      <c r="AK169" s="29">
        <v>40972.78</v>
      </c>
    </row>
    <row r="170" spans="1:37" ht="173.25" x14ac:dyDescent="0.25">
      <c r="A170" s="2">
        <v>164</v>
      </c>
      <c r="B170" s="69">
        <v>112811</v>
      </c>
      <c r="C170" s="13">
        <v>196</v>
      </c>
      <c r="D170" s="2" t="s">
        <v>172</v>
      </c>
      <c r="E170" s="13" t="s">
        <v>165</v>
      </c>
      <c r="F170" s="138" t="s">
        <v>361</v>
      </c>
      <c r="G170" s="22" t="s">
        <v>439</v>
      </c>
      <c r="H170" s="21" t="s">
        <v>440</v>
      </c>
      <c r="I170" s="13" t="s">
        <v>187</v>
      </c>
      <c r="J170" s="11" t="s">
        <v>441</v>
      </c>
      <c r="K170" s="88">
        <v>43208</v>
      </c>
      <c r="L170" s="88">
        <v>43573</v>
      </c>
      <c r="M170" s="4">
        <f t="shared" si="159"/>
        <v>82.304184666338784</v>
      </c>
      <c r="N170" s="2" t="s">
        <v>363</v>
      </c>
      <c r="O170" s="2" t="s">
        <v>404</v>
      </c>
      <c r="P170" s="2" t="s">
        <v>404</v>
      </c>
      <c r="Q170" s="24" t="s">
        <v>365</v>
      </c>
      <c r="R170" s="2" t="s">
        <v>36</v>
      </c>
      <c r="S170" s="25">
        <f t="shared" si="161"/>
        <v>760931.29</v>
      </c>
      <c r="T170" s="25">
        <v>613624.79</v>
      </c>
      <c r="U170" s="25">
        <v>147306.5</v>
      </c>
      <c r="V170" s="25">
        <f t="shared" si="160"/>
        <v>145113.35999999999</v>
      </c>
      <c r="W170" s="25">
        <v>108286.73</v>
      </c>
      <c r="X170" s="25">
        <v>36826.629999999997</v>
      </c>
      <c r="Y170" s="25">
        <f t="shared" si="162"/>
        <v>0</v>
      </c>
      <c r="Z170" s="25">
        <v>0</v>
      </c>
      <c r="AA170" s="25">
        <v>0</v>
      </c>
      <c r="AB170" s="25">
        <f t="shared" si="163"/>
        <v>18490.71</v>
      </c>
      <c r="AC170" s="25">
        <v>14732.89</v>
      </c>
      <c r="AD170" s="25">
        <v>3757.82</v>
      </c>
      <c r="AE170" s="25">
        <f t="shared" si="164"/>
        <v>924535.36</v>
      </c>
      <c r="AF170" s="25"/>
      <c r="AG170" s="25">
        <f t="shared" si="165"/>
        <v>924535.36</v>
      </c>
      <c r="AH170" s="28" t="s">
        <v>633</v>
      </c>
      <c r="AI170" s="74"/>
      <c r="AJ170" s="29">
        <f>91800+75057.16</f>
        <v>166857.16</v>
      </c>
      <c r="AK170" s="29">
        <v>14189.24</v>
      </c>
    </row>
    <row r="171" spans="1:37" ht="409.5" x14ac:dyDescent="0.25">
      <c r="A171" s="5">
        <v>165</v>
      </c>
      <c r="B171" s="69">
        <v>112080</v>
      </c>
      <c r="C171" s="121">
        <v>354</v>
      </c>
      <c r="D171" s="2" t="s">
        <v>177</v>
      </c>
      <c r="E171" s="13" t="s">
        <v>165</v>
      </c>
      <c r="F171" s="138" t="s">
        <v>361</v>
      </c>
      <c r="G171" s="22" t="s">
        <v>451</v>
      </c>
      <c r="H171" s="22" t="s">
        <v>450</v>
      </c>
      <c r="I171" s="13" t="s">
        <v>187</v>
      </c>
      <c r="J171" s="11" t="s">
        <v>574</v>
      </c>
      <c r="K171" s="88">
        <v>43214</v>
      </c>
      <c r="L171" s="88">
        <v>43701</v>
      </c>
      <c r="M171" s="4">
        <f t="shared" ref="M171:M202" si="166">S171/AE171*100</f>
        <v>82.304185109241828</v>
      </c>
      <c r="N171" s="2" t="s">
        <v>363</v>
      </c>
      <c r="O171" s="2" t="s">
        <v>404</v>
      </c>
      <c r="P171" s="2" t="s">
        <v>404</v>
      </c>
      <c r="Q171" s="24" t="s">
        <v>365</v>
      </c>
      <c r="R171" s="13" t="s">
        <v>36</v>
      </c>
      <c r="S171" s="25">
        <f t="shared" si="161"/>
        <v>570578.29</v>
      </c>
      <c r="T171" s="25">
        <v>460121.68</v>
      </c>
      <c r="U171" s="25">
        <v>110456.61</v>
      </c>
      <c r="V171" s="25">
        <f t="shared" ref="V171:V202" si="167">W171+X171</f>
        <v>108812.1</v>
      </c>
      <c r="W171" s="25">
        <v>81197.94</v>
      </c>
      <c r="X171" s="25">
        <v>27614.16</v>
      </c>
      <c r="Y171" s="25">
        <f t="shared" si="162"/>
        <v>0</v>
      </c>
      <c r="Z171" s="25">
        <v>0</v>
      </c>
      <c r="AA171" s="25">
        <v>0</v>
      </c>
      <c r="AB171" s="25">
        <f t="shared" ref="AB171:AB184" si="168">AC171+AD171</f>
        <v>13865.11</v>
      </c>
      <c r="AC171" s="25">
        <v>11047.34</v>
      </c>
      <c r="AD171" s="25">
        <v>2817.77</v>
      </c>
      <c r="AE171" s="25">
        <f t="shared" si="164"/>
        <v>693255.5</v>
      </c>
      <c r="AF171" s="25">
        <v>0</v>
      </c>
      <c r="AG171" s="25">
        <f t="shared" si="165"/>
        <v>693255.5</v>
      </c>
      <c r="AH171" s="28" t="s">
        <v>633</v>
      </c>
      <c r="AI171" s="74" t="s">
        <v>187</v>
      </c>
      <c r="AJ171" s="29">
        <v>105536.1</v>
      </c>
      <c r="AK171" s="29">
        <v>6905.53</v>
      </c>
    </row>
    <row r="172" spans="1:37" ht="267.75" x14ac:dyDescent="0.25">
      <c r="A172" s="5">
        <v>166</v>
      </c>
      <c r="B172" s="69">
        <v>111113</v>
      </c>
      <c r="C172" s="121">
        <v>252</v>
      </c>
      <c r="D172" s="2" t="s">
        <v>175</v>
      </c>
      <c r="E172" s="13" t="s">
        <v>165</v>
      </c>
      <c r="F172" s="138" t="s">
        <v>361</v>
      </c>
      <c r="G172" s="22" t="s">
        <v>453</v>
      </c>
      <c r="H172" s="22" t="s">
        <v>456</v>
      </c>
      <c r="I172" s="13" t="s">
        <v>482</v>
      </c>
      <c r="J172" s="11" t="s">
        <v>455</v>
      </c>
      <c r="K172" s="88">
        <v>43214</v>
      </c>
      <c r="L172" s="88">
        <v>43579</v>
      </c>
      <c r="M172" s="4">
        <f t="shared" si="166"/>
        <v>82.304185972255567</v>
      </c>
      <c r="N172" s="2" t="s">
        <v>363</v>
      </c>
      <c r="O172" s="2" t="s">
        <v>400</v>
      </c>
      <c r="P172" s="2" t="s">
        <v>454</v>
      </c>
      <c r="Q172" s="24" t="s">
        <v>365</v>
      </c>
      <c r="R172" s="13" t="s">
        <v>36</v>
      </c>
      <c r="S172" s="25">
        <f t="shared" ref="S172:S202" si="169">T172+U172</f>
        <v>793396.18</v>
      </c>
      <c r="T172" s="25">
        <v>639804.9</v>
      </c>
      <c r="U172" s="25">
        <v>153591.28</v>
      </c>
      <c r="V172" s="25">
        <f t="shared" si="167"/>
        <v>151304.57</v>
      </c>
      <c r="W172" s="25">
        <v>112906.75</v>
      </c>
      <c r="X172" s="25">
        <v>38397.82</v>
      </c>
      <c r="Y172" s="25">
        <f t="shared" ref="Y172:Y202" si="170">Z172+AA172</f>
        <v>0</v>
      </c>
      <c r="Z172" s="25">
        <v>0</v>
      </c>
      <c r="AA172" s="25">
        <v>0</v>
      </c>
      <c r="AB172" s="25">
        <f t="shared" si="168"/>
        <v>19279.599999999999</v>
      </c>
      <c r="AC172" s="25">
        <v>15361.46</v>
      </c>
      <c r="AD172" s="25">
        <v>3918.14</v>
      </c>
      <c r="AE172" s="25">
        <f t="shared" si="164"/>
        <v>963980.35</v>
      </c>
      <c r="AF172" s="25">
        <v>0</v>
      </c>
      <c r="AG172" s="25">
        <f t="shared" si="165"/>
        <v>963980.35</v>
      </c>
      <c r="AH172" s="28" t="s">
        <v>633</v>
      </c>
      <c r="AI172" s="74" t="s">
        <v>187</v>
      </c>
      <c r="AJ172" s="29">
        <v>287005.71999999997</v>
      </c>
      <c r="AK172" s="29">
        <v>36349.9</v>
      </c>
    </row>
    <row r="173" spans="1:37" ht="330.75" x14ac:dyDescent="0.25">
      <c r="A173" s="2">
        <v>167</v>
      </c>
      <c r="B173" s="69">
        <v>109880</v>
      </c>
      <c r="C173" s="121">
        <v>261</v>
      </c>
      <c r="D173" s="2" t="s">
        <v>174</v>
      </c>
      <c r="E173" s="13" t="s">
        <v>165</v>
      </c>
      <c r="F173" s="138" t="s">
        <v>361</v>
      </c>
      <c r="G173" s="22" t="s">
        <v>463</v>
      </c>
      <c r="H173" s="20" t="s">
        <v>461</v>
      </c>
      <c r="I173" s="136" t="s">
        <v>462</v>
      </c>
      <c r="J173" s="11" t="s">
        <v>575</v>
      </c>
      <c r="K173" s="88">
        <v>43214</v>
      </c>
      <c r="L173" s="88">
        <v>43640</v>
      </c>
      <c r="M173" s="4">
        <f t="shared" si="166"/>
        <v>82.304184374786118</v>
      </c>
      <c r="N173" s="2" t="s">
        <v>363</v>
      </c>
      <c r="O173" s="2" t="s">
        <v>301</v>
      </c>
      <c r="P173" s="2" t="s">
        <v>464</v>
      </c>
      <c r="Q173" s="24" t="s">
        <v>365</v>
      </c>
      <c r="R173" s="13" t="s">
        <v>36</v>
      </c>
      <c r="S173" s="25">
        <f t="shared" si="169"/>
        <v>782828.76</v>
      </c>
      <c r="T173" s="25">
        <v>631283.18999999994</v>
      </c>
      <c r="U173" s="25">
        <v>151545.57</v>
      </c>
      <c r="V173" s="25">
        <f t="shared" si="167"/>
        <v>149289.32</v>
      </c>
      <c r="W173" s="25">
        <v>111402.93</v>
      </c>
      <c r="X173" s="25">
        <v>37886.39</v>
      </c>
      <c r="Y173" s="25">
        <f t="shared" si="170"/>
        <v>0</v>
      </c>
      <c r="Z173" s="25"/>
      <c r="AA173" s="25"/>
      <c r="AB173" s="25">
        <f t="shared" si="168"/>
        <v>19022.82</v>
      </c>
      <c r="AC173" s="25">
        <v>15156.86</v>
      </c>
      <c r="AD173" s="25">
        <v>3865.96</v>
      </c>
      <c r="AE173" s="25">
        <f t="shared" si="164"/>
        <v>951140.9</v>
      </c>
      <c r="AF173" s="25"/>
      <c r="AG173" s="25">
        <f t="shared" si="165"/>
        <v>951140.9</v>
      </c>
      <c r="AH173" s="28" t="s">
        <v>633</v>
      </c>
      <c r="AI173" s="74" t="s">
        <v>465</v>
      </c>
      <c r="AJ173" s="29">
        <v>158718.42000000001</v>
      </c>
      <c r="AK173" s="29">
        <v>13036.61</v>
      </c>
    </row>
    <row r="174" spans="1:37" ht="220.5" x14ac:dyDescent="0.25">
      <c r="A174" s="5">
        <v>168</v>
      </c>
      <c r="B174" s="69">
        <v>110309</v>
      </c>
      <c r="C174" s="121">
        <v>304</v>
      </c>
      <c r="D174" s="2" t="s">
        <v>170</v>
      </c>
      <c r="E174" s="13" t="s">
        <v>165</v>
      </c>
      <c r="F174" s="138" t="s">
        <v>361</v>
      </c>
      <c r="G174" s="6" t="s">
        <v>500</v>
      </c>
      <c r="H174" s="21" t="s">
        <v>501</v>
      </c>
      <c r="I174" s="13" t="s">
        <v>187</v>
      </c>
      <c r="J174" s="11" t="s">
        <v>502</v>
      </c>
      <c r="K174" s="88">
        <v>43217</v>
      </c>
      <c r="L174" s="88">
        <v>43704</v>
      </c>
      <c r="M174" s="4">
        <f t="shared" si="166"/>
        <v>82.304186243827388</v>
      </c>
      <c r="N174" s="2" t="s">
        <v>363</v>
      </c>
      <c r="O174" s="2" t="s">
        <v>468</v>
      </c>
      <c r="P174" s="2" t="s">
        <v>468</v>
      </c>
      <c r="Q174" s="24" t="s">
        <v>365</v>
      </c>
      <c r="R174" s="13" t="s">
        <v>36</v>
      </c>
      <c r="S174" s="25">
        <f t="shared" si="169"/>
        <v>822248.59</v>
      </c>
      <c r="T174" s="25">
        <v>663071.85</v>
      </c>
      <c r="U174" s="25">
        <v>159176.74</v>
      </c>
      <c r="V174" s="25">
        <f t="shared" si="167"/>
        <v>156806.85999999999</v>
      </c>
      <c r="W174" s="25">
        <v>117012.68</v>
      </c>
      <c r="X174" s="25">
        <v>39794.18</v>
      </c>
      <c r="Y174" s="25">
        <f t="shared" si="170"/>
        <v>0</v>
      </c>
      <c r="Z174" s="25">
        <v>0</v>
      </c>
      <c r="AA174" s="25">
        <v>0</v>
      </c>
      <c r="AB174" s="25">
        <f t="shared" si="168"/>
        <v>19980.72</v>
      </c>
      <c r="AC174" s="25">
        <v>15920.09</v>
      </c>
      <c r="AD174" s="25">
        <v>4060.63</v>
      </c>
      <c r="AE174" s="25">
        <f t="shared" si="164"/>
        <v>999036.16999999993</v>
      </c>
      <c r="AF174" s="25">
        <v>0</v>
      </c>
      <c r="AG174" s="25">
        <f t="shared" si="165"/>
        <v>999036.16999999993</v>
      </c>
      <c r="AH174" s="28" t="s">
        <v>633</v>
      </c>
      <c r="AI174" s="74" t="s">
        <v>187</v>
      </c>
      <c r="AJ174" s="29">
        <v>83798.27</v>
      </c>
      <c r="AK174" s="29">
        <v>11201.73</v>
      </c>
    </row>
    <row r="175" spans="1:37" ht="157.5" x14ac:dyDescent="0.25">
      <c r="A175" s="5">
        <v>169</v>
      </c>
      <c r="B175" s="69">
        <v>112122</v>
      </c>
      <c r="C175" s="121">
        <v>172</v>
      </c>
      <c r="D175" s="2" t="s">
        <v>172</v>
      </c>
      <c r="E175" s="13" t="s">
        <v>165</v>
      </c>
      <c r="F175" s="138" t="s">
        <v>361</v>
      </c>
      <c r="G175" s="212" t="s">
        <v>466</v>
      </c>
      <c r="H175" s="21" t="s">
        <v>467</v>
      </c>
      <c r="I175" s="13" t="s">
        <v>187</v>
      </c>
      <c r="J175" s="11" t="s">
        <v>576</v>
      </c>
      <c r="K175" s="88">
        <v>43217</v>
      </c>
      <c r="L175" s="88">
        <v>43643</v>
      </c>
      <c r="M175" s="4">
        <f t="shared" si="166"/>
        <v>82.304186567760425</v>
      </c>
      <c r="N175" s="2" t="s">
        <v>363</v>
      </c>
      <c r="O175" s="2" t="s">
        <v>301</v>
      </c>
      <c r="P175" s="2" t="s">
        <v>464</v>
      </c>
      <c r="Q175" s="24" t="s">
        <v>365</v>
      </c>
      <c r="R175" s="13" t="s">
        <v>36</v>
      </c>
      <c r="S175" s="25">
        <f t="shared" si="169"/>
        <v>773010.2699999999</v>
      </c>
      <c r="T175" s="25">
        <v>623365.43999999994</v>
      </c>
      <c r="U175" s="25">
        <v>149644.82999999999</v>
      </c>
      <c r="V175" s="25">
        <f t="shared" si="167"/>
        <v>147416.87</v>
      </c>
      <c r="W175" s="25">
        <v>110005.66</v>
      </c>
      <c r="X175" s="25">
        <v>37411.21</v>
      </c>
      <c r="Y175" s="25">
        <f t="shared" si="170"/>
        <v>0</v>
      </c>
      <c r="Z175" s="25">
        <v>0</v>
      </c>
      <c r="AA175" s="25">
        <v>0</v>
      </c>
      <c r="AB175" s="25">
        <f t="shared" si="168"/>
        <v>18784.22</v>
      </c>
      <c r="AC175" s="25">
        <v>14966.75</v>
      </c>
      <c r="AD175" s="25">
        <v>3817.47</v>
      </c>
      <c r="AE175" s="25">
        <f t="shared" si="164"/>
        <v>939211.35999999987</v>
      </c>
      <c r="AF175" s="25">
        <v>0</v>
      </c>
      <c r="AG175" s="25">
        <f t="shared" si="165"/>
        <v>939211.35999999987</v>
      </c>
      <c r="AH175" s="28" t="s">
        <v>633</v>
      </c>
      <c r="AI175" s="74" t="s">
        <v>1197</v>
      </c>
      <c r="AJ175" s="29">
        <v>203464.35</v>
      </c>
      <c r="AK175" s="29">
        <v>20890.439999999999</v>
      </c>
    </row>
    <row r="176" spans="1:37" ht="267.75" x14ac:dyDescent="0.25">
      <c r="A176" s="2">
        <v>170</v>
      </c>
      <c r="B176" s="69">
        <v>111683</v>
      </c>
      <c r="C176" s="121">
        <v>339</v>
      </c>
      <c r="D176" s="2" t="s">
        <v>178</v>
      </c>
      <c r="E176" s="13" t="s">
        <v>165</v>
      </c>
      <c r="F176" s="138" t="s">
        <v>361</v>
      </c>
      <c r="G176" s="6" t="s">
        <v>483</v>
      </c>
      <c r="H176" s="6" t="s">
        <v>484</v>
      </c>
      <c r="I176" s="13" t="s">
        <v>187</v>
      </c>
      <c r="J176" s="11" t="s">
        <v>577</v>
      </c>
      <c r="K176" s="88">
        <v>43227</v>
      </c>
      <c r="L176" s="88">
        <v>43715</v>
      </c>
      <c r="M176" s="4">
        <f t="shared" si="166"/>
        <v>82.304184760647772</v>
      </c>
      <c r="N176" s="2" t="s">
        <v>363</v>
      </c>
      <c r="O176" s="2" t="s">
        <v>351</v>
      </c>
      <c r="P176" s="2" t="s">
        <v>351</v>
      </c>
      <c r="Q176" s="24" t="s">
        <v>365</v>
      </c>
      <c r="R176" s="13" t="s">
        <v>36</v>
      </c>
      <c r="S176" s="25">
        <f t="shared" si="169"/>
        <v>791387.51</v>
      </c>
      <c r="T176" s="25">
        <v>638185.07999999996</v>
      </c>
      <c r="U176" s="213">
        <v>153202.43</v>
      </c>
      <c r="V176" s="25">
        <f t="shared" si="167"/>
        <v>150921.51</v>
      </c>
      <c r="W176" s="214">
        <v>112620.9</v>
      </c>
      <c r="X176" s="25">
        <v>38300.61</v>
      </c>
      <c r="Y176" s="25">
        <f t="shared" si="170"/>
        <v>0</v>
      </c>
      <c r="Z176" s="25">
        <v>0</v>
      </c>
      <c r="AA176" s="25">
        <v>0</v>
      </c>
      <c r="AB176" s="25">
        <f t="shared" si="168"/>
        <v>19230.8</v>
      </c>
      <c r="AC176" s="25">
        <v>15322.57</v>
      </c>
      <c r="AD176" s="25">
        <v>3908.23</v>
      </c>
      <c r="AE176" s="25">
        <f t="shared" si="164"/>
        <v>961539.82000000007</v>
      </c>
      <c r="AF176" s="25"/>
      <c r="AG176" s="25">
        <f t="shared" si="165"/>
        <v>961539.82000000007</v>
      </c>
      <c r="AH176" s="28" t="s">
        <v>633</v>
      </c>
      <c r="AI176" s="74" t="s">
        <v>187</v>
      </c>
      <c r="AJ176" s="29">
        <v>96153.98</v>
      </c>
      <c r="AK176" s="29">
        <v>0</v>
      </c>
    </row>
    <row r="177" spans="1:37" ht="393.75" x14ac:dyDescent="0.25">
      <c r="A177" s="5">
        <v>171</v>
      </c>
      <c r="B177" s="69">
        <v>112332</v>
      </c>
      <c r="C177" s="121">
        <v>351</v>
      </c>
      <c r="D177" s="2" t="s">
        <v>177</v>
      </c>
      <c r="E177" s="13" t="s">
        <v>165</v>
      </c>
      <c r="F177" s="138" t="s">
        <v>361</v>
      </c>
      <c r="G177" s="51" t="s">
        <v>485</v>
      </c>
      <c r="H177" s="215" t="s">
        <v>486</v>
      </c>
      <c r="I177" s="212" t="s">
        <v>487</v>
      </c>
      <c r="J177" s="11" t="s">
        <v>488</v>
      </c>
      <c r="K177" s="88">
        <v>43227</v>
      </c>
      <c r="L177" s="88">
        <v>43653</v>
      </c>
      <c r="M177" s="4">
        <f t="shared" si="166"/>
        <v>82.304185552831029</v>
      </c>
      <c r="N177" s="2" t="s">
        <v>363</v>
      </c>
      <c r="O177" s="2" t="s">
        <v>1055</v>
      </c>
      <c r="P177" s="2" t="s">
        <v>1056</v>
      </c>
      <c r="Q177" s="24" t="s">
        <v>365</v>
      </c>
      <c r="R177" s="13" t="s">
        <v>36</v>
      </c>
      <c r="S177" s="25">
        <f t="shared" si="169"/>
        <v>785144.49</v>
      </c>
      <c r="T177" s="25">
        <v>633150.63</v>
      </c>
      <c r="U177" s="25">
        <v>151993.85999999999</v>
      </c>
      <c r="V177" s="25">
        <f t="shared" si="167"/>
        <v>149730.93</v>
      </c>
      <c r="W177" s="25">
        <v>111732.46</v>
      </c>
      <c r="X177" s="25">
        <v>37998.47</v>
      </c>
      <c r="Y177" s="25">
        <f t="shared" si="170"/>
        <v>0</v>
      </c>
      <c r="Z177" s="25">
        <v>0</v>
      </c>
      <c r="AA177" s="25">
        <v>0</v>
      </c>
      <c r="AB177" s="25">
        <f t="shared" si="168"/>
        <v>19079.09</v>
      </c>
      <c r="AC177" s="25">
        <v>15201.7</v>
      </c>
      <c r="AD177" s="25">
        <v>3877.39</v>
      </c>
      <c r="AE177" s="25">
        <f t="shared" si="164"/>
        <v>953954.50999999989</v>
      </c>
      <c r="AF177" s="25">
        <v>0</v>
      </c>
      <c r="AG177" s="25">
        <f t="shared" si="165"/>
        <v>953954.50999999989</v>
      </c>
      <c r="AH177" s="28" t="s">
        <v>633</v>
      </c>
      <c r="AI177" s="74" t="s">
        <v>187</v>
      </c>
      <c r="AJ177" s="29">
        <v>103189.19</v>
      </c>
      <c r="AK177" s="29">
        <v>6891.88</v>
      </c>
    </row>
    <row r="178" spans="1:37" ht="204.75" x14ac:dyDescent="0.25">
      <c r="A178" s="5">
        <v>172</v>
      </c>
      <c r="B178" s="69">
        <v>115657</v>
      </c>
      <c r="C178" s="121">
        <v>390</v>
      </c>
      <c r="D178" s="2" t="s">
        <v>174</v>
      </c>
      <c r="E178" s="13" t="s">
        <v>165</v>
      </c>
      <c r="F178" s="122" t="s">
        <v>490</v>
      </c>
      <c r="G178" s="6" t="s">
        <v>489</v>
      </c>
      <c r="H178" s="6" t="s">
        <v>42</v>
      </c>
      <c r="I178" s="2" t="s">
        <v>491</v>
      </c>
      <c r="J178" s="11" t="s">
        <v>492</v>
      </c>
      <c r="K178" s="88">
        <v>43223</v>
      </c>
      <c r="L178" s="88">
        <v>44015</v>
      </c>
      <c r="M178" s="4">
        <f t="shared" si="166"/>
        <v>83.983862800906138</v>
      </c>
      <c r="N178" s="2" t="s">
        <v>363</v>
      </c>
      <c r="O178" s="2" t="s">
        <v>404</v>
      </c>
      <c r="P178" s="2" t="s">
        <v>404</v>
      </c>
      <c r="Q178" s="24" t="s">
        <v>157</v>
      </c>
      <c r="R178" s="13" t="s">
        <v>36</v>
      </c>
      <c r="S178" s="25">
        <f t="shared" si="169"/>
        <v>5309367.55</v>
      </c>
      <c r="T178" s="25">
        <v>4281542.3499999996</v>
      </c>
      <c r="U178" s="25">
        <v>1027825.2</v>
      </c>
      <c r="V178" s="25">
        <f t="shared" si="167"/>
        <v>0</v>
      </c>
      <c r="W178" s="25">
        <v>0</v>
      </c>
      <c r="X178" s="25">
        <v>0</v>
      </c>
      <c r="Y178" s="25">
        <f t="shared" si="170"/>
        <v>1012522.6000000001</v>
      </c>
      <c r="Z178" s="25">
        <v>755566.3</v>
      </c>
      <c r="AA178" s="25">
        <v>256956.3</v>
      </c>
      <c r="AB178" s="25">
        <f t="shared" si="168"/>
        <v>0</v>
      </c>
      <c r="AC178" s="25">
        <v>0</v>
      </c>
      <c r="AD178" s="25">
        <v>0</v>
      </c>
      <c r="AE178" s="25">
        <f t="shared" si="164"/>
        <v>6321890.1500000004</v>
      </c>
      <c r="AF178" s="25">
        <v>0</v>
      </c>
      <c r="AG178" s="25">
        <f t="shared" si="165"/>
        <v>6321890.1500000004</v>
      </c>
      <c r="AH178" s="28" t="s">
        <v>633</v>
      </c>
      <c r="AI178" s="74" t="s">
        <v>1102</v>
      </c>
      <c r="AJ178" s="29">
        <v>55759.41</v>
      </c>
      <c r="AK178" s="29">
        <v>0</v>
      </c>
    </row>
    <row r="179" spans="1:37" ht="173.25" x14ac:dyDescent="0.25">
      <c r="A179" s="2">
        <v>173</v>
      </c>
      <c r="B179" s="69">
        <v>121858</v>
      </c>
      <c r="C179" s="121">
        <v>50</v>
      </c>
      <c r="D179" s="2" t="s">
        <v>175</v>
      </c>
      <c r="E179" s="13" t="s">
        <v>165</v>
      </c>
      <c r="F179" s="138" t="s">
        <v>128</v>
      </c>
      <c r="G179" s="21" t="s">
        <v>493</v>
      </c>
      <c r="H179" s="21" t="s">
        <v>499</v>
      </c>
      <c r="I179" s="13" t="s">
        <v>390</v>
      </c>
      <c r="J179" s="11" t="s">
        <v>494</v>
      </c>
      <c r="K179" s="88">
        <v>43229</v>
      </c>
      <c r="L179" s="88">
        <v>44144</v>
      </c>
      <c r="M179" s="4">
        <f t="shared" si="166"/>
        <v>83.983862841119134</v>
      </c>
      <c r="N179" s="2" t="s">
        <v>363</v>
      </c>
      <c r="O179" s="2" t="s">
        <v>404</v>
      </c>
      <c r="P179" s="2" t="s">
        <v>404</v>
      </c>
      <c r="Q179" s="24" t="s">
        <v>157</v>
      </c>
      <c r="R179" s="2" t="s">
        <v>36</v>
      </c>
      <c r="S179" s="25">
        <f t="shared" si="169"/>
        <v>9905083.2300000004</v>
      </c>
      <c r="T179" s="25">
        <v>7987586.6500000004</v>
      </c>
      <c r="U179" s="25">
        <v>1917496.58</v>
      </c>
      <c r="V179" s="25">
        <f t="shared" si="167"/>
        <v>0</v>
      </c>
      <c r="W179" s="25">
        <v>0</v>
      </c>
      <c r="X179" s="25">
        <v>0</v>
      </c>
      <c r="Y179" s="25">
        <f t="shared" si="170"/>
        <v>1888948.2600000002</v>
      </c>
      <c r="Z179" s="26">
        <v>1409574.12</v>
      </c>
      <c r="AA179" s="25">
        <v>479374.14</v>
      </c>
      <c r="AB179" s="25">
        <f t="shared" si="168"/>
        <v>0</v>
      </c>
      <c r="AC179" s="25">
        <v>0</v>
      </c>
      <c r="AD179" s="25">
        <v>0</v>
      </c>
      <c r="AE179" s="25">
        <f t="shared" ref="AE179:AE181" si="171">S179+V179+Y179+AB179</f>
        <v>11794031.49</v>
      </c>
      <c r="AF179" s="25">
        <v>0</v>
      </c>
      <c r="AG179" s="25">
        <f t="shared" ref="AG179" si="172">AE179+AF179</f>
        <v>11794031.49</v>
      </c>
      <c r="AH179" s="28" t="s">
        <v>633</v>
      </c>
      <c r="AI179" s="74" t="s">
        <v>187</v>
      </c>
      <c r="AJ179" s="29">
        <v>46758.01</v>
      </c>
      <c r="AK179" s="29">
        <v>0</v>
      </c>
    </row>
    <row r="180" spans="1:37" ht="378" x14ac:dyDescent="0.25">
      <c r="A180" s="5">
        <v>174</v>
      </c>
      <c r="B180" s="69">
        <v>116172</v>
      </c>
      <c r="C180" s="121">
        <v>391</v>
      </c>
      <c r="D180" s="2" t="s">
        <v>171</v>
      </c>
      <c r="E180" s="13" t="s">
        <v>165</v>
      </c>
      <c r="F180" s="122" t="s">
        <v>490</v>
      </c>
      <c r="G180" s="151" t="s">
        <v>505</v>
      </c>
      <c r="H180" s="21" t="s">
        <v>506</v>
      </c>
      <c r="I180" s="212" t="s">
        <v>507</v>
      </c>
      <c r="J180" s="16" t="s">
        <v>578</v>
      </c>
      <c r="K180" s="88">
        <v>43230</v>
      </c>
      <c r="L180" s="88">
        <v>44022</v>
      </c>
      <c r="M180" s="4">
        <f t="shared" si="166"/>
        <v>83.983862830156468</v>
      </c>
      <c r="N180" s="2" t="s">
        <v>363</v>
      </c>
      <c r="O180" s="2" t="s">
        <v>404</v>
      </c>
      <c r="P180" s="2" t="s">
        <v>404</v>
      </c>
      <c r="Q180" s="24" t="s">
        <v>157</v>
      </c>
      <c r="R180" s="2" t="s">
        <v>36</v>
      </c>
      <c r="S180" s="25">
        <f>T180+U180</f>
        <v>6564977.1999999993</v>
      </c>
      <c r="T180" s="25">
        <v>5294082.1399999997</v>
      </c>
      <c r="U180" s="25">
        <v>1270895.06</v>
      </c>
      <c r="V180" s="25">
        <f t="shared" si="167"/>
        <v>0</v>
      </c>
      <c r="W180" s="25">
        <v>0</v>
      </c>
      <c r="X180" s="25">
        <v>0</v>
      </c>
      <c r="Y180" s="25">
        <f t="shared" si="170"/>
        <v>1251973.5555</v>
      </c>
      <c r="Z180" s="25">
        <v>934249.78949999996</v>
      </c>
      <c r="AA180" s="25">
        <v>317723.766</v>
      </c>
      <c r="AB180" s="25">
        <f t="shared" si="168"/>
        <v>0</v>
      </c>
      <c r="AC180" s="25">
        <v>0</v>
      </c>
      <c r="AD180" s="25"/>
      <c r="AE180" s="25">
        <f t="shared" si="171"/>
        <v>7816950.755499999</v>
      </c>
      <c r="AF180" s="25">
        <v>0</v>
      </c>
      <c r="AG180" s="25">
        <f t="shared" si="165"/>
        <v>7816950.755499999</v>
      </c>
      <c r="AH180" s="28" t="s">
        <v>633</v>
      </c>
      <c r="AI180" s="74" t="s">
        <v>187</v>
      </c>
      <c r="AJ180" s="29">
        <v>25605.84</v>
      </c>
      <c r="AK180" s="29">
        <v>0</v>
      </c>
    </row>
    <row r="181" spans="1:37" ht="189" x14ac:dyDescent="0.25">
      <c r="A181" s="5">
        <v>175</v>
      </c>
      <c r="B181" s="69">
        <v>111701</v>
      </c>
      <c r="C181" s="121">
        <v>251</v>
      </c>
      <c r="D181" s="2" t="s">
        <v>175</v>
      </c>
      <c r="E181" s="13" t="s">
        <v>165</v>
      </c>
      <c r="F181" s="138" t="s">
        <v>361</v>
      </c>
      <c r="G181" s="51" t="s">
        <v>508</v>
      </c>
      <c r="H181" s="51" t="s">
        <v>509</v>
      </c>
      <c r="I181" s="216" t="s">
        <v>510</v>
      </c>
      <c r="J181" s="11" t="s">
        <v>579</v>
      </c>
      <c r="K181" s="88">
        <v>43231</v>
      </c>
      <c r="L181" s="88">
        <v>43780</v>
      </c>
      <c r="M181" s="4">
        <f t="shared" ref="M181" si="173">S181/AE181*100</f>
        <v>82.304184042493461</v>
      </c>
      <c r="N181" s="2" t="s">
        <v>363</v>
      </c>
      <c r="O181" s="2" t="s">
        <v>308</v>
      </c>
      <c r="P181" s="2" t="s">
        <v>308</v>
      </c>
      <c r="Q181" s="24" t="s">
        <v>365</v>
      </c>
      <c r="R181" s="13" t="s">
        <v>36</v>
      </c>
      <c r="S181" s="25">
        <f t="shared" ref="S181" si="174">T181+U181</f>
        <v>783324.87</v>
      </c>
      <c r="T181" s="25">
        <v>631683.26</v>
      </c>
      <c r="U181" s="25">
        <v>151641.60999999999</v>
      </c>
      <c r="V181" s="25">
        <f t="shared" ref="V181" si="175">W181+X181</f>
        <v>149383.93</v>
      </c>
      <c r="W181" s="25">
        <v>111473.52</v>
      </c>
      <c r="X181" s="25">
        <v>37910.410000000003</v>
      </c>
      <c r="Y181" s="25">
        <f t="shared" ref="Y181" si="176">Z181+AA181</f>
        <v>0</v>
      </c>
      <c r="Z181" s="25">
        <v>0</v>
      </c>
      <c r="AA181" s="25">
        <v>0</v>
      </c>
      <c r="AB181" s="25">
        <f t="shared" ref="AB181" si="177">AC181+AD181</f>
        <v>19034.879999999997</v>
      </c>
      <c r="AC181" s="25">
        <v>15166.47</v>
      </c>
      <c r="AD181" s="25">
        <v>3868.41</v>
      </c>
      <c r="AE181" s="25">
        <f t="shared" si="171"/>
        <v>951743.68</v>
      </c>
      <c r="AF181" s="25">
        <v>4162.62</v>
      </c>
      <c r="AG181" s="25">
        <f t="shared" ref="AG181" si="178">AE181+AF181</f>
        <v>955906.3</v>
      </c>
      <c r="AH181" s="28" t="s">
        <v>633</v>
      </c>
      <c r="AI181" s="74" t="s">
        <v>187</v>
      </c>
      <c r="AJ181" s="29">
        <v>95051.96</v>
      </c>
      <c r="AK181" s="29">
        <v>15075.6</v>
      </c>
    </row>
    <row r="182" spans="1:37" ht="195" x14ac:dyDescent="0.25">
      <c r="A182" s="2">
        <v>176</v>
      </c>
      <c r="B182" s="69">
        <v>111284</v>
      </c>
      <c r="C182" s="121">
        <v>182</v>
      </c>
      <c r="D182" s="2" t="s">
        <v>172</v>
      </c>
      <c r="E182" s="13" t="s">
        <v>165</v>
      </c>
      <c r="F182" s="138" t="s">
        <v>361</v>
      </c>
      <c r="G182" s="51" t="s">
        <v>515</v>
      </c>
      <c r="H182" s="2" t="s">
        <v>516</v>
      </c>
      <c r="I182" s="217"/>
      <c r="J182" s="52" t="s">
        <v>580</v>
      </c>
      <c r="K182" s="88">
        <v>43236</v>
      </c>
      <c r="L182" s="88">
        <v>43724</v>
      </c>
      <c r="M182" s="4">
        <f t="shared" si="166"/>
        <v>82.304186150868873</v>
      </c>
      <c r="N182" s="2" t="s">
        <v>363</v>
      </c>
      <c r="O182" s="2" t="s">
        <v>227</v>
      </c>
      <c r="P182" s="2" t="s">
        <v>517</v>
      </c>
      <c r="Q182" s="24" t="s">
        <v>365</v>
      </c>
      <c r="R182" s="13" t="s">
        <v>36</v>
      </c>
      <c r="S182" s="25">
        <f t="shared" si="169"/>
        <v>820224.26</v>
      </c>
      <c r="T182" s="25">
        <v>661439.4</v>
      </c>
      <c r="U182" s="25">
        <v>158784.85999999999</v>
      </c>
      <c r="V182" s="25">
        <f t="shared" si="167"/>
        <v>156420.81</v>
      </c>
      <c r="W182" s="25">
        <v>116724.6</v>
      </c>
      <c r="X182" s="25">
        <v>39696.21</v>
      </c>
      <c r="Y182" s="25">
        <f t="shared" si="170"/>
        <v>0</v>
      </c>
      <c r="Z182" s="25"/>
      <c r="AA182" s="25"/>
      <c r="AB182" s="25">
        <f t="shared" si="168"/>
        <v>19931.53</v>
      </c>
      <c r="AC182" s="25">
        <v>15880.9</v>
      </c>
      <c r="AD182" s="25">
        <v>4050.63</v>
      </c>
      <c r="AE182" s="25">
        <f t="shared" si="164"/>
        <v>996576.60000000009</v>
      </c>
      <c r="AF182" s="25"/>
      <c r="AG182" s="25">
        <f t="shared" si="165"/>
        <v>996576.60000000009</v>
      </c>
      <c r="AH182" s="28" t="s">
        <v>633</v>
      </c>
      <c r="AI182" s="74" t="s">
        <v>187</v>
      </c>
      <c r="AJ182" s="29">
        <v>89946.09</v>
      </c>
      <c r="AK182" s="29">
        <v>8053.91</v>
      </c>
    </row>
    <row r="183" spans="1:37" ht="141.75" x14ac:dyDescent="0.25">
      <c r="A183" s="5">
        <v>177</v>
      </c>
      <c r="B183" s="69">
        <v>116994</v>
      </c>
      <c r="C183" s="121">
        <v>399</v>
      </c>
      <c r="D183" s="2" t="s">
        <v>170</v>
      </c>
      <c r="E183" s="13" t="s">
        <v>165</v>
      </c>
      <c r="F183" s="122" t="s">
        <v>490</v>
      </c>
      <c r="G183" s="51" t="s">
        <v>518</v>
      </c>
      <c r="H183" s="6" t="s">
        <v>87</v>
      </c>
      <c r="I183" s="218" t="s">
        <v>390</v>
      </c>
      <c r="J183" s="52" t="s">
        <v>581</v>
      </c>
      <c r="K183" s="88">
        <v>43236</v>
      </c>
      <c r="L183" s="88">
        <v>44028</v>
      </c>
      <c r="M183" s="4">
        <f t="shared" si="166"/>
        <v>83.983862868396045</v>
      </c>
      <c r="N183" s="2" t="s">
        <v>363</v>
      </c>
      <c r="O183" s="2" t="s">
        <v>156</v>
      </c>
      <c r="P183" s="2" t="s">
        <v>156</v>
      </c>
      <c r="Q183" s="24" t="s">
        <v>157</v>
      </c>
      <c r="R183" s="13" t="s">
        <v>36</v>
      </c>
      <c r="S183" s="25">
        <f>T183+U183</f>
        <v>6570135.6299999999</v>
      </c>
      <c r="T183" s="25">
        <v>5298241.96</v>
      </c>
      <c r="U183" s="25">
        <v>1271893.67</v>
      </c>
      <c r="V183" s="25">
        <f>W183+X183</f>
        <v>0</v>
      </c>
      <c r="W183" s="25">
        <v>0</v>
      </c>
      <c r="X183" s="25">
        <v>0</v>
      </c>
      <c r="Y183" s="25">
        <f>Z183+AA183</f>
        <v>1252957.29</v>
      </c>
      <c r="Z183" s="25">
        <v>934983.88</v>
      </c>
      <c r="AA183" s="25">
        <v>317973.40999999997</v>
      </c>
      <c r="AB183" s="25">
        <f t="shared" si="168"/>
        <v>0</v>
      </c>
      <c r="AC183" s="25">
        <v>0</v>
      </c>
      <c r="AD183" s="25">
        <v>0</v>
      </c>
      <c r="AE183" s="25">
        <f t="shared" si="164"/>
        <v>7823092.9199999999</v>
      </c>
      <c r="AF183" s="25">
        <v>0</v>
      </c>
      <c r="AG183" s="25">
        <f t="shared" si="165"/>
        <v>7823092.9199999999</v>
      </c>
      <c r="AH183" s="28" t="s">
        <v>633</v>
      </c>
      <c r="AI183" s="74"/>
      <c r="AJ183" s="29">
        <v>4248.74</v>
      </c>
      <c r="AK183" s="29">
        <v>0</v>
      </c>
    </row>
    <row r="184" spans="1:37" ht="180" x14ac:dyDescent="0.25">
      <c r="A184" s="5">
        <v>178</v>
      </c>
      <c r="B184" s="69">
        <v>112921</v>
      </c>
      <c r="C184" s="121">
        <v>288</v>
      </c>
      <c r="D184" s="2" t="s">
        <v>170</v>
      </c>
      <c r="E184" s="13" t="s">
        <v>165</v>
      </c>
      <c r="F184" s="122" t="s">
        <v>361</v>
      </c>
      <c r="G184" s="151" t="s">
        <v>520</v>
      </c>
      <c r="H184" s="6" t="s">
        <v>519</v>
      </c>
      <c r="I184" s="13" t="s">
        <v>521</v>
      </c>
      <c r="J184" s="52" t="s">
        <v>522</v>
      </c>
      <c r="K184" s="88">
        <v>43236</v>
      </c>
      <c r="L184" s="88">
        <v>43724</v>
      </c>
      <c r="M184" s="4">
        <f t="shared" si="166"/>
        <v>82.304185665928145</v>
      </c>
      <c r="N184" s="2" t="s">
        <v>363</v>
      </c>
      <c r="O184" s="2" t="s">
        <v>801</v>
      </c>
      <c r="P184" s="2" t="s">
        <v>801</v>
      </c>
      <c r="Q184" s="24" t="s">
        <v>365</v>
      </c>
      <c r="R184" s="13" t="s">
        <v>36</v>
      </c>
      <c r="S184" s="25">
        <f>T184+U184</f>
        <v>692528.20000000007</v>
      </c>
      <c r="T184" s="25">
        <v>558463.66</v>
      </c>
      <c r="U184" s="25">
        <v>134064.54</v>
      </c>
      <c r="V184" s="25">
        <f>W184+X184</f>
        <v>132068.53999999998</v>
      </c>
      <c r="W184" s="25">
        <v>98552.4</v>
      </c>
      <c r="X184" s="25">
        <v>33516.14</v>
      </c>
      <c r="Y184" s="25">
        <f>Z184+AA184</f>
        <v>0</v>
      </c>
      <c r="Z184" s="25">
        <v>0</v>
      </c>
      <c r="AA184" s="25">
        <v>0</v>
      </c>
      <c r="AB184" s="25">
        <f t="shared" si="168"/>
        <v>16828.510000000002</v>
      </c>
      <c r="AC184" s="25">
        <v>13408.5</v>
      </c>
      <c r="AD184" s="25">
        <v>3420.01</v>
      </c>
      <c r="AE184" s="25">
        <f t="shared" ref="AE184:AE202" si="179">S184+V184+Y184+AB184</f>
        <v>841425.25</v>
      </c>
      <c r="AF184" s="25">
        <v>0</v>
      </c>
      <c r="AG184" s="25">
        <f t="shared" si="165"/>
        <v>841425.25</v>
      </c>
      <c r="AH184" s="28" t="s">
        <v>633</v>
      </c>
      <c r="AI184" s="74"/>
      <c r="AJ184" s="29">
        <f>59000+45054.47</f>
        <v>104054.47</v>
      </c>
      <c r="AK184" s="29">
        <v>8592.1200000000008</v>
      </c>
    </row>
    <row r="185" spans="1:37" ht="141.75" x14ac:dyDescent="0.25">
      <c r="A185" s="2">
        <v>179</v>
      </c>
      <c r="B185" s="69">
        <v>122235</v>
      </c>
      <c r="C185" s="121">
        <v>60</v>
      </c>
      <c r="D185" s="2" t="s">
        <v>168</v>
      </c>
      <c r="E185" s="13" t="s">
        <v>169</v>
      </c>
      <c r="F185" s="122" t="s">
        <v>142</v>
      </c>
      <c r="G185" s="151" t="s">
        <v>523</v>
      </c>
      <c r="H185" s="2" t="s">
        <v>524</v>
      </c>
      <c r="I185" s="13" t="s">
        <v>187</v>
      </c>
      <c r="J185" s="52" t="s">
        <v>525</v>
      </c>
      <c r="K185" s="88">
        <v>43236</v>
      </c>
      <c r="L185" s="88">
        <v>44302</v>
      </c>
      <c r="M185" s="4">
        <f>S185/AE185*100</f>
        <v>83.983862861012312</v>
      </c>
      <c r="N185" s="2" t="s">
        <v>363</v>
      </c>
      <c r="O185" s="2" t="s">
        <v>351</v>
      </c>
      <c r="P185" s="2" t="s">
        <v>351</v>
      </c>
      <c r="Q185" s="24" t="s">
        <v>157</v>
      </c>
      <c r="R185" s="2" t="s">
        <v>36</v>
      </c>
      <c r="S185" s="25">
        <f>T185+U185</f>
        <v>9422880.1500000004</v>
      </c>
      <c r="T185" s="25">
        <v>7598731.8700000001</v>
      </c>
      <c r="U185" s="25">
        <v>1824148.28</v>
      </c>
      <c r="V185" s="25">
        <f t="shared" si="167"/>
        <v>0</v>
      </c>
      <c r="W185" s="25"/>
      <c r="X185" s="25"/>
      <c r="Y185" s="25">
        <f t="shared" si="170"/>
        <v>1796989.75</v>
      </c>
      <c r="Z185" s="25">
        <v>1340952.68</v>
      </c>
      <c r="AA185" s="25">
        <v>456037.07</v>
      </c>
      <c r="AB185" s="25">
        <f>AC185+AD185</f>
        <v>0</v>
      </c>
      <c r="AC185" s="25"/>
      <c r="AD185" s="25"/>
      <c r="AE185" s="25">
        <f t="shared" si="179"/>
        <v>11219869.9</v>
      </c>
      <c r="AF185" s="25">
        <v>0</v>
      </c>
      <c r="AG185" s="25">
        <f>AE185+AF185</f>
        <v>11219869.9</v>
      </c>
      <c r="AH185" s="28" t="s">
        <v>633</v>
      </c>
      <c r="AI185" s="74" t="s">
        <v>187</v>
      </c>
      <c r="AJ185" s="29">
        <v>177000</v>
      </c>
      <c r="AK185" s="29">
        <v>0</v>
      </c>
    </row>
    <row r="186" spans="1:37" ht="141.75" x14ac:dyDescent="0.25">
      <c r="A186" s="5">
        <v>180</v>
      </c>
      <c r="B186" s="69">
        <v>113205</v>
      </c>
      <c r="C186" s="121">
        <v>286</v>
      </c>
      <c r="D186" s="2" t="s">
        <v>170</v>
      </c>
      <c r="E186" s="13" t="s">
        <v>165</v>
      </c>
      <c r="F186" s="122" t="s">
        <v>361</v>
      </c>
      <c r="G186" s="151" t="s">
        <v>526</v>
      </c>
      <c r="H186" s="6" t="s">
        <v>527</v>
      </c>
      <c r="I186" s="13" t="s">
        <v>528</v>
      </c>
      <c r="J186" s="52" t="s">
        <v>582</v>
      </c>
      <c r="K186" s="88">
        <v>43243</v>
      </c>
      <c r="L186" s="88">
        <v>43669</v>
      </c>
      <c r="M186" s="4">
        <f t="shared" si="166"/>
        <v>82.304187102769717</v>
      </c>
      <c r="N186" s="2" t="s">
        <v>363</v>
      </c>
      <c r="O186" s="2" t="s">
        <v>351</v>
      </c>
      <c r="P186" s="2" t="s">
        <v>351</v>
      </c>
      <c r="Q186" s="24" t="s">
        <v>157</v>
      </c>
      <c r="R186" s="2" t="s">
        <v>36</v>
      </c>
      <c r="S186" s="25">
        <f t="shared" si="169"/>
        <v>750653.75</v>
      </c>
      <c r="T186" s="25">
        <v>605336.84</v>
      </c>
      <c r="U186" s="25">
        <v>145316.91</v>
      </c>
      <c r="V186" s="25">
        <f t="shared" si="167"/>
        <v>143153.35999999999</v>
      </c>
      <c r="W186" s="25">
        <v>106824.15</v>
      </c>
      <c r="X186" s="25">
        <v>36329.21</v>
      </c>
      <c r="Y186" s="25">
        <f t="shared" si="170"/>
        <v>0</v>
      </c>
      <c r="Z186" s="25">
        <v>0</v>
      </c>
      <c r="AA186" s="25">
        <v>0</v>
      </c>
      <c r="AB186" s="25">
        <f t="shared" ref="AB186:AB202" si="180">AC186+AD186</f>
        <v>18240.96</v>
      </c>
      <c r="AC186" s="25">
        <v>14533.9</v>
      </c>
      <c r="AD186" s="25">
        <v>3707.06</v>
      </c>
      <c r="AE186" s="25">
        <f t="shared" si="179"/>
        <v>912048.07</v>
      </c>
      <c r="AF186" s="25">
        <v>0</v>
      </c>
      <c r="AG186" s="25">
        <f t="shared" si="165"/>
        <v>912048.07</v>
      </c>
      <c r="AH186" s="28" t="s">
        <v>633</v>
      </c>
      <c r="AI186" s="74"/>
      <c r="AJ186" s="29">
        <v>80989.070000000007</v>
      </c>
      <c r="AK186" s="29">
        <v>12124.41</v>
      </c>
    </row>
    <row r="187" spans="1:37" ht="409.5" x14ac:dyDescent="0.25">
      <c r="A187" s="5">
        <v>181</v>
      </c>
      <c r="B187" s="69">
        <v>111084</v>
      </c>
      <c r="C187" s="121">
        <v>343</v>
      </c>
      <c r="D187" s="2" t="s">
        <v>178</v>
      </c>
      <c r="E187" s="13" t="s">
        <v>165</v>
      </c>
      <c r="F187" s="122" t="s">
        <v>361</v>
      </c>
      <c r="G187" s="219" t="s">
        <v>529</v>
      </c>
      <c r="H187" s="220" t="s">
        <v>530</v>
      </c>
      <c r="I187" s="13" t="s">
        <v>529</v>
      </c>
      <c r="J187" s="52" t="s">
        <v>583</v>
      </c>
      <c r="K187" s="88">
        <v>43243</v>
      </c>
      <c r="L187" s="88">
        <v>43669</v>
      </c>
      <c r="M187" s="4">
        <f t="shared" si="166"/>
        <v>82.304185103544512</v>
      </c>
      <c r="N187" s="2" t="s">
        <v>363</v>
      </c>
      <c r="O187" s="2" t="s">
        <v>156</v>
      </c>
      <c r="P187" s="2" t="s">
        <v>156</v>
      </c>
      <c r="Q187" s="24" t="s">
        <v>365</v>
      </c>
      <c r="R187" s="2" t="s">
        <v>36</v>
      </c>
      <c r="S187" s="25">
        <f t="shared" si="169"/>
        <v>698744.26</v>
      </c>
      <c r="T187" s="221">
        <v>563476.37</v>
      </c>
      <c r="U187" s="221">
        <v>135267.89000000001</v>
      </c>
      <c r="V187" s="25">
        <f t="shared" si="167"/>
        <v>133253.97999999998</v>
      </c>
      <c r="W187" s="221">
        <v>99437.01</v>
      </c>
      <c r="X187" s="222">
        <v>33816.97</v>
      </c>
      <c r="Y187" s="25">
        <f t="shared" si="170"/>
        <v>0</v>
      </c>
      <c r="Z187" s="25"/>
      <c r="AA187" s="25"/>
      <c r="AB187" s="25">
        <f t="shared" si="180"/>
        <v>16979.560000000001</v>
      </c>
      <c r="AC187" s="221">
        <v>13528.85</v>
      </c>
      <c r="AD187" s="223">
        <v>3450.71</v>
      </c>
      <c r="AE187" s="25">
        <f t="shared" si="179"/>
        <v>848977.8</v>
      </c>
      <c r="AF187" s="25">
        <v>0</v>
      </c>
      <c r="AG187" s="25">
        <f t="shared" si="165"/>
        <v>848977.8</v>
      </c>
      <c r="AH187" s="28" t="s">
        <v>633</v>
      </c>
      <c r="AI187" s="74"/>
      <c r="AJ187" s="29">
        <v>81482.69</v>
      </c>
      <c r="AK187" s="29">
        <v>12927.23</v>
      </c>
    </row>
    <row r="188" spans="1:37" ht="409.5" x14ac:dyDescent="0.25">
      <c r="A188" s="2">
        <v>182</v>
      </c>
      <c r="B188" s="69">
        <v>110679</v>
      </c>
      <c r="C188" s="121">
        <v>197</v>
      </c>
      <c r="D188" s="2" t="s">
        <v>172</v>
      </c>
      <c r="E188" s="13" t="s">
        <v>165</v>
      </c>
      <c r="F188" s="122" t="s">
        <v>361</v>
      </c>
      <c r="G188" s="53" t="s">
        <v>531</v>
      </c>
      <c r="H188" s="21" t="s">
        <v>534</v>
      </c>
      <c r="I188" s="13" t="s">
        <v>187</v>
      </c>
      <c r="J188" s="11" t="s">
        <v>584</v>
      </c>
      <c r="K188" s="88">
        <v>43243</v>
      </c>
      <c r="L188" s="88">
        <v>43731</v>
      </c>
      <c r="M188" s="4">
        <f t="shared" si="166"/>
        <v>82.304185789589326</v>
      </c>
      <c r="N188" s="2" t="s">
        <v>363</v>
      </c>
      <c r="O188" s="2" t="s">
        <v>532</v>
      </c>
      <c r="P188" s="2" t="s">
        <v>533</v>
      </c>
      <c r="Q188" s="24" t="s">
        <v>365</v>
      </c>
      <c r="R188" s="2" t="s">
        <v>36</v>
      </c>
      <c r="S188" s="25">
        <f t="shared" si="169"/>
        <v>763944.72</v>
      </c>
      <c r="T188" s="25">
        <v>616054.86</v>
      </c>
      <c r="U188" s="25">
        <v>147889.85999999999</v>
      </c>
      <c r="V188" s="25">
        <f t="shared" si="167"/>
        <v>145688.03</v>
      </c>
      <c r="W188" s="25">
        <v>108715.56</v>
      </c>
      <c r="X188" s="25">
        <v>36972.47</v>
      </c>
      <c r="Y188" s="25">
        <f t="shared" si="170"/>
        <v>0</v>
      </c>
      <c r="Z188" s="25"/>
      <c r="AA188" s="25"/>
      <c r="AB188" s="25">
        <f t="shared" si="180"/>
        <v>18563.93</v>
      </c>
      <c r="AC188" s="25">
        <v>14791.23</v>
      </c>
      <c r="AD188" s="25">
        <v>3772.7</v>
      </c>
      <c r="AE188" s="25">
        <f t="shared" si="179"/>
        <v>928196.68</v>
      </c>
      <c r="AF188" s="25">
        <v>0</v>
      </c>
      <c r="AG188" s="25">
        <f t="shared" si="165"/>
        <v>928196.68</v>
      </c>
      <c r="AH188" s="28" t="s">
        <v>633</v>
      </c>
      <c r="AI188" s="54" t="s">
        <v>187</v>
      </c>
      <c r="AJ188" s="29">
        <v>155523.41</v>
      </c>
      <c r="AK188" s="29">
        <v>11958.04</v>
      </c>
    </row>
    <row r="189" spans="1:37" ht="173.25" x14ac:dyDescent="0.25">
      <c r="A189" s="5">
        <v>183</v>
      </c>
      <c r="B189" s="69">
        <v>112787</v>
      </c>
      <c r="C189" s="121">
        <v>276</v>
      </c>
      <c r="D189" s="2" t="s">
        <v>174</v>
      </c>
      <c r="E189" s="13" t="s">
        <v>165</v>
      </c>
      <c r="F189" s="122" t="s">
        <v>361</v>
      </c>
      <c r="G189" s="55" t="s">
        <v>535</v>
      </c>
      <c r="H189" s="55" t="s">
        <v>536</v>
      </c>
      <c r="I189" s="13" t="s">
        <v>538</v>
      </c>
      <c r="J189" s="11" t="s">
        <v>539</v>
      </c>
      <c r="K189" s="88">
        <v>43243</v>
      </c>
      <c r="L189" s="88">
        <v>43731</v>
      </c>
      <c r="M189" s="4">
        <f t="shared" si="166"/>
        <v>82.304187377441963</v>
      </c>
      <c r="N189" s="2" t="s">
        <v>363</v>
      </c>
      <c r="O189" s="2" t="s">
        <v>537</v>
      </c>
      <c r="P189" s="2" t="s">
        <v>537</v>
      </c>
      <c r="Q189" s="24" t="s">
        <v>365</v>
      </c>
      <c r="R189" s="2" t="s">
        <v>36</v>
      </c>
      <c r="S189" s="25">
        <f t="shared" si="169"/>
        <v>813947.08000000007</v>
      </c>
      <c r="T189" s="25">
        <v>656377.4</v>
      </c>
      <c r="U189" s="25">
        <v>157569.68</v>
      </c>
      <c r="V189" s="25">
        <f t="shared" si="167"/>
        <v>155223.71000000002</v>
      </c>
      <c r="W189" s="25">
        <v>115831.3</v>
      </c>
      <c r="X189" s="25">
        <v>39392.410000000003</v>
      </c>
      <c r="Y189" s="25">
        <f t="shared" si="170"/>
        <v>0</v>
      </c>
      <c r="Z189" s="25"/>
      <c r="AA189" s="25"/>
      <c r="AB189" s="25">
        <f t="shared" si="180"/>
        <v>19778.990000000002</v>
      </c>
      <c r="AC189" s="25">
        <v>15759.36</v>
      </c>
      <c r="AD189" s="25">
        <v>4019.63</v>
      </c>
      <c r="AE189" s="25">
        <f t="shared" si="179"/>
        <v>988949.78</v>
      </c>
      <c r="AF189" s="25">
        <v>0</v>
      </c>
      <c r="AG189" s="25">
        <f t="shared" si="165"/>
        <v>988949.78</v>
      </c>
      <c r="AH189" s="28" t="s">
        <v>633</v>
      </c>
      <c r="AI189" s="74" t="s">
        <v>187</v>
      </c>
      <c r="AJ189" s="29">
        <v>188133.51</v>
      </c>
      <c r="AK189" s="29">
        <v>20686.62</v>
      </c>
    </row>
    <row r="190" spans="1:37" ht="141.75" x14ac:dyDescent="0.25">
      <c r="A190" s="5">
        <v>184</v>
      </c>
      <c r="B190" s="69">
        <v>110998</v>
      </c>
      <c r="C190" s="121">
        <v>333</v>
      </c>
      <c r="D190" s="2" t="s">
        <v>171</v>
      </c>
      <c r="E190" s="13" t="s">
        <v>165</v>
      </c>
      <c r="F190" s="122" t="s">
        <v>361</v>
      </c>
      <c r="G190" s="55" t="s">
        <v>540</v>
      </c>
      <c r="H190" s="55" t="s">
        <v>541</v>
      </c>
      <c r="I190" s="13" t="s">
        <v>187</v>
      </c>
      <c r="J190" s="11" t="s">
        <v>585</v>
      </c>
      <c r="K190" s="88">
        <v>43244</v>
      </c>
      <c r="L190" s="88">
        <v>43732</v>
      </c>
      <c r="M190" s="4">
        <f t="shared" si="166"/>
        <v>82.304186800362686</v>
      </c>
      <c r="N190" s="2" t="s">
        <v>363</v>
      </c>
      <c r="O190" s="2" t="s">
        <v>156</v>
      </c>
      <c r="P190" s="2" t="s">
        <v>156</v>
      </c>
      <c r="Q190" s="24" t="s">
        <v>365</v>
      </c>
      <c r="R190" s="2" t="s">
        <v>36</v>
      </c>
      <c r="S190" s="25">
        <f t="shared" si="169"/>
        <v>802303.17999999993</v>
      </c>
      <c r="T190" s="25">
        <v>646987.61</v>
      </c>
      <c r="U190" s="25">
        <v>155315.57</v>
      </c>
      <c r="V190" s="25">
        <f t="shared" si="167"/>
        <v>153003.18</v>
      </c>
      <c r="W190" s="25">
        <v>114174.29</v>
      </c>
      <c r="X190" s="25">
        <v>38828.89</v>
      </c>
      <c r="Y190" s="25">
        <f t="shared" si="170"/>
        <v>0</v>
      </c>
      <c r="Z190" s="224"/>
      <c r="AA190" s="224"/>
      <c r="AB190" s="25">
        <f t="shared" si="180"/>
        <v>19496.03</v>
      </c>
      <c r="AC190" s="25">
        <v>15533.9</v>
      </c>
      <c r="AD190" s="25">
        <v>3962.13</v>
      </c>
      <c r="AE190" s="25">
        <f t="shared" si="179"/>
        <v>974802.3899999999</v>
      </c>
      <c r="AF190" s="25">
        <v>0</v>
      </c>
      <c r="AG190" s="25">
        <f t="shared" si="165"/>
        <v>974802.3899999999</v>
      </c>
      <c r="AH190" s="28" t="s">
        <v>633</v>
      </c>
      <c r="AI190" s="74" t="s">
        <v>465</v>
      </c>
      <c r="AJ190" s="29">
        <v>140575.46</v>
      </c>
      <c r="AK190" s="29">
        <v>11583.01</v>
      </c>
    </row>
    <row r="191" spans="1:37" ht="141.75" x14ac:dyDescent="0.25">
      <c r="A191" s="2">
        <v>185</v>
      </c>
      <c r="B191" s="69">
        <v>115539</v>
      </c>
      <c r="C191" s="121">
        <v>396</v>
      </c>
      <c r="D191" s="2" t="s">
        <v>163</v>
      </c>
      <c r="E191" s="13" t="s">
        <v>165</v>
      </c>
      <c r="F191" s="122" t="s">
        <v>490</v>
      </c>
      <c r="G191" s="6" t="s">
        <v>547</v>
      </c>
      <c r="H191" s="6" t="s">
        <v>548</v>
      </c>
      <c r="I191" s="13" t="s">
        <v>549</v>
      </c>
      <c r="J191" s="11" t="s">
        <v>586</v>
      </c>
      <c r="K191" s="88">
        <v>43249</v>
      </c>
      <c r="L191" s="88">
        <v>44041</v>
      </c>
      <c r="M191" s="4">
        <f t="shared" si="166"/>
        <v>83.983861240799271</v>
      </c>
      <c r="N191" s="2" t="s">
        <v>363</v>
      </c>
      <c r="O191" s="2" t="s">
        <v>156</v>
      </c>
      <c r="P191" s="2" t="s">
        <v>156</v>
      </c>
      <c r="Q191" s="24" t="s">
        <v>157</v>
      </c>
      <c r="R191" s="2" t="s">
        <v>36</v>
      </c>
      <c r="S191" s="25">
        <f t="shared" si="169"/>
        <v>2264152.09</v>
      </c>
      <c r="T191" s="25">
        <v>1825841.4</v>
      </c>
      <c r="U191" s="25">
        <v>438310.69</v>
      </c>
      <c r="V191" s="25">
        <f t="shared" si="167"/>
        <v>159763.60999999999</v>
      </c>
      <c r="W191" s="25">
        <v>118066.66</v>
      </c>
      <c r="X191" s="25">
        <v>41696.949999999997</v>
      </c>
      <c r="Y191" s="25">
        <f t="shared" si="170"/>
        <v>272021.42</v>
      </c>
      <c r="Z191" s="25">
        <v>204140.68</v>
      </c>
      <c r="AA191" s="25">
        <v>67880.740000000005</v>
      </c>
      <c r="AB191" s="25">
        <f t="shared" si="180"/>
        <v>0</v>
      </c>
      <c r="AC191" s="25">
        <v>0</v>
      </c>
      <c r="AD191" s="25">
        <v>0</v>
      </c>
      <c r="AE191" s="25">
        <f t="shared" si="179"/>
        <v>2695937.1199999996</v>
      </c>
      <c r="AF191" s="25">
        <v>0</v>
      </c>
      <c r="AG191" s="25">
        <f t="shared" si="165"/>
        <v>2695937.1199999996</v>
      </c>
      <c r="AH191" s="28" t="s">
        <v>633</v>
      </c>
      <c r="AI191" s="74"/>
      <c r="AJ191" s="29">
        <v>0</v>
      </c>
      <c r="AK191" s="29">
        <v>0</v>
      </c>
    </row>
    <row r="192" spans="1:37" ht="205.5" thickBot="1" x14ac:dyDescent="0.3">
      <c r="A192" s="5">
        <v>186</v>
      </c>
      <c r="B192" s="69">
        <v>118716</v>
      </c>
      <c r="C192" s="121">
        <v>455</v>
      </c>
      <c r="D192" s="2" t="s">
        <v>163</v>
      </c>
      <c r="E192" s="13" t="s">
        <v>1104</v>
      </c>
      <c r="F192" s="122" t="s">
        <v>552</v>
      </c>
      <c r="G192" s="6" t="s">
        <v>550</v>
      </c>
      <c r="H192" s="55" t="s">
        <v>551</v>
      </c>
      <c r="I192" s="13" t="s">
        <v>187</v>
      </c>
      <c r="J192" s="11" t="s">
        <v>587</v>
      </c>
      <c r="K192" s="88">
        <v>43249</v>
      </c>
      <c r="L192" s="88">
        <v>43980</v>
      </c>
      <c r="M192" s="4">
        <f t="shared" si="166"/>
        <v>83.983862841968545</v>
      </c>
      <c r="N192" s="2" t="s">
        <v>363</v>
      </c>
      <c r="O192" s="2" t="s">
        <v>156</v>
      </c>
      <c r="P192" s="2" t="s">
        <v>156</v>
      </c>
      <c r="Q192" s="24" t="s">
        <v>157</v>
      </c>
      <c r="R192" s="2" t="s">
        <v>36</v>
      </c>
      <c r="S192" s="25">
        <f t="shared" si="169"/>
        <v>2343689.42</v>
      </c>
      <c r="T192" s="25">
        <v>1889981.32</v>
      </c>
      <c r="U192" s="25">
        <v>453708.1</v>
      </c>
      <c r="V192" s="25">
        <f t="shared" si="167"/>
        <v>0</v>
      </c>
      <c r="W192" s="25"/>
      <c r="X192" s="25"/>
      <c r="Y192" s="25">
        <f t="shared" si="170"/>
        <v>446953.14</v>
      </c>
      <c r="Z192" s="25">
        <v>333526.12</v>
      </c>
      <c r="AA192" s="25">
        <v>113427.02</v>
      </c>
      <c r="AB192" s="25">
        <f t="shared" si="180"/>
        <v>0</v>
      </c>
      <c r="AC192" s="25"/>
      <c r="AD192" s="25"/>
      <c r="AE192" s="25">
        <f t="shared" si="179"/>
        <v>2790642.56</v>
      </c>
      <c r="AF192" s="25">
        <v>0</v>
      </c>
      <c r="AG192" s="25">
        <f t="shared" si="165"/>
        <v>2790642.56</v>
      </c>
      <c r="AH192" s="28" t="s">
        <v>633</v>
      </c>
      <c r="AI192" s="74"/>
      <c r="AJ192" s="29">
        <v>0</v>
      </c>
      <c r="AK192" s="29">
        <v>0</v>
      </c>
    </row>
    <row r="193" spans="1:37" ht="270" x14ac:dyDescent="0.25">
      <c r="A193" s="5">
        <v>187</v>
      </c>
      <c r="B193" s="69">
        <v>109777</v>
      </c>
      <c r="C193" s="121">
        <v>363</v>
      </c>
      <c r="D193" s="2" t="s">
        <v>177</v>
      </c>
      <c r="E193" s="13" t="s">
        <v>165</v>
      </c>
      <c r="F193" s="138" t="s">
        <v>361</v>
      </c>
      <c r="G193" s="51" t="s">
        <v>554</v>
      </c>
      <c r="H193" s="174" t="s">
        <v>553</v>
      </c>
      <c r="I193" s="174" t="s">
        <v>187</v>
      </c>
      <c r="J193" s="225" t="s">
        <v>555</v>
      </c>
      <c r="K193" s="226">
        <v>43251</v>
      </c>
      <c r="L193" s="226">
        <v>43708</v>
      </c>
      <c r="M193" s="4">
        <f t="shared" si="166"/>
        <v>82.304185429325983</v>
      </c>
      <c r="N193" s="2" t="s">
        <v>363</v>
      </c>
      <c r="O193" s="2" t="s">
        <v>301</v>
      </c>
      <c r="P193" s="2" t="s">
        <v>464</v>
      </c>
      <c r="Q193" s="24" t="s">
        <v>365</v>
      </c>
      <c r="R193" s="2" t="s">
        <v>36</v>
      </c>
      <c r="S193" s="25">
        <f t="shared" si="169"/>
        <v>809738</v>
      </c>
      <c r="T193" s="25">
        <v>652983.16</v>
      </c>
      <c r="U193" s="25">
        <v>156754.84</v>
      </c>
      <c r="V193" s="25">
        <f t="shared" si="167"/>
        <v>154421.03</v>
      </c>
      <c r="W193" s="25">
        <v>115232.31</v>
      </c>
      <c r="X193" s="25">
        <v>39188.720000000001</v>
      </c>
      <c r="Y193" s="25">
        <f>Z193+AA193</f>
        <v>0</v>
      </c>
      <c r="Z193" s="25">
        <v>0</v>
      </c>
      <c r="AA193" s="25">
        <v>0</v>
      </c>
      <c r="AB193" s="25">
        <f>AC193+AD193</f>
        <v>19676.72</v>
      </c>
      <c r="AC193" s="25">
        <v>15677.86</v>
      </c>
      <c r="AD193" s="25">
        <v>3998.86</v>
      </c>
      <c r="AE193" s="25">
        <f t="shared" si="179"/>
        <v>983835.75</v>
      </c>
      <c r="AF193" s="114">
        <v>0</v>
      </c>
      <c r="AG193" s="25">
        <f t="shared" si="165"/>
        <v>983835.75</v>
      </c>
      <c r="AH193" s="28" t="s">
        <v>633</v>
      </c>
      <c r="AI193" s="74"/>
      <c r="AJ193" s="78">
        <f>98383.57+67957.2</f>
        <v>166340.77000000002</v>
      </c>
      <c r="AK193" s="29">
        <v>12959.77</v>
      </c>
    </row>
    <row r="194" spans="1:37" ht="189" x14ac:dyDescent="0.25">
      <c r="A194" s="2">
        <v>188</v>
      </c>
      <c r="B194" s="69">
        <v>112263</v>
      </c>
      <c r="C194" s="121">
        <v>212</v>
      </c>
      <c r="D194" s="2" t="s">
        <v>173</v>
      </c>
      <c r="E194" s="13" t="s">
        <v>165</v>
      </c>
      <c r="F194" s="122" t="s">
        <v>361</v>
      </c>
      <c r="G194" s="55" t="s">
        <v>558</v>
      </c>
      <c r="H194" s="55" t="s">
        <v>559</v>
      </c>
      <c r="I194" s="13" t="s">
        <v>187</v>
      </c>
      <c r="J194" s="11" t="s">
        <v>588</v>
      </c>
      <c r="K194" s="88">
        <v>43257</v>
      </c>
      <c r="L194" s="88">
        <v>43744</v>
      </c>
      <c r="M194" s="4">
        <f t="shared" si="166"/>
        <v>82.304186636665435</v>
      </c>
      <c r="N194" s="2" t="s">
        <v>363</v>
      </c>
      <c r="O194" s="2" t="s">
        <v>351</v>
      </c>
      <c r="P194" s="2" t="s">
        <v>589</v>
      </c>
      <c r="Q194" s="24" t="s">
        <v>365</v>
      </c>
      <c r="R194" s="2" t="s">
        <v>36</v>
      </c>
      <c r="S194" s="25">
        <v>804068.06</v>
      </c>
      <c r="T194" s="25">
        <v>648410.84</v>
      </c>
      <c r="U194" s="25">
        <v>155657.22</v>
      </c>
      <c r="V194" s="25">
        <v>153339.75</v>
      </c>
      <c r="W194" s="25">
        <v>114425.44</v>
      </c>
      <c r="X194" s="25">
        <v>38914.300000000003</v>
      </c>
      <c r="Y194" s="68">
        <f>Z194+AA194</f>
        <v>0</v>
      </c>
      <c r="Z194" s="25">
        <v>0</v>
      </c>
      <c r="AA194" s="25">
        <v>0</v>
      </c>
      <c r="AB194" s="25">
        <v>19538.919999999998</v>
      </c>
      <c r="AC194" s="25">
        <v>15568.08</v>
      </c>
      <c r="AD194" s="25">
        <v>3970.84</v>
      </c>
      <c r="AE194" s="25">
        <f>S194+V194+Y194+AB194</f>
        <v>976946.7300000001</v>
      </c>
      <c r="AF194" s="25">
        <v>0</v>
      </c>
      <c r="AG194" s="25">
        <f t="shared" si="165"/>
        <v>976946.7300000001</v>
      </c>
      <c r="AH194" s="28" t="s">
        <v>633</v>
      </c>
      <c r="AI194" s="74"/>
      <c r="AJ194" s="29">
        <v>84638.59</v>
      </c>
      <c r="AK194" s="29">
        <v>13056.08</v>
      </c>
    </row>
    <row r="195" spans="1:37" ht="101.25" customHeight="1" x14ac:dyDescent="0.25">
      <c r="A195" s="5">
        <v>189</v>
      </c>
      <c r="B195" s="69">
        <v>118978</v>
      </c>
      <c r="C195" s="121">
        <v>453</v>
      </c>
      <c r="D195" s="2" t="s">
        <v>163</v>
      </c>
      <c r="E195" s="13" t="s">
        <v>1104</v>
      </c>
      <c r="F195" s="122" t="s">
        <v>552</v>
      </c>
      <c r="G195" s="55" t="s">
        <v>557</v>
      </c>
      <c r="H195" s="55" t="s">
        <v>556</v>
      </c>
      <c r="I195" s="13" t="s">
        <v>187</v>
      </c>
      <c r="J195" s="11" t="s">
        <v>595</v>
      </c>
      <c r="K195" s="88">
        <v>43257</v>
      </c>
      <c r="L195" s="88">
        <v>43988</v>
      </c>
      <c r="M195" s="4">
        <f t="shared" si="166"/>
        <v>83.98386277890792</v>
      </c>
      <c r="N195" s="2" t="s">
        <v>363</v>
      </c>
      <c r="O195" s="2" t="s">
        <v>156</v>
      </c>
      <c r="P195" s="2" t="s">
        <v>156</v>
      </c>
      <c r="Q195" s="24" t="s">
        <v>157</v>
      </c>
      <c r="R195" s="2" t="s">
        <v>36</v>
      </c>
      <c r="S195" s="25">
        <f t="shared" si="169"/>
        <v>10919952.98</v>
      </c>
      <c r="T195" s="25">
        <v>8805990.6699999999</v>
      </c>
      <c r="U195" s="25">
        <v>2113962.31</v>
      </c>
      <c r="V195" s="25">
        <f t="shared" si="167"/>
        <v>0</v>
      </c>
      <c r="W195" s="25">
        <v>0</v>
      </c>
      <c r="X195" s="25">
        <v>0</v>
      </c>
      <c r="Y195" s="25">
        <f t="shared" si="170"/>
        <v>2082488.94</v>
      </c>
      <c r="Z195" s="25">
        <v>1553998.37</v>
      </c>
      <c r="AA195" s="25">
        <v>528490.56999999995</v>
      </c>
      <c r="AB195" s="25">
        <f t="shared" si="180"/>
        <v>0</v>
      </c>
      <c r="AC195" s="25">
        <v>0</v>
      </c>
      <c r="AD195" s="25">
        <v>0</v>
      </c>
      <c r="AE195" s="25">
        <f t="shared" si="179"/>
        <v>13002441.92</v>
      </c>
      <c r="AF195" s="25">
        <v>1503920</v>
      </c>
      <c r="AG195" s="25">
        <f t="shared" si="165"/>
        <v>14506361.92</v>
      </c>
      <c r="AH195" s="28" t="s">
        <v>633</v>
      </c>
      <c r="AI195" s="74"/>
      <c r="AJ195" s="29">
        <v>0</v>
      </c>
      <c r="AK195" s="29">
        <v>0</v>
      </c>
    </row>
    <row r="196" spans="1:37" ht="101.25" customHeight="1" x14ac:dyDescent="0.25">
      <c r="A196" s="5">
        <v>190</v>
      </c>
      <c r="B196" s="69">
        <v>119317</v>
      </c>
      <c r="C196" s="121">
        <v>456</v>
      </c>
      <c r="D196" s="2" t="s">
        <v>163</v>
      </c>
      <c r="E196" s="13" t="s">
        <v>1104</v>
      </c>
      <c r="F196" s="122" t="s">
        <v>552</v>
      </c>
      <c r="G196" s="55" t="s">
        <v>596</v>
      </c>
      <c r="H196" s="55" t="s">
        <v>673</v>
      </c>
      <c r="I196" s="13" t="s">
        <v>187</v>
      </c>
      <c r="J196" s="11" t="s">
        <v>597</v>
      </c>
      <c r="K196" s="88">
        <v>43257</v>
      </c>
      <c r="L196" s="88">
        <v>43988</v>
      </c>
      <c r="M196" s="4">
        <f t="shared" si="166"/>
        <v>83.983862821417162</v>
      </c>
      <c r="N196" s="2" t="s">
        <v>363</v>
      </c>
      <c r="O196" s="2" t="s">
        <v>156</v>
      </c>
      <c r="P196" s="2" t="s">
        <v>156</v>
      </c>
      <c r="Q196" s="24" t="s">
        <v>157</v>
      </c>
      <c r="R196" s="2" t="s">
        <v>36</v>
      </c>
      <c r="S196" s="25">
        <f t="shared" si="169"/>
        <v>26702638.32</v>
      </c>
      <c r="T196" s="25">
        <v>21533351.34</v>
      </c>
      <c r="U196" s="25">
        <v>5169286.9800000004</v>
      </c>
      <c r="V196" s="25">
        <f t="shared" si="167"/>
        <v>0</v>
      </c>
      <c r="W196" s="25"/>
      <c r="X196" s="25"/>
      <c r="Y196" s="25">
        <f t="shared" si="170"/>
        <v>5092324.93</v>
      </c>
      <c r="Z196" s="25">
        <v>3800003.18</v>
      </c>
      <c r="AA196" s="25">
        <v>1292321.75</v>
      </c>
      <c r="AB196" s="25">
        <f t="shared" si="180"/>
        <v>0</v>
      </c>
      <c r="AC196" s="25">
        <v>0</v>
      </c>
      <c r="AD196" s="25">
        <v>0</v>
      </c>
      <c r="AE196" s="25">
        <f t="shared" si="179"/>
        <v>31794963.25</v>
      </c>
      <c r="AF196" s="25">
        <v>0</v>
      </c>
      <c r="AG196" s="25">
        <f t="shared" si="165"/>
        <v>31794963.25</v>
      </c>
      <c r="AH196" s="28" t="s">
        <v>633</v>
      </c>
      <c r="AI196" s="74"/>
      <c r="AJ196" s="29">
        <v>155213.76000000001</v>
      </c>
      <c r="AK196" s="29">
        <v>0</v>
      </c>
    </row>
    <row r="197" spans="1:37" ht="378" x14ac:dyDescent="0.25">
      <c r="A197" s="2">
        <v>191</v>
      </c>
      <c r="B197" s="69">
        <v>111319</v>
      </c>
      <c r="C197" s="121">
        <v>359</v>
      </c>
      <c r="D197" s="2" t="s">
        <v>177</v>
      </c>
      <c r="E197" s="13" t="s">
        <v>165</v>
      </c>
      <c r="F197" s="122" t="s">
        <v>361</v>
      </c>
      <c r="G197" s="227" t="s">
        <v>601</v>
      </c>
      <c r="H197" s="55" t="s">
        <v>599</v>
      </c>
      <c r="I197" s="92" t="s">
        <v>602</v>
      </c>
      <c r="J197" s="11" t="s">
        <v>603</v>
      </c>
      <c r="K197" s="88">
        <v>43256</v>
      </c>
      <c r="L197" s="88">
        <v>43743</v>
      </c>
      <c r="M197" s="4">
        <f t="shared" si="166"/>
        <v>82.304189744785745</v>
      </c>
      <c r="N197" s="2" t="s">
        <v>363</v>
      </c>
      <c r="O197" s="2" t="s">
        <v>875</v>
      </c>
      <c r="P197" s="2" t="s">
        <v>875</v>
      </c>
      <c r="Q197" s="24" t="s">
        <v>365</v>
      </c>
      <c r="R197" s="2" t="s">
        <v>36</v>
      </c>
      <c r="S197" s="25">
        <f t="shared" si="169"/>
        <v>822860.82000000007</v>
      </c>
      <c r="T197" s="25">
        <v>663565.56000000006</v>
      </c>
      <c r="U197" s="25">
        <v>159295.26</v>
      </c>
      <c r="V197" s="25">
        <f t="shared" si="167"/>
        <v>156923.62</v>
      </c>
      <c r="W197" s="25">
        <v>117099.8</v>
      </c>
      <c r="X197" s="25">
        <v>39823.82</v>
      </c>
      <c r="Y197" s="25">
        <f t="shared" si="170"/>
        <v>0</v>
      </c>
      <c r="Z197" s="25"/>
      <c r="AA197" s="25"/>
      <c r="AB197" s="25">
        <f t="shared" si="180"/>
        <v>19995.55</v>
      </c>
      <c r="AC197" s="25">
        <v>15931.91</v>
      </c>
      <c r="AD197" s="25">
        <v>4063.64</v>
      </c>
      <c r="AE197" s="25">
        <f t="shared" si="179"/>
        <v>999779.99000000011</v>
      </c>
      <c r="AF197" s="25">
        <v>0</v>
      </c>
      <c r="AG197" s="25">
        <f t="shared" si="165"/>
        <v>999779.99000000011</v>
      </c>
      <c r="AH197" s="28" t="s">
        <v>633</v>
      </c>
      <c r="AI197" s="74" t="s">
        <v>1127</v>
      </c>
      <c r="AJ197" s="29">
        <v>115253.85</v>
      </c>
      <c r="AK197" s="29">
        <v>18935.29</v>
      </c>
    </row>
    <row r="198" spans="1:37" ht="409.5" x14ac:dyDescent="0.25">
      <c r="A198" s="5">
        <v>192</v>
      </c>
      <c r="B198" s="69">
        <v>111320</v>
      </c>
      <c r="C198" s="121">
        <v>132</v>
      </c>
      <c r="D198" s="2" t="s">
        <v>176</v>
      </c>
      <c r="E198" s="13" t="s">
        <v>165</v>
      </c>
      <c r="F198" s="122" t="s">
        <v>361</v>
      </c>
      <c r="G198" s="55" t="s">
        <v>604</v>
      </c>
      <c r="H198" s="55" t="s">
        <v>605</v>
      </c>
      <c r="I198" s="13" t="s">
        <v>465</v>
      </c>
      <c r="J198" s="11" t="s">
        <v>606</v>
      </c>
      <c r="K198" s="88">
        <v>43258</v>
      </c>
      <c r="L198" s="88">
        <v>43745</v>
      </c>
      <c r="M198" s="4">
        <f t="shared" si="166"/>
        <v>82.304187096462158</v>
      </c>
      <c r="N198" s="2" t="s">
        <v>363</v>
      </c>
      <c r="O198" s="2" t="s">
        <v>351</v>
      </c>
      <c r="P198" s="2" t="s">
        <v>589</v>
      </c>
      <c r="Q198" s="24" t="s">
        <v>365</v>
      </c>
      <c r="R198" s="2" t="s">
        <v>36</v>
      </c>
      <c r="S198" s="25">
        <f t="shared" si="169"/>
        <v>745773.49</v>
      </c>
      <c r="T198" s="25">
        <v>601401.34</v>
      </c>
      <c r="U198" s="25">
        <v>144372.15</v>
      </c>
      <c r="V198" s="25">
        <f t="shared" si="167"/>
        <v>142222.68</v>
      </c>
      <c r="W198" s="25">
        <v>106129.65</v>
      </c>
      <c r="X198" s="25">
        <v>36093.03</v>
      </c>
      <c r="Y198" s="25">
        <f t="shared" si="170"/>
        <v>0</v>
      </c>
      <c r="Z198" s="25"/>
      <c r="AA198" s="25"/>
      <c r="AB198" s="25">
        <f t="shared" si="180"/>
        <v>18122.359700000001</v>
      </c>
      <c r="AC198" s="25">
        <v>14439.398999999999</v>
      </c>
      <c r="AD198" s="25">
        <v>3682.9607000000001</v>
      </c>
      <c r="AE198" s="25">
        <f t="shared" si="179"/>
        <v>906118.52969999996</v>
      </c>
      <c r="AF198" s="25"/>
      <c r="AG198" s="25">
        <f t="shared" si="165"/>
        <v>906118.52969999996</v>
      </c>
      <c r="AH198" s="28" t="s">
        <v>633</v>
      </c>
      <c r="AI198" s="74"/>
      <c r="AJ198" s="29">
        <v>157610.07999999999</v>
      </c>
      <c r="AK198" s="29">
        <v>23379.78</v>
      </c>
    </row>
    <row r="199" spans="1:37" ht="173.25" x14ac:dyDescent="0.25">
      <c r="A199" s="5">
        <v>193</v>
      </c>
      <c r="B199" s="69">
        <v>110527</v>
      </c>
      <c r="C199" s="121">
        <v>353</v>
      </c>
      <c r="D199" s="2" t="s">
        <v>177</v>
      </c>
      <c r="E199" s="13" t="s">
        <v>165</v>
      </c>
      <c r="F199" s="122" t="s">
        <v>361</v>
      </c>
      <c r="G199" s="55" t="s">
        <v>607</v>
      </c>
      <c r="H199" s="55" t="s">
        <v>608</v>
      </c>
      <c r="I199" s="13" t="s">
        <v>609</v>
      </c>
      <c r="J199" s="11" t="s">
        <v>610</v>
      </c>
      <c r="K199" s="88">
        <v>43258</v>
      </c>
      <c r="L199" s="88">
        <v>43745</v>
      </c>
      <c r="M199" s="4">
        <f t="shared" si="166"/>
        <v>82.304183804307399</v>
      </c>
      <c r="N199" s="2" t="s">
        <v>363</v>
      </c>
      <c r="O199" s="2" t="s">
        <v>351</v>
      </c>
      <c r="P199" s="2" t="s">
        <v>351</v>
      </c>
      <c r="Q199" s="24" t="s">
        <v>365</v>
      </c>
      <c r="R199" s="2" t="s">
        <v>36</v>
      </c>
      <c r="S199" s="25">
        <f t="shared" si="169"/>
        <v>797101.36999999988</v>
      </c>
      <c r="T199" s="25">
        <v>642792.81999999995</v>
      </c>
      <c r="U199" s="25">
        <v>154308.54999999999</v>
      </c>
      <c r="V199" s="25">
        <f t="shared" si="167"/>
        <v>152011.18</v>
      </c>
      <c r="W199" s="25">
        <v>113434.03</v>
      </c>
      <c r="X199" s="25">
        <v>38577.15</v>
      </c>
      <c r="Y199" s="25">
        <f t="shared" si="170"/>
        <v>0</v>
      </c>
      <c r="Z199" s="25"/>
      <c r="AA199" s="25"/>
      <c r="AB199" s="25">
        <f t="shared" si="180"/>
        <v>19369.649999999998</v>
      </c>
      <c r="AC199" s="25">
        <v>15433.21</v>
      </c>
      <c r="AD199" s="25">
        <v>3936.44</v>
      </c>
      <c r="AE199" s="25">
        <f t="shared" si="179"/>
        <v>968482.19999999984</v>
      </c>
      <c r="AF199" s="25"/>
      <c r="AG199" s="25">
        <f t="shared" si="165"/>
        <v>968482.19999999984</v>
      </c>
      <c r="AH199" s="28" t="s">
        <v>633</v>
      </c>
      <c r="AI199" s="74"/>
      <c r="AJ199" s="29">
        <v>151069.39000000001</v>
      </c>
      <c r="AK199" s="29">
        <v>10340.24</v>
      </c>
    </row>
    <row r="200" spans="1:37" ht="204.75" x14ac:dyDescent="0.25">
      <c r="A200" s="2">
        <v>194</v>
      </c>
      <c r="B200" s="69">
        <v>112412</v>
      </c>
      <c r="C200" s="121">
        <v>269</v>
      </c>
      <c r="D200" s="2" t="s">
        <v>174</v>
      </c>
      <c r="E200" s="13" t="s">
        <v>165</v>
      </c>
      <c r="F200" s="122" t="s">
        <v>361</v>
      </c>
      <c r="G200" s="55" t="s">
        <v>611</v>
      </c>
      <c r="H200" s="227" t="s">
        <v>612</v>
      </c>
      <c r="I200" s="92" t="s">
        <v>613</v>
      </c>
      <c r="J200" s="11" t="s">
        <v>614</v>
      </c>
      <c r="K200" s="88">
        <v>43259</v>
      </c>
      <c r="L200" s="88">
        <v>43746</v>
      </c>
      <c r="M200" s="4">
        <f t="shared" si="166"/>
        <v>82.304183541065214</v>
      </c>
      <c r="N200" s="2" t="s">
        <v>363</v>
      </c>
      <c r="O200" s="2" t="s">
        <v>351</v>
      </c>
      <c r="P200" s="2" t="s">
        <v>351</v>
      </c>
      <c r="Q200" s="24" t="s">
        <v>365</v>
      </c>
      <c r="R200" s="2" t="s">
        <v>36</v>
      </c>
      <c r="S200" s="25">
        <f t="shared" si="169"/>
        <v>789670.74</v>
      </c>
      <c r="T200" s="25">
        <v>636800.65</v>
      </c>
      <c r="U200" s="25">
        <v>152870.09</v>
      </c>
      <c r="V200" s="25">
        <f t="shared" si="167"/>
        <v>150594.14000000001</v>
      </c>
      <c r="W200" s="25">
        <v>112376.61</v>
      </c>
      <c r="X200" s="25">
        <v>38217.53</v>
      </c>
      <c r="Y200" s="25">
        <f t="shared" si="170"/>
        <v>0</v>
      </c>
      <c r="Z200" s="25"/>
      <c r="AA200" s="25"/>
      <c r="AB200" s="25">
        <f t="shared" si="180"/>
        <v>19189.07</v>
      </c>
      <c r="AC200" s="25">
        <v>15289.33</v>
      </c>
      <c r="AD200" s="25">
        <v>3899.74</v>
      </c>
      <c r="AE200" s="25">
        <f t="shared" si="179"/>
        <v>959453.95</v>
      </c>
      <c r="AF200" s="25"/>
      <c r="AG200" s="25">
        <f t="shared" si="165"/>
        <v>959453.95</v>
      </c>
      <c r="AH200" s="28" t="s">
        <v>633</v>
      </c>
      <c r="AI200" s="74" t="s">
        <v>465</v>
      </c>
      <c r="AJ200" s="29">
        <v>95945.38</v>
      </c>
      <c r="AK200" s="29">
        <v>0</v>
      </c>
    </row>
    <row r="201" spans="1:37" ht="409.5" x14ac:dyDescent="0.25">
      <c r="A201" s="5">
        <v>195</v>
      </c>
      <c r="B201" s="69">
        <v>113035</v>
      </c>
      <c r="C201" s="121">
        <v>332</v>
      </c>
      <c r="D201" s="2" t="s">
        <v>171</v>
      </c>
      <c r="E201" s="13" t="s">
        <v>165</v>
      </c>
      <c r="F201" s="122" t="s">
        <v>361</v>
      </c>
      <c r="G201" s="22" t="s">
        <v>615</v>
      </c>
      <c r="H201" s="21" t="s">
        <v>616</v>
      </c>
      <c r="I201" s="13" t="s">
        <v>465</v>
      </c>
      <c r="J201" s="11" t="s">
        <v>617</v>
      </c>
      <c r="K201" s="88">
        <v>43258</v>
      </c>
      <c r="L201" s="88">
        <v>43745</v>
      </c>
      <c r="M201" s="4">
        <f t="shared" si="166"/>
        <v>82.304188758643321</v>
      </c>
      <c r="N201" s="2" t="s">
        <v>363</v>
      </c>
      <c r="O201" s="2" t="s">
        <v>351</v>
      </c>
      <c r="P201" s="2" t="s">
        <v>351</v>
      </c>
      <c r="Q201" s="24" t="s">
        <v>365</v>
      </c>
      <c r="R201" s="2" t="s">
        <v>36</v>
      </c>
      <c r="S201" s="25">
        <f t="shared" si="169"/>
        <v>813615.63</v>
      </c>
      <c r="T201" s="25">
        <v>656110.09</v>
      </c>
      <c r="U201" s="25">
        <v>157505.54</v>
      </c>
      <c r="V201" s="25">
        <f t="shared" si="167"/>
        <v>155160.46</v>
      </c>
      <c r="W201" s="25">
        <v>115784.14</v>
      </c>
      <c r="X201" s="25">
        <v>39376.32</v>
      </c>
      <c r="Y201" s="25">
        <f t="shared" si="170"/>
        <v>0</v>
      </c>
      <c r="Z201" s="25">
        <v>0</v>
      </c>
      <c r="AA201" s="25">
        <v>0</v>
      </c>
      <c r="AB201" s="25">
        <f t="shared" si="180"/>
        <v>19770.96</v>
      </c>
      <c r="AC201" s="25">
        <v>15752.94</v>
      </c>
      <c r="AD201" s="25">
        <v>4018.02</v>
      </c>
      <c r="AE201" s="25">
        <f t="shared" si="179"/>
        <v>988547.04999999993</v>
      </c>
      <c r="AF201" s="25">
        <v>0</v>
      </c>
      <c r="AG201" s="25">
        <f t="shared" si="165"/>
        <v>988547.04999999993</v>
      </c>
      <c r="AH201" s="28" t="s">
        <v>633</v>
      </c>
      <c r="AI201" s="74" t="s">
        <v>794</v>
      </c>
      <c r="AJ201" s="29">
        <v>239002.19</v>
      </c>
      <c r="AK201" s="29">
        <v>26726.95</v>
      </c>
    </row>
    <row r="202" spans="1:37" ht="267.75" x14ac:dyDescent="0.25">
      <c r="A202" s="5">
        <v>196</v>
      </c>
      <c r="B202" s="69">
        <v>112992</v>
      </c>
      <c r="C202" s="146">
        <v>233</v>
      </c>
      <c r="D202" s="69" t="s">
        <v>171</v>
      </c>
      <c r="E202" s="13" t="s">
        <v>165</v>
      </c>
      <c r="F202" s="122" t="s">
        <v>361</v>
      </c>
      <c r="G202" s="56" t="s">
        <v>618</v>
      </c>
      <c r="H202" s="21" t="s">
        <v>619</v>
      </c>
      <c r="I202" s="13" t="s">
        <v>465</v>
      </c>
      <c r="J202" s="16" t="s">
        <v>620</v>
      </c>
      <c r="K202" s="88">
        <v>43259</v>
      </c>
      <c r="L202" s="88">
        <v>43746</v>
      </c>
      <c r="M202" s="4">
        <f t="shared" si="166"/>
        <v>82.304185804634827</v>
      </c>
      <c r="N202" s="2" t="s">
        <v>363</v>
      </c>
      <c r="O202" s="2" t="s">
        <v>351</v>
      </c>
      <c r="P202" s="2" t="s">
        <v>351</v>
      </c>
      <c r="Q202" s="24" t="s">
        <v>365</v>
      </c>
      <c r="R202" s="2" t="s">
        <v>36</v>
      </c>
      <c r="S202" s="25">
        <f t="shared" si="169"/>
        <v>413202.42000000004</v>
      </c>
      <c r="T202" s="25">
        <v>333211.76</v>
      </c>
      <c r="U202" s="25">
        <v>79990.66</v>
      </c>
      <c r="V202" s="25">
        <f t="shared" si="167"/>
        <v>78799.740000000005</v>
      </c>
      <c r="W202" s="25">
        <v>58802.080000000002</v>
      </c>
      <c r="X202" s="25">
        <v>19997.66</v>
      </c>
      <c r="Y202" s="25">
        <f t="shared" si="170"/>
        <v>0</v>
      </c>
      <c r="Z202" s="25"/>
      <c r="AA202" s="25"/>
      <c r="AB202" s="25">
        <f t="shared" si="180"/>
        <v>10040.86</v>
      </c>
      <c r="AC202" s="25">
        <v>8000.27</v>
      </c>
      <c r="AD202" s="25">
        <v>2040.59</v>
      </c>
      <c r="AE202" s="25">
        <f t="shared" si="179"/>
        <v>502043.02</v>
      </c>
      <c r="AF202" s="25">
        <v>96.29</v>
      </c>
      <c r="AG202" s="25">
        <f t="shared" si="165"/>
        <v>502139.31</v>
      </c>
      <c r="AH202" s="28" t="s">
        <v>633</v>
      </c>
      <c r="AI202" s="74" t="s">
        <v>465</v>
      </c>
      <c r="AJ202" s="29">
        <v>86645.8</v>
      </c>
      <c r="AK202" s="29">
        <v>6949.62</v>
      </c>
    </row>
    <row r="203" spans="1:37" ht="252" x14ac:dyDescent="0.25">
      <c r="A203" s="2">
        <v>197</v>
      </c>
      <c r="B203" s="69">
        <v>109834</v>
      </c>
      <c r="C203" s="146">
        <v>202</v>
      </c>
      <c r="D203" s="69" t="s">
        <v>173</v>
      </c>
      <c r="E203" s="13" t="s">
        <v>165</v>
      </c>
      <c r="F203" s="122" t="s">
        <v>361</v>
      </c>
      <c r="G203" s="56" t="s">
        <v>625</v>
      </c>
      <c r="H203" s="21" t="s">
        <v>626</v>
      </c>
      <c r="I203" s="13" t="s">
        <v>465</v>
      </c>
      <c r="J203" s="16" t="s">
        <v>627</v>
      </c>
      <c r="K203" s="88">
        <v>43264</v>
      </c>
      <c r="L203" s="88">
        <v>43751</v>
      </c>
      <c r="M203" s="4">
        <f>S203/AE203*100</f>
        <v>82.304183457349851</v>
      </c>
      <c r="N203" s="2" t="s">
        <v>363</v>
      </c>
      <c r="O203" s="2" t="s">
        <v>351</v>
      </c>
      <c r="P203" s="2" t="s">
        <v>351</v>
      </c>
      <c r="Q203" s="24" t="s">
        <v>365</v>
      </c>
      <c r="R203" s="2" t="s">
        <v>36</v>
      </c>
      <c r="S203" s="25">
        <f>T203+U203</f>
        <v>757659.49</v>
      </c>
      <c r="T203" s="25">
        <v>610986.37</v>
      </c>
      <c r="U203" s="25">
        <v>146673.12</v>
      </c>
      <c r="V203" s="25">
        <f>W203+X203</f>
        <v>144489.42000000001</v>
      </c>
      <c r="W203" s="25">
        <v>107821.13</v>
      </c>
      <c r="X203" s="25">
        <v>36668.29</v>
      </c>
      <c r="Y203" s="25">
        <f>Z203+AA203</f>
        <v>0</v>
      </c>
      <c r="Z203" s="25"/>
      <c r="AA203" s="25"/>
      <c r="AB203" s="25">
        <f>AC203+AD203</f>
        <v>18411.21</v>
      </c>
      <c r="AC203" s="25">
        <v>14669.55</v>
      </c>
      <c r="AD203" s="25">
        <v>3741.66</v>
      </c>
      <c r="AE203" s="25">
        <f>S203+V203+Y203+AB203</f>
        <v>920560.12</v>
      </c>
      <c r="AF203" s="25">
        <v>0</v>
      </c>
      <c r="AG203" s="25">
        <f>AE203+AF203</f>
        <v>920560.12</v>
      </c>
      <c r="AH203" s="28" t="s">
        <v>633</v>
      </c>
      <c r="AI203" s="74" t="s">
        <v>465</v>
      </c>
      <c r="AJ203" s="29">
        <v>213672.38</v>
      </c>
      <c r="AK203" s="29">
        <v>23567.39</v>
      </c>
    </row>
    <row r="204" spans="1:37" ht="267.75" x14ac:dyDescent="0.25">
      <c r="A204" s="5">
        <v>198</v>
      </c>
      <c r="B204" s="69">
        <v>111613</v>
      </c>
      <c r="C204" s="146">
        <v>289</v>
      </c>
      <c r="D204" s="69" t="s">
        <v>170</v>
      </c>
      <c r="E204" s="13" t="s">
        <v>165</v>
      </c>
      <c r="F204" s="122" t="s">
        <v>361</v>
      </c>
      <c r="G204" s="56" t="s">
        <v>628</v>
      </c>
      <c r="H204" s="21" t="s">
        <v>629</v>
      </c>
      <c r="I204" s="13" t="s">
        <v>630</v>
      </c>
      <c r="J204" s="16" t="s">
        <v>631</v>
      </c>
      <c r="K204" s="88">
        <v>43264</v>
      </c>
      <c r="L204" s="88">
        <v>43751</v>
      </c>
      <c r="M204" s="4">
        <f t="shared" ref="M204:M206" si="181">S204/AE204*100</f>
        <v>82.304185024184278</v>
      </c>
      <c r="N204" s="2" t="s">
        <v>363</v>
      </c>
      <c r="O204" s="2" t="s">
        <v>632</v>
      </c>
      <c r="P204" s="2" t="s">
        <v>632</v>
      </c>
      <c r="Q204" s="24" t="s">
        <v>365</v>
      </c>
      <c r="R204" s="2" t="s">
        <v>36</v>
      </c>
      <c r="S204" s="25">
        <f>T204+U204</f>
        <v>790560.66</v>
      </c>
      <c r="T204" s="25">
        <v>637518.30000000005</v>
      </c>
      <c r="U204" s="25">
        <v>153042.35999999999</v>
      </c>
      <c r="V204" s="25">
        <f>W204+X204</f>
        <v>150763.83000000002</v>
      </c>
      <c r="W204" s="25">
        <v>112503.22</v>
      </c>
      <c r="X204" s="25">
        <v>38260.61</v>
      </c>
      <c r="Y204" s="25">
        <v>0</v>
      </c>
      <c r="Z204" s="25"/>
      <c r="AA204" s="25"/>
      <c r="AB204" s="25">
        <f>AC204+AD204</f>
        <v>19210.7</v>
      </c>
      <c r="AC204" s="25">
        <v>15306.57</v>
      </c>
      <c r="AD204" s="25">
        <v>3904.13</v>
      </c>
      <c r="AE204" s="25">
        <f>S204+V204+Y204+AB204</f>
        <v>960535.19</v>
      </c>
      <c r="AF204" s="25">
        <v>67830</v>
      </c>
      <c r="AG204" s="25">
        <f>AE204+AF204</f>
        <v>1028365.19</v>
      </c>
      <c r="AH204" s="28" t="s">
        <v>633</v>
      </c>
      <c r="AI204" s="74" t="s">
        <v>465</v>
      </c>
      <c r="AJ204" s="29">
        <v>151237.06</v>
      </c>
      <c r="AK204" s="29">
        <v>10523.78</v>
      </c>
    </row>
    <row r="205" spans="1:37" ht="173.25" x14ac:dyDescent="0.25">
      <c r="A205" s="5">
        <v>199</v>
      </c>
      <c r="B205" s="69">
        <v>112219</v>
      </c>
      <c r="C205" s="146">
        <v>274</v>
      </c>
      <c r="D205" s="69" t="s">
        <v>174</v>
      </c>
      <c r="E205" s="13" t="s">
        <v>165</v>
      </c>
      <c r="F205" s="122" t="s">
        <v>361</v>
      </c>
      <c r="G205" s="55" t="s">
        <v>638</v>
      </c>
      <c r="H205" s="21" t="s">
        <v>639</v>
      </c>
      <c r="I205" s="13" t="s">
        <v>640</v>
      </c>
      <c r="J205" s="16" t="s">
        <v>643</v>
      </c>
      <c r="K205" s="88">
        <v>43262</v>
      </c>
      <c r="L205" s="88">
        <v>43749</v>
      </c>
      <c r="M205" s="4">
        <f t="shared" si="181"/>
        <v>82.30418549066529</v>
      </c>
      <c r="N205" s="2" t="s">
        <v>363</v>
      </c>
      <c r="O205" s="2" t="s">
        <v>641</v>
      </c>
      <c r="P205" s="2" t="s">
        <v>642</v>
      </c>
      <c r="Q205" s="24" t="s">
        <v>365</v>
      </c>
      <c r="R205" s="2" t="s">
        <v>36</v>
      </c>
      <c r="S205" s="25">
        <f t="shared" ref="S205:S273" si="182">T205+U205</f>
        <v>796961.1399999999</v>
      </c>
      <c r="T205" s="25">
        <v>642679.71</v>
      </c>
      <c r="U205" s="25">
        <v>154281.43</v>
      </c>
      <c r="V205" s="25">
        <f t="shared" ref="V205:V273" si="183">W205+X205</f>
        <v>151984.41</v>
      </c>
      <c r="W205" s="25">
        <v>113414.08</v>
      </c>
      <c r="X205" s="25">
        <v>38570.33</v>
      </c>
      <c r="Y205" s="25">
        <f t="shared" ref="Y205" si="184">Z205+AA205</f>
        <v>0</v>
      </c>
      <c r="Z205" s="25"/>
      <c r="AA205" s="25"/>
      <c r="AB205" s="25">
        <f t="shared" ref="AB205:AB206" si="185">AC205+AD205</f>
        <v>19366.25</v>
      </c>
      <c r="AC205" s="25">
        <v>15430.49</v>
      </c>
      <c r="AD205" s="25">
        <v>3935.76</v>
      </c>
      <c r="AE205" s="25">
        <f t="shared" ref="AE205:AE273" si="186">S205+V205+Y205+AB205</f>
        <v>968311.79999999993</v>
      </c>
      <c r="AF205" s="25"/>
      <c r="AG205" s="25">
        <f t="shared" ref="AG205:AG273" si="187">AE205+AF205</f>
        <v>968311.79999999993</v>
      </c>
      <c r="AH205" s="28" t="s">
        <v>633</v>
      </c>
      <c r="AI205" s="74" t="s">
        <v>465</v>
      </c>
      <c r="AJ205" s="29">
        <v>191558.95</v>
      </c>
      <c r="AK205" s="29">
        <v>18065.03</v>
      </c>
    </row>
    <row r="206" spans="1:37" ht="141.75" x14ac:dyDescent="0.25">
      <c r="A206" s="2">
        <v>200</v>
      </c>
      <c r="B206" s="69">
        <v>111981</v>
      </c>
      <c r="C206" s="146">
        <v>264</v>
      </c>
      <c r="D206" s="69" t="s">
        <v>174</v>
      </c>
      <c r="E206" s="13" t="s">
        <v>165</v>
      </c>
      <c r="F206" s="122" t="s">
        <v>361</v>
      </c>
      <c r="G206" s="55" t="s">
        <v>644</v>
      </c>
      <c r="H206" s="21" t="s">
        <v>645</v>
      </c>
      <c r="I206" s="13" t="s">
        <v>646</v>
      </c>
      <c r="J206" s="16" t="s">
        <v>648</v>
      </c>
      <c r="K206" s="88">
        <v>43264</v>
      </c>
      <c r="L206" s="88">
        <v>43751</v>
      </c>
      <c r="M206" s="4">
        <f t="shared" si="181"/>
        <v>82.304187524210803</v>
      </c>
      <c r="N206" s="2" t="s">
        <v>363</v>
      </c>
      <c r="O206" s="2" t="s">
        <v>647</v>
      </c>
      <c r="P206" s="2" t="s">
        <v>464</v>
      </c>
      <c r="Q206" s="24" t="s">
        <v>365</v>
      </c>
      <c r="R206" s="2" t="s">
        <v>36</v>
      </c>
      <c r="S206" s="25">
        <f t="shared" si="182"/>
        <v>771066.18</v>
      </c>
      <c r="T206" s="25">
        <v>621797.65</v>
      </c>
      <c r="U206" s="25">
        <v>149268.53</v>
      </c>
      <c r="V206" s="25">
        <f t="shared" si="183"/>
        <v>147046.1</v>
      </c>
      <c r="W206" s="25">
        <v>109729</v>
      </c>
      <c r="X206" s="25">
        <v>37317.1</v>
      </c>
      <c r="Y206" s="25">
        <f t="shared" ref="Y206:Y273" si="188">Z206+AA206</f>
        <v>0</v>
      </c>
      <c r="Z206" s="25"/>
      <c r="AA206" s="25"/>
      <c r="AB206" s="25">
        <f t="shared" si="185"/>
        <v>18736.989999999998</v>
      </c>
      <c r="AC206" s="25">
        <v>14929.14</v>
      </c>
      <c r="AD206" s="25">
        <v>3807.85</v>
      </c>
      <c r="AE206" s="25">
        <f t="shared" si="186"/>
        <v>936849.27</v>
      </c>
      <c r="AF206" s="25"/>
      <c r="AG206" s="25">
        <f t="shared" si="187"/>
        <v>936849.27</v>
      </c>
      <c r="AH206" s="28" t="s">
        <v>633</v>
      </c>
      <c r="AI206" s="74" t="s">
        <v>465</v>
      </c>
      <c r="AJ206" s="29">
        <v>90931</v>
      </c>
      <c r="AK206" s="29">
        <v>0</v>
      </c>
    </row>
    <row r="207" spans="1:37" ht="299.25" x14ac:dyDescent="0.25">
      <c r="A207" s="5">
        <v>201</v>
      </c>
      <c r="B207" s="69">
        <v>113037</v>
      </c>
      <c r="C207" s="146">
        <v>280</v>
      </c>
      <c r="D207" s="69" t="s">
        <v>174</v>
      </c>
      <c r="E207" s="13" t="s">
        <v>165</v>
      </c>
      <c r="F207" s="122" t="s">
        <v>361</v>
      </c>
      <c r="G207" s="55" t="s">
        <v>664</v>
      </c>
      <c r="H207" s="21" t="s">
        <v>662</v>
      </c>
      <c r="I207" s="13" t="s">
        <v>663</v>
      </c>
      <c r="J207" s="16" t="s">
        <v>665</v>
      </c>
      <c r="K207" s="88">
        <v>43269</v>
      </c>
      <c r="L207" s="88">
        <v>43756</v>
      </c>
      <c r="M207" s="4">
        <f t="shared" ref="M207:M273" si="189">S207/AE207*100</f>
        <v>82.304185659324261</v>
      </c>
      <c r="N207" s="2" t="s">
        <v>363</v>
      </c>
      <c r="O207" s="2" t="s">
        <v>156</v>
      </c>
      <c r="P207" s="2" t="s">
        <v>156</v>
      </c>
      <c r="Q207" s="24" t="s">
        <v>365</v>
      </c>
      <c r="R207" s="2" t="s">
        <v>36</v>
      </c>
      <c r="S207" s="25">
        <f t="shared" si="182"/>
        <v>812766.5</v>
      </c>
      <c r="T207" s="25">
        <v>655425.36</v>
      </c>
      <c r="U207" s="25">
        <v>157341.14000000001</v>
      </c>
      <c r="V207" s="25">
        <f t="shared" si="183"/>
        <v>154998.59</v>
      </c>
      <c r="W207" s="25">
        <v>115663.31</v>
      </c>
      <c r="X207" s="25">
        <v>39335.279999999999</v>
      </c>
      <c r="Y207" s="25">
        <f t="shared" si="188"/>
        <v>0</v>
      </c>
      <c r="Z207" s="25"/>
      <c r="AA207" s="25"/>
      <c r="AB207" s="25">
        <f t="shared" ref="AB207:AB273" si="190">AC207+AD207</f>
        <v>19750.3</v>
      </c>
      <c r="AC207" s="25">
        <v>15736.51</v>
      </c>
      <c r="AD207" s="25">
        <v>4013.79</v>
      </c>
      <c r="AE207" s="25">
        <f t="shared" si="186"/>
        <v>987515.39</v>
      </c>
      <c r="AF207" s="25"/>
      <c r="AG207" s="25">
        <f t="shared" si="187"/>
        <v>987515.39</v>
      </c>
      <c r="AH207" s="28" t="s">
        <v>633</v>
      </c>
      <c r="AI207" s="74" t="s">
        <v>465</v>
      </c>
      <c r="AJ207" s="29">
        <v>98751.53</v>
      </c>
      <c r="AK207" s="29">
        <v>0</v>
      </c>
    </row>
    <row r="208" spans="1:37" ht="141.75" x14ac:dyDescent="0.25">
      <c r="A208" s="5">
        <v>202</v>
      </c>
      <c r="B208" s="69">
        <v>111983</v>
      </c>
      <c r="C208" s="146">
        <v>238</v>
      </c>
      <c r="D208" s="69" t="s">
        <v>171</v>
      </c>
      <c r="E208" s="13" t="s">
        <v>165</v>
      </c>
      <c r="F208" s="122" t="s">
        <v>361</v>
      </c>
      <c r="G208" s="55" t="s">
        <v>666</v>
      </c>
      <c r="H208" s="21" t="s">
        <v>667</v>
      </c>
      <c r="I208" s="13" t="s">
        <v>465</v>
      </c>
      <c r="J208" s="16" t="s">
        <v>668</v>
      </c>
      <c r="K208" s="88">
        <v>43270</v>
      </c>
      <c r="L208" s="88">
        <v>43757</v>
      </c>
      <c r="M208" s="4">
        <f t="shared" si="189"/>
        <v>82.304184684756876</v>
      </c>
      <c r="N208" s="2" t="s">
        <v>363</v>
      </c>
      <c r="O208" s="2" t="s">
        <v>156</v>
      </c>
      <c r="P208" s="2" t="s">
        <v>156</v>
      </c>
      <c r="Q208" s="24" t="s">
        <v>365</v>
      </c>
      <c r="R208" s="2" t="s">
        <v>36</v>
      </c>
      <c r="S208" s="25">
        <f t="shared" si="182"/>
        <v>768299.49</v>
      </c>
      <c r="T208" s="25">
        <v>619566.6</v>
      </c>
      <c r="U208" s="25">
        <v>148732.89000000001</v>
      </c>
      <c r="V208" s="25">
        <f t="shared" si="183"/>
        <v>146518.51</v>
      </c>
      <c r="W208" s="25">
        <v>109335.29</v>
      </c>
      <c r="X208" s="25">
        <v>37183.22</v>
      </c>
      <c r="Y208" s="25">
        <f t="shared" si="188"/>
        <v>0</v>
      </c>
      <c r="Z208" s="25"/>
      <c r="AA208" s="25"/>
      <c r="AB208" s="25">
        <f t="shared" si="190"/>
        <v>18669.759999999998</v>
      </c>
      <c r="AC208" s="25">
        <v>14875.55</v>
      </c>
      <c r="AD208" s="25">
        <v>3794.21</v>
      </c>
      <c r="AE208" s="25">
        <f t="shared" si="186"/>
        <v>933487.76</v>
      </c>
      <c r="AF208" s="25">
        <v>0</v>
      </c>
      <c r="AG208" s="25">
        <f t="shared" si="187"/>
        <v>933487.76</v>
      </c>
      <c r="AH208" s="28" t="s">
        <v>633</v>
      </c>
      <c r="AI208" s="74" t="s">
        <v>465</v>
      </c>
      <c r="AJ208" s="29">
        <v>81982.44</v>
      </c>
      <c r="AK208" s="29">
        <v>11017.56</v>
      </c>
    </row>
    <row r="209" spans="1:37" ht="236.25" x14ac:dyDescent="0.25">
      <c r="A209" s="2">
        <v>203</v>
      </c>
      <c r="B209" s="228">
        <v>115759</v>
      </c>
      <c r="C209" s="229">
        <v>400</v>
      </c>
      <c r="D209" s="228" t="s">
        <v>163</v>
      </c>
      <c r="E209" s="230" t="s">
        <v>165</v>
      </c>
      <c r="F209" s="231" t="s">
        <v>490</v>
      </c>
      <c r="G209" s="63" t="s">
        <v>669</v>
      </c>
      <c r="H209" s="62" t="s">
        <v>670</v>
      </c>
      <c r="I209" s="230" t="s">
        <v>671</v>
      </c>
      <c r="J209" s="61" t="s">
        <v>672</v>
      </c>
      <c r="K209" s="59">
        <v>43270</v>
      </c>
      <c r="L209" s="59">
        <v>44062</v>
      </c>
      <c r="M209" s="60">
        <f t="shared" si="189"/>
        <v>83.983862848432537</v>
      </c>
      <c r="N209" s="58" t="s">
        <v>363</v>
      </c>
      <c r="O209" s="58" t="s">
        <v>156</v>
      </c>
      <c r="P209" s="58" t="s">
        <v>156</v>
      </c>
      <c r="Q209" s="232" t="s">
        <v>157</v>
      </c>
      <c r="R209" s="58" t="s">
        <v>36</v>
      </c>
      <c r="S209" s="25">
        <f t="shared" si="182"/>
        <v>11840890.029999999</v>
      </c>
      <c r="T209" s="25">
        <v>9548646.1699999999</v>
      </c>
      <c r="U209" s="25">
        <v>2292243.86</v>
      </c>
      <c r="V209" s="25">
        <f t="shared" si="183"/>
        <v>0</v>
      </c>
      <c r="W209" s="25"/>
      <c r="X209" s="25"/>
      <c r="Y209" s="25">
        <f t="shared" si="188"/>
        <v>2258116.17</v>
      </c>
      <c r="Z209" s="25">
        <v>1685055.21</v>
      </c>
      <c r="AA209" s="25">
        <v>573060.96</v>
      </c>
      <c r="AB209" s="25">
        <f t="shared" si="190"/>
        <v>0</v>
      </c>
      <c r="AC209" s="25"/>
      <c r="AD209" s="25"/>
      <c r="AE209" s="25">
        <f t="shared" si="186"/>
        <v>14099006.199999999</v>
      </c>
      <c r="AF209" s="25"/>
      <c r="AG209" s="25">
        <f t="shared" si="187"/>
        <v>14099006.199999999</v>
      </c>
      <c r="AH209" s="28" t="s">
        <v>633</v>
      </c>
      <c r="AI209" s="74" t="s">
        <v>187</v>
      </c>
      <c r="AJ209" s="29">
        <v>0</v>
      </c>
      <c r="AK209" s="29">
        <v>0</v>
      </c>
    </row>
    <row r="210" spans="1:37" ht="141.75" x14ac:dyDescent="0.25">
      <c r="A210" s="5">
        <v>204</v>
      </c>
      <c r="B210" s="69">
        <v>111409</v>
      </c>
      <c r="C210" s="146">
        <v>193</v>
      </c>
      <c r="D210" s="69" t="s">
        <v>172</v>
      </c>
      <c r="E210" s="13" t="s">
        <v>165</v>
      </c>
      <c r="F210" s="122" t="s">
        <v>361</v>
      </c>
      <c r="G210" s="65" t="s">
        <v>678</v>
      </c>
      <c r="H210" s="66" t="s">
        <v>677</v>
      </c>
      <c r="I210" s="13" t="s">
        <v>465</v>
      </c>
      <c r="J210" s="16" t="s">
        <v>679</v>
      </c>
      <c r="K210" s="88">
        <v>43271</v>
      </c>
      <c r="L210" s="88">
        <v>43758</v>
      </c>
      <c r="M210" s="4">
        <f t="shared" si="189"/>
        <v>82.304192821223239</v>
      </c>
      <c r="N210" s="2" t="s">
        <v>363</v>
      </c>
      <c r="O210" s="174" t="s">
        <v>156</v>
      </c>
      <c r="P210" s="174" t="s">
        <v>156</v>
      </c>
      <c r="Q210" s="24" t="s">
        <v>365</v>
      </c>
      <c r="R210" s="2" t="s">
        <v>36</v>
      </c>
      <c r="S210" s="64">
        <f>T210+U210</f>
        <v>813056.8</v>
      </c>
      <c r="T210" s="25">
        <v>655659.42000000004</v>
      </c>
      <c r="U210" s="25">
        <v>157397.38</v>
      </c>
      <c r="V210" s="25">
        <f t="shared" si="183"/>
        <v>155053.87</v>
      </c>
      <c r="W210" s="25">
        <v>115704.6</v>
      </c>
      <c r="X210" s="25">
        <v>39349.269999999997</v>
      </c>
      <c r="Y210" s="25">
        <f t="shared" si="188"/>
        <v>0</v>
      </c>
      <c r="Z210" s="25"/>
      <c r="AA210" s="25"/>
      <c r="AB210" s="25">
        <f t="shared" si="190"/>
        <v>19757.350000000002</v>
      </c>
      <c r="AC210" s="25">
        <v>15742.12</v>
      </c>
      <c r="AD210" s="25">
        <v>4015.23</v>
      </c>
      <c r="AE210" s="25">
        <f>S210+V210+Y210+AB210</f>
        <v>987868.02</v>
      </c>
      <c r="AF210" s="25">
        <v>0</v>
      </c>
      <c r="AG210" s="25">
        <f t="shared" si="187"/>
        <v>987868.02</v>
      </c>
      <c r="AH210" s="28" t="s">
        <v>633</v>
      </c>
      <c r="AI210" s="74" t="s">
        <v>187</v>
      </c>
      <c r="AJ210" s="29">
        <v>104036.05</v>
      </c>
      <c r="AK210" s="29">
        <v>16886.650000000001</v>
      </c>
    </row>
    <row r="211" spans="1:37" ht="141.75" x14ac:dyDescent="0.25">
      <c r="A211" s="5">
        <v>205</v>
      </c>
      <c r="B211" s="69">
        <v>118676</v>
      </c>
      <c r="C211" s="146">
        <v>432</v>
      </c>
      <c r="D211" s="69" t="s">
        <v>172</v>
      </c>
      <c r="E211" s="13" t="s">
        <v>1147</v>
      </c>
      <c r="F211" s="122" t="s">
        <v>680</v>
      </c>
      <c r="G211" s="56" t="s">
        <v>681</v>
      </c>
      <c r="H211" s="21" t="s">
        <v>682</v>
      </c>
      <c r="I211" s="13" t="s">
        <v>683</v>
      </c>
      <c r="J211" s="16" t="s">
        <v>684</v>
      </c>
      <c r="K211" s="88">
        <v>43270</v>
      </c>
      <c r="L211" s="88">
        <v>43818</v>
      </c>
      <c r="M211" s="4">
        <f t="shared" si="189"/>
        <v>83.983861980210861</v>
      </c>
      <c r="N211" s="2" t="s">
        <v>363</v>
      </c>
      <c r="O211" s="174" t="s">
        <v>156</v>
      </c>
      <c r="P211" s="174" t="s">
        <v>156</v>
      </c>
      <c r="Q211" s="24" t="s">
        <v>157</v>
      </c>
      <c r="R211" s="2" t="s">
        <v>36</v>
      </c>
      <c r="S211" s="25">
        <f t="shared" si="182"/>
        <v>3030823.88</v>
      </c>
      <c r="T211" s="25">
        <v>2444095.39</v>
      </c>
      <c r="U211" s="25">
        <v>586728.49</v>
      </c>
      <c r="V211" s="25">
        <f t="shared" si="183"/>
        <v>0</v>
      </c>
      <c r="W211" s="25"/>
      <c r="X211" s="25"/>
      <c r="Y211" s="25">
        <f t="shared" si="188"/>
        <v>577993.11</v>
      </c>
      <c r="Z211" s="25">
        <v>431310.99</v>
      </c>
      <c r="AA211" s="25">
        <v>146682.12</v>
      </c>
      <c r="AB211" s="25">
        <f t="shared" si="190"/>
        <v>0</v>
      </c>
      <c r="AC211" s="25"/>
      <c r="AD211" s="25"/>
      <c r="AE211" s="25">
        <f t="shared" si="186"/>
        <v>3608816.9899999998</v>
      </c>
      <c r="AF211" s="25">
        <v>0</v>
      </c>
      <c r="AG211" s="25">
        <f t="shared" si="187"/>
        <v>3608816.9899999998</v>
      </c>
      <c r="AH211" s="28" t="s">
        <v>633</v>
      </c>
      <c r="AI211" s="74" t="s">
        <v>187</v>
      </c>
      <c r="AJ211" s="29">
        <v>0</v>
      </c>
      <c r="AK211" s="29">
        <v>0</v>
      </c>
    </row>
    <row r="212" spans="1:37" ht="299.25" x14ac:dyDescent="0.25">
      <c r="A212" s="2">
        <v>206</v>
      </c>
      <c r="B212" s="69">
        <v>111610</v>
      </c>
      <c r="C212" s="146">
        <v>374</v>
      </c>
      <c r="D212" s="69" t="s">
        <v>163</v>
      </c>
      <c r="E212" s="13" t="s">
        <v>1148</v>
      </c>
      <c r="F212" s="122" t="s">
        <v>685</v>
      </c>
      <c r="G212" s="56" t="s">
        <v>687</v>
      </c>
      <c r="H212" s="21" t="s">
        <v>686</v>
      </c>
      <c r="I212" s="13" t="s">
        <v>688</v>
      </c>
      <c r="J212" s="16" t="s">
        <v>692</v>
      </c>
      <c r="K212" s="88">
        <v>43272</v>
      </c>
      <c r="L212" s="88">
        <v>43637</v>
      </c>
      <c r="M212" s="4">
        <f t="shared" si="189"/>
        <v>82.304187026365085</v>
      </c>
      <c r="N212" s="2" t="s">
        <v>363</v>
      </c>
      <c r="O212" s="174" t="s">
        <v>156</v>
      </c>
      <c r="P212" s="174" t="s">
        <v>156</v>
      </c>
      <c r="Q212" s="24" t="s">
        <v>365</v>
      </c>
      <c r="R212" s="2" t="s">
        <v>36</v>
      </c>
      <c r="S212" s="25">
        <f t="shared" si="182"/>
        <v>3413208.4300000006</v>
      </c>
      <c r="T212" s="25">
        <v>2752455.24</v>
      </c>
      <c r="U212" s="25">
        <v>660753.19000000018</v>
      </c>
      <c r="V212" s="25">
        <f t="shared" si="183"/>
        <v>650915.63000000012</v>
      </c>
      <c r="W212" s="25">
        <v>485727.35000000009</v>
      </c>
      <c r="X212" s="25">
        <v>165188.28000000003</v>
      </c>
      <c r="Y212" s="25">
        <f t="shared" si="188"/>
        <v>0</v>
      </c>
      <c r="Z212" s="25">
        <v>0</v>
      </c>
      <c r="AA212" s="25">
        <v>0</v>
      </c>
      <c r="AB212" s="25">
        <f t="shared" si="190"/>
        <v>82941.300000000017</v>
      </c>
      <c r="AC212" s="25">
        <v>66085.326136337957</v>
      </c>
      <c r="AD212" s="25">
        <v>16855.97386366206</v>
      </c>
      <c r="AE212" s="25">
        <f>S212+V212+Y212+AB212</f>
        <v>4147065.3600000003</v>
      </c>
      <c r="AF212" s="25">
        <v>0</v>
      </c>
      <c r="AG212" s="25">
        <f t="shared" si="187"/>
        <v>4147065.3600000003</v>
      </c>
      <c r="AH212" s="28" t="s">
        <v>633</v>
      </c>
      <c r="AI212" s="74" t="s">
        <v>187</v>
      </c>
      <c r="AJ212" s="29">
        <v>413506.52</v>
      </c>
      <c r="AK212" s="29">
        <v>0</v>
      </c>
    </row>
    <row r="213" spans="1:37" ht="141.75" x14ac:dyDescent="0.25">
      <c r="A213" s="5">
        <v>207</v>
      </c>
      <c r="B213" s="69">
        <v>110423</v>
      </c>
      <c r="C213" s="146">
        <v>207</v>
      </c>
      <c r="D213" s="69" t="s">
        <v>173</v>
      </c>
      <c r="E213" s="13" t="s">
        <v>165</v>
      </c>
      <c r="F213" s="122" t="s">
        <v>361</v>
      </c>
      <c r="G213" s="56" t="s">
        <v>689</v>
      </c>
      <c r="H213" s="233" t="s">
        <v>690</v>
      </c>
      <c r="I213" s="13" t="s">
        <v>465</v>
      </c>
      <c r="J213" s="16" t="s">
        <v>691</v>
      </c>
      <c r="K213" s="88">
        <v>43272</v>
      </c>
      <c r="L213" s="88">
        <v>43759</v>
      </c>
      <c r="M213" s="4">
        <f t="shared" si="189"/>
        <v>82.304184780767926</v>
      </c>
      <c r="N213" s="2" t="s">
        <v>363</v>
      </c>
      <c r="O213" s="2" t="s">
        <v>351</v>
      </c>
      <c r="P213" s="2" t="s">
        <v>351</v>
      </c>
      <c r="Q213" s="24" t="s">
        <v>365</v>
      </c>
      <c r="R213" s="2" t="s">
        <v>36</v>
      </c>
      <c r="S213" s="25">
        <f t="shared" si="182"/>
        <v>823039.14</v>
      </c>
      <c r="T213" s="25">
        <v>663709.36</v>
      </c>
      <c r="U213" s="25">
        <v>159329.78</v>
      </c>
      <c r="V213" s="25">
        <f>W213+X213</f>
        <v>156957.63</v>
      </c>
      <c r="W213" s="25">
        <v>117125.18</v>
      </c>
      <c r="X213" s="25">
        <v>39832.449999999997</v>
      </c>
      <c r="Y213" s="25">
        <f>Z213+AA213</f>
        <v>0</v>
      </c>
      <c r="Z213" s="25"/>
      <c r="AA213" s="25"/>
      <c r="AB213" s="25">
        <f t="shared" si="190"/>
        <v>19999.939999999999</v>
      </c>
      <c r="AC213" s="25">
        <v>15935.4</v>
      </c>
      <c r="AD213" s="25">
        <v>4064.54</v>
      </c>
      <c r="AE213" s="25">
        <f t="shared" si="186"/>
        <v>999996.71</v>
      </c>
      <c r="AF213" s="25">
        <v>0</v>
      </c>
      <c r="AG213" s="25">
        <f t="shared" si="187"/>
        <v>999996.71</v>
      </c>
      <c r="AH213" s="28" t="s">
        <v>633</v>
      </c>
      <c r="AI213" s="74" t="s">
        <v>187</v>
      </c>
      <c r="AJ213" s="29">
        <v>55440</v>
      </c>
      <c r="AK213" s="29">
        <v>0</v>
      </c>
    </row>
    <row r="214" spans="1:37" ht="141.75" x14ac:dyDescent="0.25">
      <c r="A214" s="5">
        <v>208</v>
      </c>
      <c r="B214" s="69">
        <v>111199</v>
      </c>
      <c r="C214" s="146">
        <v>147</v>
      </c>
      <c r="D214" s="69" t="s">
        <v>696</v>
      </c>
      <c r="E214" s="13" t="s">
        <v>165</v>
      </c>
      <c r="F214" s="122" t="s">
        <v>361</v>
      </c>
      <c r="G214" s="56" t="s">
        <v>737</v>
      </c>
      <c r="H214" s="21" t="s">
        <v>738</v>
      </c>
      <c r="I214" s="13" t="s">
        <v>739</v>
      </c>
      <c r="J214" s="16" t="s">
        <v>740</v>
      </c>
      <c r="K214" s="88">
        <v>43277</v>
      </c>
      <c r="L214" s="88">
        <v>44190</v>
      </c>
      <c r="M214" s="4">
        <f t="shared" si="189"/>
        <v>82.524995224288418</v>
      </c>
      <c r="N214" s="2" t="s">
        <v>363</v>
      </c>
      <c r="O214" s="2" t="s">
        <v>351</v>
      </c>
      <c r="P214" s="2" t="s">
        <v>351</v>
      </c>
      <c r="Q214" s="24" t="s">
        <v>365</v>
      </c>
      <c r="R214" s="2" t="s">
        <v>36</v>
      </c>
      <c r="S214" s="25">
        <f>T214+U214</f>
        <v>825126.99</v>
      </c>
      <c r="T214" s="25">
        <v>665393.03</v>
      </c>
      <c r="U214" s="25">
        <v>159733.96</v>
      </c>
      <c r="V214" s="25">
        <f t="shared" si="183"/>
        <v>154726.99</v>
      </c>
      <c r="W214" s="25">
        <v>115327.75</v>
      </c>
      <c r="X214" s="25">
        <v>39399.24</v>
      </c>
      <c r="Y214" s="25">
        <f>Z214+AA214</f>
        <v>0</v>
      </c>
      <c r="Z214" s="25">
        <v>0</v>
      </c>
      <c r="AA214" s="25">
        <v>0</v>
      </c>
      <c r="AB214" s="25">
        <f>AC214+AD214</f>
        <v>19997.02</v>
      </c>
      <c r="AC214" s="25">
        <v>15933.08</v>
      </c>
      <c r="AD214" s="25">
        <v>4063.94</v>
      </c>
      <c r="AE214" s="25">
        <f t="shared" si="186"/>
        <v>999851</v>
      </c>
      <c r="AF214" s="25">
        <v>0</v>
      </c>
      <c r="AG214" s="25">
        <f t="shared" si="187"/>
        <v>999851</v>
      </c>
      <c r="AH214" s="28" t="s">
        <v>633</v>
      </c>
      <c r="AI214" s="74" t="s">
        <v>187</v>
      </c>
      <c r="AJ214" s="29">
        <v>99985.1</v>
      </c>
      <c r="AK214" s="29">
        <v>0</v>
      </c>
    </row>
    <row r="215" spans="1:37" ht="189" x14ac:dyDescent="0.25">
      <c r="A215" s="2">
        <v>209</v>
      </c>
      <c r="B215" s="69">
        <v>109686</v>
      </c>
      <c r="C215" s="146">
        <v>122</v>
      </c>
      <c r="D215" s="69" t="s">
        <v>174</v>
      </c>
      <c r="E215" s="7" t="s">
        <v>1028</v>
      </c>
      <c r="F215" s="122" t="s">
        <v>371</v>
      </c>
      <c r="G215" s="6" t="s">
        <v>702</v>
      </c>
      <c r="H215" s="21" t="s">
        <v>703</v>
      </c>
      <c r="I215" s="13" t="s">
        <v>465</v>
      </c>
      <c r="J215" s="16" t="s">
        <v>704</v>
      </c>
      <c r="K215" s="88">
        <v>43276</v>
      </c>
      <c r="L215" s="88">
        <v>43763</v>
      </c>
      <c r="M215" s="4">
        <f t="shared" si="189"/>
        <v>85.000000118226325</v>
      </c>
      <c r="N215" s="2">
        <v>2</v>
      </c>
      <c r="O215" s="2" t="s">
        <v>705</v>
      </c>
      <c r="P215" s="2" t="s">
        <v>705</v>
      </c>
      <c r="Q215" s="24" t="s">
        <v>217</v>
      </c>
      <c r="R215" s="2" t="s">
        <v>36</v>
      </c>
      <c r="S215" s="25">
        <f t="shared" si="182"/>
        <v>359480.02</v>
      </c>
      <c r="T215" s="25">
        <v>359480.02</v>
      </c>
      <c r="U215" s="25">
        <v>0</v>
      </c>
      <c r="V215" s="25">
        <f t="shared" si="183"/>
        <v>54979.3</v>
      </c>
      <c r="W215" s="25">
        <v>54979.3</v>
      </c>
      <c r="X215" s="25">
        <v>0</v>
      </c>
      <c r="Y215" s="25">
        <f t="shared" si="188"/>
        <v>8458.35</v>
      </c>
      <c r="Z215" s="25">
        <v>8458.35</v>
      </c>
      <c r="AA215" s="25">
        <v>0</v>
      </c>
      <c r="AB215" s="25">
        <f t="shared" si="190"/>
        <v>0</v>
      </c>
      <c r="AC215" s="25"/>
      <c r="AD215" s="25"/>
      <c r="AE215" s="25">
        <f t="shared" si="186"/>
        <v>422917.67</v>
      </c>
      <c r="AF215" s="25">
        <v>0</v>
      </c>
      <c r="AG215" s="25">
        <f t="shared" si="187"/>
        <v>422917.67</v>
      </c>
      <c r="AH215" s="28" t="s">
        <v>633</v>
      </c>
      <c r="AI215" s="74" t="s">
        <v>187</v>
      </c>
      <c r="AJ215" s="40">
        <v>31070.04</v>
      </c>
      <c r="AK215" s="29">
        <v>4751.8900000000003</v>
      </c>
    </row>
    <row r="216" spans="1:37" ht="409.5" x14ac:dyDescent="0.25">
      <c r="A216" s="5">
        <v>210</v>
      </c>
      <c r="B216" s="69">
        <v>111846</v>
      </c>
      <c r="C216" s="146">
        <v>165</v>
      </c>
      <c r="D216" s="69" t="s">
        <v>176</v>
      </c>
      <c r="E216" s="13" t="s">
        <v>165</v>
      </c>
      <c r="F216" s="122" t="s">
        <v>361</v>
      </c>
      <c r="G216" s="6" t="s">
        <v>712</v>
      </c>
      <c r="H216" s="21" t="s">
        <v>713</v>
      </c>
      <c r="I216" s="13" t="s">
        <v>465</v>
      </c>
      <c r="J216" s="16" t="s">
        <v>714</v>
      </c>
      <c r="K216" s="88">
        <v>43278</v>
      </c>
      <c r="L216" s="88">
        <v>43643</v>
      </c>
      <c r="M216" s="4">
        <f t="shared" si="189"/>
        <v>82.304186166768261</v>
      </c>
      <c r="N216" s="2" t="s">
        <v>363</v>
      </c>
      <c r="O216" s="2" t="s">
        <v>351</v>
      </c>
      <c r="P216" s="2" t="s">
        <v>351</v>
      </c>
      <c r="Q216" s="24" t="s">
        <v>365</v>
      </c>
      <c r="R216" s="2" t="s">
        <v>36</v>
      </c>
      <c r="S216" s="25">
        <f t="shared" si="182"/>
        <v>693954.33</v>
      </c>
      <c r="T216" s="25">
        <v>559613.69999999995</v>
      </c>
      <c r="U216" s="25">
        <v>134340.63</v>
      </c>
      <c r="V216" s="25">
        <f t="shared" si="183"/>
        <v>132340.51</v>
      </c>
      <c r="W216" s="25">
        <v>98755.36</v>
      </c>
      <c r="X216" s="25">
        <v>33585.15</v>
      </c>
      <c r="Y216" s="25">
        <f>Z216+AA216</f>
        <v>0</v>
      </c>
      <c r="Z216" s="25">
        <v>0</v>
      </c>
      <c r="AA216" s="25">
        <v>0</v>
      </c>
      <c r="AB216" s="25">
        <f>AC216+AD216</f>
        <v>16863.16</v>
      </c>
      <c r="AC216" s="25">
        <v>13436.1</v>
      </c>
      <c r="AD216" s="25">
        <v>3427.06</v>
      </c>
      <c r="AE216" s="25">
        <f t="shared" si="186"/>
        <v>843158</v>
      </c>
      <c r="AF216" s="25">
        <v>0</v>
      </c>
      <c r="AG216" s="25">
        <f t="shared" si="187"/>
        <v>843158</v>
      </c>
      <c r="AH216" s="28" t="s">
        <v>633</v>
      </c>
      <c r="AI216" s="74" t="s">
        <v>187</v>
      </c>
      <c r="AJ216" s="29">
        <v>137170.68</v>
      </c>
      <c r="AK216" s="29">
        <v>10079.83</v>
      </c>
    </row>
    <row r="217" spans="1:37" ht="409.5" x14ac:dyDescent="0.25">
      <c r="A217" s="5">
        <v>211</v>
      </c>
      <c r="B217" s="69">
        <v>110795</v>
      </c>
      <c r="C217" s="146">
        <v>127</v>
      </c>
      <c r="D217" s="69" t="s">
        <v>176</v>
      </c>
      <c r="E217" s="13" t="s">
        <v>165</v>
      </c>
      <c r="F217" s="122" t="s">
        <v>361</v>
      </c>
      <c r="G217" s="6" t="s">
        <v>715</v>
      </c>
      <c r="H217" s="21" t="s">
        <v>720</v>
      </c>
      <c r="I217" s="13" t="s">
        <v>721</v>
      </c>
      <c r="J217" s="75" t="s">
        <v>722</v>
      </c>
      <c r="K217" s="88">
        <v>43278</v>
      </c>
      <c r="L217" s="88">
        <v>43765</v>
      </c>
      <c r="M217" s="4">
        <f t="shared" si="189"/>
        <v>82.304181171723172</v>
      </c>
      <c r="N217" s="2" t="s">
        <v>363</v>
      </c>
      <c r="O217" s="2" t="s">
        <v>351</v>
      </c>
      <c r="P217" s="2" t="s">
        <v>351</v>
      </c>
      <c r="Q217" s="24" t="s">
        <v>365</v>
      </c>
      <c r="R217" s="2" t="s">
        <v>36</v>
      </c>
      <c r="S217" s="25">
        <f t="shared" si="182"/>
        <v>818511.09</v>
      </c>
      <c r="T217" s="25">
        <v>660057.88</v>
      </c>
      <c r="U217" s="25">
        <v>158453.21</v>
      </c>
      <c r="V217" s="25">
        <f t="shared" si="183"/>
        <v>156094.12</v>
      </c>
      <c r="W217" s="25">
        <v>116480.81</v>
      </c>
      <c r="X217" s="25">
        <v>39613.31</v>
      </c>
      <c r="Y217" s="25">
        <f t="shared" si="188"/>
        <v>0</v>
      </c>
      <c r="Z217" s="25"/>
      <c r="AA217" s="25"/>
      <c r="AB217" s="25">
        <f t="shared" si="190"/>
        <v>19889.939999999999</v>
      </c>
      <c r="AC217" s="25">
        <v>15847.76</v>
      </c>
      <c r="AD217" s="25">
        <v>4042.18</v>
      </c>
      <c r="AE217" s="25">
        <f t="shared" si="186"/>
        <v>994495.14999999991</v>
      </c>
      <c r="AF217" s="25"/>
      <c r="AG217" s="25">
        <f t="shared" si="187"/>
        <v>994495.14999999991</v>
      </c>
      <c r="AH217" s="28" t="s">
        <v>633</v>
      </c>
      <c r="AI217" s="74"/>
      <c r="AJ217" s="29">
        <v>157838.38</v>
      </c>
      <c r="AK217" s="29">
        <v>11135.04</v>
      </c>
    </row>
    <row r="218" spans="1:37" ht="189" x14ac:dyDescent="0.25">
      <c r="A218" s="2">
        <v>212</v>
      </c>
      <c r="B218" s="69">
        <v>110651</v>
      </c>
      <c r="C218" s="146">
        <v>226</v>
      </c>
      <c r="D218" s="69" t="s">
        <v>173</v>
      </c>
      <c r="E218" s="13" t="s">
        <v>165</v>
      </c>
      <c r="F218" s="122" t="s">
        <v>361</v>
      </c>
      <c r="G218" s="56" t="s">
        <v>716</v>
      </c>
      <c r="H218" s="21" t="s">
        <v>717</v>
      </c>
      <c r="I218" s="13" t="s">
        <v>718</v>
      </c>
      <c r="J218" s="75" t="s">
        <v>719</v>
      </c>
      <c r="K218" s="88">
        <v>43278</v>
      </c>
      <c r="L218" s="88">
        <v>43765</v>
      </c>
      <c r="M218" s="4">
        <f t="shared" si="189"/>
        <v>82.795862353225218</v>
      </c>
      <c r="N218" s="2" t="s">
        <v>363</v>
      </c>
      <c r="O218" s="2" t="s">
        <v>351</v>
      </c>
      <c r="P218" s="2" t="s">
        <v>351</v>
      </c>
      <c r="Q218" s="24" t="s">
        <v>365</v>
      </c>
      <c r="R218" s="2" t="s">
        <v>36</v>
      </c>
      <c r="S218" s="25">
        <f t="shared" si="182"/>
        <v>774090.94000000006</v>
      </c>
      <c r="T218" s="25">
        <v>624236.92000000004</v>
      </c>
      <c r="U218" s="25">
        <v>149854.01999999999</v>
      </c>
      <c r="V218" s="25">
        <f t="shared" si="183"/>
        <v>142149.4</v>
      </c>
      <c r="W218" s="25">
        <v>105798.26</v>
      </c>
      <c r="X218" s="25">
        <v>36351.14</v>
      </c>
      <c r="Y218" s="25">
        <f t="shared" si="188"/>
        <v>0</v>
      </c>
      <c r="Z218" s="25"/>
      <c r="AA218" s="25"/>
      <c r="AB218" s="25">
        <f t="shared" si="190"/>
        <v>18698.82</v>
      </c>
      <c r="AC218" s="25">
        <v>14898.69</v>
      </c>
      <c r="AD218" s="25">
        <v>3800.13</v>
      </c>
      <c r="AE218" s="25">
        <f t="shared" si="186"/>
        <v>934939.16</v>
      </c>
      <c r="AF218" s="25">
        <v>0</v>
      </c>
      <c r="AG218" s="25">
        <f t="shared" si="187"/>
        <v>934939.16</v>
      </c>
      <c r="AH218" s="28" t="s">
        <v>633</v>
      </c>
      <c r="AI218" s="74" t="s">
        <v>187</v>
      </c>
      <c r="AJ218" s="29">
        <v>93127.69</v>
      </c>
      <c r="AK218" s="29">
        <v>0</v>
      </c>
    </row>
    <row r="219" spans="1:37" ht="346.5" x14ac:dyDescent="0.25">
      <c r="A219" s="5">
        <v>213</v>
      </c>
      <c r="B219" s="69">
        <v>111787</v>
      </c>
      <c r="C219" s="146">
        <v>169</v>
      </c>
      <c r="D219" s="69" t="s">
        <v>176</v>
      </c>
      <c r="E219" s="13" t="s">
        <v>165</v>
      </c>
      <c r="F219" s="122" t="s">
        <v>361</v>
      </c>
      <c r="G219" s="6" t="s">
        <v>723</v>
      </c>
      <c r="H219" s="21" t="s">
        <v>724</v>
      </c>
      <c r="I219" s="13" t="s">
        <v>465</v>
      </c>
      <c r="J219" s="75" t="s">
        <v>725</v>
      </c>
      <c r="K219" s="88">
        <v>43278</v>
      </c>
      <c r="L219" s="88">
        <v>43765</v>
      </c>
      <c r="M219" s="4">
        <f t="shared" si="189"/>
        <v>82.3041870859943</v>
      </c>
      <c r="N219" s="2" t="s">
        <v>363</v>
      </c>
      <c r="O219" s="2" t="s">
        <v>351</v>
      </c>
      <c r="P219" s="2" t="s">
        <v>351</v>
      </c>
      <c r="Q219" s="24" t="s">
        <v>365</v>
      </c>
      <c r="R219" s="2" t="s">
        <v>36</v>
      </c>
      <c r="S219" s="25">
        <f t="shared" si="182"/>
        <v>822921.17999999993</v>
      </c>
      <c r="T219" s="25">
        <v>663614.23</v>
      </c>
      <c r="U219" s="25">
        <v>159306.95000000001</v>
      </c>
      <c r="V219" s="25">
        <f t="shared" si="183"/>
        <v>156935.10999999999</v>
      </c>
      <c r="W219" s="25">
        <v>117108.39</v>
      </c>
      <c r="X219" s="25">
        <v>39826.720000000001</v>
      </c>
      <c r="Y219" s="25">
        <f t="shared" si="188"/>
        <v>0</v>
      </c>
      <c r="Z219" s="25"/>
      <c r="AA219" s="25"/>
      <c r="AB219" s="25">
        <f t="shared" si="190"/>
        <v>19997.07</v>
      </c>
      <c r="AC219" s="25">
        <v>15933.12</v>
      </c>
      <c r="AD219" s="25">
        <v>4063.95</v>
      </c>
      <c r="AE219" s="25">
        <f t="shared" si="186"/>
        <v>999853.35999999987</v>
      </c>
      <c r="AF219" s="25"/>
      <c r="AG219" s="25">
        <f t="shared" si="187"/>
        <v>999853.35999999987</v>
      </c>
      <c r="AH219" s="28" t="s">
        <v>633</v>
      </c>
      <c r="AI219" s="74"/>
      <c r="AJ219" s="29">
        <v>73296.53</v>
      </c>
      <c r="AK219" s="29">
        <v>13125.47</v>
      </c>
    </row>
    <row r="220" spans="1:37" ht="315" x14ac:dyDescent="0.25">
      <c r="A220" s="5">
        <v>214</v>
      </c>
      <c r="B220" s="69">
        <v>113139</v>
      </c>
      <c r="C220" s="146">
        <v>387</v>
      </c>
      <c r="D220" s="69" t="s">
        <v>163</v>
      </c>
      <c r="E220" s="13" t="s">
        <v>1148</v>
      </c>
      <c r="F220" s="122" t="s">
        <v>685</v>
      </c>
      <c r="G220" s="6" t="s">
        <v>732</v>
      </c>
      <c r="H220" s="21" t="s">
        <v>731</v>
      </c>
      <c r="I220" s="13" t="s">
        <v>733</v>
      </c>
      <c r="J220" s="75" t="s">
        <v>734</v>
      </c>
      <c r="K220" s="88">
        <v>43273</v>
      </c>
      <c r="L220" s="88">
        <v>43760</v>
      </c>
      <c r="M220" s="4">
        <f t="shared" si="189"/>
        <v>82.304185106128585</v>
      </c>
      <c r="N220" s="2" t="s">
        <v>363</v>
      </c>
      <c r="O220" s="2" t="s">
        <v>351</v>
      </c>
      <c r="P220" s="2" t="s">
        <v>351</v>
      </c>
      <c r="Q220" s="24" t="s">
        <v>365</v>
      </c>
      <c r="R220" s="2" t="s">
        <v>36</v>
      </c>
      <c r="S220" s="25">
        <f t="shared" si="182"/>
        <v>3201407.46</v>
      </c>
      <c r="T220" s="25">
        <v>2581656.2000000002</v>
      </c>
      <c r="U220" s="25">
        <v>619751.26</v>
      </c>
      <c r="V220" s="25">
        <f t="shared" si="183"/>
        <v>610524.23</v>
      </c>
      <c r="W220" s="25">
        <v>455586.4</v>
      </c>
      <c r="X220" s="25">
        <v>154937.82999999999</v>
      </c>
      <c r="Y220" s="25">
        <f t="shared" si="188"/>
        <v>0</v>
      </c>
      <c r="Z220" s="25">
        <v>0</v>
      </c>
      <c r="AA220" s="25">
        <v>0</v>
      </c>
      <c r="AB220" s="25">
        <f t="shared" si="190"/>
        <v>77794.52</v>
      </c>
      <c r="AC220" s="25">
        <v>61984.53</v>
      </c>
      <c r="AD220" s="25">
        <v>15809.99</v>
      </c>
      <c r="AE220" s="25">
        <f t="shared" si="186"/>
        <v>3889726.21</v>
      </c>
      <c r="AF220" s="25">
        <v>0</v>
      </c>
      <c r="AG220" s="25">
        <f t="shared" si="187"/>
        <v>3889726.21</v>
      </c>
      <c r="AH220" s="28" t="s">
        <v>633</v>
      </c>
      <c r="AI220" s="74" t="s">
        <v>187</v>
      </c>
      <c r="AJ220" s="29">
        <v>388971</v>
      </c>
      <c r="AK220" s="29">
        <v>0</v>
      </c>
    </row>
    <row r="221" spans="1:37" ht="346.5" x14ac:dyDescent="0.25">
      <c r="A221" s="2">
        <v>215</v>
      </c>
      <c r="B221" s="69">
        <v>111603</v>
      </c>
      <c r="C221" s="146">
        <v>195</v>
      </c>
      <c r="D221" s="69" t="s">
        <v>172</v>
      </c>
      <c r="E221" s="13" t="s">
        <v>165</v>
      </c>
      <c r="F221" s="122" t="s">
        <v>361</v>
      </c>
      <c r="G221" s="71" t="s">
        <v>747</v>
      </c>
      <c r="H221" s="71" t="s">
        <v>745</v>
      </c>
      <c r="I221" s="2" t="s">
        <v>744</v>
      </c>
      <c r="J221" s="75" t="s">
        <v>746</v>
      </c>
      <c r="K221" s="88">
        <v>43283</v>
      </c>
      <c r="L221" s="88">
        <v>43771</v>
      </c>
      <c r="M221" s="4">
        <f t="shared" si="189"/>
        <v>82.579446124039606</v>
      </c>
      <c r="N221" s="2" t="s">
        <v>363</v>
      </c>
      <c r="O221" s="2" t="s">
        <v>351</v>
      </c>
      <c r="P221" s="2" t="s">
        <v>351</v>
      </c>
      <c r="Q221" s="24" t="s">
        <v>365</v>
      </c>
      <c r="R221" s="2" t="s">
        <v>36</v>
      </c>
      <c r="S221" s="25">
        <f t="shared" si="182"/>
        <v>822254.14</v>
      </c>
      <c r="T221" s="25">
        <v>663076.28</v>
      </c>
      <c r="U221" s="25">
        <v>159177.85999999999</v>
      </c>
      <c r="V221" s="25">
        <f t="shared" si="183"/>
        <v>153544.35999999999</v>
      </c>
      <c r="W221" s="25">
        <v>114413.2</v>
      </c>
      <c r="X221" s="25">
        <v>39131.160000000003</v>
      </c>
      <c r="Y221" s="25">
        <f t="shared" si="188"/>
        <v>0</v>
      </c>
      <c r="Z221" s="25"/>
      <c r="AA221" s="25"/>
      <c r="AB221" s="25">
        <f t="shared" si="190"/>
        <v>19914.330000000002</v>
      </c>
      <c r="AC221" s="25">
        <v>15867.19</v>
      </c>
      <c r="AD221" s="25">
        <v>4047.14</v>
      </c>
      <c r="AE221" s="25">
        <f t="shared" si="186"/>
        <v>995712.83</v>
      </c>
      <c r="AF221" s="25">
        <v>0</v>
      </c>
      <c r="AG221" s="25">
        <f t="shared" si="187"/>
        <v>995712.83</v>
      </c>
      <c r="AH221" s="28" t="s">
        <v>633</v>
      </c>
      <c r="AI221" s="74" t="s">
        <v>1186</v>
      </c>
      <c r="AJ221" s="29">
        <v>99571.31</v>
      </c>
      <c r="AK221" s="29">
        <v>0</v>
      </c>
    </row>
    <row r="222" spans="1:37" ht="141.75" x14ac:dyDescent="0.25">
      <c r="A222" s="5">
        <v>216</v>
      </c>
      <c r="B222" s="69">
        <v>113188</v>
      </c>
      <c r="C222" s="146">
        <v>246</v>
      </c>
      <c r="D222" s="69" t="s">
        <v>171</v>
      </c>
      <c r="E222" s="13" t="s">
        <v>165</v>
      </c>
      <c r="F222" s="122" t="s">
        <v>361</v>
      </c>
      <c r="G222" s="56" t="s">
        <v>753</v>
      </c>
      <c r="H222" s="21" t="s">
        <v>754</v>
      </c>
      <c r="I222" s="13" t="s">
        <v>465</v>
      </c>
      <c r="J222" s="75" t="s">
        <v>755</v>
      </c>
      <c r="K222" s="88">
        <v>43284</v>
      </c>
      <c r="L222" s="88">
        <v>43711</v>
      </c>
      <c r="M222" s="4">
        <f t="shared" si="189"/>
        <v>82.304188575115816</v>
      </c>
      <c r="N222" s="2" t="s">
        <v>363</v>
      </c>
      <c r="O222" s="2" t="s">
        <v>351</v>
      </c>
      <c r="P222" s="2" t="s">
        <v>351</v>
      </c>
      <c r="Q222" s="24" t="s">
        <v>365</v>
      </c>
      <c r="R222" s="2" t="s">
        <v>36</v>
      </c>
      <c r="S222" s="25">
        <f t="shared" si="182"/>
        <v>745468.83000000007</v>
      </c>
      <c r="T222" s="25">
        <v>601155.66</v>
      </c>
      <c r="U222" s="25">
        <v>144313.17000000001</v>
      </c>
      <c r="V222" s="25">
        <f t="shared" si="183"/>
        <v>142164.54</v>
      </c>
      <c r="W222" s="25">
        <v>106086.28</v>
      </c>
      <c r="X222" s="25">
        <v>36078.26</v>
      </c>
      <c r="Y222" s="25">
        <f t="shared" si="188"/>
        <v>0</v>
      </c>
      <c r="Z222" s="25">
        <v>0</v>
      </c>
      <c r="AA222" s="25">
        <v>0</v>
      </c>
      <c r="AB222" s="25">
        <f t="shared" si="190"/>
        <v>18114.98</v>
      </c>
      <c r="AC222" s="25">
        <v>14433.5</v>
      </c>
      <c r="AD222" s="25">
        <v>3681.48</v>
      </c>
      <c r="AE222" s="25">
        <f t="shared" si="186"/>
        <v>905748.35000000009</v>
      </c>
      <c r="AF222" s="25">
        <v>0</v>
      </c>
      <c r="AG222" s="25">
        <f t="shared" si="187"/>
        <v>905748.35000000009</v>
      </c>
      <c r="AH222" s="28" t="s">
        <v>633</v>
      </c>
      <c r="AI222" s="74" t="s">
        <v>187</v>
      </c>
      <c r="AJ222" s="29">
        <v>76816.800000000003</v>
      </c>
      <c r="AK222" s="29">
        <v>13758.03</v>
      </c>
    </row>
    <row r="223" spans="1:37" ht="252" x14ac:dyDescent="0.25">
      <c r="A223" s="5">
        <v>217</v>
      </c>
      <c r="B223" s="69">
        <v>116097</v>
      </c>
      <c r="C223" s="146">
        <v>394</v>
      </c>
      <c r="D223" s="69" t="s">
        <v>177</v>
      </c>
      <c r="E223" s="230" t="s">
        <v>165</v>
      </c>
      <c r="F223" s="110" t="s">
        <v>490</v>
      </c>
      <c r="G223" s="75" t="s">
        <v>767</v>
      </c>
      <c r="H223" s="21" t="s">
        <v>766</v>
      </c>
      <c r="I223" s="13" t="s">
        <v>549</v>
      </c>
      <c r="J223" s="75" t="s">
        <v>768</v>
      </c>
      <c r="K223" s="88">
        <v>43284</v>
      </c>
      <c r="L223" s="88">
        <v>44077</v>
      </c>
      <c r="M223" s="4">
        <f t="shared" si="189"/>
        <v>83.983862774791262</v>
      </c>
      <c r="N223" s="2" t="s">
        <v>363</v>
      </c>
      <c r="O223" s="2" t="s">
        <v>351</v>
      </c>
      <c r="P223" s="2" t="s">
        <v>351</v>
      </c>
      <c r="Q223" s="24" t="s">
        <v>157</v>
      </c>
      <c r="R223" s="2" t="s">
        <v>36</v>
      </c>
      <c r="S223" s="25">
        <f t="shared" si="182"/>
        <v>6396515.5899999999</v>
      </c>
      <c r="T223" s="25">
        <v>5158232.53</v>
      </c>
      <c r="U223" s="25">
        <v>1238283.06</v>
      </c>
      <c r="V223" s="25">
        <f t="shared" si="183"/>
        <v>472527.32999999996</v>
      </c>
      <c r="W223" s="25">
        <v>349201.67</v>
      </c>
      <c r="X223" s="25">
        <v>123325.66</v>
      </c>
      <c r="Y223" s="25">
        <f t="shared" si="188"/>
        <v>747319.77</v>
      </c>
      <c r="Z223" s="25">
        <v>561074.66</v>
      </c>
      <c r="AA223" s="25">
        <v>186245.11</v>
      </c>
      <c r="AB223" s="25">
        <f t="shared" si="190"/>
        <v>0</v>
      </c>
      <c r="AC223" s="25">
        <v>0</v>
      </c>
      <c r="AD223" s="25">
        <v>0</v>
      </c>
      <c r="AE223" s="25">
        <f t="shared" si="186"/>
        <v>7616362.6899999995</v>
      </c>
      <c r="AF223" s="25">
        <v>0</v>
      </c>
      <c r="AG223" s="25">
        <f t="shared" si="187"/>
        <v>7616362.6899999995</v>
      </c>
      <c r="AH223" s="28" t="s">
        <v>633</v>
      </c>
      <c r="AI223" s="74" t="s">
        <v>187</v>
      </c>
      <c r="AJ223" s="29">
        <v>0</v>
      </c>
      <c r="AK223" s="29">
        <v>0</v>
      </c>
    </row>
    <row r="224" spans="1:37" ht="409.5" x14ac:dyDescent="0.25">
      <c r="A224" s="2">
        <v>218</v>
      </c>
      <c r="B224" s="69">
        <v>109966</v>
      </c>
      <c r="C224" s="146">
        <v>368</v>
      </c>
      <c r="D224" s="69" t="s">
        <v>177</v>
      </c>
      <c r="E224" s="13" t="s">
        <v>165</v>
      </c>
      <c r="F224" s="122" t="s">
        <v>361</v>
      </c>
      <c r="G224" s="233" t="s">
        <v>763</v>
      </c>
      <c r="H224" s="233" t="s">
        <v>764</v>
      </c>
      <c r="I224" s="13" t="s">
        <v>465</v>
      </c>
      <c r="J224" s="75" t="s">
        <v>765</v>
      </c>
      <c r="K224" s="88">
        <v>43284</v>
      </c>
      <c r="L224" s="88">
        <v>43772</v>
      </c>
      <c r="M224" s="4">
        <f t="shared" si="189"/>
        <v>82.304190385931335</v>
      </c>
      <c r="N224" s="2" t="s">
        <v>363</v>
      </c>
      <c r="O224" s="2" t="s">
        <v>359</v>
      </c>
      <c r="P224" s="2" t="s">
        <v>1057</v>
      </c>
      <c r="Q224" s="24" t="s">
        <v>365</v>
      </c>
      <c r="R224" s="2" t="s">
        <v>36</v>
      </c>
      <c r="S224" s="25">
        <f t="shared" si="182"/>
        <v>820713.65</v>
      </c>
      <c r="T224" s="25">
        <v>661834.04</v>
      </c>
      <c r="U224" s="25">
        <v>158879.60999999999</v>
      </c>
      <c r="V224" s="25">
        <f t="shared" si="183"/>
        <v>156514.07999999999</v>
      </c>
      <c r="W224" s="25">
        <v>116794.2</v>
      </c>
      <c r="X224" s="25">
        <v>39719.879999999997</v>
      </c>
      <c r="Y224" s="25">
        <f t="shared" si="188"/>
        <v>0</v>
      </c>
      <c r="Z224" s="25">
        <v>0</v>
      </c>
      <c r="AA224" s="25">
        <v>0</v>
      </c>
      <c r="AB224" s="25">
        <f t="shared" si="190"/>
        <v>19943.43</v>
      </c>
      <c r="AC224" s="25">
        <v>15890.39</v>
      </c>
      <c r="AD224" s="25">
        <v>4053.04</v>
      </c>
      <c r="AE224" s="25">
        <f t="shared" si="186"/>
        <v>997171.16</v>
      </c>
      <c r="AF224" s="25">
        <v>0</v>
      </c>
      <c r="AG224" s="25">
        <f t="shared" si="187"/>
        <v>997171.16</v>
      </c>
      <c r="AH224" s="28" t="s">
        <v>633</v>
      </c>
      <c r="AI224" s="74" t="s">
        <v>187</v>
      </c>
      <c r="AJ224" s="29">
        <v>97719.31</v>
      </c>
      <c r="AK224" s="29">
        <v>16734.59</v>
      </c>
    </row>
    <row r="225" spans="1:37" ht="141.75" x14ac:dyDescent="0.25">
      <c r="A225" s="5">
        <v>219</v>
      </c>
      <c r="B225" s="69">
        <v>112133</v>
      </c>
      <c r="C225" s="146">
        <v>149</v>
      </c>
      <c r="D225" s="69" t="s">
        <v>696</v>
      </c>
      <c r="E225" s="13" t="s">
        <v>165</v>
      </c>
      <c r="F225" s="122" t="s">
        <v>361</v>
      </c>
      <c r="G225" s="72" t="s">
        <v>770</v>
      </c>
      <c r="H225" s="21" t="s">
        <v>771</v>
      </c>
      <c r="I225" s="13" t="s">
        <v>772</v>
      </c>
      <c r="J225" s="234" t="s">
        <v>773</v>
      </c>
      <c r="K225" s="88">
        <v>43286</v>
      </c>
      <c r="L225" s="88">
        <v>43773</v>
      </c>
      <c r="M225" s="4">
        <f t="shared" si="189"/>
        <v>82.304192989201169</v>
      </c>
      <c r="N225" s="2" t="s">
        <v>363</v>
      </c>
      <c r="O225" s="2" t="s">
        <v>774</v>
      </c>
      <c r="P225" s="2" t="s">
        <v>762</v>
      </c>
      <c r="Q225" s="24" t="s">
        <v>365</v>
      </c>
      <c r="R225" s="2" t="s">
        <v>36</v>
      </c>
      <c r="S225" s="25">
        <v>615782.40000000002</v>
      </c>
      <c r="T225" s="25">
        <v>496574.82</v>
      </c>
      <c r="U225" s="25">
        <v>119207.58</v>
      </c>
      <c r="V225" s="25">
        <f t="shared" si="183"/>
        <v>117432.69</v>
      </c>
      <c r="W225" s="25">
        <v>87630.81</v>
      </c>
      <c r="X225" s="25">
        <v>29801.88</v>
      </c>
      <c r="Y225" s="25">
        <f>Z225+AA225</f>
        <v>0</v>
      </c>
      <c r="Z225" s="25"/>
      <c r="AA225" s="25"/>
      <c r="AB225" s="25">
        <f>AC225+AD225</f>
        <v>14963.56</v>
      </c>
      <c r="AC225" s="25">
        <v>11922.59</v>
      </c>
      <c r="AD225" s="25">
        <v>3040.97</v>
      </c>
      <c r="AE225" s="25">
        <f t="shared" si="186"/>
        <v>748178.65000000014</v>
      </c>
      <c r="AF225" s="25"/>
      <c r="AG225" s="25">
        <f t="shared" si="187"/>
        <v>748178.65000000014</v>
      </c>
      <c r="AH225" s="28" t="s">
        <v>633</v>
      </c>
      <c r="AI225" s="74" t="s">
        <v>187</v>
      </c>
      <c r="AJ225" s="29">
        <f>67020+7797</f>
        <v>74817</v>
      </c>
      <c r="AK225" s="29">
        <v>0</v>
      </c>
    </row>
    <row r="226" spans="1:37" ht="141.75" x14ac:dyDescent="0.25">
      <c r="A226" s="5">
        <v>220</v>
      </c>
      <c r="B226" s="69">
        <v>112698</v>
      </c>
      <c r="C226" s="146">
        <v>231</v>
      </c>
      <c r="D226" s="69" t="s">
        <v>171</v>
      </c>
      <c r="E226" s="13" t="s">
        <v>165</v>
      </c>
      <c r="F226" s="122" t="s">
        <v>361</v>
      </c>
      <c r="G226" s="72" t="s">
        <v>779</v>
      </c>
      <c r="H226" s="21" t="s">
        <v>780</v>
      </c>
      <c r="I226" s="13" t="s">
        <v>781</v>
      </c>
      <c r="J226" s="234" t="s">
        <v>782</v>
      </c>
      <c r="K226" s="88">
        <v>43273</v>
      </c>
      <c r="L226" s="88">
        <v>43638</v>
      </c>
      <c r="M226" s="4">
        <f t="shared" si="189"/>
        <v>82.525439844084019</v>
      </c>
      <c r="N226" s="2" t="s">
        <v>363</v>
      </c>
      <c r="O226" s="2" t="s">
        <v>351</v>
      </c>
      <c r="P226" s="2" t="s">
        <v>351</v>
      </c>
      <c r="Q226" s="24" t="s">
        <v>365</v>
      </c>
      <c r="R226" s="2" t="s">
        <v>36</v>
      </c>
      <c r="S226" s="25">
        <f t="shared" si="182"/>
        <v>815706.04</v>
      </c>
      <c r="T226" s="25">
        <v>657795.85</v>
      </c>
      <c r="U226" s="25">
        <v>157910.19</v>
      </c>
      <c r="V226" s="25">
        <f t="shared" si="183"/>
        <v>134706.16</v>
      </c>
      <c r="W226" s="25">
        <v>100520.65</v>
      </c>
      <c r="X226" s="25">
        <v>34185.51</v>
      </c>
      <c r="Y226" s="25">
        <f t="shared" si="188"/>
        <v>20853.009999999998</v>
      </c>
      <c r="Z226" s="25">
        <v>15560.97</v>
      </c>
      <c r="AA226" s="25">
        <v>5292.04</v>
      </c>
      <c r="AB226" s="25">
        <f t="shared" si="190"/>
        <v>17164.59</v>
      </c>
      <c r="AC226" s="25">
        <v>13676.27</v>
      </c>
      <c r="AD226" s="25">
        <v>3488.32</v>
      </c>
      <c r="AE226" s="25">
        <f t="shared" si="186"/>
        <v>988429.8</v>
      </c>
      <c r="AF226" s="25"/>
      <c r="AG226" s="25">
        <f t="shared" si="187"/>
        <v>988429.8</v>
      </c>
      <c r="AH226" s="28" t="s">
        <v>633</v>
      </c>
      <c r="AI226" s="74" t="s">
        <v>187</v>
      </c>
      <c r="AJ226" s="29">
        <v>85822.98</v>
      </c>
      <c r="AK226" s="29">
        <v>0</v>
      </c>
    </row>
    <row r="227" spans="1:37" ht="409.5" x14ac:dyDescent="0.25">
      <c r="A227" s="2">
        <v>221</v>
      </c>
      <c r="B227" s="69">
        <v>112427</v>
      </c>
      <c r="C227" s="146">
        <v>367</v>
      </c>
      <c r="D227" s="69" t="s">
        <v>177</v>
      </c>
      <c r="E227" s="13" t="s">
        <v>165</v>
      </c>
      <c r="F227" s="122" t="s">
        <v>361</v>
      </c>
      <c r="G227" s="72" t="s">
        <v>787</v>
      </c>
      <c r="H227" s="21" t="s">
        <v>788</v>
      </c>
      <c r="I227" s="13" t="s">
        <v>790</v>
      </c>
      <c r="J227" s="75" t="s">
        <v>789</v>
      </c>
      <c r="K227" s="88">
        <v>43290</v>
      </c>
      <c r="L227" s="88">
        <v>43778</v>
      </c>
      <c r="M227" s="4">
        <f t="shared" si="189"/>
        <v>82.304189883139372</v>
      </c>
      <c r="N227" s="2" t="s">
        <v>363</v>
      </c>
      <c r="O227" s="2" t="s">
        <v>351</v>
      </c>
      <c r="P227" s="2" t="s">
        <v>351</v>
      </c>
      <c r="Q227" s="24" t="s">
        <v>365</v>
      </c>
      <c r="R227" s="2" t="s">
        <v>36</v>
      </c>
      <c r="S227" s="25">
        <f t="shared" si="182"/>
        <v>785233.14</v>
      </c>
      <c r="T227" s="25">
        <v>633222.11</v>
      </c>
      <c r="U227" s="25">
        <v>152011.03</v>
      </c>
      <c r="V227" s="25">
        <f t="shared" si="183"/>
        <v>149747.75</v>
      </c>
      <c r="W227" s="25">
        <v>111745.03</v>
      </c>
      <c r="X227" s="25">
        <v>38002.720000000001</v>
      </c>
      <c r="Y227" s="25">
        <f t="shared" si="188"/>
        <v>0</v>
      </c>
      <c r="Z227" s="25">
        <v>0</v>
      </c>
      <c r="AA227" s="25">
        <v>0</v>
      </c>
      <c r="AB227" s="25">
        <f t="shared" si="190"/>
        <v>19081.28</v>
      </c>
      <c r="AC227" s="25">
        <v>15203.43</v>
      </c>
      <c r="AD227" s="25">
        <v>3877.85</v>
      </c>
      <c r="AE227" s="25">
        <f t="shared" si="186"/>
        <v>954062.17</v>
      </c>
      <c r="AF227" s="25">
        <v>0</v>
      </c>
      <c r="AG227" s="25">
        <f t="shared" si="187"/>
        <v>954062.17</v>
      </c>
      <c r="AH227" s="28" t="s">
        <v>633</v>
      </c>
      <c r="AI227" s="74" t="s">
        <v>187</v>
      </c>
      <c r="AJ227" s="29">
        <v>57915.69</v>
      </c>
      <c r="AK227" s="29">
        <v>0</v>
      </c>
    </row>
    <row r="228" spans="1:37" ht="141.75" x14ac:dyDescent="0.25">
      <c r="A228" s="5">
        <v>222</v>
      </c>
      <c r="B228" s="69">
        <v>112409</v>
      </c>
      <c r="C228" s="146">
        <v>150</v>
      </c>
      <c r="D228" s="69" t="s">
        <v>696</v>
      </c>
      <c r="E228" s="13" t="s">
        <v>165</v>
      </c>
      <c r="F228" s="122" t="s">
        <v>361</v>
      </c>
      <c r="G228" s="72" t="s">
        <v>791</v>
      </c>
      <c r="H228" s="21" t="s">
        <v>792</v>
      </c>
      <c r="I228" s="13" t="s">
        <v>394</v>
      </c>
      <c r="J228" s="75" t="s">
        <v>793</v>
      </c>
      <c r="K228" s="88">
        <v>43291</v>
      </c>
      <c r="L228" s="88">
        <v>43778</v>
      </c>
      <c r="M228" s="4">
        <f t="shared" si="189"/>
        <v>82.304188969946821</v>
      </c>
      <c r="N228" s="2" t="s">
        <v>363</v>
      </c>
      <c r="O228" s="2" t="s">
        <v>472</v>
      </c>
      <c r="P228" s="2" t="s">
        <v>342</v>
      </c>
      <c r="Q228" s="24" t="s">
        <v>365</v>
      </c>
      <c r="R228" s="2" t="s">
        <v>36</v>
      </c>
      <c r="S228" s="25">
        <f t="shared" si="182"/>
        <v>780523.20000000007</v>
      </c>
      <c r="T228" s="25">
        <v>629423.91</v>
      </c>
      <c r="U228" s="25">
        <v>151099.29</v>
      </c>
      <c r="V228" s="25">
        <f t="shared" si="183"/>
        <v>148849.57</v>
      </c>
      <c r="W228" s="25">
        <v>111074.8</v>
      </c>
      <c r="X228" s="25">
        <v>37774.769999999997</v>
      </c>
      <c r="Y228" s="25">
        <f t="shared" si="188"/>
        <v>0</v>
      </c>
      <c r="Z228" s="25"/>
      <c r="AA228" s="25"/>
      <c r="AB228" s="25">
        <f t="shared" si="190"/>
        <v>18966.810000000001</v>
      </c>
      <c r="AC228" s="25">
        <v>15112.25</v>
      </c>
      <c r="AD228" s="25">
        <v>3854.56</v>
      </c>
      <c r="AE228" s="25">
        <f t="shared" si="186"/>
        <v>948339.58000000007</v>
      </c>
      <c r="AF228" s="25">
        <v>0</v>
      </c>
      <c r="AG228" s="25">
        <f t="shared" si="187"/>
        <v>948339.58000000007</v>
      </c>
      <c r="AH228" s="28" t="s">
        <v>633</v>
      </c>
      <c r="AI228" s="74" t="s">
        <v>187</v>
      </c>
      <c r="AJ228" s="29">
        <v>94833</v>
      </c>
      <c r="AK228" s="29">
        <v>0</v>
      </c>
    </row>
    <row r="229" spans="1:37" ht="141.75" x14ac:dyDescent="0.25">
      <c r="A229" s="5">
        <v>223</v>
      </c>
      <c r="B229" s="69">
        <v>112861</v>
      </c>
      <c r="C229" s="146">
        <v>324</v>
      </c>
      <c r="D229" s="69" t="s">
        <v>168</v>
      </c>
      <c r="E229" s="13" t="s">
        <v>165</v>
      </c>
      <c r="F229" s="122" t="s">
        <v>361</v>
      </c>
      <c r="G229" s="56" t="s">
        <v>795</v>
      </c>
      <c r="H229" s="21" t="s">
        <v>796</v>
      </c>
      <c r="I229" s="13" t="s">
        <v>394</v>
      </c>
      <c r="J229" s="235" t="s">
        <v>797</v>
      </c>
      <c r="K229" s="88">
        <v>43290</v>
      </c>
      <c r="L229" s="88">
        <v>43777</v>
      </c>
      <c r="M229" s="4">
        <f t="shared" si="189"/>
        <v>82.304188158991209</v>
      </c>
      <c r="N229" s="2" t="s">
        <v>363</v>
      </c>
      <c r="O229" s="2" t="s">
        <v>156</v>
      </c>
      <c r="P229" s="2" t="s">
        <v>156</v>
      </c>
      <c r="Q229" s="24"/>
      <c r="R229" s="2" t="s">
        <v>36</v>
      </c>
      <c r="S229" s="25">
        <f t="shared" si="182"/>
        <v>649951.81999999995</v>
      </c>
      <c r="T229" s="25">
        <v>524129.49</v>
      </c>
      <c r="U229" s="25">
        <v>125822.33</v>
      </c>
      <c r="V229" s="25">
        <f t="shared" si="183"/>
        <v>123949</v>
      </c>
      <c r="W229" s="25">
        <v>92493.43</v>
      </c>
      <c r="X229" s="25">
        <v>31455.57</v>
      </c>
      <c r="Y229" s="25">
        <f t="shared" si="188"/>
        <v>0</v>
      </c>
      <c r="Z229" s="25"/>
      <c r="AA229" s="25"/>
      <c r="AB229" s="25">
        <f t="shared" si="190"/>
        <v>15793.89</v>
      </c>
      <c r="AC229" s="25">
        <v>12584.16</v>
      </c>
      <c r="AD229" s="25">
        <v>3209.73</v>
      </c>
      <c r="AE229" s="25">
        <f t="shared" si="186"/>
        <v>789694.71</v>
      </c>
      <c r="AF229" s="25">
        <v>0</v>
      </c>
      <c r="AG229" s="25">
        <f t="shared" si="187"/>
        <v>789694.71</v>
      </c>
      <c r="AH229" s="28" t="s">
        <v>633</v>
      </c>
      <c r="AI229" s="74" t="s">
        <v>187</v>
      </c>
      <c r="AJ229" s="29">
        <v>78969.47</v>
      </c>
      <c r="AK229" s="29">
        <v>0</v>
      </c>
    </row>
    <row r="230" spans="1:37" ht="189" x14ac:dyDescent="0.25">
      <c r="A230" s="2">
        <v>224</v>
      </c>
      <c r="B230" s="69">
        <v>110709</v>
      </c>
      <c r="C230" s="146">
        <v>313</v>
      </c>
      <c r="D230" s="236" t="s">
        <v>168</v>
      </c>
      <c r="E230" s="13" t="s">
        <v>165</v>
      </c>
      <c r="F230" s="122" t="s">
        <v>361</v>
      </c>
      <c r="G230" s="56" t="s">
        <v>798</v>
      </c>
      <c r="H230" s="21" t="s">
        <v>799</v>
      </c>
      <c r="I230" s="13" t="s">
        <v>394</v>
      </c>
      <c r="J230" s="235" t="s">
        <v>800</v>
      </c>
      <c r="K230" s="88">
        <v>43291</v>
      </c>
      <c r="L230" s="88">
        <v>43778</v>
      </c>
      <c r="M230" s="4">
        <f t="shared" si="189"/>
        <v>82.304183081659716</v>
      </c>
      <c r="N230" s="2" t="s">
        <v>363</v>
      </c>
      <c r="O230" s="2" t="s">
        <v>156</v>
      </c>
      <c r="P230" s="2" t="s">
        <v>156</v>
      </c>
      <c r="Q230" s="24"/>
      <c r="R230" s="2" t="s">
        <v>36</v>
      </c>
      <c r="S230" s="25">
        <f t="shared" si="182"/>
        <v>821857.62999999989</v>
      </c>
      <c r="T230" s="25">
        <v>662756.56999999995</v>
      </c>
      <c r="U230" s="25">
        <v>159101.06</v>
      </c>
      <c r="V230" s="25">
        <f t="shared" si="183"/>
        <v>156732.34</v>
      </c>
      <c r="W230" s="25">
        <v>116957.1</v>
      </c>
      <c r="X230" s="25">
        <v>39775.24</v>
      </c>
      <c r="Y230" s="25">
        <f t="shared" si="188"/>
        <v>0</v>
      </c>
      <c r="Z230" s="25"/>
      <c r="AA230" s="25"/>
      <c r="AB230" s="25">
        <f t="shared" si="190"/>
        <v>19971.22</v>
      </c>
      <c r="AC230" s="25">
        <v>15912.5</v>
      </c>
      <c r="AD230" s="25">
        <v>4058.72</v>
      </c>
      <c r="AE230" s="25">
        <f t="shared" si="186"/>
        <v>998561.18999999983</v>
      </c>
      <c r="AF230" s="25">
        <v>576</v>
      </c>
      <c r="AG230" s="25">
        <f>AE230+AF230</f>
        <v>999137.18999999983</v>
      </c>
      <c r="AH230" s="28" t="s">
        <v>633</v>
      </c>
      <c r="AI230" s="74" t="s">
        <v>187</v>
      </c>
      <c r="AJ230" s="29">
        <v>99856.11</v>
      </c>
      <c r="AK230" s="29">
        <v>0</v>
      </c>
    </row>
    <row r="231" spans="1:37" ht="378" x14ac:dyDescent="0.25">
      <c r="A231" s="5">
        <v>225</v>
      </c>
      <c r="B231" s="69">
        <v>113039</v>
      </c>
      <c r="C231" s="146">
        <v>200</v>
      </c>
      <c r="D231" s="69" t="s">
        <v>173</v>
      </c>
      <c r="E231" s="13" t="s">
        <v>165</v>
      </c>
      <c r="F231" s="122" t="s">
        <v>361</v>
      </c>
      <c r="G231" s="237" t="s">
        <v>807</v>
      </c>
      <c r="H231" s="73" t="s">
        <v>808</v>
      </c>
      <c r="I231" s="13" t="s">
        <v>394</v>
      </c>
      <c r="J231" s="75" t="s">
        <v>809</v>
      </c>
      <c r="K231" s="88">
        <v>43291</v>
      </c>
      <c r="L231" s="88">
        <v>43778</v>
      </c>
      <c r="M231" s="4">
        <f>S231/AE231*100</f>
        <v>82.30418382046426</v>
      </c>
      <c r="N231" s="2" t="s">
        <v>363</v>
      </c>
      <c r="O231" s="2" t="s">
        <v>313</v>
      </c>
      <c r="P231" s="2" t="s">
        <v>810</v>
      </c>
      <c r="Q231" s="24" t="s">
        <v>365</v>
      </c>
      <c r="R231" s="2" t="s">
        <v>36</v>
      </c>
      <c r="S231" s="25">
        <f t="shared" si="182"/>
        <v>812437.94000000006</v>
      </c>
      <c r="T231" s="25">
        <v>655160.41</v>
      </c>
      <c r="U231" s="25">
        <v>157277.53</v>
      </c>
      <c r="V231" s="25">
        <f t="shared" si="183"/>
        <v>154935.91999999998</v>
      </c>
      <c r="W231" s="25">
        <v>115616.54</v>
      </c>
      <c r="X231" s="25">
        <v>39319.379999999997</v>
      </c>
      <c r="Y231" s="25">
        <f t="shared" si="188"/>
        <v>0</v>
      </c>
      <c r="Z231" s="25">
        <v>0</v>
      </c>
      <c r="AA231" s="25">
        <v>0</v>
      </c>
      <c r="AB231" s="25">
        <f t="shared" si="190"/>
        <v>19742.349999999999</v>
      </c>
      <c r="AC231" s="25">
        <v>15730.16</v>
      </c>
      <c r="AD231" s="25">
        <v>4012.19</v>
      </c>
      <c r="AE231" s="25">
        <f t="shared" si="186"/>
        <v>987116.21000000008</v>
      </c>
      <c r="AF231" s="25"/>
      <c r="AG231" s="25">
        <f t="shared" si="187"/>
        <v>987116.21000000008</v>
      </c>
      <c r="AH231" s="28" t="s">
        <v>633</v>
      </c>
      <c r="AI231" s="74" t="s">
        <v>187</v>
      </c>
      <c r="AJ231" s="29">
        <v>98711.62</v>
      </c>
      <c r="AK231" s="29">
        <v>0</v>
      </c>
    </row>
    <row r="232" spans="1:37" ht="141.75" x14ac:dyDescent="0.25">
      <c r="A232" s="5">
        <v>226</v>
      </c>
      <c r="B232" s="69">
        <v>113125</v>
      </c>
      <c r="C232" s="146">
        <v>230</v>
      </c>
      <c r="D232" s="69" t="s">
        <v>171</v>
      </c>
      <c r="E232" s="13" t="s">
        <v>165</v>
      </c>
      <c r="F232" s="122" t="s">
        <v>361</v>
      </c>
      <c r="G232" s="56" t="s">
        <v>818</v>
      </c>
      <c r="H232" s="21" t="s">
        <v>819</v>
      </c>
      <c r="I232" s="13" t="s">
        <v>394</v>
      </c>
      <c r="J232" s="92" t="s">
        <v>820</v>
      </c>
      <c r="K232" s="88">
        <v>43291</v>
      </c>
      <c r="L232" s="88">
        <v>43718</v>
      </c>
      <c r="M232" s="4">
        <f t="shared" si="189"/>
        <v>82.304188716846156</v>
      </c>
      <c r="N232" s="2" t="s">
        <v>363</v>
      </c>
      <c r="O232" s="2" t="s">
        <v>351</v>
      </c>
      <c r="P232" s="2" t="s">
        <v>351</v>
      </c>
      <c r="Q232" s="24" t="s">
        <v>365</v>
      </c>
      <c r="R232" s="2" t="s">
        <v>36</v>
      </c>
      <c r="S232" s="25">
        <f t="shared" si="182"/>
        <v>736342.77</v>
      </c>
      <c r="T232" s="25">
        <v>593796.28</v>
      </c>
      <c r="U232" s="25">
        <v>142546.49</v>
      </c>
      <c r="V232" s="25">
        <f t="shared" si="183"/>
        <v>140424.16999999998</v>
      </c>
      <c r="W232" s="25">
        <v>104787.58</v>
      </c>
      <c r="X232" s="25">
        <v>35636.589999999997</v>
      </c>
      <c r="Y232" s="25">
        <f t="shared" si="188"/>
        <v>0</v>
      </c>
      <c r="Z232" s="25"/>
      <c r="AA232" s="25"/>
      <c r="AB232" s="25">
        <f t="shared" si="190"/>
        <v>17893.2</v>
      </c>
      <c r="AC232" s="25">
        <v>14256.8</v>
      </c>
      <c r="AD232" s="25">
        <v>3636.4</v>
      </c>
      <c r="AE232" s="25">
        <f t="shared" si="186"/>
        <v>894660.1399999999</v>
      </c>
      <c r="AF232" s="25">
        <v>0</v>
      </c>
      <c r="AG232" s="25">
        <f t="shared" si="187"/>
        <v>894660.1399999999</v>
      </c>
      <c r="AH232" s="28" t="s">
        <v>633</v>
      </c>
      <c r="AI232" s="74" t="s">
        <v>465</v>
      </c>
      <c r="AJ232" s="29">
        <v>89466</v>
      </c>
      <c r="AK232" s="29">
        <v>0</v>
      </c>
    </row>
    <row r="233" spans="1:37" ht="299.25" x14ac:dyDescent="0.25">
      <c r="A233" s="2">
        <v>227</v>
      </c>
      <c r="B233" s="69">
        <v>112435</v>
      </c>
      <c r="C233" s="146">
        <v>323</v>
      </c>
      <c r="D233" s="69" t="s">
        <v>168</v>
      </c>
      <c r="E233" s="13" t="s">
        <v>165</v>
      </c>
      <c r="F233" s="122" t="s">
        <v>361</v>
      </c>
      <c r="G233" s="56" t="s">
        <v>821</v>
      </c>
      <c r="H233" s="21" t="s">
        <v>822</v>
      </c>
      <c r="I233" s="13" t="s">
        <v>823</v>
      </c>
      <c r="J233" s="75" t="s">
        <v>824</v>
      </c>
      <c r="K233" s="88">
        <v>43292</v>
      </c>
      <c r="L233" s="88">
        <v>43656</v>
      </c>
      <c r="M233" s="4">
        <f t="shared" si="189"/>
        <v>82.304183058122618</v>
      </c>
      <c r="N233" s="2" t="s">
        <v>363</v>
      </c>
      <c r="O233" s="2" t="s">
        <v>374</v>
      </c>
      <c r="P233" s="2" t="s">
        <v>374</v>
      </c>
      <c r="Q233" s="24" t="s">
        <v>365</v>
      </c>
      <c r="R233" s="2" t="s">
        <v>36</v>
      </c>
      <c r="S233" s="25">
        <f t="shared" si="182"/>
        <v>815316.89</v>
      </c>
      <c r="T233" s="25">
        <v>657481.98</v>
      </c>
      <c r="U233" s="25">
        <v>157834.91</v>
      </c>
      <c r="V233" s="25">
        <f t="shared" si="183"/>
        <v>155484.97999999998</v>
      </c>
      <c r="W233" s="25">
        <v>116026.31</v>
      </c>
      <c r="X233" s="25">
        <v>39458.67</v>
      </c>
      <c r="Y233" s="25">
        <f t="shared" si="188"/>
        <v>0</v>
      </c>
      <c r="Z233" s="25"/>
      <c r="AA233" s="25"/>
      <c r="AB233" s="25">
        <f t="shared" si="190"/>
        <v>19812.288</v>
      </c>
      <c r="AC233" s="25">
        <v>15785.897999999999</v>
      </c>
      <c r="AD233" s="25">
        <v>4026.39</v>
      </c>
      <c r="AE233" s="25">
        <f t="shared" si="186"/>
        <v>990614.15800000005</v>
      </c>
      <c r="AF233" s="25"/>
      <c r="AG233" s="25">
        <f t="shared" si="187"/>
        <v>990614.15800000005</v>
      </c>
      <c r="AH233" s="28" t="s">
        <v>633</v>
      </c>
      <c r="AI233" s="74" t="s">
        <v>187</v>
      </c>
      <c r="AJ233" s="29">
        <v>182405.8</v>
      </c>
      <c r="AK233" s="29">
        <v>15703.63</v>
      </c>
    </row>
    <row r="234" spans="1:37" ht="157.5" x14ac:dyDescent="0.25">
      <c r="A234" s="5">
        <v>228</v>
      </c>
      <c r="B234" s="69">
        <v>110839</v>
      </c>
      <c r="C234" s="146">
        <v>306</v>
      </c>
      <c r="D234" s="69" t="s">
        <v>168</v>
      </c>
      <c r="E234" s="13" t="s">
        <v>165</v>
      </c>
      <c r="F234" s="122" t="s">
        <v>361</v>
      </c>
      <c r="G234" s="56" t="s">
        <v>825</v>
      </c>
      <c r="H234" s="21" t="s">
        <v>826</v>
      </c>
      <c r="I234" s="13" t="s">
        <v>828</v>
      </c>
      <c r="J234" s="201" t="s">
        <v>827</v>
      </c>
      <c r="K234" s="88">
        <v>43292</v>
      </c>
      <c r="L234" s="88">
        <v>43779</v>
      </c>
      <c r="M234" s="4">
        <f t="shared" si="189"/>
        <v>82.304186579367027</v>
      </c>
      <c r="N234" s="2" t="s">
        <v>363</v>
      </c>
      <c r="O234" s="2" t="s">
        <v>829</v>
      </c>
      <c r="P234" s="2" t="s">
        <v>829</v>
      </c>
      <c r="Q234" s="24" t="s">
        <v>365</v>
      </c>
      <c r="R234" s="2" t="s">
        <v>36</v>
      </c>
      <c r="S234" s="25">
        <f t="shared" si="182"/>
        <v>800537.35</v>
      </c>
      <c r="T234" s="25">
        <v>645563.62</v>
      </c>
      <c r="U234" s="25">
        <v>154973.73000000001</v>
      </c>
      <c r="V234" s="25">
        <f t="shared" si="183"/>
        <v>152666.38</v>
      </c>
      <c r="W234" s="25">
        <v>113922.98</v>
      </c>
      <c r="X234" s="25">
        <v>38743.4</v>
      </c>
      <c r="Y234" s="25">
        <f t="shared" si="188"/>
        <v>0</v>
      </c>
      <c r="Z234" s="25"/>
      <c r="AA234" s="25"/>
      <c r="AB234" s="25">
        <f t="shared" si="190"/>
        <v>19453.170299999998</v>
      </c>
      <c r="AC234" s="25">
        <v>15499.741</v>
      </c>
      <c r="AD234" s="25">
        <v>3953.4292999999998</v>
      </c>
      <c r="AE234" s="25">
        <f t="shared" si="186"/>
        <v>972656.90029999998</v>
      </c>
      <c r="AF234" s="25"/>
      <c r="AG234" s="25">
        <f t="shared" si="187"/>
        <v>972656.90029999998</v>
      </c>
      <c r="AH234" s="28" t="s">
        <v>633</v>
      </c>
      <c r="AI234" s="74" t="s">
        <v>187</v>
      </c>
      <c r="AJ234" s="29">
        <v>97265.68</v>
      </c>
      <c r="AK234" s="29">
        <v>0</v>
      </c>
    </row>
    <row r="235" spans="1:37" ht="141.75" x14ac:dyDescent="0.25">
      <c r="A235" s="5">
        <v>229</v>
      </c>
      <c r="B235" s="69">
        <v>115895</v>
      </c>
      <c r="C235" s="146">
        <v>389</v>
      </c>
      <c r="D235" s="69" t="s">
        <v>176</v>
      </c>
      <c r="E235" s="230" t="s">
        <v>165</v>
      </c>
      <c r="F235" s="231" t="s">
        <v>490</v>
      </c>
      <c r="G235" s="56" t="s">
        <v>834</v>
      </c>
      <c r="H235" s="21" t="s">
        <v>835</v>
      </c>
      <c r="I235" s="13" t="s">
        <v>836</v>
      </c>
      <c r="J235" s="75" t="s">
        <v>837</v>
      </c>
      <c r="K235" s="88">
        <v>43293</v>
      </c>
      <c r="L235" s="88">
        <v>44085</v>
      </c>
      <c r="M235" s="4">
        <f t="shared" si="189"/>
        <v>83.983862876254179</v>
      </c>
      <c r="N235" s="2" t="s">
        <v>363</v>
      </c>
      <c r="O235" s="2" t="s">
        <v>351</v>
      </c>
      <c r="P235" s="2" t="s">
        <v>351</v>
      </c>
      <c r="Q235" s="24" t="s">
        <v>157</v>
      </c>
      <c r="R235" s="2" t="s">
        <v>36</v>
      </c>
      <c r="S235" s="25">
        <f t="shared" si="182"/>
        <v>2511117.5</v>
      </c>
      <c r="T235" s="25">
        <v>2024997.5</v>
      </c>
      <c r="U235" s="25">
        <v>486120</v>
      </c>
      <c r="V235" s="25">
        <f t="shared" si="183"/>
        <v>0</v>
      </c>
      <c r="W235" s="25"/>
      <c r="X235" s="25"/>
      <c r="Y235" s="25">
        <f t="shared" si="188"/>
        <v>478882.5</v>
      </c>
      <c r="Z235" s="25">
        <v>357352.51</v>
      </c>
      <c r="AA235" s="25">
        <v>121529.99</v>
      </c>
      <c r="AB235" s="25">
        <f t="shared" si="190"/>
        <v>0</v>
      </c>
      <c r="AC235" s="25"/>
      <c r="AD235" s="25"/>
      <c r="AE235" s="25">
        <f t="shared" si="186"/>
        <v>2990000</v>
      </c>
      <c r="AF235" s="25">
        <v>0</v>
      </c>
      <c r="AG235" s="25">
        <f t="shared" si="187"/>
        <v>2990000</v>
      </c>
      <c r="AH235" s="28" t="s">
        <v>633</v>
      </c>
      <c r="AI235" s="74" t="s">
        <v>465</v>
      </c>
      <c r="AJ235" s="29">
        <v>0</v>
      </c>
      <c r="AK235" s="29">
        <v>0</v>
      </c>
    </row>
    <row r="236" spans="1:37" ht="299.25" x14ac:dyDescent="0.25">
      <c r="A236" s="2">
        <v>230</v>
      </c>
      <c r="B236" s="69">
        <v>111830</v>
      </c>
      <c r="C236" s="146">
        <v>377</v>
      </c>
      <c r="D236" s="69" t="s">
        <v>163</v>
      </c>
      <c r="E236" s="13" t="s">
        <v>1148</v>
      </c>
      <c r="F236" s="231" t="s">
        <v>685</v>
      </c>
      <c r="G236" s="56" t="s">
        <v>838</v>
      </c>
      <c r="H236" s="21" t="s">
        <v>839</v>
      </c>
      <c r="I236" s="13" t="s">
        <v>840</v>
      </c>
      <c r="J236" s="75" t="s">
        <v>841</v>
      </c>
      <c r="K236" s="88">
        <v>43297</v>
      </c>
      <c r="L236" s="88">
        <v>43785</v>
      </c>
      <c r="M236" s="4">
        <f t="shared" si="189"/>
        <v>83.143853391521404</v>
      </c>
      <c r="N236" s="2" t="s">
        <v>363</v>
      </c>
      <c r="O236" s="2" t="s">
        <v>351</v>
      </c>
      <c r="P236" s="2" t="s">
        <v>351</v>
      </c>
      <c r="Q236" s="24" t="s">
        <v>157</v>
      </c>
      <c r="R236" s="2" t="s">
        <v>36</v>
      </c>
      <c r="S236" s="25">
        <f t="shared" si="182"/>
        <v>5525318.4000000004</v>
      </c>
      <c r="T236" s="25">
        <v>4455687.92</v>
      </c>
      <c r="U236" s="25">
        <v>1069630.48</v>
      </c>
      <c r="V236" s="25">
        <f t="shared" si="183"/>
        <v>987264.15</v>
      </c>
      <c r="W236" s="25">
        <v>733359.16</v>
      </c>
      <c r="X236" s="25">
        <v>253904.99</v>
      </c>
      <c r="Y236" s="25">
        <f t="shared" si="188"/>
        <v>0</v>
      </c>
      <c r="Z236" s="25">
        <v>0</v>
      </c>
      <c r="AA236" s="25">
        <v>0</v>
      </c>
      <c r="AB236" s="25">
        <f t="shared" si="190"/>
        <v>132909.78</v>
      </c>
      <c r="AC236" s="25">
        <v>105898.92</v>
      </c>
      <c r="AD236" s="25">
        <v>27010.86</v>
      </c>
      <c r="AE236" s="25">
        <f t="shared" si="186"/>
        <v>6645492.330000001</v>
      </c>
      <c r="AF236" s="25">
        <v>0</v>
      </c>
      <c r="AG236" s="25">
        <f t="shared" si="187"/>
        <v>6645492.330000001</v>
      </c>
      <c r="AH236" s="28" t="s">
        <v>633</v>
      </c>
      <c r="AI236" s="74"/>
      <c r="AJ236" s="29">
        <v>548484.30000000005</v>
      </c>
      <c r="AK236" s="29">
        <v>0</v>
      </c>
    </row>
    <row r="237" spans="1:37" ht="236.25" x14ac:dyDescent="0.25">
      <c r="A237" s="5">
        <v>231</v>
      </c>
      <c r="B237" s="69">
        <v>115784</v>
      </c>
      <c r="C237" s="146">
        <v>388</v>
      </c>
      <c r="D237" s="69" t="s">
        <v>175</v>
      </c>
      <c r="E237" s="230" t="s">
        <v>165</v>
      </c>
      <c r="F237" s="231" t="s">
        <v>490</v>
      </c>
      <c r="G237" s="56" t="s">
        <v>842</v>
      </c>
      <c r="H237" s="21" t="s">
        <v>51</v>
      </c>
      <c r="I237" s="13" t="s">
        <v>390</v>
      </c>
      <c r="J237" s="75" t="s">
        <v>843</v>
      </c>
      <c r="K237" s="88">
        <v>43297</v>
      </c>
      <c r="L237" s="88">
        <v>44090</v>
      </c>
      <c r="M237" s="4">
        <f t="shared" si="189"/>
        <v>83.98386251542432</v>
      </c>
      <c r="N237" s="2" t="s">
        <v>363</v>
      </c>
      <c r="O237" s="2" t="s">
        <v>351</v>
      </c>
      <c r="P237" s="2" t="s">
        <v>351</v>
      </c>
      <c r="Q237" s="24" t="s">
        <v>157</v>
      </c>
      <c r="R237" s="2" t="s">
        <v>36</v>
      </c>
      <c r="S237" s="25">
        <f t="shared" ref="S237" si="191">T237+U237</f>
        <v>2474673.0699999998</v>
      </c>
      <c r="T237" s="25">
        <v>1995608.24</v>
      </c>
      <c r="U237" s="25">
        <v>479064.83</v>
      </c>
      <c r="V237" s="25">
        <f t="shared" ref="V237" si="192">W237+X237</f>
        <v>0</v>
      </c>
      <c r="W237" s="25"/>
      <c r="X237" s="25"/>
      <c r="Y237" s="25">
        <f t="shared" ref="Y237" si="193">Z237+AA237</f>
        <v>471932.38</v>
      </c>
      <c r="Z237" s="25">
        <v>352166.15</v>
      </c>
      <c r="AA237" s="25">
        <v>119766.23</v>
      </c>
      <c r="AB237" s="25">
        <f t="shared" ref="AB237" si="194">AC237+AD237</f>
        <v>0</v>
      </c>
      <c r="AC237" s="25"/>
      <c r="AD237" s="25"/>
      <c r="AE237" s="25">
        <f t="shared" ref="AE237" si="195">S237+V237+Y237+AB237</f>
        <v>2946605.4499999997</v>
      </c>
      <c r="AF237" s="25">
        <v>0</v>
      </c>
      <c r="AG237" s="25">
        <f t="shared" ref="AG237" si="196">AE237+AF237</f>
        <v>2946605.4499999997</v>
      </c>
      <c r="AH237" s="28" t="s">
        <v>633</v>
      </c>
      <c r="AI237" s="74" t="s">
        <v>465</v>
      </c>
      <c r="AJ237" s="29">
        <v>0</v>
      </c>
      <c r="AK237" s="29">
        <v>0</v>
      </c>
    </row>
    <row r="238" spans="1:37" ht="141.75" x14ac:dyDescent="0.25">
      <c r="A238" s="5">
        <v>232</v>
      </c>
      <c r="B238" s="69">
        <v>109927</v>
      </c>
      <c r="C238" s="146">
        <v>334</v>
      </c>
      <c r="D238" s="69" t="s">
        <v>171</v>
      </c>
      <c r="E238" s="13" t="s">
        <v>165</v>
      </c>
      <c r="F238" s="122" t="s">
        <v>361</v>
      </c>
      <c r="G238" s="56" t="s">
        <v>844</v>
      </c>
      <c r="H238" s="21" t="s">
        <v>845</v>
      </c>
      <c r="I238" s="13" t="s">
        <v>390</v>
      </c>
      <c r="J238" s="75" t="s">
        <v>846</v>
      </c>
      <c r="K238" s="88">
        <v>43297</v>
      </c>
      <c r="L238" s="88">
        <v>43785</v>
      </c>
      <c r="M238" s="4">
        <f t="shared" si="189"/>
        <v>82.304185890830638</v>
      </c>
      <c r="N238" s="2" t="s">
        <v>363</v>
      </c>
      <c r="O238" s="2" t="s">
        <v>351</v>
      </c>
      <c r="P238" s="2" t="s">
        <v>351</v>
      </c>
      <c r="Q238" s="24" t="s">
        <v>157</v>
      </c>
      <c r="R238" s="2" t="s">
        <v>36</v>
      </c>
      <c r="S238" s="25">
        <f t="shared" si="182"/>
        <v>793991.64999999991</v>
      </c>
      <c r="T238" s="25">
        <v>640285.07999999996</v>
      </c>
      <c r="U238" s="25">
        <v>153706.57</v>
      </c>
      <c r="V238" s="25">
        <f t="shared" si="183"/>
        <v>151418.12</v>
      </c>
      <c r="W238" s="25">
        <v>112991.49</v>
      </c>
      <c r="X238" s="25">
        <v>38426.629999999997</v>
      </c>
      <c r="Y238" s="25">
        <f t="shared" si="188"/>
        <v>0</v>
      </c>
      <c r="Z238" s="25"/>
      <c r="AA238" s="25"/>
      <c r="AB238" s="25">
        <f t="shared" si="190"/>
        <v>19294.080000000002</v>
      </c>
      <c r="AC238" s="25">
        <v>15373</v>
      </c>
      <c r="AD238" s="25">
        <v>3921.08</v>
      </c>
      <c r="AE238" s="25">
        <f t="shared" si="186"/>
        <v>964703.84999999986</v>
      </c>
      <c r="AF238" s="25">
        <v>0</v>
      </c>
      <c r="AG238" s="25">
        <f t="shared" si="187"/>
        <v>964703.84999999986</v>
      </c>
      <c r="AH238" s="28" t="s">
        <v>633</v>
      </c>
      <c r="AI238" s="74" t="s">
        <v>465</v>
      </c>
      <c r="AJ238" s="29">
        <v>96470.38</v>
      </c>
      <c r="AK238" s="29">
        <v>0</v>
      </c>
    </row>
    <row r="239" spans="1:37" ht="141.75" x14ac:dyDescent="0.25">
      <c r="A239" s="2">
        <v>233</v>
      </c>
      <c r="B239" s="69">
        <v>111446</v>
      </c>
      <c r="C239" s="146">
        <v>161</v>
      </c>
      <c r="D239" s="69" t="s">
        <v>696</v>
      </c>
      <c r="E239" s="13" t="s">
        <v>165</v>
      </c>
      <c r="F239" s="122" t="s">
        <v>361</v>
      </c>
      <c r="G239" s="56" t="s">
        <v>847</v>
      </c>
      <c r="H239" s="21" t="s">
        <v>848</v>
      </c>
      <c r="I239" s="13" t="s">
        <v>390</v>
      </c>
      <c r="J239" s="75" t="s">
        <v>849</v>
      </c>
      <c r="K239" s="88">
        <v>43297</v>
      </c>
      <c r="L239" s="88">
        <v>43785</v>
      </c>
      <c r="M239" s="4">
        <f t="shared" si="189"/>
        <v>82.304180439174772</v>
      </c>
      <c r="N239" s="2" t="s">
        <v>363</v>
      </c>
      <c r="O239" s="2" t="s">
        <v>351</v>
      </c>
      <c r="P239" s="2" t="s">
        <v>351</v>
      </c>
      <c r="Q239" s="24" t="s">
        <v>365</v>
      </c>
      <c r="R239" s="2" t="s">
        <v>36</v>
      </c>
      <c r="S239" s="25">
        <f t="shared" si="182"/>
        <v>820476.63</v>
      </c>
      <c r="T239" s="25">
        <v>661642.92000000004</v>
      </c>
      <c r="U239" s="25">
        <v>158833.71</v>
      </c>
      <c r="V239" s="25">
        <f t="shared" si="183"/>
        <v>156469</v>
      </c>
      <c r="W239" s="25">
        <v>116760.53</v>
      </c>
      <c r="X239" s="25">
        <v>39708.47</v>
      </c>
      <c r="Y239" s="25">
        <f t="shared" si="188"/>
        <v>0</v>
      </c>
      <c r="Z239" s="25"/>
      <c r="AA239" s="25"/>
      <c r="AB239" s="25">
        <f t="shared" si="190"/>
        <v>19937.669999999998</v>
      </c>
      <c r="AC239" s="25">
        <v>15885.81</v>
      </c>
      <c r="AD239" s="25">
        <v>4051.86</v>
      </c>
      <c r="AE239" s="25">
        <f t="shared" si="186"/>
        <v>996883.3</v>
      </c>
      <c r="AF239" s="25"/>
      <c r="AG239" s="25">
        <f t="shared" si="187"/>
        <v>996883.3</v>
      </c>
      <c r="AH239" s="28" t="s">
        <v>633</v>
      </c>
      <c r="AI239" s="74" t="s">
        <v>390</v>
      </c>
      <c r="AJ239" s="29">
        <v>99688.33</v>
      </c>
      <c r="AK239" s="29">
        <v>0</v>
      </c>
    </row>
    <row r="240" spans="1:37" ht="141.75" x14ac:dyDescent="0.25">
      <c r="A240" s="5">
        <v>234</v>
      </c>
      <c r="B240" s="69">
        <v>111890</v>
      </c>
      <c r="C240" s="146">
        <v>249</v>
      </c>
      <c r="D240" s="69" t="s">
        <v>171</v>
      </c>
      <c r="E240" s="13" t="s">
        <v>165</v>
      </c>
      <c r="F240" s="122" t="s">
        <v>361</v>
      </c>
      <c r="G240" s="56" t="s">
        <v>871</v>
      </c>
      <c r="H240" s="21" t="s">
        <v>872</v>
      </c>
      <c r="I240" s="13" t="s">
        <v>873</v>
      </c>
      <c r="J240" s="238" t="s">
        <v>874</v>
      </c>
      <c r="K240" s="88">
        <v>43301</v>
      </c>
      <c r="L240" s="88">
        <v>43789</v>
      </c>
      <c r="M240" s="4">
        <f t="shared" si="189"/>
        <v>82.304182965305657</v>
      </c>
      <c r="N240" s="2" t="s">
        <v>363</v>
      </c>
      <c r="O240" s="2" t="s">
        <v>875</v>
      </c>
      <c r="P240" s="2" t="s">
        <v>875</v>
      </c>
      <c r="Q240" s="24" t="s">
        <v>365</v>
      </c>
      <c r="R240" s="2" t="s">
        <v>36</v>
      </c>
      <c r="S240" s="25">
        <f t="shared" si="182"/>
        <v>729698.45</v>
      </c>
      <c r="T240" s="25">
        <v>588438.23</v>
      </c>
      <c r="U240" s="25">
        <v>141260.22</v>
      </c>
      <c r="V240" s="25">
        <f t="shared" si="183"/>
        <v>139157.12</v>
      </c>
      <c r="W240" s="25">
        <v>103842.05</v>
      </c>
      <c r="X240" s="25">
        <v>35315.07</v>
      </c>
      <c r="Y240" s="25">
        <f>Z240+AA240</f>
        <v>0</v>
      </c>
      <c r="Z240" s="25"/>
      <c r="AA240" s="25"/>
      <c r="AB240" s="25">
        <f>AC240+AD240</f>
        <v>17731.75</v>
      </c>
      <c r="AC240" s="25">
        <v>14128.18</v>
      </c>
      <c r="AD240" s="25">
        <v>3603.57</v>
      </c>
      <c r="AE240" s="25">
        <f t="shared" si="186"/>
        <v>886587.32</v>
      </c>
      <c r="AF240" s="25">
        <v>0</v>
      </c>
      <c r="AG240" s="25">
        <f t="shared" si="187"/>
        <v>886587.32</v>
      </c>
      <c r="AH240" s="28" t="s">
        <v>633</v>
      </c>
      <c r="AI240" s="74" t="s">
        <v>390</v>
      </c>
      <c r="AJ240" s="29">
        <v>88658.73</v>
      </c>
      <c r="AK240" s="29">
        <v>0</v>
      </c>
    </row>
    <row r="241" spans="1:37" ht="236.25" x14ac:dyDescent="0.25">
      <c r="A241" s="5">
        <v>235</v>
      </c>
      <c r="B241" s="69">
        <v>119429</v>
      </c>
      <c r="C241" s="146">
        <v>472</v>
      </c>
      <c r="D241" s="69" t="s">
        <v>175</v>
      </c>
      <c r="E241" s="13" t="s">
        <v>1103</v>
      </c>
      <c r="F241" s="122" t="s">
        <v>590</v>
      </c>
      <c r="G241" s="21" t="s">
        <v>882</v>
      </c>
      <c r="H241" s="21" t="s">
        <v>1198</v>
      </c>
      <c r="I241" s="13" t="s">
        <v>465</v>
      </c>
      <c r="J241" s="75" t="s">
        <v>883</v>
      </c>
      <c r="K241" s="88">
        <v>43304</v>
      </c>
      <c r="L241" s="88">
        <v>43669</v>
      </c>
      <c r="M241" s="4">
        <f t="shared" si="189"/>
        <v>85.000001381242228</v>
      </c>
      <c r="N241" s="2">
        <v>6</v>
      </c>
      <c r="O241" s="2" t="s">
        <v>881</v>
      </c>
      <c r="P241" s="2" t="s">
        <v>880</v>
      </c>
      <c r="Q241" s="24" t="s">
        <v>217</v>
      </c>
      <c r="R241" s="2" t="s">
        <v>594</v>
      </c>
      <c r="S241" s="25">
        <f t="shared" si="182"/>
        <v>215385.83</v>
      </c>
      <c r="T241" s="25">
        <v>215385.83</v>
      </c>
      <c r="U241" s="25">
        <v>0</v>
      </c>
      <c r="V241" s="25">
        <f t="shared" si="183"/>
        <v>32941.35</v>
      </c>
      <c r="W241" s="25">
        <v>32941.35</v>
      </c>
      <c r="X241" s="25">
        <v>0</v>
      </c>
      <c r="Y241" s="25">
        <f t="shared" si="188"/>
        <v>5067.91</v>
      </c>
      <c r="Z241" s="25">
        <v>5067.91</v>
      </c>
      <c r="AA241" s="25">
        <v>0</v>
      </c>
      <c r="AB241" s="25">
        <f t="shared" si="190"/>
        <v>0</v>
      </c>
      <c r="AC241" s="25">
        <v>0</v>
      </c>
      <c r="AD241" s="25">
        <v>0</v>
      </c>
      <c r="AE241" s="25">
        <f t="shared" si="186"/>
        <v>253395.09</v>
      </c>
      <c r="AF241" s="25"/>
      <c r="AG241" s="25">
        <f t="shared" si="187"/>
        <v>253395.09</v>
      </c>
      <c r="AH241" s="28" t="s">
        <v>633</v>
      </c>
      <c r="AI241" s="74"/>
      <c r="AJ241" s="40">
        <v>0</v>
      </c>
      <c r="AK241" s="29">
        <v>0</v>
      </c>
    </row>
    <row r="242" spans="1:37" ht="409.5" x14ac:dyDescent="0.25">
      <c r="A242" s="2">
        <v>236</v>
      </c>
      <c r="B242" s="69">
        <v>116294</v>
      </c>
      <c r="C242" s="146">
        <v>395</v>
      </c>
      <c r="D242" s="69" t="s">
        <v>177</v>
      </c>
      <c r="E242" s="230" t="s">
        <v>165</v>
      </c>
      <c r="F242" s="122" t="s">
        <v>490</v>
      </c>
      <c r="G242" s="21" t="s">
        <v>896</v>
      </c>
      <c r="H242" s="21" t="s">
        <v>895</v>
      </c>
      <c r="I242" s="13" t="s">
        <v>898</v>
      </c>
      <c r="J242" s="75" t="s">
        <v>897</v>
      </c>
      <c r="K242" s="88">
        <v>43307</v>
      </c>
      <c r="L242" s="88">
        <v>44100</v>
      </c>
      <c r="M242" s="4">
        <f t="shared" si="189"/>
        <v>83.983862768208695</v>
      </c>
      <c r="N242" s="2" t="s">
        <v>363</v>
      </c>
      <c r="O242" s="2" t="s">
        <v>156</v>
      </c>
      <c r="P242" s="2" t="s">
        <v>156</v>
      </c>
      <c r="Q242" s="24" t="s">
        <v>157</v>
      </c>
      <c r="R242" s="2" t="s">
        <v>36</v>
      </c>
      <c r="S242" s="25">
        <f t="shared" si="182"/>
        <v>10337095.59</v>
      </c>
      <c r="T242" s="25">
        <v>8335966.9800000004</v>
      </c>
      <c r="U242" s="25">
        <v>2001128.61</v>
      </c>
      <c r="V242" s="25">
        <f t="shared" si="183"/>
        <v>861007.51</v>
      </c>
      <c r="W242" s="25">
        <v>636291.80000000005</v>
      </c>
      <c r="X242" s="25">
        <v>224715.71</v>
      </c>
      <c r="Y242" s="25">
        <f t="shared" si="188"/>
        <v>1110327.6499999999</v>
      </c>
      <c r="Z242" s="25">
        <v>834761.2</v>
      </c>
      <c r="AA242" s="25">
        <v>275566.45</v>
      </c>
      <c r="AB242" s="25">
        <f t="shared" si="190"/>
        <v>0</v>
      </c>
      <c r="AC242" s="25">
        <v>0</v>
      </c>
      <c r="AD242" s="25">
        <v>0</v>
      </c>
      <c r="AE242" s="25">
        <f t="shared" si="186"/>
        <v>12308430.75</v>
      </c>
      <c r="AF242" s="25"/>
      <c r="AG242" s="25">
        <f t="shared" si="187"/>
        <v>12308430.75</v>
      </c>
      <c r="AH242" s="28" t="s">
        <v>633</v>
      </c>
      <c r="AI242" s="74"/>
      <c r="AJ242" s="29">
        <v>0</v>
      </c>
      <c r="AK242" s="29">
        <v>0</v>
      </c>
    </row>
    <row r="243" spans="1:37" ht="204.75" x14ac:dyDescent="0.25">
      <c r="A243" s="5">
        <v>237</v>
      </c>
      <c r="B243" s="69">
        <v>113123</v>
      </c>
      <c r="C243" s="146">
        <v>217</v>
      </c>
      <c r="D243" s="69" t="s">
        <v>173</v>
      </c>
      <c r="E243" s="13" t="s">
        <v>165</v>
      </c>
      <c r="F243" s="122" t="s">
        <v>361</v>
      </c>
      <c r="G243" s="21" t="s">
        <v>905</v>
      </c>
      <c r="H243" s="21" t="s">
        <v>906</v>
      </c>
      <c r="I243" s="13" t="s">
        <v>465</v>
      </c>
      <c r="J243" s="75" t="s">
        <v>907</v>
      </c>
      <c r="K243" s="88">
        <v>43312</v>
      </c>
      <c r="L243" s="88" t="s">
        <v>908</v>
      </c>
      <c r="M243" s="4">
        <f t="shared" si="189"/>
        <v>82.304185679258694</v>
      </c>
      <c r="N243" s="2" t="s">
        <v>363</v>
      </c>
      <c r="O243" s="2" t="s">
        <v>156</v>
      </c>
      <c r="P243" s="2" t="s">
        <v>156</v>
      </c>
      <c r="Q243" s="24" t="s">
        <v>365</v>
      </c>
      <c r="R243" s="2" t="s">
        <v>36</v>
      </c>
      <c r="S243" s="25">
        <f t="shared" si="182"/>
        <v>504461.06999999995</v>
      </c>
      <c r="T243" s="25">
        <v>406803.92</v>
      </c>
      <c r="U243" s="25">
        <v>97657.15</v>
      </c>
      <c r="V243" s="25">
        <f t="shared" si="183"/>
        <v>96203.24</v>
      </c>
      <c r="W243" s="25">
        <v>71788.94</v>
      </c>
      <c r="X243" s="25">
        <v>24414.3</v>
      </c>
      <c r="Y243" s="25">
        <f t="shared" si="188"/>
        <v>0</v>
      </c>
      <c r="Z243" s="25">
        <v>0</v>
      </c>
      <c r="AA243" s="25">
        <v>0</v>
      </c>
      <c r="AB243" s="25">
        <f t="shared" si="190"/>
        <v>12258.43</v>
      </c>
      <c r="AC243" s="25">
        <v>9767.16</v>
      </c>
      <c r="AD243" s="25">
        <v>2491.27</v>
      </c>
      <c r="AE243" s="25">
        <f t="shared" si="186"/>
        <v>612922.74</v>
      </c>
      <c r="AF243" s="25"/>
      <c r="AG243" s="25">
        <f t="shared" si="187"/>
        <v>612922.74</v>
      </c>
      <c r="AH243" s="28" t="s">
        <v>633</v>
      </c>
      <c r="AI243" s="74"/>
      <c r="AJ243" s="29">
        <v>61292.27</v>
      </c>
      <c r="AK243" s="29">
        <v>0</v>
      </c>
    </row>
    <row r="244" spans="1:37" ht="141.75" x14ac:dyDescent="0.25">
      <c r="A244" s="5">
        <v>238</v>
      </c>
      <c r="B244" s="69">
        <v>112769</v>
      </c>
      <c r="C244" s="146">
        <v>154</v>
      </c>
      <c r="D244" s="69" t="s">
        <v>696</v>
      </c>
      <c r="E244" s="13" t="s">
        <v>165</v>
      </c>
      <c r="F244" s="122" t="s">
        <v>361</v>
      </c>
      <c r="G244" s="21" t="s">
        <v>921</v>
      </c>
      <c r="H244" s="21" t="s">
        <v>922</v>
      </c>
      <c r="I244" s="13" t="s">
        <v>923</v>
      </c>
      <c r="J244" s="75" t="s">
        <v>924</v>
      </c>
      <c r="K244" s="88">
        <v>43312</v>
      </c>
      <c r="L244" s="88">
        <v>43738</v>
      </c>
      <c r="M244" s="4">
        <f t="shared" si="189"/>
        <v>82.304193908401487</v>
      </c>
      <c r="N244" s="2" t="s">
        <v>363</v>
      </c>
      <c r="O244" s="2" t="s">
        <v>156</v>
      </c>
      <c r="P244" s="2" t="s">
        <v>156</v>
      </c>
      <c r="Q244" s="24" t="s">
        <v>365</v>
      </c>
      <c r="R244" s="2" t="s">
        <v>36</v>
      </c>
      <c r="S244" s="25">
        <f t="shared" si="182"/>
        <v>810553.29</v>
      </c>
      <c r="T244" s="25">
        <v>653640.61</v>
      </c>
      <c r="U244" s="25">
        <v>156912.68</v>
      </c>
      <c r="V244" s="25">
        <f t="shared" si="183"/>
        <v>154576.41999999998</v>
      </c>
      <c r="W244" s="25">
        <v>115348.29</v>
      </c>
      <c r="X244" s="25">
        <v>39228.129999999997</v>
      </c>
      <c r="Y244" s="25">
        <f t="shared" si="188"/>
        <v>0</v>
      </c>
      <c r="Z244" s="25"/>
      <c r="AA244" s="25"/>
      <c r="AB244" s="25">
        <f t="shared" si="190"/>
        <v>19696.52</v>
      </c>
      <c r="AC244" s="25">
        <v>15693.62</v>
      </c>
      <c r="AD244" s="25">
        <v>4002.9</v>
      </c>
      <c r="AE244" s="25">
        <f t="shared" si="186"/>
        <v>984826.23</v>
      </c>
      <c r="AF244" s="25"/>
      <c r="AG244" s="25">
        <f t="shared" si="187"/>
        <v>984826.23</v>
      </c>
      <c r="AH244" s="28" t="s">
        <v>633</v>
      </c>
      <c r="AI244" s="74" t="s">
        <v>187</v>
      </c>
      <c r="AJ244" s="29">
        <v>98482.62</v>
      </c>
      <c r="AK244" s="29">
        <v>0</v>
      </c>
    </row>
    <row r="245" spans="1:37" ht="162.75" customHeight="1" x14ac:dyDescent="0.25">
      <c r="A245" s="2">
        <v>239</v>
      </c>
      <c r="B245" s="69">
        <v>118824</v>
      </c>
      <c r="C245" s="146">
        <v>451</v>
      </c>
      <c r="D245" s="69" t="s">
        <v>168</v>
      </c>
      <c r="E245" s="13" t="s">
        <v>1147</v>
      </c>
      <c r="F245" s="138" t="s">
        <v>680</v>
      </c>
      <c r="G245" s="85" t="s">
        <v>927</v>
      </c>
      <c r="H245" s="86" t="s">
        <v>928</v>
      </c>
      <c r="I245" s="13" t="s">
        <v>929</v>
      </c>
      <c r="J245" s="201" t="s">
        <v>1097</v>
      </c>
      <c r="K245" s="88">
        <v>43311</v>
      </c>
      <c r="L245" s="88">
        <v>43860</v>
      </c>
      <c r="M245" s="4">
        <f t="shared" si="189"/>
        <v>83.245543779056959</v>
      </c>
      <c r="N245" s="2" t="s">
        <v>363</v>
      </c>
      <c r="O245" s="2" t="s">
        <v>156</v>
      </c>
      <c r="P245" s="92" t="s">
        <v>156</v>
      </c>
      <c r="Q245" s="24" t="s">
        <v>157</v>
      </c>
      <c r="R245" s="2" t="s">
        <v>36</v>
      </c>
      <c r="S245" s="25">
        <f t="shared" si="182"/>
        <v>3071406.9800000004</v>
      </c>
      <c r="T245" s="25">
        <v>2476821.9900000002</v>
      </c>
      <c r="U245" s="25">
        <v>594584.99</v>
      </c>
      <c r="V245" s="25">
        <f t="shared" si="183"/>
        <v>254554.22000000003</v>
      </c>
      <c r="W245" s="25">
        <v>189953.89</v>
      </c>
      <c r="X245" s="25">
        <v>64600.33</v>
      </c>
      <c r="Y245" s="25">
        <f t="shared" si="188"/>
        <v>331178.11</v>
      </c>
      <c r="Z245" s="25">
        <v>247132.37</v>
      </c>
      <c r="AA245" s="25">
        <v>84045.74</v>
      </c>
      <c r="AB245" s="25">
        <f t="shared" si="190"/>
        <v>32435.940000000002</v>
      </c>
      <c r="AC245" s="25">
        <v>25844.11</v>
      </c>
      <c r="AD245" s="25">
        <v>6591.83</v>
      </c>
      <c r="AE245" s="25">
        <f t="shared" si="186"/>
        <v>3689575.2500000005</v>
      </c>
      <c r="AF245" s="25"/>
      <c r="AG245" s="25">
        <f t="shared" si="187"/>
        <v>3689575.2500000005</v>
      </c>
      <c r="AH245" s="30" t="s">
        <v>930</v>
      </c>
      <c r="AI245" s="74"/>
      <c r="AJ245" s="29">
        <v>162179.72</v>
      </c>
      <c r="AK245" s="29">
        <v>0</v>
      </c>
    </row>
    <row r="246" spans="1:37" ht="173.25" x14ac:dyDescent="0.25">
      <c r="A246" s="5">
        <v>240</v>
      </c>
      <c r="B246" s="69">
        <v>113009</v>
      </c>
      <c r="C246" s="146">
        <v>296</v>
      </c>
      <c r="D246" s="69" t="s">
        <v>696</v>
      </c>
      <c r="E246" s="13" t="s">
        <v>165</v>
      </c>
      <c r="F246" s="122" t="s">
        <v>361</v>
      </c>
      <c r="G246" s="56" t="s">
        <v>937</v>
      </c>
      <c r="H246" s="21" t="s">
        <v>938</v>
      </c>
      <c r="I246" s="13" t="s">
        <v>939</v>
      </c>
      <c r="J246" s="75" t="s">
        <v>940</v>
      </c>
      <c r="K246" s="88">
        <v>43318</v>
      </c>
      <c r="L246" s="88">
        <v>43682</v>
      </c>
      <c r="M246" s="4">
        <f t="shared" si="189"/>
        <v>82.304184738955826</v>
      </c>
      <c r="N246" s="2" t="s">
        <v>363</v>
      </c>
      <c r="O246" s="2" t="s">
        <v>941</v>
      </c>
      <c r="P246" s="2" t="s">
        <v>942</v>
      </c>
      <c r="Q246" s="24" t="s">
        <v>365</v>
      </c>
      <c r="R246" s="2" t="s">
        <v>36</v>
      </c>
      <c r="S246" s="25">
        <f t="shared" si="182"/>
        <v>819749.67999999993</v>
      </c>
      <c r="T246" s="25">
        <v>661056.71</v>
      </c>
      <c r="U246" s="25">
        <v>158692.97</v>
      </c>
      <c r="V246" s="25">
        <f t="shared" si="183"/>
        <v>156330.31</v>
      </c>
      <c r="W246" s="25">
        <v>116657.06</v>
      </c>
      <c r="X246" s="25">
        <v>39673.25</v>
      </c>
      <c r="Y246" s="25">
        <f t="shared" si="188"/>
        <v>0</v>
      </c>
      <c r="Z246" s="25"/>
      <c r="AA246" s="25"/>
      <c r="AB246" s="25">
        <f t="shared" si="190"/>
        <v>19920.010000000002</v>
      </c>
      <c r="AC246" s="25">
        <v>15871.7</v>
      </c>
      <c r="AD246" s="25">
        <v>4048.31</v>
      </c>
      <c r="AE246" s="25">
        <f t="shared" si="186"/>
        <v>996000</v>
      </c>
      <c r="AF246" s="25"/>
      <c r="AG246" s="25">
        <f t="shared" si="187"/>
        <v>996000</v>
      </c>
      <c r="AH246" s="30" t="s">
        <v>930</v>
      </c>
      <c r="AI246" s="74"/>
      <c r="AJ246" s="29">
        <v>0</v>
      </c>
      <c r="AK246" s="29">
        <v>0</v>
      </c>
    </row>
    <row r="247" spans="1:37" ht="141.75" x14ac:dyDescent="0.25">
      <c r="A247" s="5">
        <v>241</v>
      </c>
      <c r="B247" s="69">
        <v>112982</v>
      </c>
      <c r="C247" s="146">
        <v>297</v>
      </c>
      <c r="D247" s="69" t="s">
        <v>696</v>
      </c>
      <c r="E247" s="13" t="s">
        <v>165</v>
      </c>
      <c r="F247" s="122" t="s">
        <v>361</v>
      </c>
      <c r="G247" s="56" t="s">
        <v>943</v>
      </c>
      <c r="H247" s="21" t="s">
        <v>944</v>
      </c>
      <c r="I247" s="13" t="s">
        <v>945</v>
      </c>
      <c r="J247" s="75" t="s">
        <v>946</v>
      </c>
      <c r="K247" s="88">
        <v>43318</v>
      </c>
      <c r="L247" s="88">
        <v>43682</v>
      </c>
      <c r="M247" s="4">
        <f t="shared" si="189"/>
        <v>82.304142421748935</v>
      </c>
      <c r="N247" s="2" t="s">
        <v>363</v>
      </c>
      <c r="O247" s="2" t="s">
        <v>912</v>
      </c>
      <c r="P247" s="2" t="s">
        <v>947</v>
      </c>
      <c r="Q247" s="24" t="s">
        <v>365</v>
      </c>
      <c r="R247" s="2" t="s">
        <v>36</v>
      </c>
      <c r="S247" s="25">
        <f t="shared" si="182"/>
        <v>819220.94</v>
      </c>
      <c r="T247" s="25">
        <f>660630.63-0.29</f>
        <v>660630.34</v>
      </c>
      <c r="U247" s="25">
        <f>158590.68-0.08</f>
        <v>158590.6</v>
      </c>
      <c r="V247" s="25">
        <f t="shared" si="183"/>
        <v>156229.57</v>
      </c>
      <c r="W247" s="25">
        <f>116581.9-0.05</f>
        <v>116581.84999999999</v>
      </c>
      <c r="X247" s="25">
        <f>39647.73-0.01</f>
        <v>39647.72</v>
      </c>
      <c r="Y247" s="25">
        <f t="shared" si="188"/>
        <v>0</v>
      </c>
      <c r="Z247" s="25"/>
      <c r="AA247" s="25"/>
      <c r="AB247" s="25">
        <f t="shared" si="190"/>
        <v>19907.580000000002</v>
      </c>
      <c r="AC247" s="25">
        <f>15861.49+0.34</f>
        <v>15861.83</v>
      </c>
      <c r="AD247" s="25">
        <f>4045.66+0.09</f>
        <v>4045.75</v>
      </c>
      <c r="AE247" s="25">
        <f t="shared" si="186"/>
        <v>995358.09</v>
      </c>
      <c r="AF247" s="25"/>
      <c r="AG247" s="25">
        <f t="shared" si="187"/>
        <v>995358.09</v>
      </c>
      <c r="AH247" s="30" t="s">
        <v>930</v>
      </c>
      <c r="AI247" s="74"/>
      <c r="AJ247" s="29">
        <v>165765.10999999999</v>
      </c>
      <c r="AK247" s="29">
        <v>14377.08</v>
      </c>
    </row>
    <row r="248" spans="1:37" ht="189" x14ac:dyDescent="0.25">
      <c r="A248" s="2">
        <v>242</v>
      </c>
      <c r="B248" s="69">
        <v>110476</v>
      </c>
      <c r="C248" s="146">
        <v>203</v>
      </c>
      <c r="D248" s="69" t="s">
        <v>173</v>
      </c>
      <c r="E248" s="13" t="s">
        <v>165</v>
      </c>
      <c r="F248" s="122" t="s">
        <v>361</v>
      </c>
      <c r="G248" s="56" t="s">
        <v>962</v>
      </c>
      <c r="H248" s="21" t="s">
        <v>961</v>
      </c>
      <c r="I248" s="13" t="s">
        <v>963</v>
      </c>
      <c r="J248" s="75" t="s">
        <v>964</v>
      </c>
      <c r="K248" s="88">
        <v>43321</v>
      </c>
      <c r="L248" s="88">
        <v>43808</v>
      </c>
      <c r="M248" s="4">
        <f t="shared" si="189"/>
        <v>82.304182202889237</v>
      </c>
      <c r="N248" s="2" t="s">
        <v>363</v>
      </c>
      <c r="O248" s="2" t="s">
        <v>386</v>
      </c>
      <c r="P248" s="2" t="s">
        <v>386</v>
      </c>
      <c r="Q248" s="24" t="s">
        <v>365</v>
      </c>
      <c r="R248" s="2" t="s">
        <v>36</v>
      </c>
      <c r="S248" s="25">
        <f t="shared" si="182"/>
        <v>792472.45</v>
      </c>
      <c r="T248" s="25">
        <v>639059.98</v>
      </c>
      <c r="U248" s="25">
        <v>153412.47</v>
      </c>
      <c r="V248" s="25">
        <f t="shared" si="183"/>
        <v>151128.42799999999</v>
      </c>
      <c r="W248" s="25">
        <v>112775.29</v>
      </c>
      <c r="X248" s="25">
        <v>38353.137999999999</v>
      </c>
      <c r="Y248" s="25">
        <f t="shared" si="188"/>
        <v>0</v>
      </c>
      <c r="Z248" s="25">
        <v>0</v>
      </c>
      <c r="AA248" s="25">
        <v>0</v>
      </c>
      <c r="AB248" s="25">
        <f t="shared" si="190"/>
        <v>19257.179499999998</v>
      </c>
      <c r="AC248" s="25">
        <v>15343.618</v>
      </c>
      <c r="AD248" s="25">
        <v>3913.5614999999998</v>
      </c>
      <c r="AE248" s="25">
        <f t="shared" si="186"/>
        <v>962858.05749999988</v>
      </c>
      <c r="AF248" s="25"/>
      <c r="AG248" s="25">
        <f t="shared" si="187"/>
        <v>962858.05749999988</v>
      </c>
      <c r="AH248" s="30" t="s">
        <v>930</v>
      </c>
      <c r="AI248" s="74"/>
      <c r="AJ248" s="29">
        <v>96285.8</v>
      </c>
      <c r="AK248" s="29">
        <v>0</v>
      </c>
    </row>
    <row r="249" spans="1:37" ht="64.5" customHeight="1" x14ac:dyDescent="0.25">
      <c r="A249" s="5">
        <v>243</v>
      </c>
      <c r="B249" s="69">
        <v>111413</v>
      </c>
      <c r="C249" s="146">
        <v>245</v>
      </c>
      <c r="D249" s="69" t="s">
        <v>171</v>
      </c>
      <c r="E249" s="13" t="s">
        <v>165</v>
      </c>
      <c r="F249" s="122" t="s">
        <v>361</v>
      </c>
      <c r="G249" s="56" t="s">
        <v>970</v>
      </c>
      <c r="H249" s="21" t="s">
        <v>971</v>
      </c>
      <c r="I249" s="13" t="s">
        <v>972</v>
      </c>
      <c r="J249" s="75" t="s">
        <v>973</v>
      </c>
      <c r="K249" s="88">
        <v>43325</v>
      </c>
      <c r="L249" s="88">
        <v>43812</v>
      </c>
      <c r="M249" s="4">
        <f t="shared" si="189"/>
        <v>82.510189524515496</v>
      </c>
      <c r="N249" s="2" t="s">
        <v>363</v>
      </c>
      <c r="O249" s="2" t="s">
        <v>351</v>
      </c>
      <c r="P249" s="2" t="s">
        <v>351</v>
      </c>
      <c r="Q249" s="24" t="s">
        <v>365</v>
      </c>
      <c r="R249" s="2" t="s">
        <v>36</v>
      </c>
      <c r="S249" s="25">
        <f t="shared" si="182"/>
        <v>805149.57</v>
      </c>
      <c r="T249" s="25">
        <v>649282.97</v>
      </c>
      <c r="U249" s="25">
        <v>155866.6</v>
      </c>
      <c r="V249" s="25">
        <f t="shared" si="183"/>
        <v>134378</v>
      </c>
      <c r="W249" s="25">
        <v>100275.78</v>
      </c>
      <c r="X249" s="25">
        <v>34102.22</v>
      </c>
      <c r="Y249" s="25">
        <f t="shared" si="188"/>
        <v>19168</v>
      </c>
      <c r="Z249" s="25">
        <v>14303.59</v>
      </c>
      <c r="AA249" s="25">
        <v>4864.41</v>
      </c>
      <c r="AB249" s="25">
        <f t="shared" si="190"/>
        <v>17122.78</v>
      </c>
      <c r="AC249" s="25">
        <v>13642.95</v>
      </c>
      <c r="AD249" s="25">
        <v>3479.83</v>
      </c>
      <c r="AE249" s="25">
        <f t="shared" si="186"/>
        <v>975818.35</v>
      </c>
      <c r="AF249" s="25">
        <v>0</v>
      </c>
      <c r="AG249" s="25">
        <f t="shared" si="187"/>
        <v>975818.35</v>
      </c>
      <c r="AH249" s="30" t="s">
        <v>930</v>
      </c>
      <c r="AI249" s="74" t="s">
        <v>390</v>
      </c>
      <c r="AJ249" s="29">
        <v>85600</v>
      </c>
      <c r="AK249" s="29">
        <v>0</v>
      </c>
    </row>
    <row r="250" spans="1:37" ht="288.60000000000002" customHeight="1" x14ac:dyDescent="0.25">
      <c r="A250" s="5">
        <v>244</v>
      </c>
      <c r="B250" s="69">
        <v>112299</v>
      </c>
      <c r="C250" s="146">
        <v>370</v>
      </c>
      <c r="D250" s="69" t="s">
        <v>163</v>
      </c>
      <c r="E250" s="2" t="s">
        <v>1148</v>
      </c>
      <c r="F250" s="122" t="s">
        <v>685</v>
      </c>
      <c r="G250" s="56" t="s">
        <v>980</v>
      </c>
      <c r="H250" s="21" t="s">
        <v>981</v>
      </c>
      <c r="I250" s="13" t="s">
        <v>187</v>
      </c>
      <c r="J250" s="56" t="s">
        <v>982</v>
      </c>
      <c r="K250" s="88">
        <v>43322</v>
      </c>
      <c r="L250" s="88">
        <v>43809</v>
      </c>
      <c r="M250" s="4">
        <f t="shared" si="189"/>
        <v>82.304185282751305</v>
      </c>
      <c r="N250" s="2" t="s">
        <v>363</v>
      </c>
      <c r="O250" s="2" t="s">
        <v>351</v>
      </c>
      <c r="P250" s="2" t="s">
        <v>351</v>
      </c>
      <c r="Q250" s="24" t="s">
        <v>365</v>
      </c>
      <c r="R250" s="2" t="s">
        <v>36</v>
      </c>
      <c r="S250" s="25">
        <f t="shared" si="182"/>
        <v>5950616.5299999993</v>
      </c>
      <c r="T250" s="25">
        <v>4798653.8099999996</v>
      </c>
      <c r="U250" s="25">
        <v>1151962.72</v>
      </c>
      <c r="V250" s="25">
        <f t="shared" si="183"/>
        <v>1134811.99</v>
      </c>
      <c r="W250" s="25">
        <v>846821.28</v>
      </c>
      <c r="X250" s="25">
        <v>287990.71000000002</v>
      </c>
      <c r="Y250" s="25">
        <f t="shared" si="188"/>
        <v>0</v>
      </c>
      <c r="Z250" s="25">
        <v>0</v>
      </c>
      <c r="AA250" s="25">
        <v>0</v>
      </c>
      <c r="AB250" s="25">
        <f t="shared" si="190"/>
        <v>144600.56</v>
      </c>
      <c r="AC250" s="25">
        <v>115213.74</v>
      </c>
      <c r="AD250" s="25">
        <v>29386.82</v>
      </c>
      <c r="AE250" s="25">
        <f t="shared" si="186"/>
        <v>7230029.0799999991</v>
      </c>
      <c r="AF250" s="25">
        <v>138667.75</v>
      </c>
      <c r="AG250" s="25">
        <f t="shared" si="187"/>
        <v>7368696.8299999991</v>
      </c>
      <c r="AH250" s="30" t="s">
        <v>930</v>
      </c>
      <c r="AI250" s="74"/>
      <c r="AJ250" s="29">
        <v>282756.46000000002</v>
      </c>
      <c r="AK250" s="29">
        <v>0</v>
      </c>
    </row>
    <row r="251" spans="1:37" ht="119.25" customHeight="1" x14ac:dyDescent="0.25">
      <c r="A251" s="2">
        <v>245</v>
      </c>
      <c r="B251" s="69">
        <v>112241</v>
      </c>
      <c r="C251" s="146">
        <v>291</v>
      </c>
      <c r="D251" s="69" t="s">
        <v>696</v>
      </c>
      <c r="E251" s="13" t="s">
        <v>165</v>
      </c>
      <c r="F251" s="122" t="s">
        <v>361</v>
      </c>
      <c r="G251" s="56" t="s">
        <v>994</v>
      </c>
      <c r="H251" s="21" t="s">
        <v>995</v>
      </c>
      <c r="I251" s="13" t="s">
        <v>996</v>
      </c>
      <c r="J251" s="75" t="s">
        <v>997</v>
      </c>
      <c r="K251" s="88">
        <v>43332</v>
      </c>
      <c r="L251" s="88">
        <v>43818</v>
      </c>
      <c r="M251" s="4">
        <f t="shared" si="189"/>
        <v>82.583882850083839</v>
      </c>
      <c r="N251" s="142" t="s">
        <v>155</v>
      </c>
      <c r="O251" s="2" t="s">
        <v>774</v>
      </c>
      <c r="P251" s="2" t="s">
        <v>762</v>
      </c>
      <c r="Q251" s="24" t="s">
        <v>365</v>
      </c>
      <c r="R251" s="147" t="s">
        <v>36</v>
      </c>
      <c r="S251" s="25">
        <f t="shared" si="182"/>
        <v>824427.28</v>
      </c>
      <c r="T251" s="25">
        <v>664828.78</v>
      </c>
      <c r="U251" s="25">
        <v>159598.5</v>
      </c>
      <c r="V251" s="25">
        <f t="shared" si="183"/>
        <v>130597.97</v>
      </c>
      <c r="W251" s="25">
        <v>97455.03</v>
      </c>
      <c r="X251" s="25">
        <v>33142.94</v>
      </c>
      <c r="Y251" s="25">
        <f t="shared" si="188"/>
        <v>26624.399999999998</v>
      </c>
      <c r="Z251" s="25">
        <v>19867.71</v>
      </c>
      <c r="AA251" s="25">
        <v>6756.69</v>
      </c>
      <c r="AB251" s="25">
        <f t="shared" si="190"/>
        <v>16641.12</v>
      </c>
      <c r="AC251" s="25">
        <v>13259.17</v>
      </c>
      <c r="AD251" s="25">
        <v>3381.95</v>
      </c>
      <c r="AE251" s="25">
        <f t="shared" si="186"/>
        <v>998290.77</v>
      </c>
      <c r="AF251" s="25"/>
      <c r="AG251" s="25">
        <f t="shared" si="187"/>
        <v>998290.77</v>
      </c>
      <c r="AH251" s="30" t="s">
        <v>930</v>
      </c>
      <c r="AI251" s="74"/>
      <c r="AJ251" s="29">
        <v>81541.490000000005</v>
      </c>
      <c r="AK251" s="29">
        <v>0</v>
      </c>
    </row>
    <row r="252" spans="1:37" ht="270" customHeight="1" x14ac:dyDescent="0.25">
      <c r="A252" s="5">
        <v>246</v>
      </c>
      <c r="B252" s="69">
        <v>111881</v>
      </c>
      <c r="C252" s="146">
        <v>222</v>
      </c>
      <c r="D252" s="69" t="s">
        <v>173</v>
      </c>
      <c r="E252" s="13" t="s">
        <v>165</v>
      </c>
      <c r="F252" s="122" t="s">
        <v>361</v>
      </c>
      <c r="G252" s="239" t="s">
        <v>998</v>
      </c>
      <c r="H252" s="240" t="s">
        <v>999</v>
      </c>
      <c r="I252" s="13" t="s">
        <v>1000</v>
      </c>
      <c r="J252" s="101" t="s">
        <v>1001</v>
      </c>
      <c r="K252" s="88">
        <v>43332</v>
      </c>
      <c r="L252" s="88">
        <v>43819</v>
      </c>
      <c r="M252" s="4">
        <f t="shared" si="189"/>
        <v>82.304190087674584</v>
      </c>
      <c r="N252" s="142" t="s">
        <v>155</v>
      </c>
      <c r="O252" s="2" t="s">
        <v>351</v>
      </c>
      <c r="P252" s="2" t="s">
        <v>351</v>
      </c>
      <c r="Q252" s="24" t="s">
        <v>365</v>
      </c>
      <c r="R252" s="2" t="s">
        <v>36</v>
      </c>
      <c r="S252" s="25">
        <f t="shared" si="182"/>
        <v>817219.9</v>
      </c>
      <c r="T252" s="25">
        <v>659016.68000000005</v>
      </c>
      <c r="U252" s="25">
        <v>158203.22</v>
      </c>
      <c r="V252" s="25">
        <f t="shared" si="183"/>
        <v>155847.82</v>
      </c>
      <c r="W252" s="25">
        <v>116297.02</v>
      </c>
      <c r="X252" s="25">
        <v>39550.800000000003</v>
      </c>
      <c r="Y252" s="25">
        <f t="shared" si="188"/>
        <v>19858.52</v>
      </c>
      <c r="Z252" s="25">
        <v>15822.69</v>
      </c>
      <c r="AA252" s="25">
        <v>4035.83</v>
      </c>
      <c r="AB252" s="25">
        <f t="shared" si="190"/>
        <v>0</v>
      </c>
      <c r="AC252" s="25">
        <v>0</v>
      </c>
      <c r="AD252" s="25">
        <v>0</v>
      </c>
      <c r="AE252" s="25">
        <f t="shared" si="186"/>
        <v>992926.24</v>
      </c>
      <c r="AF252" s="25"/>
      <c r="AG252" s="25">
        <f t="shared" si="187"/>
        <v>992926.24</v>
      </c>
      <c r="AH252" s="30" t="s">
        <v>930</v>
      </c>
      <c r="AI252" s="74" t="s">
        <v>1000</v>
      </c>
      <c r="AJ252" s="29">
        <v>99292.62</v>
      </c>
      <c r="AK252" s="29">
        <v>0</v>
      </c>
    </row>
    <row r="253" spans="1:37" ht="283.5" x14ac:dyDescent="0.25">
      <c r="A253" s="5">
        <v>247</v>
      </c>
      <c r="B253" s="69">
        <v>111434</v>
      </c>
      <c r="C253" s="146">
        <v>141</v>
      </c>
      <c r="D253" s="69" t="s">
        <v>176</v>
      </c>
      <c r="E253" s="13" t="s">
        <v>165</v>
      </c>
      <c r="F253" s="122" t="s">
        <v>361</v>
      </c>
      <c r="G253" s="56" t="s">
        <v>1006</v>
      </c>
      <c r="H253" s="21" t="s">
        <v>1007</v>
      </c>
      <c r="I253" s="13" t="s">
        <v>1008</v>
      </c>
      <c r="J253" s="75" t="s">
        <v>1076</v>
      </c>
      <c r="K253" s="88">
        <v>43332</v>
      </c>
      <c r="L253" s="88">
        <v>43819</v>
      </c>
      <c r="M253" s="4">
        <f t="shared" si="189"/>
        <v>82.30418537074344</v>
      </c>
      <c r="N253" s="2" t="s">
        <v>363</v>
      </c>
      <c r="O253" s="2" t="s">
        <v>156</v>
      </c>
      <c r="P253" s="2" t="s">
        <v>156</v>
      </c>
      <c r="Q253" s="24" t="s">
        <v>365</v>
      </c>
      <c r="R253" s="147" t="s">
        <v>36</v>
      </c>
      <c r="S253" s="25">
        <f t="shared" si="182"/>
        <v>822576.44</v>
      </c>
      <c r="T253" s="25">
        <v>663336.19999999995</v>
      </c>
      <c r="U253" s="25">
        <v>159240.24</v>
      </c>
      <c r="V253" s="25">
        <f t="shared" si="183"/>
        <v>156869.40000000002</v>
      </c>
      <c r="W253" s="25">
        <v>117059.35</v>
      </c>
      <c r="X253" s="25">
        <v>39810.050000000003</v>
      </c>
      <c r="Y253" s="25">
        <f t="shared" si="188"/>
        <v>19988.68</v>
      </c>
      <c r="Z253" s="25">
        <v>15926.46</v>
      </c>
      <c r="AA253" s="25">
        <v>4062.22</v>
      </c>
      <c r="AB253" s="25">
        <f t="shared" si="190"/>
        <v>0</v>
      </c>
      <c r="AC253" s="25"/>
      <c r="AD253" s="25"/>
      <c r="AE253" s="25">
        <f t="shared" si="186"/>
        <v>999434.52</v>
      </c>
      <c r="AF253" s="25"/>
      <c r="AG253" s="25">
        <f t="shared" si="187"/>
        <v>999434.52</v>
      </c>
      <c r="AH253" s="30" t="s">
        <v>930</v>
      </c>
      <c r="AI253" s="74" t="s">
        <v>1000</v>
      </c>
      <c r="AJ253" s="29">
        <v>49971.72</v>
      </c>
      <c r="AK253" s="29">
        <v>0</v>
      </c>
    </row>
    <row r="254" spans="1:37" ht="69" customHeight="1" x14ac:dyDescent="0.25">
      <c r="A254" s="2">
        <v>248</v>
      </c>
      <c r="B254" s="69">
        <v>112374</v>
      </c>
      <c r="C254" s="146">
        <v>142</v>
      </c>
      <c r="D254" s="69" t="s">
        <v>696</v>
      </c>
      <c r="E254" s="13" t="s">
        <v>165</v>
      </c>
      <c r="F254" s="122" t="s">
        <v>361</v>
      </c>
      <c r="G254" s="56" t="s">
        <v>1011</v>
      </c>
      <c r="H254" s="21" t="s">
        <v>1012</v>
      </c>
      <c r="I254" s="13" t="s">
        <v>394</v>
      </c>
      <c r="J254" s="235" t="s">
        <v>1013</v>
      </c>
      <c r="K254" s="88">
        <v>43333</v>
      </c>
      <c r="L254" s="88">
        <v>43819</v>
      </c>
      <c r="M254" s="4">
        <f t="shared" si="189"/>
        <v>82.304182898535288</v>
      </c>
      <c r="N254" s="2" t="s">
        <v>363</v>
      </c>
      <c r="O254" s="2" t="s">
        <v>156</v>
      </c>
      <c r="P254" s="2" t="s">
        <v>156</v>
      </c>
      <c r="Q254" s="24" t="s">
        <v>365</v>
      </c>
      <c r="R254" s="2" t="s">
        <v>36</v>
      </c>
      <c r="S254" s="25">
        <f t="shared" si="182"/>
        <v>776266.51</v>
      </c>
      <c r="T254" s="25">
        <v>625991.30000000005</v>
      </c>
      <c r="U254" s="25">
        <v>150275.21</v>
      </c>
      <c r="V254" s="25">
        <f t="shared" si="183"/>
        <v>148037.87</v>
      </c>
      <c r="W254" s="25">
        <v>110469.08</v>
      </c>
      <c r="X254" s="25">
        <v>37568.79</v>
      </c>
      <c r="Y254" s="25">
        <f t="shared" si="188"/>
        <v>0</v>
      </c>
      <c r="Z254" s="25"/>
      <c r="AA254" s="25"/>
      <c r="AB254" s="25">
        <f t="shared" si="190"/>
        <v>18863.37</v>
      </c>
      <c r="AC254" s="25">
        <v>15029.81</v>
      </c>
      <c r="AD254" s="25">
        <v>3833.56</v>
      </c>
      <c r="AE254" s="25">
        <f t="shared" si="186"/>
        <v>943167.75</v>
      </c>
      <c r="AF254" s="25"/>
      <c r="AG254" s="25">
        <f t="shared" si="187"/>
        <v>943167.75</v>
      </c>
      <c r="AH254" s="30" t="s">
        <v>930</v>
      </c>
      <c r="AI254" s="74"/>
      <c r="AJ254" s="29">
        <v>94316.78</v>
      </c>
      <c r="AK254" s="29">
        <v>0</v>
      </c>
    </row>
    <row r="255" spans="1:37" ht="189.75" x14ac:dyDescent="0.3">
      <c r="A255" s="5">
        <v>249</v>
      </c>
      <c r="B255" s="69">
        <v>111379</v>
      </c>
      <c r="C255" s="146">
        <v>228</v>
      </c>
      <c r="D255" s="69" t="s">
        <v>173</v>
      </c>
      <c r="E255" s="13" t="s">
        <v>165</v>
      </c>
      <c r="F255" s="122" t="s">
        <v>361</v>
      </c>
      <c r="G255" s="241" t="s">
        <v>1014</v>
      </c>
      <c r="H255" s="242" t="s">
        <v>1015</v>
      </c>
      <c r="I255" s="13" t="s">
        <v>1016</v>
      </c>
      <c r="J255" s="75" t="s">
        <v>1017</v>
      </c>
      <c r="K255" s="88">
        <v>43333</v>
      </c>
      <c r="L255" s="88">
        <v>43820</v>
      </c>
      <c r="M255" s="4">
        <f t="shared" si="189"/>
        <v>82.452371972946708</v>
      </c>
      <c r="N255" s="2" t="s">
        <v>363</v>
      </c>
      <c r="O255" s="2" t="s">
        <v>156</v>
      </c>
      <c r="P255" s="2" t="s">
        <v>156</v>
      </c>
      <c r="Q255" s="24" t="s">
        <v>365</v>
      </c>
      <c r="R255" s="2" t="s">
        <v>36</v>
      </c>
      <c r="S255" s="25">
        <f t="shared" si="182"/>
        <v>823001.55</v>
      </c>
      <c r="T255" s="25">
        <v>663679.05000000005</v>
      </c>
      <c r="U255" s="25">
        <v>159322.5</v>
      </c>
      <c r="V255" s="25">
        <f t="shared" si="183"/>
        <v>142846.60999999999</v>
      </c>
      <c r="W255" s="25">
        <v>106595.2</v>
      </c>
      <c r="X255" s="25">
        <v>36251.410000000003</v>
      </c>
      <c r="Y255" s="25">
        <f t="shared" si="188"/>
        <v>32305.72</v>
      </c>
      <c r="Z255" s="25">
        <v>25027.37</v>
      </c>
      <c r="AA255" s="25">
        <v>7278.35</v>
      </c>
      <c r="AB255" s="25">
        <f t="shared" si="190"/>
        <v>0</v>
      </c>
      <c r="AC255" s="25"/>
      <c r="AD255" s="25"/>
      <c r="AE255" s="25">
        <f t="shared" si="186"/>
        <v>998153.88</v>
      </c>
      <c r="AF255" s="25"/>
      <c r="AG255" s="25">
        <f t="shared" si="187"/>
        <v>998153.88</v>
      </c>
      <c r="AH255" s="30" t="s">
        <v>930</v>
      </c>
      <c r="AI255" s="74" t="s">
        <v>1000</v>
      </c>
      <c r="AJ255" s="29">
        <v>91009.38</v>
      </c>
      <c r="AK255" s="29">
        <v>0</v>
      </c>
    </row>
    <row r="256" spans="1:37" ht="252" x14ac:dyDescent="0.25">
      <c r="A256" s="5">
        <v>250</v>
      </c>
      <c r="B256" s="69">
        <v>112711</v>
      </c>
      <c r="C256" s="146">
        <v>209</v>
      </c>
      <c r="D256" s="69" t="s">
        <v>173</v>
      </c>
      <c r="E256" s="89" t="s">
        <v>165</v>
      </c>
      <c r="F256" s="122" t="s">
        <v>361</v>
      </c>
      <c r="G256" s="56" t="s">
        <v>1023</v>
      </c>
      <c r="H256" s="21" t="s">
        <v>1024</v>
      </c>
      <c r="I256" s="89" t="s">
        <v>1025</v>
      </c>
      <c r="J256" s="101" t="s">
        <v>1026</v>
      </c>
      <c r="K256" s="88">
        <v>43335</v>
      </c>
      <c r="L256" s="88">
        <v>43822</v>
      </c>
      <c r="M256" s="4">
        <f t="shared" si="189"/>
        <v>82.640124999999998</v>
      </c>
      <c r="N256" s="2" t="s">
        <v>363</v>
      </c>
      <c r="O256" s="2" t="s">
        <v>156</v>
      </c>
      <c r="P256" s="2" t="s">
        <v>156</v>
      </c>
      <c r="Q256" s="24" t="s">
        <v>365</v>
      </c>
      <c r="R256" s="2" t="s">
        <v>36</v>
      </c>
      <c r="S256" s="25">
        <f t="shared" si="182"/>
        <v>826401.25</v>
      </c>
      <c r="T256" s="25">
        <v>666420.59</v>
      </c>
      <c r="U256" s="25">
        <v>159980.66</v>
      </c>
      <c r="V256" s="25">
        <f t="shared" si="183"/>
        <v>153598.75</v>
      </c>
      <c r="W256" s="25">
        <v>114416.53</v>
      </c>
      <c r="X256" s="25">
        <v>39182.22</v>
      </c>
      <c r="Y256" s="25">
        <f t="shared" si="188"/>
        <v>20000</v>
      </c>
      <c r="Z256" s="25">
        <v>15935.46</v>
      </c>
      <c r="AA256" s="25">
        <v>4064.54</v>
      </c>
      <c r="AB256" s="25">
        <f t="shared" si="190"/>
        <v>0</v>
      </c>
      <c r="AC256" s="25"/>
      <c r="AD256" s="25"/>
      <c r="AE256" s="25">
        <f t="shared" si="186"/>
        <v>1000000</v>
      </c>
      <c r="AF256" s="25"/>
      <c r="AG256" s="25">
        <f t="shared" si="187"/>
        <v>1000000</v>
      </c>
      <c r="AH256" s="30" t="s">
        <v>930</v>
      </c>
      <c r="AI256" s="74" t="s">
        <v>1000</v>
      </c>
      <c r="AJ256" s="29">
        <v>98952.8</v>
      </c>
      <c r="AK256" s="29">
        <v>0</v>
      </c>
    </row>
    <row r="257" spans="1:37" ht="146.25" customHeight="1" x14ac:dyDescent="0.25">
      <c r="A257" s="2">
        <v>251</v>
      </c>
      <c r="B257" s="69">
        <v>112827</v>
      </c>
      <c r="C257" s="146">
        <v>305</v>
      </c>
      <c r="D257" s="69" t="s">
        <v>168</v>
      </c>
      <c r="E257" s="13" t="s">
        <v>165</v>
      </c>
      <c r="F257" s="122" t="s">
        <v>361</v>
      </c>
      <c r="G257" s="56" t="s">
        <v>1033</v>
      </c>
      <c r="H257" s="56" t="s">
        <v>1032</v>
      </c>
      <c r="I257" s="13" t="s">
        <v>1034</v>
      </c>
      <c r="J257" s="75" t="s">
        <v>1035</v>
      </c>
      <c r="K257" s="88">
        <v>43325</v>
      </c>
      <c r="L257" s="88">
        <v>43750</v>
      </c>
      <c r="M257" s="4">
        <f t="shared" si="189"/>
        <v>82.30418490460022</v>
      </c>
      <c r="N257" s="2" t="s">
        <v>363</v>
      </c>
      <c r="O257" s="2" t="s">
        <v>354</v>
      </c>
      <c r="P257" s="2" t="s">
        <v>1036</v>
      </c>
      <c r="Q257" s="24" t="s">
        <v>365</v>
      </c>
      <c r="R257" s="2" t="s">
        <v>36</v>
      </c>
      <c r="S257" s="25">
        <f t="shared" si="182"/>
        <v>819344.35</v>
      </c>
      <c r="T257" s="25">
        <v>660729.84</v>
      </c>
      <c r="U257" s="25">
        <v>158614.51</v>
      </c>
      <c r="V257" s="25">
        <f t="shared" si="183"/>
        <v>156253.01</v>
      </c>
      <c r="W257" s="25">
        <v>116599.39</v>
      </c>
      <c r="X257" s="25">
        <v>39653.620000000003</v>
      </c>
      <c r="Y257" s="25">
        <f t="shared" si="188"/>
        <v>0</v>
      </c>
      <c r="Z257" s="25"/>
      <c r="AA257" s="25"/>
      <c r="AB257" s="25">
        <f t="shared" si="190"/>
        <v>19910.16</v>
      </c>
      <c r="AC257" s="25">
        <v>15863.85</v>
      </c>
      <c r="AD257" s="25">
        <v>4046.31</v>
      </c>
      <c r="AE257" s="25">
        <f t="shared" si="186"/>
        <v>995507.52</v>
      </c>
      <c r="AF257" s="25"/>
      <c r="AG257" s="25">
        <f t="shared" si="187"/>
        <v>995507.52</v>
      </c>
      <c r="AH257" s="30" t="s">
        <v>930</v>
      </c>
      <c r="AI257" s="74" t="s">
        <v>1000</v>
      </c>
      <c r="AJ257" s="29">
        <v>99347</v>
      </c>
      <c r="AK257" s="29">
        <v>0</v>
      </c>
    </row>
    <row r="258" spans="1:37" ht="141.75" x14ac:dyDescent="0.25">
      <c r="A258" s="5">
        <v>252</v>
      </c>
      <c r="B258" s="69">
        <v>112220</v>
      </c>
      <c r="C258" s="146">
        <v>239</v>
      </c>
      <c r="D258" s="69" t="s">
        <v>171</v>
      </c>
      <c r="E258" s="89" t="s">
        <v>165</v>
      </c>
      <c r="F258" s="122" t="s">
        <v>361</v>
      </c>
      <c r="G258" s="56" t="s">
        <v>1046</v>
      </c>
      <c r="H258" s="21" t="s">
        <v>1047</v>
      </c>
      <c r="I258" s="13" t="s">
        <v>1048</v>
      </c>
      <c r="J258" s="75" t="s">
        <v>1050</v>
      </c>
      <c r="K258" s="88">
        <v>43346</v>
      </c>
      <c r="L258" s="88">
        <v>43771</v>
      </c>
      <c r="M258" s="4">
        <f t="shared" si="189"/>
        <v>82.53761528755669</v>
      </c>
      <c r="N258" s="2" t="s">
        <v>363</v>
      </c>
      <c r="O258" s="2" t="s">
        <v>227</v>
      </c>
      <c r="P258" s="2" t="s">
        <v>1049</v>
      </c>
      <c r="Q258" s="24" t="s">
        <v>365</v>
      </c>
      <c r="R258" s="2" t="s">
        <v>36</v>
      </c>
      <c r="S258" s="25">
        <f t="shared" si="182"/>
        <v>770988.47</v>
      </c>
      <c r="T258" s="25">
        <v>621735</v>
      </c>
      <c r="U258" s="25">
        <v>149253.47</v>
      </c>
      <c r="V258" s="25">
        <f t="shared" si="183"/>
        <v>126240.19</v>
      </c>
      <c r="W258" s="25">
        <v>94203.17</v>
      </c>
      <c r="X258" s="25">
        <v>32037.02</v>
      </c>
      <c r="Y258" s="25">
        <f t="shared" si="188"/>
        <v>20791.07</v>
      </c>
      <c r="Z258" s="25">
        <v>15514.77</v>
      </c>
      <c r="AA258" s="25">
        <v>5276.3</v>
      </c>
      <c r="AB258" s="25">
        <f t="shared" si="190"/>
        <v>16085.85</v>
      </c>
      <c r="AC258" s="25">
        <v>12816.75</v>
      </c>
      <c r="AD258" s="25">
        <v>3269.1</v>
      </c>
      <c r="AE258" s="25">
        <f t="shared" si="186"/>
        <v>934105.57999999984</v>
      </c>
      <c r="AF258" s="25"/>
      <c r="AG258" s="25">
        <f t="shared" si="187"/>
        <v>934105.57999999984</v>
      </c>
      <c r="AH258" s="30" t="s">
        <v>633</v>
      </c>
      <c r="AI258" s="74" t="s">
        <v>390</v>
      </c>
      <c r="AJ258" s="29">
        <v>80429.210000000006</v>
      </c>
      <c r="AK258" s="29">
        <v>0</v>
      </c>
    </row>
    <row r="259" spans="1:37" ht="173.25" x14ac:dyDescent="0.25">
      <c r="A259" s="5">
        <v>253</v>
      </c>
      <c r="B259" s="69">
        <v>111775</v>
      </c>
      <c r="C259" s="146">
        <v>364</v>
      </c>
      <c r="D259" s="69" t="s">
        <v>177</v>
      </c>
      <c r="E259" s="89" t="s">
        <v>165</v>
      </c>
      <c r="F259" s="122" t="s">
        <v>361</v>
      </c>
      <c r="G259" s="263" t="s">
        <v>1051</v>
      </c>
      <c r="H259" s="264" t="s">
        <v>1052</v>
      </c>
      <c r="I259" s="13" t="s">
        <v>1053</v>
      </c>
      <c r="J259" s="75" t="s">
        <v>1054</v>
      </c>
      <c r="K259" s="88">
        <v>43346</v>
      </c>
      <c r="L259" s="88">
        <v>43832</v>
      </c>
      <c r="M259" s="4">
        <f t="shared" si="189"/>
        <v>82.30418188922819</v>
      </c>
      <c r="N259" s="2" t="s">
        <v>363</v>
      </c>
      <c r="O259" s="2" t="s">
        <v>227</v>
      </c>
      <c r="P259" s="2" t="s">
        <v>517</v>
      </c>
      <c r="Q259" s="24" t="s">
        <v>365</v>
      </c>
      <c r="R259" s="2" t="s">
        <v>36</v>
      </c>
      <c r="S259" s="25">
        <f t="shared" si="182"/>
        <v>779789.21</v>
      </c>
      <c r="T259" s="25">
        <v>628832.06999999995</v>
      </c>
      <c r="U259" s="25">
        <v>150957.14000000001</v>
      </c>
      <c r="V259" s="25">
        <f t="shared" si="183"/>
        <v>148709.68</v>
      </c>
      <c r="W259" s="25">
        <v>110970.39</v>
      </c>
      <c r="X259" s="25">
        <v>37739.29</v>
      </c>
      <c r="Y259" s="25">
        <f t="shared" si="188"/>
        <v>0</v>
      </c>
      <c r="Z259" s="25"/>
      <c r="AA259" s="25"/>
      <c r="AB259" s="25">
        <f t="shared" si="190"/>
        <v>18948.97</v>
      </c>
      <c r="AC259" s="25">
        <v>15098.01</v>
      </c>
      <c r="AD259" s="25">
        <v>3850.96</v>
      </c>
      <c r="AE259" s="25">
        <f t="shared" si="186"/>
        <v>947447.85999999987</v>
      </c>
      <c r="AF259" s="25">
        <v>0</v>
      </c>
      <c r="AG259" s="25">
        <f t="shared" si="187"/>
        <v>947447.85999999987</v>
      </c>
      <c r="AH259" s="30" t="s">
        <v>633</v>
      </c>
      <c r="AI259" s="74" t="s">
        <v>390</v>
      </c>
      <c r="AJ259" s="29">
        <v>94744.78</v>
      </c>
      <c r="AK259" s="29">
        <v>0</v>
      </c>
    </row>
    <row r="260" spans="1:37" ht="67.5" customHeight="1" x14ac:dyDescent="0.25">
      <c r="A260" s="2">
        <v>254</v>
      </c>
      <c r="B260" s="69">
        <v>112027</v>
      </c>
      <c r="C260" s="146">
        <v>290</v>
      </c>
      <c r="D260" s="69" t="s">
        <v>696</v>
      </c>
      <c r="E260" s="89" t="s">
        <v>165</v>
      </c>
      <c r="F260" s="122" t="s">
        <v>361</v>
      </c>
      <c r="G260" s="243" t="s">
        <v>1058</v>
      </c>
      <c r="H260" s="262" t="s">
        <v>1059</v>
      </c>
      <c r="I260" s="13" t="s">
        <v>394</v>
      </c>
      <c r="J260" s="75" t="s">
        <v>1060</v>
      </c>
      <c r="K260" s="88">
        <v>43346</v>
      </c>
      <c r="L260" s="88">
        <v>43832</v>
      </c>
      <c r="M260" s="4">
        <f t="shared" si="189"/>
        <v>82.30418483269878</v>
      </c>
      <c r="N260" s="2" t="s">
        <v>363</v>
      </c>
      <c r="O260" s="2" t="s">
        <v>156</v>
      </c>
      <c r="P260" s="2" t="s">
        <v>156</v>
      </c>
      <c r="Q260" s="24" t="s">
        <v>365</v>
      </c>
      <c r="R260" s="2" t="s">
        <v>36</v>
      </c>
      <c r="S260" s="25">
        <f t="shared" si="182"/>
        <v>765927.6</v>
      </c>
      <c r="T260" s="25">
        <v>617653.87</v>
      </c>
      <c r="U260" s="25">
        <v>148273.73000000001</v>
      </c>
      <c r="V260" s="25">
        <f t="shared" si="183"/>
        <v>146066.19</v>
      </c>
      <c r="W260" s="25">
        <v>108997.75999999999</v>
      </c>
      <c r="X260" s="25">
        <v>37068.43</v>
      </c>
      <c r="Y260" s="25">
        <f t="shared" si="188"/>
        <v>0</v>
      </c>
      <c r="Z260" s="25"/>
      <c r="AA260" s="25"/>
      <c r="AB260" s="25">
        <f t="shared" si="190"/>
        <v>18612.11</v>
      </c>
      <c r="AC260" s="25">
        <v>14829.62</v>
      </c>
      <c r="AD260" s="25">
        <v>3782.49</v>
      </c>
      <c r="AE260" s="25">
        <f t="shared" si="186"/>
        <v>930605.9</v>
      </c>
      <c r="AF260" s="25"/>
      <c r="AG260" s="25">
        <f t="shared" si="187"/>
        <v>930605.9</v>
      </c>
      <c r="AH260" s="30" t="s">
        <v>633</v>
      </c>
      <c r="AI260" s="74" t="s">
        <v>390</v>
      </c>
      <c r="AJ260" s="29">
        <v>93000</v>
      </c>
      <c r="AK260" s="29">
        <v>0</v>
      </c>
    </row>
    <row r="261" spans="1:37" ht="66" customHeight="1" x14ac:dyDescent="0.25">
      <c r="A261" s="5">
        <v>255</v>
      </c>
      <c r="B261" s="69">
        <v>112733</v>
      </c>
      <c r="C261" s="146">
        <v>146</v>
      </c>
      <c r="D261" s="69" t="s">
        <v>696</v>
      </c>
      <c r="E261" s="89" t="s">
        <v>165</v>
      </c>
      <c r="F261" s="122" t="s">
        <v>361</v>
      </c>
      <c r="G261" s="90" t="s">
        <v>1065</v>
      </c>
      <c r="H261" s="21" t="s">
        <v>1066</v>
      </c>
      <c r="I261" s="13" t="s">
        <v>1067</v>
      </c>
      <c r="J261" s="75" t="s">
        <v>1068</v>
      </c>
      <c r="K261" s="88">
        <v>43349</v>
      </c>
      <c r="L261" s="88">
        <v>43835</v>
      </c>
      <c r="M261" s="4">
        <f t="shared" si="189"/>
        <v>82.53318349196968</v>
      </c>
      <c r="N261" s="2" t="s">
        <v>363</v>
      </c>
      <c r="O261" s="2" t="s">
        <v>156</v>
      </c>
      <c r="P261" s="2" t="s">
        <v>156</v>
      </c>
      <c r="Q261" s="24" t="s">
        <v>365</v>
      </c>
      <c r="R261" s="2" t="s">
        <v>36</v>
      </c>
      <c r="S261" s="25">
        <f t="shared" si="182"/>
        <v>819750.19</v>
      </c>
      <c r="T261" s="25">
        <v>661057.13</v>
      </c>
      <c r="U261" s="25">
        <v>158693.06</v>
      </c>
      <c r="V261" s="25">
        <f t="shared" si="183"/>
        <v>134642.41999999998</v>
      </c>
      <c r="W261" s="25">
        <v>100473.09</v>
      </c>
      <c r="X261" s="25">
        <v>34169.33</v>
      </c>
      <c r="Y261" s="25">
        <f t="shared" si="188"/>
        <v>21688.010000000002</v>
      </c>
      <c r="Z261" s="25">
        <v>16184.04</v>
      </c>
      <c r="AA261" s="25">
        <v>5503.97</v>
      </c>
      <c r="AB261" s="25">
        <f t="shared" si="190"/>
        <v>17156.47</v>
      </c>
      <c r="AC261" s="25">
        <v>13669.8</v>
      </c>
      <c r="AD261" s="25">
        <v>3486.67</v>
      </c>
      <c r="AE261" s="25">
        <f t="shared" si="186"/>
        <v>993237.08999999985</v>
      </c>
      <c r="AF261" s="25"/>
      <c r="AG261" s="25">
        <f t="shared" si="187"/>
        <v>993237.08999999985</v>
      </c>
      <c r="AH261" s="30" t="s">
        <v>633</v>
      </c>
      <c r="AI261" s="74" t="s">
        <v>390</v>
      </c>
      <c r="AJ261" s="29">
        <v>85782.36</v>
      </c>
      <c r="AK261" s="29">
        <v>0</v>
      </c>
    </row>
    <row r="262" spans="1:37" ht="155.25" customHeight="1" x14ac:dyDescent="0.25">
      <c r="A262" s="5">
        <v>256</v>
      </c>
      <c r="B262" s="69">
        <v>111432</v>
      </c>
      <c r="C262" s="146">
        <v>277</v>
      </c>
      <c r="D262" s="69" t="s">
        <v>174</v>
      </c>
      <c r="E262" s="89" t="s">
        <v>165</v>
      </c>
      <c r="F262" s="122" t="s">
        <v>361</v>
      </c>
      <c r="G262" s="55" t="s">
        <v>1070</v>
      </c>
      <c r="H262" s="21" t="s">
        <v>1069</v>
      </c>
      <c r="I262" s="13" t="s">
        <v>1071</v>
      </c>
      <c r="J262" s="11" t="s">
        <v>1072</v>
      </c>
      <c r="K262" s="88">
        <v>43349</v>
      </c>
      <c r="L262" s="88">
        <v>43836</v>
      </c>
      <c r="M262" s="4">
        <f t="shared" si="189"/>
        <v>82.304185577346573</v>
      </c>
      <c r="N262" s="2" t="s">
        <v>363</v>
      </c>
      <c r="O262" s="2" t="s">
        <v>156</v>
      </c>
      <c r="P262" s="2" t="s">
        <v>156</v>
      </c>
      <c r="Q262" s="24" t="s">
        <v>365</v>
      </c>
      <c r="R262" s="2" t="s">
        <v>36</v>
      </c>
      <c r="S262" s="25">
        <f t="shared" si="182"/>
        <v>811369.97</v>
      </c>
      <c r="T262" s="25">
        <v>654299.21</v>
      </c>
      <c r="U262" s="25">
        <v>157070.76</v>
      </c>
      <c r="V262" s="25">
        <f t="shared" si="183"/>
        <v>154732.26</v>
      </c>
      <c r="W262" s="25">
        <v>115464.56</v>
      </c>
      <c r="X262" s="25">
        <v>39267.699999999997</v>
      </c>
      <c r="Y262" s="25">
        <f t="shared" si="188"/>
        <v>0</v>
      </c>
      <c r="Z262" s="25"/>
      <c r="AA262" s="25"/>
      <c r="AB262" s="25">
        <f t="shared" si="190"/>
        <v>19716.37</v>
      </c>
      <c r="AC262" s="25">
        <v>15709.44</v>
      </c>
      <c r="AD262" s="25">
        <v>4006.93</v>
      </c>
      <c r="AE262" s="25">
        <f t="shared" si="186"/>
        <v>985818.6</v>
      </c>
      <c r="AF262" s="25">
        <v>0</v>
      </c>
      <c r="AG262" s="25">
        <f t="shared" si="187"/>
        <v>985818.6</v>
      </c>
      <c r="AH262" s="28" t="s">
        <v>633</v>
      </c>
      <c r="AI262" s="74" t="s">
        <v>187</v>
      </c>
      <c r="AJ262" s="29">
        <v>98500</v>
      </c>
      <c r="AK262" s="29">
        <v>0</v>
      </c>
    </row>
    <row r="263" spans="1:37" ht="330.75" x14ac:dyDescent="0.25">
      <c r="A263" s="2">
        <v>257</v>
      </c>
      <c r="B263" s="69">
        <v>112592</v>
      </c>
      <c r="C263" s="126">
        <v>144</v>
      </c>
      <c r="D263" s="69" t="s">
        <v>176</v>
      </c>
      <c r="E263" s="13" t="s">
        <v>165</v>
      </c>
      <c r="F263" s="122" t="s">
        <v>361</v>
      </c>
      <c r="G263" s="55" t="s">
        <v>1073</v>
      </c>
      <c r="H263" s="21" t="s">
        <v>1074</v>
      </c>
      <c r="I263" s="13" t="s">
        <v>390</v>
      </c>
      <c r="J263" s="75" t="s">
        <v>1075</v>
      </c>
      <c r="K263" s="88">
        <v>43349</v>
      </c>
      <c r="L263" s="88">
        <v>43835</v>
      </c>
      <c r="M263" s="4">
        <f t="shared" si="189"/>
        <v>82.304195666897996</v>
      </c>
      <c r="N263" s="2" t="s">
        <v>363</v>
      </c>
      <c r="O263" s="2" t="s">
        <v>351</v>
      </c>
      <c r="P263" s="2" t="s">
        <v>351</v>
      </c>
      <c r="Q263" s="24" t="s">
        <v>365</v>
      </c>
      <c r="R263" s="91" t="s">
        <v>36</v>
      </c>
      <c r="S263" s="25">
        <f>T263+U263</f>
        <v>809057.98</v>
      </c>
      <c r="T263" s="25">
        <v>652434.75</v>
      </c>
      <c r="U263" s="25">
        <v>156623.23000000001</v>
      </c>
      <c r="V263" s="25">
        <f t="shared" si="183"/>
        <v>154291.24</v>
      </c>
      <c r="W263" s="25">
        <v>115135.49</v>
      </c>
      <c r="X263" s="25">
        <v>39155.75</v>
      </c>
      <c r="Y263" s="25">
        <f t="shared" si="188"/>
        <v>0</v>
      </c>
      <c r="Z263" s="25"/>
      <c r="AA263" s="25"/>
      <c r="AB263" s="25">
        <f t="shared" si="190"/>
        <v>19660.18</v>
      </c>
      <c r="AC263" s="25">
        <v>15664.68</v>
      </c>
      <c r="AD263" s="25">
        <v>3995.5</v>
      </c>
      <c r="AE263" s="25">
        <f t="shared" si="186"/>
        <v>983009.4</v>
      </c>
      <c r="AF263" s="25">
        <v>0</v>
      </c>
      <c r="AG263" s="25">
        <f t="shared" si="187"/>
        <v>983009.4</v>
      </c>
      <c r="AH263" s="30" t="s">
        <v>633</v>
      </c>
      <c r="AI263" s="74" t="s">
        <v>187</v>
      </c>
      <c r="AJ263" s="29">
        <v>98300</v>
      </c>
      <c r="AK263" s="29">
        <v>0</v>
      </c>
    </row>
    <row r="264" spans="1:37" ht="299.25" x14ac:dyDescent="0.25">
      <c r="A264" s="5">
        <v>258</v>
      </c>
      <c r="B264" s="69">
        <v>111141</v>
      </c>
      <c r="C264" s="126">
        <v>312</v>
      </c>
      <c r="D264" s="69" t="s">
        <v>168</v>
      </c>
      <c r="E264" s="13" t="s">
        <v>165</v>
      </c>
      <c r="F264" s="122" t="s">
        <v>361</v>
      </c>
      <c r="G264" s="55" t="s">
        <v>1083</v>
      </c>
      <c r="H264" s="21" t="s">
        <v>1084</v>
      </c>
      <c r="I264" s="13" t="s">
        <v>1085</v>
      </c>
      <c r="J264" s="75" t="s">
        <v>1086</v>
      </c>
      <c r="K264" s="88">
        <v>43349</v>
      </c>
      <c r="L264" s="88">
        <v>43835</v>
      </c>
      <c r="M264" s="4">
        <f t="shared" si="189"/>
        <v>82.850667341734948</v>
      </c>
      <c r="N264" s="2" t="s">
        <v>363</v>
      </c>
      <c r="O264" s="2" t="s">
        <v>351</v>
      </c>
      <c r="P264" s="2" t="s">
        <v>351</v>
      </c>
      <c r="Q264" s="24" t="s">
        <v>365</v>
      </c>
      <c r="R264" s="91" t="s">
        <v>36</v>
      </c>
      <c r="S264" s="25">
        <f t="shared" si="182"/>
        <v>826770.14</v>
      </c>
      <c r="T264" s="25">
        <v>666718.05000000005</v>
      </c>
      <c r="U264" s="25">
        <v>160052.09</v>
      </c>
      <c r="V264" s="25">
        <f t="shared" si="183"/>
        <v>151175.81</v>
      </c>
      <c r="W264" s="25">
        <v>112482.44</v>
      </c>
      <c r="X264" s="25">
        <v>38693.370000000003</v>
      </c>
      <c r="Y264" s="25">
        <f t="shared" si="188"/>
        <v>0</v>
      </c>
      <c r="Z264" s="25"/>
      <c r="AA264" s="25"/>
      <c r="AB264" s="25">
        <f t="shared" si="190"/>
        <v>19958.07</v>
      </c>
      <c r="AC264" s="25">
        <v>15902.06</v>
      </c>
      <c r="AD264" s="25">
        <v>4056.01</v>
      </c>
      <c r="AE264" s="25">
        <f t="shared" si="186"/>
        <v>997904.0199999999</v>
      </c>
      <c r="AF264" s="25">
        <v>0</v>
      </c>
      <c r="AG264" s="25">
        <f t="shared" si="187"/>
        <v>997904.0199999999</v>
      </c>
      <c r="AH264" s="30" t="s">
        <v>633</v>
      </c>
      <c r="AI264" s="74"/>
      <c r="AJ264" s="29">
        <v>99790.399999999994</v>
      </c>
      <c r="AK264" s="29">
        <v>0</v>
      </c>
    </row>
    <row r="265" spans="1:37" ht="393.75" x14ac:dyDescent="0.25">
      <c r="A265" s="5">
        <v>259</v>
      </c>
      <c r="B265" s="69">
        <v>110676</v>
      </c>
      <c r="C265" s="146">
        <v>129</v>
      </c>
      <c r="D265" s="69" t="s">
        <v>176</v>
      </c>
      <c r="E265" s="13" t="s">
        <v>165</v>
      </c>
      <c r="F265" s="122" t="s">
        <v>361</v>
      </c>
      <c r="G265" s="21" t="s">
        <v>1087</v>
      </c>
      <c r="H265" s="21" t="s">
        <v>1088</v>
      </c>
      <c r="I265" s="13"/>
      <c r="J265" s="75" t="s">
        <v>1089</v>
      </c>
      <c r="K265" s="88">
        <v>43350</v>
      </c>
      <c r="L265" s="88">
        <v>43714</v>
      </c>
      <c r="M265" s="4">
        <f t="shared" si="189"/>
        <v>82.318948331511194</v>
      </c>
      <c r="N265" s="2" t="s">
        <v>363</v>
      </c>
      <c r="O265" s="2" t="s">
        <v>351</v>
      </c>
      <c r="P265" s="2" t="s">
        <v>351</v>
      </c>
      <c r="Q265" s="24" t="s">
        <v>365</v>
      </c>
      <c r="R265" s="91" t="s">
        <v>36</v>
      </c>
      <c r="S265" s="25">
        <f t="shared" si="182"/>
        <v>815275.85</v>
      </c>
      <c r="T265" s="25">
        <v>659815.64</v>
      </c>
      <c r="U265" s="25">
        <v>155460.21</v>
      </c>
      <c r="V265" s="25">
        <f t="shared" si="183"/>
        <v>155303.07</v>
      </c>
      <c r="W265" s="25">
        <v>116438.05</v>
      </c>
      <c r="X265" s="25">
        <v>38865.019999999997</v>
      </c>
      <c r="Y265" s="25">
        <f t="shared" si="188"/>
        <v>0</v>
      </c>
      <c r="Z265" s="25"/>
      <c r="AA265" s="25"/>
      <c r="AB265" s="25">
        <f t="shared" si="190"/>
        <v>19807.7</v>
      </c>
      <c r="AC265" s="25">
        <v>15841.88</v>
      </c>
      <c r="AD265" s="25">
        <v>3965.82</v>
      </c>
      <c r="AE265" s="25">
        <f t="shared" si="186"/>
        <v>990386.61999999988</v>
      </c>
      <c r="AF265" s="25">
        <v>0</v>
      </c>
      <c r="AG265" s="25">
        <f t="shared" si="187"/>
        <v>990386.61999999988</v>
      </c>
      <c r="AH265" s="30" t="s">
        <v>633</v>
      </c>
      <c r="AI265" s="74"/>
      <c r="AJ265" s="29">
        <v>97000</v>
      </c>
      <c r="AK265" s="29">
        <v>0</v>
      </c>
    </row>
    <row r="266" spans="1:37" ht="189" x14ac:dyDescent="0.25">
      <c r="A266" s="2">
        <v>260</v>
      </c>
      <c r="B266" s="69">
        <v>111475</v>
      </c>
      <c r="C266" s="146">
        <v>168</v>
      </c>
      <c r="D266" s="69" t="s">
        <v>176</v>
      </c>
      <c r="E266" s="13" t="s">
        <v>165</v>
      </c>
      <c r="F266" s="122" t="s">
        <v>361</v>
      </c>
      <c r="G266" s="55" t="s">
        <v>1099</v>
      </c>
      <c r="H266" s="21" t="s">
        <v>1100</v>
      </c>
      <c r="I266" s="13"/>
      <c r="J266" s="75" t="s">
        <v>1101</v>
      </c>
      <c r="K266" s="88">
        <v>43353</v>
      </c>
      <c r="L266" s="88">
        <v>43839</v>
      </c>
      <c r="M266" s="4">
        <f t="shared" si="189"/>
        <v>82.304180618407059</v>
      </c>
      <c r="N266" s="92" t="s">
        <v>363</v>
      </c>
      <c r="O266" s="2" t="s">
        <v>351</v>
      </c>
      <c r="P266" s="2" t="s">
        <v>351</v>
      </c>
      <c r="Q266" s="24" t="s">
        <v>365</v>
      </c>
      <c r="R266" s="91" t="s">
        <v>36</v>
      </c>
      <c r="S266" s="25">
        <f>T266+U266</f>
        <v>791535.7</v>
      </c>
      <c r="T266" s="25">
        <v>638304.56999999995</v>
      </c>
      <c r="U266" s="25">
        <v>153231.13</v>
      </c>
      <c r="V266" s="25">
        <f t="shared" si="183"/>
        <v>150949.82</v>
      </c>
      <c r="W266" s="25">
        <v>112642</v>
      </c>
      <c r="X266" s="25">
        <v>38307.82</v>
      </c>
      <c r="Y266" s="25">
        <f t="shared" si="188"/>
        <v>0</v>
      </c>
      <c r="Z266" s="25"/>
      <c r="AA266" s="25"/>
      <c r="AB266" s="25">
        <f t="shared" si="190"/>
        <v>19234.400000000001</v>
      </c>
      <c r="AC266" s="25">
        <v>15325.48</v>
      </c>
      <c r="AD266" s="25">
        <v>3908.92</v>
      </c>
      <c r="AE266" s="25">
        <f t="shared" si="186"/>
        <v>961719.92</v>
      </c>
      <c r="AF266" s="25">
        <v>0</v>
      </c>
      <c r="AG266" s="25">
        <f t="shared" si="187"/>
        <v>961719.92</v>
      </c>
      <c r="AH266" s="30" t="s">
        <v>633</v>
      </c>
      <c r="AI266" s="74"/>
      <c r="AJ266" s="29">
        <v>96171.99</v>
      </c>
      <c r="AK266" s="29">
        <v>0</v>
      </c>
    </row>
    <row r="267" spans="1:37" ht="165" x14ac:dyDescent="0.25">
      <c r="A267" s="5">
        <v>261</v>
      </c>
      <c r="B267" s="174">
        <v>118813</v>
      </c>
      <c r="C267" s="244">
        <v>449</v>
      </c>
      <c r="D267" s="2" t="s">
        <v>168</v>
      </c>
      <c r="E267" s="13" t="s">
        <v>1147</v>
      </c>
      <c r="F267" s="138" t="s">
        <v>680</v>
      </c>
      <c r="G267" s="51" t="s">
        <v>1094</v>
      </c>
      <c r="H267" s="174" t="s">
        <v>1095</v>
      </c>
      <c r="I267" s="174" t="s">
        <v>1096</v>
      </c>
      <c r="J267" s="245" t="s">
        <v>1098</v>
      </c>
      <c r="K267" s="246">
        <v>43350</v>
      </c>
      <c r="L267" s="246">
        <v>43867</v>
      </c>
      <c r="M267" s="4">
        <f>S267/AE267*100</f>
        <v>83.98386629387646</v>
      </c>
      <c r="N267" s="92" t="s">
        <v>363</v>
      </c>
      <c r="O267" s="2" t="s">
        <v>351</v>
      </c>
      <c r="P267" s="2" t="s">
        <v>351</v>
      </c>
      <c r="Q267" s="24" t="s">
        <v>157</v>
      </c>
      <c r="R267" s="91" t="s">
        <v>36</v>
      </c>
      <c r="S267" s="25">
        <f t="shared" si="182"/>
        <v>4865899.59</v>
      </c>
      <c r="T267" s="25">
        <v>3923924.02</v>
      </c>
      <c r="U267" s="25">
        <v>941975.57</v>
      </c>
      <c r="V267" s="25">
        <f t="shared" si="183"/>
        <v>0</v>
      </c>
      <c r="W267" s="25">
        <v>0</v>
      </c>
      <c r="X267" s="25">
        <v>0</v>
      </c>
      <c r="Y267" s="25">
        <f t="shared" si="188"/>
        <v>927950.83000000007</v>
      </c>
      <c r="Z267" s="25">
        <v>692457.06</v>
      </c>
      <c r="AA267" s="25">
        <v>235493.77</v>
      </c>
      <c r="AB267" s="25">
        <f t="shared" si="190"/>
        <v>0</v>
      </c>
      <c r="AC267" s="25"/>
      <c r="AD267" s="25"/>
      <c r="AE267" s="25">
        <f t="shared" si="186"/>
        <v>5793850.4199999999</v>
      </c>
      <c r="AF267" s="25">
        <v>0</v>
      </c>
      <c r="AG267" s="25">
        <f t="shared" si="187"/>
        <v>5793850.4199999999</v>
      </c>
      <c r="AH267" s="30" t="s">
        <v>633</v>
      </c>
      <c r="AI267" s="74"/>
      <c r="AJ267" s="29">
        <v>0</v>
      </c>
      <c r="AK267" s="29">
        <v>0</v>
      </c>
    </row>
    <row r="268" spans="1:37" ht="120" x14ac:dyDescent="0.25">
      <c r="A268" s="5">
        <v>262</v>
      </c>
      <c r="B268" s="69">
        <v>110215</v>
      </c>
      <c r="C268" s="146">
        <v>139</v>
      </c>
      <c r="D268" s="69" t="s">
        <v>171</v>
      </c>
      <c r="E268" s="13" t="s">
        <v>165</v>
      </c>
      <c r="F268" s="122" t="s">
        <v>361</v>
      </c>
      <c r="G268" s="51" t="s">
        <v>1105</v>
      </c>
      <c r="H268" s="51" t="s">
        <v>1106</v>
      </c>
      <c r="I268" s="13" t="s">
        <v>390</v>
      </c>
      <c r="J268" s="75" t="s">
        <v>1107</v>
      </c>
      <c r="K268" s="88">
        <v>43357</v>
      </c>
      <c r="L268" s="88">
        <v>43722</v>
      </c>
      <c r="M268" s="4">
        <f t="shared" si="189"/>
        <v>82.304183894733001</v>
      </c>
      <c r="N268" s="92" t="s">
        <v>363</v>
      </c>
      <c r="O268" s="2" t="s">
        <v>1108</v>
      </c>
      <c r="P268" s="2" t="s">
        <v>1108</v>
      </c>
      <c r="Q268" s="24" t="s">
        <v>365</v>
      </c>
      <c r="R268" s="91" t="s">
        <v>36</v>
      </c>
      <c r="S268" s="25">
        <f t="shared" si="182"/>
        <v>799287.37</v>
      </c>
      <c r="T268" s="25">
        <v>644555.61</v>
      </c>
      <c r="U268" s="25">
        <v>154731.76</v>
      </c>
      <c r="V268" s="25">
        <f t="shared" si="183"/>
        <v>152428.06</v>
      </c>
      <c r="W268" s="25">
        <v>113745.12</v>
      </c>
      <c r="X268" s="25">
        <v>38682.94</v>
      </c>
      <c r="Y268" s="25">
        <f>Z268+AA268</f>
        <v>0</v>
      </c>
      <c r="Z268" s="25"/>
      <c r="AA268" s="25"/>
      <c r="AB268" s="25">
        <f>AC268+AD268</f>
        <v>19422.77</v>
      </c>
      <c r="AC268" s="25">
        <v>15475.55</v>
      </c>
      <c r="AD268" s="25">
        <v>3947.22</v>
      </c>
      <c r="AE268" s="25">
        <f t="shared" si="186"/>
        <v>971138.2</v>
      </c>
      <c r="AF268" s="25">
        <v>0</v>
      </c>
      <c r="AG268" s="25">
        <f t="shared" si="187"/>
        <v>971138.2</v>
      </c>
      <c r="AH268" s="30" t="s">
        <v>633</v>
      </c>
      <c r="AI268" s="74" t="s">
        <v>390</v>
      </c>
      <c r="AJ268" s="29">
        <v>97000</v>
      </c>
      <c r="AK268" s="29">
        <v>0</v>
      </c>
    </row>
    <row r="269" spans="1:37" ht="204.75" x14ac:dyDescent="0.25">
      <c r="A269" s="2">
        <v>263</v>
      </c>
      <c r="B269" s="69">
        <v>112820</v>
      </c>
      <c r="C269" s="146">
        <v>158</v>
      </c>
      <c r="D269" s="69" t="s">
        <v>176</v>
      </c>
      <c r="E269" s="13" t="s">
        <v>165</v>
      </c>
      <c r="F269" s="122" t="s">
        <v>361</v>
      </c>
      <c r="G269" s="51" t="s">
        <v>1109</v>
      </c>
      <c r="H269" s="51" t="s">
        <v>1110</v>
      </c>
      <c r="I269" s="13" t="s">
        <v>390</v>
      </c>
      <c r="J269" s="75" t="s">
        <v>1111</v>
      </c>
      <c r="K269" s="88">
        <v>43361</v>
      </c>
      <c r="L269" s="88">
        <v>43847</v>
      </c>
      <c r="M269" s="4">
        <f t="shared" si="189"/>
        <v>82.304190832413511</v>
      </c>
      <c r="N269" s="92" t="s">
        <v>363</v>
      </c>
      <c r="O269" s="2" t="s">
        <v>268</v>
      </c>
      <c r="P269" s="2" t="s">
        <v>1112</v>
      </c>
      <c r="Q269" s="24" t="s">
        <v>365</v>
      </c>
      <c r="R269" s="91" t="s">
        <v>36</v>
      </c>
      <c r="S269" s="25">
        <f t="shared" si="182"/>
        <v>812316.52</v>
      </c>
      <c r="T269" s="25">
        <v>655062.47</v>
      </c>
      <c r="U269" s="25">
        <v>157254.04999999999</v>
      </c>
      <c r="V269" s="25">
        <f t="shared" si="183"/>
        <v>154912.70000000001</v>
      </c>
      <c r="W269" s="25">
        <v>115599.23</v>
      </c>
      <c r="X269" s="25">
        <v>39313.47</v>
      </c>
      <c r="Y269" s="25">
        <f t="shared" si="188"/>
        <v>0</v>
      </c>
      <c r="Z269" s="25"/>
      <c r="AA269" s="25"/>
      <c r="AB269" s="25">
        <f t="shared" si="190"/>
        <v>19739.379999999997</v>
      </c>
      <c r="AC269" s="25">
        <v>15727.8</v>
      </c>
      <c r="AD269" s="25">
        <v>4011.58</v>
      </c>
      <c r="AE269" s="25">
        <f t="shared" si="186"/>
        <v>986968.6</v>
      </c>
      <c r="AF269" s="25"/>
      <c r="AG269" s="25">
        <f t="shared" si="187"/>
        <v>986968.6</v>
      </c>
      <c r="AH269" s="30" t="s">
        <v>633</v>
      </c>
      <c r="AI269" s="74"/>
      <c r="AJ269" s="29">
        <v>98696.6</v>
      </c>
      <c r="AK269" s="29">
        <v>0</v>
      </c>
    </row>
    <row r="270" spans="1:37" ht="267.75" x14ac:dyDescent="0.25">
      <c r="A270" s="5">
        <v>264</v>
      </c>
      <c r="B270" s="69">
        <v>111916</v>
      </c>
      <c r="C270" s="146">
        <v>145</v>
      </c>
      <c r="D270" s="69" t="s">
        <v>176</v>
      </c>
      <c r="E270" s="13" t="s">
        <v>165</v>
      </c>
      <c r="F270" s="122" t="s">
        <v>361</v>
      </c>
      <c r="G270" s="51" t="s">
        <v>1113</v>
      </c>
      <c r="H270" s="51" t="s">
        <v>1114</v>
      </c>
      <c r="I270" s="13" t="s">
        <v>390</v>
      </c>
      <c r="J270" s="75" t="s">
        <v>1115</v>
      </c>
      <c r="K270" s="88">
        <v>43361</v>
      </c>
      <c r="L270" s="88">
        <v>43847</v>
      </c>
      <c r="M270" s="4">
        <f t="shared" si="189"/>
        <v>82.304184939869245</v>
      </c>
      <c r="N270" s="92" t="s">
        <v>363</v>
      </c>
      <c r="O270" s="2" t="s">
        <v>1004</v>
      </c>
      <c r="P270" s="2" t="s">
        <v>1004</v>
      </c>
      <c r="Q270" s="24" t="s">
        <v>365</v>
      </c>
      <c r="R270" s="91" t="s">
        <v>36</v>
      </c>
      <c r="S270" s="25">
        <f t="shared" si="182"/>
        <v>810699.02</v>
      </c>
      <c r="T270" s="25">
        <v>653758.11</v>
      </c>
      <c r="U270" s="25">
        <v>156940.91</v>
      </c>
      <c r="V270" s="25">
        <f t="shared" si="183"/>
        <v>154604.30000000002</v>
      </c>
      <c r="W270" s="25">
        <v>115369.07</v>
      </c>
      <c r="X270" s="25">
        <v>39235.230000000003</v>
      </c>
      <c r="Y270" s="25">
        <f t="shared" si="188"/>
        <v>0</v>
      </c>
      <c r="Z270" s="25"/>
      <c r="AA270" s="25"/>
      <c r="AB270" s="25">
        <f t="shared" si="190"/>
        <v>19700.080000000002</v>
      </c>
      <c r="AC270" s="25">
        <v>15696.51</v>
      </c>
      <c r="AD270" s="25">
        <v>4003.57</v>
      </c>
      <c r="AE270" s="25">
        <f t="shared" si="186"/>
        <v>985003.4</v>
      </c>
      <c r="AF270" s="25"/>
      <c r="AG270" s="25">
        <f t="shared" si="187"/>
        <v>985003.4</v>
      </c>
      <c r="AH270" s="30" t="s">
        <v>633</v>
      </c>
      <c r="AI270" s="74"/>
      <c r="AJ270" s="29">
        <v>98000</v>
      </c>
      <c r="AK270" s="29">
        <v>0</v>
      </c>
    </row>
    <row r="271" spans="1:37" ht="96" customHeight="1" x14ac:dyDescent="0.25">
      <c r="A271" s="5">
        <v>265</v>
      </c>
      <c r="B271" s="69"/>
      <c r="C271" s="146">
        <v>392</v>
      </c>
      <c r="D271" s="69" t="s">
        <v>168</v>
      </c>
      <c r="E271" s="13" t="s">
        <v>165</v>
      </c>
      <c r="F271" s="122" t="s">
        <v>490</v>
      </c>
      <c r="G271" s="85" t="s">
        <v>1116</v>
      </c>
      <c r="H271" s="86" t="s">
        <v>1117</v>
      </c>
      <c r="I271" s="13" t="s">
        <v>1118</v>
      </c>
      <c r="J271" s="201" t="s">
        <v>1119</v>
      </c>
      <c r="K271" s="88">
        <v>43356</v>
      </c>
      <c r="L271" s="88">
        <v>44012</v>
      </c>
      <c r="M271" s="4">
        <f t="shared" si="189"/>
        <v>83.98386240618575</v>
      </c>
      <c r="N271" s="2" t="s">
        <v>363</v>
      </c>
      <c r="O271" s="2" t="s">
        <v>351</v>
      </c>
      <c r="P271" s="2" t="s">
        <v>351</v>
      </c>
      <c r="Q271" s="24" t="s">
        <v>157</v>
      </c>
      <c r="R271" s="2" t="s">
        <v>36</v>
      </c>
      <c r="S271" s="25">
        <f>T271+U271</f>
        <v>2443303.91</v>
      </c>
      <c r="T271" s="25">
        <v>1970311.71</v>
      </c>
      <c r="U271" s="25">
        <v>472992.2</v>
      </c>
      <c r="V271" s="25">
        <f t="shared" si="183"/>
        <v>0</v>
      </c>
      <c r="W271" s="25">
        <v>0</v>
      </c>
      <c r="X271" s="25">
        <v>0</v>
      </c>
      <c r="Y271" s="25">
        <f>Z271+AA271</f>
        <v>465950.13</v>
      </c>
      <c r="Z271" s="25">
        <v>347702.1</v>
      </c>
      <c r="AA271" s="25">
        <v>118248.03</v>
      </c>
      <c r="AB271" s="25">
        <f t="shared" si="190"/>
        <v>0</v>
      </c>
      <c r="AC271" s="25">
        <v>0</v>
      </c>
      <c r="AD271" s="25">
        <v>0</v>
      </c>
      <c r="AE271" s="25">
        <f t="shared" si="186"/>
        <v>2909254.04</v>
      </c>
      <c r="AF271" s="25"/>
      <c r="AG271" s="25">
        <f t="shared" si="187"/>
        <v>2909254.04</v>
      </c>
      <c r="AH271" s="30" t="s">
        <v>633</v>
      </c>
      <c r="AI271" s="74"/>
      <c r="AJ271" s="29">
        <v>0</v>
      </c>
      <c r="AK271" s="29">
        <v>0</v>
      </c>
    </row>
    <row r="272" spans="1:37" ht="107.25" customHeight="1" x14ac:dyDescent="0.25">
      <c r="A272" s="2">
        <v>266</v>
      </c>
      <c r="B272" s="69">
        <v>109770</v>
      </c>
      <c r="C272" s="146">
        <v>300</v>
      </c>
      <c r="D272" s="69" t="s">
        <v>696</v>
      </c>
      <c r="E272" s="13" t="s">
        <v>165</v>
      </c>
      <c r="F272" s="122" t="s">
        <v>361</v>
      </c>
      <c r="G272" s="85" t="s">
        <v>1120</v>
      </c>
      <c r="H272" s="21" t="s">
        <v>1121</v>
      </c>
      <c r="I272" s="13" t="s">
        <v>390</v>
      </c>
      <c r="J272" s="75" t="s">
        <v>1122</v>
      </c>
      <c r="K272" s="88">
        <v>43362</v>
      </c>
      <c r="L272" s="88">
        <v>43848</v>
      </c>
      <c r="M272" s="4">
        <f t="shared" si="189"/>
        <v>82.304184197970017</v>
      </c>
      <c r="N272" s="2" t="s">
        <v>363</v>
      </c>
      <c r="O272" s="2" t="s">
        <v>351</v>
      </c>
      <c r="P272" s="2" t="s">
        <v>351</v>
      </c>
      <c r="Q272" s="24" t="s">
        <v>365</v>
      </c>
      <c r="R272" s="2" t="s">
        <v>36</v>
      </c>
      <c r="S272" s="25">
        <f t="shared" si="182"/>
        <v>786369.83000000007</v>
      </c>
      <c r="T272" s="25">
        <v>634138.80000000005</v>
      </c>
      <c r="U272" s="25">
        <v>152231.03</v>
      </c>
      <c r="V272" s="25">
        <f t="shared" si="183"/>
        <v>149964.62</v>
      </c>
      <c r="W272" s="25">
        <v>111906.86</v>
      </c>
      <c r="X272" s="25">
        <v>38057.760000000002</v>
      </c>
      <c r="Y272" s="25">
        <f t="shared" si="188"/>
        <v>0</v>
      </c>
      <c r="Z272" s="25"/>
      <c r="AA272" s="25"/>
      <c r="AB272" s="25">
        <f t="shared" si="190"/>
        <v>19108.870000000003</v>
      </c>
      <c r="AC272" s="25">
        <v>15225.37</v>
      </c>
      <c r="AD272" s="25">
        <v>3883.5</v>
      </c>
      <c r="AE272" s="25">
        <f t="shared" si="186"/>
        <v>955443.32000000007</v>
      </c>
      <c r="AF272" s="25"/>
      <c r="AG272" s="25">
        <f t="shared" si="187"/>
        <v>955443.32000000007</v>
      </c>
      <c r="AH272" s="30" t="s">
        <v>633</v>
      </c>
      <c r="AI272" s="74"/>
      <c r="AJ272" s="29">
        <v>95544.320000000007</v>
      </c>
      <c r="AK272" s="29">
        <v>0</v>
      </c>
    </row>
    <row r="273" spans="1:37" ht="73.5" customHeight="1" x14ac:dyDescent="0.25">
      <c r="A273" s="5">
        <v>267</v>
      </c>
      <c r="B273" s="69">
        <v>112155</v>
      </c>
      <c r="C273" s="146">
        <v>224</v>
      </c>
      <c r="D273" s="69" t="s">
        <v>173</v>
      </c>
      <c r="E273" s="13" t="s">
        <v>165</v>
      </c>
      <c r="F273" s="122" t="s">
        <v>361</v>
      </c>
      <c r="G273" s="85" t="s">
        <v>1123</v>
      </c>
      <c r="H273" s="21" t="s">
        <v>1124</v>
      </c>
      <c r="I273" s="13" t="s">
        <v>1125</v>
      </c>
      <c r="J273" s="75" t="s">
        <v>1126</v>
      </c>
      <c r="K273" s="88">
        <v>43362</v>
      </c>
      <c r="L273" s="88">
        <v>43848</v>
      </c>
      <c r="M273" s="4">
        <f t="shared" si="189"/>
        <v>82.838169366221436</v>
      </c>
      <c r="N273" s="2" t="s">
        <v>363</v>
      </c>
      <c r="O273" s="2" t="s">
        <v>1004</v>
      </c>
      <c r="P273" s="2" t="s">
        <v>1004</v>
      </c>
      <c r="Q273" s="24" t="s">
        <v>365</v>
      </c>
      <c r="R273" s="2" t="s">
        <v>36</v>
      </c>
      <c r="S273" s="25">
        <f t="shared" si="182"/>
        <v>821979.66999999993</v>
      </c>
      <c r="T273" s="25">
        <v>662854.99</v>
      </c>
      <c r="U273" s="25">
        <v>159124.68</v>
      </c>
      <c r="V273" s="25">
        <f t="shared" si="183"/>
        <v>150446.51999999999</v>
      </c>
      <c r="W273" s="25">
        <v>111947.54</v>
      </c>
      <c r="X273" s="25">
        <v>38498.980000000003</v>
      </c>
      <c r="Y273" s="25">
        <f t="shared" si="188"/>
        <v>6308.99</v>
      </c>
      <c r="Z273" s="25">
        <v>5026.83</v>
      </c>
      <c r="AA273" s="25">
        <v>1282.1600000000001</v>
      </c>
      <c r="AB273" s="25">
        <f t="shared" si="190"/>
        <v>13536.47</v>
      </c>
      <c r="AC273" s="25">
        <v>10785.47</v>
      </c>
      <c r="AD273" s="25">
        <v>2751</v>
      </c>
      <c r="AE273" s="25">
        <f t="shared" si="186"/>
        <v>992271.64999999991</v>
      </c>
      <c r="AF273" s="25"/>
      <c r="AG273" s="25">
        <f t="shared" si="187"/>
        <v>992271.64999999991</v>
      </c>
      <c r="AH273" s="30" t="s">
        <v>633</v>
      </c>
      <c r="AI273" s="74"/>
      <c r="AJ273" s="29">
        <v>99227.15</v>
      </c>
      <c r="AK273" s="29">
        <v>0</v>
      </c>
    </row>
    <row r="274" spans="1:37" ht="267.75" x14ac:dyDescent="0.25">
      <c r="A274" s="5">
        <v>268</v>
      </c>
      <c r="B274" s="69">
        <v>111612</v>
      </c>
      <c r="C274" s="146">
        <v>153</v>
      </c>
      <c r="D274" s="69" t="s">
        <v>176</v>
      </c>
      <c r="E274" s="13" t="s">
        <v>165</v>
      </c>
      <c r="F274" s="122" t="s">
        <v>361</v>
      </c>
      <c r="G274" s="21" t="s">
        <v>1131</v>
      </c>
      <c r="H274" s="21" t="s">
        <v>1132</v>
      </c>
      <c r="I274" s="13" t="s">
        <v>1133</v>
      </c>
      <c r="J274" s="75" t="s">
        <v>1134</v>
      </c>
      <c r="K274" s="88">
        <v>43371</v>
      </c>
      <c r="L274" s="88">
        <v>43796</v>
      </c>
      <c r="M274" s="4">
        <f>S274/AE274*100</f>
        <v>82.304183068176116</v>
      </c>
      <c r="N274" s="92" t="s">
        <v>363</v>
      </c>
      <c r="O274" s="2" t="s">
        <v>351</v>
      </c>
      <c r="P274" s="2" t="s">
        <v>351</v>
      </c>
      <c r="Q274" s="24" t="s">
        <v>365</v>
      </c>
      <c r="R274" s="2" t="s">
        <v>36</v>
      </c>
      <c r="S274" s="25">
        <f t="shared" ref="S274:S281" si="197">T274+U274</f>
        <v>719578.88</v>
      </c>
      <c r="T274" s="25">
        <v>580277.67000000004</v>
      </c>
      <c r="U274" s="25">
        <v>139301.21</v>
      </c>
      <c r="V274" s="25">
        <f t="shared" ref="V274:V281" si="198">W274+X274</f>
        <v>137227.27000000002</v>
      </c>
      <c r="W274" s="25">
        <v>102401.97</v>
      </c>
      <c r="X274" s="25">
        <v>34825.300000000003</v>
      </c>
      <c r="Y274" s="25">
        <f t="shared" ref="Y274:Y281" si="199">Z274+AA274</f>
        <v>0</v>
      </c>
      <c r="Z274" s="25">
        <v>0</v>
      </c>
      <c r="AA274" s="25">
        <v>0</v>
      </c>
      <c r="AB274" s="25">
        <f t="shared" ref="AB274:AB281" si="200">AC274+AD274</f>
        <v>17485.84</v>
      </c>
      <c r="AC274" s="25">
        <v>13932.24</v>
      </c>
      <c r="AD274" s="25">
        <v>3553.6</v>
      </c>
      <c r="AE274" s="25">
        <f t="shared" ref="AE274:AE281" si="201">S274+V274+Y274+AB274</f>
        <v>874291.99</v>
      </c>
      <c r="AF274" s="25"/>
      <c r="AG274" s="25">
        <f t="shared" ref="AG274:AG282" si="202">AE274+AF274</f>
        <v>874291.99</v>
      </c>
      <c r="AH274" s="30" t="s">
        <v>633</v>
      </c>
      <c r="AI274" s="74"/>
      <c r="AJ274" s="29">
        <v>0</v>
      </c>
      <c r="AK274" s="29">
        <v>0</v>
      </c>
    </row>
    <row r="275" spans="1:37" ht="390" customHeight="1" x14ac:dyDescent="0.25">
      <c r="A275" s="2">
        <v>269</v>
      </c>
      <c r="B275" s="69">
        <v>110058</v>
      </c>
      <c r="C275" s="146">
        <v>302</v>
      </c>
      <c r="D275" s="69" t="s">
        <v>1137</v>
      </c>
      <c r="E275" s="13" t="s">
        <v>165</v>
      </c>
      <c r="F275" s="122" t="s">
        <v>361</v>
      </c>
      <c r="G275" s="85" t="s">
        <v>1138</v>
      </c>
      <c r="H275" s="21" t="s">
        <v>1139</v>
      </c>
      <c r="I275" s="13" t="s">
        <v>1140</v>
      </c>
      <c r="J275" s="101" t="s">
        <v>1141</v>
      </c>
      <c r="K275" s="88">
        <v>43370</v>
      </c>
      <c r="L275" s="88">
        <v>43857</v>
      </c>
      <c r="M275" s="4">
        <f>S275/AE275*100</f>
        <v>82.767158414090744</v>
      </c>
      <c r="N275" s="92" t="s">
        <v>363</v>
      </c>
      <c r="O275" s="2" t="s">
        <v>351</v>
      </c>
      <c r="P275" s="2" t="s">
        <v>351</v>
      </c>
      <c r="Q275" s="24" t="s">
        <v>365</v>
      </c>
      <c r="R275" s="2" t="s">
        <v>36</v>
      </c>
      <c r="S275" s="25">
        <f t="shared" si="197"/>
        <v>803873.75</v>
      </c>
      <c r="T275" s="25">
        <v>648254.14</v>
      </c>
      <c r="U275" s="25">
        <v>155619.60999999999</v>
      </c>
      <c r="V275" s="25">
        <f t="shared" si="198"/>
        <v>147948.56</v>
      </c>
      <c r="W275" s="25">
        <v>110131.77</v>
      </c>
      <c r="X275" s="25">
        <v>37816.79</v>
      </c>
      <c r="Y275" s="25">
        <f t="shared" si="199"/>
        <v>0</v>
      </c>
      <c r="Z275" s="25"/>
      <c r="AA275" s="25"/>
      <c r="AB275" s="25">
        <f t="shared" si="200"/>
        <v>19424.939999999999</v>
      </c>
      <c r="AC275" s="25">
        <v>15477.26</v>
      </c>
      <c r="AD275" s="25">
        <v>3947.68</v>
      </c>
      <c r="AE275" s="25">
        <f t="shared" si="201"/>
        <v>971247.25</v>
      </c>
      <c r="AF275" s="102"/>
      <c r="AG275" s="25">
        <f t="shared" si="202"/>
        <v>971247.25</v>
      </c>
      <c r="AH275" s="30" t="s">
        <v>633</v>
      </c>
      <c r="AI275" s="74"/>
      <c r="AJ275" s="29">
        <v>97124.72</v>
      </c>
      <c r="AK275" s="29">
        <v>0</v>
      </c>
    </row>
    <row r="276" spans="1:37" ht="330.75" customHeight="1" x14ac:dyDescent="0.25">
      <c r="A276" s="5">
        <v>270</v>
      </c>
      <c r="B276" s="69">
        <v>111482</v>
      </c>
      <c r="C276" s="146">
        <v>133</v>
      </c>
      <c r="D276" s="69" t="s">
        <v>176</v>
      </c>
      <c r="E276" s="13" t="s">
        <v>165</v>
      </c>
      <c r="F276" s="122" t="s">
        <v>361</v>
      </c>
      <c r="G276" s="21" t="s">
        <v>1150</v>
      </c>
      <c r="H276" s="21" t="s">
        <v>1149</v>
      </c>
      <c r="I276" s="13" t="s">
        <v>1151</v>
      </c>
      <c r="J276" s="101" t="s">
        <v>1152</v>
      </c>
      <c r="K276" s="88">
        <v>43376</v>
      </c>
      <c r="L276" s="88">
        <v>43864</v>
      </c>
      <c r="M276" s="4">
        <f t="shared" ref="M276:M280" si="203">S276/AE276*100</f>
        <v>82.928005929547282</v>
      </c>
      <c r="N276" s="92" t="s">
        <v>363</v>
      </c>
      <c r="O276" s="2" t="s">
        <v>341</v>
      </c>
      <c r="P276" s="2" t="s">
        <v>1153</v>
      </c>
      <c r="Q276" s="24" t="s">
        <v>365</v>
      </c>
      <c r="R276" s="2" t="s">
        <v>36</v>
      </c>
      <c r="S276" s="25">
        <f t="shared" si="197"/>
        <v>795878.74</v>
      </c>
      <c r="T276" s="25">
        <v>641806.86</v>
      </c>
      <c r="U276" s="25">
        <v>154071.88</v>
      </c>
      <c r="V276" s="25">
        <f t="shared" si="198"/>
        <v>144649.33000000002</v>
      </c>
      <c r="W276" s="25">
        <v>107580.1</v>
      </c>
      <c r="X276" s="25">
        <v>37069.230000000003</v>
      </c>
      <c r="Y276" s="25">
        <f t="shared" si="199"/>
        <v>0</v>
      </c>
      <c r="Z276" s="25"/>
      <c r="AA276" s="25"/>
      <c r="AB276" s="25">
        <f t="shared" si="200"/>
        <v>19194.440000000002</v>
      </c>
      <c r="AC276" s="25">
        <v>15293.61</v>
      </c>
      <c r="AD276" s="25">
        <v>3900.83</v>
      </c>
      <c r="AE276" s="25">
        <f t="shared" si="201"/>
        <v>959722.51</v>
      </c>
      <c r="AF276" s="102"/>
      <c r="AG276" s="25">
        <f t="shared" si="202"/>
        <v>959722.51</v>
      </c>
      <c r="AH276" s="30" t="s">
        <v>930</v>
      </c>
      <c r="AI276" s="74"/>
      <c r="AJ276" s="29">
        <v>94052.800000000003</v>
      </c>
      <c r="AK276" s="29">
        <v>0</v>
      </c>
    </row>
    <row r="277" spans="1:37" ht="233.25" customHeight="1" x14ac:dyDescent="0.25">
      <c r="A277" s="5">
        <v>271</v>
      </c>
      <c r="B277" s="69">
        <v>112266</v>
      </c>
      <c r="C277" s="146">
        <v>310</v>
      </c>
      <c r="D277" s="69" t="s">
        <v>168</v>
      </c>
      <c r="E277" s="13" t="s">
        <v>165</v>
      </c>
      <c r="F277" s="122" t="s">
        <v>361</v>
      </c>
      <c r="G277" s="21" t="s">
        <v>1154</v>
      </c>
      <c r="H277" s="21" t="s">
        <v>1155</v>
      </c>
      <c r="I277" s="13" t="s">
        <v>1156</v>
      </c>
      <c r="J277" s="101" t="s">
        <v>1157</v>
      </c>
      <c r="K277" s="88">
        <v>43376</v>
      </c>
      <c r="L277" s="88">
        <v>43801</v>
      </c>
      <c r="M277" s="4">
        <f t="shared" si="203"/>
        <v>83.010839519489394</v>
      </c>
      <c r="N277" s="92" t="s">
        <v>363</v>
      </c>
      <c r="O277" s="2" t="s">
        <v>351</v>
      </c>
      <c r="P277" s="2" t="s">
        <v>351</v>
      </c>
      <c r="Q277" s="24" t="s">
        <v>157</v>
      </c>
      <c r="R277" s="2" t="s">
        <v>36</v>
      </c>
      <c r="S277" s="25">
        <f t="shared" si="197"/>
        <v>830076.27</v>
      </c>
      <c r="T277" s="25">
        <v>669384.21</v>
      </c>
      <c r="U277" s="25">
        <v>160692.06</v>
      </c>
      <c r="V277" s="25">
        <f t="shared" si="198"/>
        <v>149885.79999999999</v>
      </c>
      <c r="W277" s="25">
        <v>111422.7</v>
      </c>
      <c r="X277" s="25">
        <v>38463.1</v>
      </c>
      <c r="Y277" s="25">
        <f t="shared" si="199"/>
        <v>0</v>
      </c>
      <c r="Z277" s="25"/>
      <c r="AA277" s="25"/>
      <c r="AB277" s="25">
        <f t="shared" si="200"/>
        <v>19999.23</v>
      </c>
      <c r="AC277" s="25">
        <v>15934.82</v>
      </c>
      <c r="AD277" s="25">
        <v>4064.41</v>
      </c>
      <c r="AE277" s="25">
        <f t="shared" si="201"/>
        <v>999961.3</v>
      </c>
      <c r="AF277" s="102"/>
      <c r="AG277" s="25">
        <f t="shared" si="202"/>
        <v>999961.3</v>
      </c>
      <c r="AH277" s="30"/>
      <c r="AI277" s="74"/>
      <c r="AJ277" s="29">
        <v>0</v>
      </c>
      <c r="AK277" s="29">
        <v>0</v>
      </c>
    </row>
    <row r="278" spans="1:37" ht="171.75" customHeight="1" x14ac:dyDescent="0.25">
      <c r="A278" s="2">
        <v>272</v>
      </c>
      <c r="B278" s="69">
        <v>118704</v>
      </c>
      <c r="C278" s="146">
        <v>434</v>
      </c>
      <c r="D278" s="69" t="s">
        <v>173</v>
      </c>
      <c r="E278" s="13" t="s">
        <v>1147</v>
      </c>
      <c r="F278" s="138" t="s">
        <v>680</v>
      </c>
      <c r="G278" s="85" t="s">
        <v>1158</v>
      </c>
      <c r="H278" s="21" t="s">
        <v>1159</v>
      </c>
      <c r="I278" s="13" t="s">
        <v>394</v>
      </c>
      <c r="J278" s="101" t="s">
        <v>1160</v>
      </c>
      <c r="K278" s="88">
        <v>43383</v>
      </c>
      <c r="L278" s="88">
        <v>43840</v>
      </c>
      <c r="M278" s="4">
        <f t="shared" si="203"/>
        <v>83.983863490038914</v>
      </c>
      <c r="N278" s="92" t="s">
        <v>363</v>
      </c>
      <c r="O278" s="2" t="s">
        <v>351</v>
      </c>
      <c r="P278" s="2" t="s">
        <v>351</v>
      </c>
      <c r="Q278" s="24" t="s">
        <v>157</v>
      </c>
      <c r="R278" s="91" t="s">
        <v>36</v>
      </c>
      <c r="S278" s="25">
        <f t="shared" si="197"/>
        <v>1448623.9131812274</v>
      </c>
      <c r="T278" s="25">
        <v>1168188.9920808757</v>
      </c>
      <c r="U278" s="25">
        <v>280434.92110035178</v>
      </c>
      <c r="V278" s="25">
        <f t="shared" si="198"/>
        <v>0</v>
      </c>
      <c r="W278" s="25">
        <v>0</v>
      </c>
      <c r="X278" s="25">
        <v>0</v>
      </c>
      <c r="Y278" s="25">
        <f>Z278+AA278</f>
        <v>0</v>
      </c>
      <c r="Z278" s="25">
        <v>0</v>
      </c>
      <c r="AA278" s="25">
        <v>0</v>
      </c>
      <c r="AB278" s="25">
        <f>AC278+AD278</f>
        <v>276259.71681877202</v>
      </c>
      <c r="AC278" s="25">
        <v>206150.9671228973</v>
      </c>
      <c r="AD278" s="25">
        <v>70108.749695874722</v>
      </c>
      <c r="AE278" s="25">
        <f t="shared" si="201"/>
        <v>1724883.6299999994</v>
      </c>
      <c r="AF278" s="102"/>
      <c r="AG278" s="25">
        <f t="shared" si="202"/>
        <v>1724883.6299999994</v>
      </c>
      <c r="AH278" s="30" t="s">
        <v>930</v>
      </c>
      <c r="AI278" s="74"/>
      <c r="AJ278" s="29">
        <v>0</v>
      </c>
      <c r="AK278" s="29">
        <v>0</v>
      </c>
    </row>
    <row r="279" spans="1:37" ht="318" customHeight="1" x14ac:dyDescent="0.25">
      <c r="A279" s="5">
        <v>273</v>
      </c>
      <c r="B279" s="69">
        <v>111265</v>
      </c>
      <c r="C279" s="146">
        <v>156</v>
      </c>
      <c r="D279" s="69" t="s">
        <v>176</v>
      </c>
      <c r="E279" s="13" t="s">
        <v>165</v>
      </c>
      <c r="F279" s="122" t="s">
        <v>361</v>
      </c>
      <c r="G279" s="85" t="s">
        <v>1169</v>
      </c>
      <c r="H279" s="21" t="s">
        <v>1170</v>
      </c>
      <c r="I279" s="13" t="s">
        <v>1171</v>
      </c>
      <c r="J279" s="101" t="s">
        <v>1172</v>
      </c>
      <c r="K279" s="88">
        <v>43390</v>
      </c>
      <c r="L279" s="88">
        <v>43877</v>
      </c>
      <c r="M279" s="4">
        <f t="shared" si="203"/>
        <v>82.30418490383525</v>
      </c>
      <c r="N279" s="92" t="s">
        <v>363</v>
      </c>
      <c r="O279" s="2" t="s">
        <v>308</v>
      </c>
      <c r="P279" s="2" t="s">
        <v>308</v>
      </c>
      <c r="Q279" s="24" t="s">
        <v>365</v>
      </c>
      <c r="R279" s="2" t="s">
        <v>36</v>
      </c>
      <c r="S279" s="25">
        <f t="shared" si="197"/>
        <v>800497.49</v>
      </c>
      <c r="T279" s="25">
        <v>645531.5</v>
      </c>
      <c r="U279" s="25">
        <v>154965.99</v>
      </c>
      <c r="V279" s="25">
        <f t="shared" si="198"/>
        <v>152658.83000000002</v>
      </c>
      <c r="W279" s="25">
        <v>113917.32</v>
      </c>
      <c r="X279" s="25">
        <v>38741.51</v>
      </c>
      <c r="Y279" s="25">
        <f t="shared" si="199"/>
        <v>0</v>
      </c>
      <c r="Z279" s="25"/>
      <c r="AA279" s="25"/>
      <c r="AB279" s="25">
        <f t="shared" si="200"/>
        <v>19452.170000000002</v>
      </c>
      <c r="AC279" s="25">
        <v>15498.95</v>
      </c>
      <c r="AD279" s="25">
        <v>3953.22</v>
      </c>
      <c r="AE279" s="25">
        <f t="shared" si="201"/>
        <v>972608.49000000011</v>
      </c>
      <c r="AF279" s="102"/>
      <c r="AG279" s="25">
        <f t="shared" si="202"/>
        <v>972608.49000000011</v>
      </c>
      <c r="AH279" s="30" t="s">
        <v>930</v>
      </c>
      <c r="AI279" s="74"/>
      <c r="AJ279" s="29">
        <v>0</v>
      </c>
      <c r="AK279" s="29">
        <v>0</v>
      </c>
    </row>
    <row r="280" spans="1:37" ht="157.5" customHeight="1" x14ac:dyDescent="0.25">
      <c r="A280" s="5">
        <v>274</v>
      </c>
      <c r="B280" s="69">
        <v>112719</v>
      </c>
      <c r="C280" s="146">
        <v>287</v>
      </c>
      <c r="D280" s="69" t="s">
        <v>696</v>
      </c>
      <c r="E280" s="13" t="s">
        <v>165</v>
      </c>
      <c r="F280" s="122" t="s">
        <v>361</v>
      </c>
      <c r="G280" s="103" t="s">
        <v>1187</v>
      </c>
      <c r="H280" s="21" t="s">
        <v>1188</v>
      </c>
      <c r="I280" s="13" t="s">
        <v>1189</v>
      </c>
      <c r="J280" s="101" t="s">
        <v>1190</v>
      </c>
      <c r="K280" s="88">
        <v>43399</v>
      </c>
      <c r="L280" s="88">
        <v>43886</v>
      </c>
      <c r="M280" s="4">
        <f t="shared" si="203"/>
        <v>82.304184463081299</v>
      </c>
      <c r="N280" s="92" t="s">
        <v>363</v>
      </c>
      <c r="O280" s="2" t="s">
        <v>156</v>
      </c>
      <c r="P280" s="2" t="s">
        <v>156</v>
      </c>
      <c r="Q280" s="24" t="s">
        <v>365</v>
      </c>
      <c r="R280" s="2" t="s">
        <v>36</v>
      </c>
      <c r="S280" s="25">
        <f t="shared" si="197"/>
        <v>780735</v>
      </c>
      <c r="T280" s="25">
        <v>629594.75</v>
      </c>
      <c r="U280" s="25">
        <v>151140.25</v>
      </c>
      <c r="V280" s="25">
        <f t="shared" si="198"/>
        <v>148890.03999999998</v>
      </c>
      <c r="W280" s="25">
        <v>111105.01</v>
      </c>
      <c r="X280" s="25">
        <v>37785.03</v>
      </c>
      <c r="Y280" s="25">
        <f>Z280+AA280</f>
        <v>0</v>
      </c>
      <c r="Z280" s="25"/>
      <c r="AA280" s="25"/>
      <c r="AB280" s="25">
        <f>AC280+AD280</f>
        <v>18971.93</v>
      </c>
      <c r="AC280" s="25">
        <v>15116.28</v>
      </c>
      <c r="AD280" s="25">
        <v>3855.65</v>
      </c>
      <c r="AE280" s="25">
        <f t="shared" si="201"/>
        <v>948596.97000000009</v>
      </c>
      <c r="AF280" s="102"/>
      <c r="AG280" s="25">
        <f t="shared" si="202"/>
        <v>948596.97000000009</v>
      </c>
      <c r="AH280" s="30" t="s">
        <v>930</v>
      </c>
      <c r="AI280" s="74"/>
      <c r="AJ280" s="29">
        <v>0</v>
      </c>
      <c r="AK280" s="29">
        <v>0</v>
      </c>
    </row>
    <row r="281" spans="1:37" ht="289.5" customHeight="1" x14ac:dyDescent="0.25">
      <c r="A281" s="2">
        <v>275</v>
      </c>
      <c r="B281" s="69">
        <v>112591</v>
      </c>
      <c r="C281" s="146">
        <v>205</v>
      </c>
      <c r="D281" s="69" t="s">
        <v>173</v>
      </c>
      <c r="E281" s="13" t="s">
        <v>165</v>
      </c>
      <c r="F281" s="122" t="s">
        <v>361</v>
      </c>
      <c r="G281" s="103" t="s">
        <v>1191</v>
      </c>
      <c r="H281" s="21" t="s">
        <v>1192</v>
      </c>
      <c r="I281" s="13" t="s">
        <v>1195</v>
      </c>
      <c r="J281" s="101" t="s">
        <v>1194</v>
      </c>
      <c r="K281" s="88">
        <v>43404</v>
      </c>
      <c r="L281" s="88" t="s">
        <v>1193</v>
      </c>
      <c r="M281" s="4">
        <v>82.304186650000005</v>
      </c>
      <c r="N281" s="92" t="s">
        <v>363</v>
      </c>
      <c r="O281" s="2" t="s">
        <v>351</v>
      </c>
      <c r="P281" s="2" t="s">
        <v>351</v>
      </c>
      <c r="Q281" s="24" t="s">
        <v>365</v>
      </c>
      <c r="R281" s="2" t="s">
        <v>36</v>
      </c>
      <c r="S281" s="25">
        <f t="shared" si="197"/>
        <v>767059.34</v>
      </c>
      <c r="T281" s="25">
        <v>618566.51</v>
      </c>
      <c r="U281" s="25">
        <v>148492.82999999999</v>
      </c>
      <c r="V281" s="25">
        <f t="shared" si="198"/>
        <v>146281.99</v>
      </c>
      <c r="W281" s="25">
        <v>109158.8</v>
      </c>
      <c r="X281" s="25">
        <v>37123.19</v>
      </c>
      <c r="Y281" s="25">
        <f t="shared" si="199"/>
        <v>0</v>
      </c>
      <c r="Z281" s="25"/>
      <c r="AA281" s="25"/>
      <c r="AB281" s="25">
        <f t="shared" si="200"/>
        <v>18639.620000000003</v>
      </c>
      <c r="AC281" s="25">
        <v>14851.54</v>
      </c>
      <c r="AD281" s="25">
        <v>3788.08</v>
      </c>
      <c r="AE281" s="25">
        <f t="shared" si="201"/>
        <v>931980.95</v>
      </c>
      <c r="AF281" s="102"/>
      <c r="AG281" s="25">
        <f t="shared" si="202"/>
        <v>931980.95</v>
      </c>
      <c r="AH281" s="30" t="s">
        <v>930</v>
      </c>
      <c r="AI281" s="74"/>
      <c r="AJ281" s="29">
        <v>0</v>
      </c>
      <c r="AK281" s="29">
        <v>0</v>
      </c>
    </row>
    <row r="282" spans="1:37" ht="15.75" x14ac:dyDescent="0.25">
      <c r="AE282" s="265">
        <f>SUM(AE7:AE281)</f>
        <v>1165500841.3769774</v>
      </c>
      <c r="AG282" s="266">
        <f t="shared" si="202"/>
        <v>1165500841.3769774</v>
      </c>
    </row>
    <row r="284" spans="1:37" x14ac:dyDescent="0.25">
      <c r="AD284" s="9" t="s">
        <v>1203</v>
      </c>
      <c r="AE284" s="267">
        <v>4.6669999999999998</v>
      </c>
    </row>
    <row r="285" spans="1:37" x14ac:dyDescent="0.25">
      <c r="AE285" s="267"/>
    </row>
    <row r="286" spans="1:37" x14ac:dyDescent="0.25">
      <c r="AE286" s="268">
        <f>(AE282/AE284)/1000000</f>
        <v>249.73234227061872</v>
      </c>
    </row>
  </sheetData>
  <protectedRanges>
    <protectedRange sqref="A1:B4 I1:I2 AE1:AK4 A6:R6 AI178:AK178 AF176:AF178 T176:U178 W176:X178 Z177:AA178 AI274:AK274 AC176:AD178 B10:D12 AC10:AD12 Z10:AA12 W10:X12 T10:U12 AF10:AF12 B15:D15 T14:U15 W14:X15 Z14:AA15 AC14:AD15 AF14:AF15 X19 AA19 AC19:AD19 AJ258:AK259 G258:L266 C254:D266 AF19 AF254:AF273 W28:X28 AC28:AD28 AF28 Z28:AA28 B28:D28 AJ83:XFD83 AE6:AK6 W40:AD40 AF37:AF40 B32:D32 T32:U32 W34:X35 R231:R250 S1:AD6 AL254:XFD282 AF65 AF60:AF61 F275:F277 F105:U105 M38:Q38 B105:D105 W105:AA105 AF69 Z254:AA273 N87:R87 AI19:XFD19 AC34:AD35 AC21:AD21 T58:U58 AL1:XFD6 AC69:AD69 T78:U78 W85:X85 G88:U88 W32:X32 Z32:AA32 AC32:AD32 AF32 T34:U35 Z34:AA35 AF34:AF35 W43:AA43 W41:AA41 B43:U43 AI69:XFD69 G37:R37 W37:X37 AC37:AD39 T37:U37 AJ51:XFD51 W49:AA49 W51:X51 Z51:AA51 AC51:AD51 AF51 AC49:AD49 T53:U56 W53:X56 Z53:AA56 AC53:AD56 AF53:AF56 AJ60:XFD61 AF58 AC58:AD58 B44 AF42:AF43 AC254:AD270 F279:F282 AF82:AG82 N82:AD82 B82:L82 U65 W65:X65 Z65:AA65 I255:L257 AC65:AD65 T254:U273 T60:U60 W60:X60 Z60:AA60 AC60:AD61 T69:U69 W69:X69 Z69:AA69 B40:U40 B73:D74 C75:D75 C76 E245 W73:AA75 F94:R94 N78:R78 AC78:AD78 AI78:XFD78 Z85:AA85 T85:U85 W21:X21 AC85:AD85 W254:X270 F92:U92 F89:U89 W94:X100 AI92:XFD92 AC87:AD92 T87:U87 M97:R100 AI94:XFD100 Z87:AA87 AF105 AC105:AD105 AI87:XFD89 C1:H3 C4:I4 G176:L177 C176:D178 U180 AL176:XFD178 F178:L178 F180:L180 AL181:XFD181 W180:X192 T181:U192 AF180:AF192 G181:L182 AC180:AD192 Z180:AA189 T21:U21 AJ28:XFD28 AI34:XFD35 AC23:AD23 AJ180:XFD180 C192:L192 C185:L185 C180:D184 C186:D191 F186:L191 G193:L193 C193:D193 T193:AG193 AC195:AD197 AC42:AD43 X42:AA42 F204 Z201:AA203 W194:X203 T194:U203 AF194:AF203 C201:D203 AC199:AD203 F201:L203 AI194:AK203 AF80:AF81 AC80:AD81 T80:U81 N80 W80:X81 Z80:AA81 B14:C14 B9:C9 E205:L208 Z94:AA100 AF94:AF100 AC94:AD100 N205:P209 F209:L212 C97:D97 AI205:AK214 N210:N212 B53:D56 AL53:XFD55 E213:L214 C94:D94 G215:L215 B63:B64 B65:D65 F65:L65 P65:Q65 F12:L12 E216:L217 R218 F218:L219 C207:C236 D205:D236 F28:G28 J28:L28 R205:R214 S38:U38 W39:AA39 X38:AA38 G76:L76 D267:E267 E220:L220 E236:G236 B69:D70 F69:L69 S19:U19 N182:P203 R185:R203 B85:D85 G85 I85:L85 R85 AL85:XFD85 F19:L19 W25:X26 T25:U26 F221:L235 I236:L236 B60:D61 AC41:AG41 X90:AA90 B91:D91 S90:U91 L90:L91 N90:Q91 W88:AA89 AL90:XFD91 G73:L74 P73:P74 B23:D23 J23:L23 N19:Q19 N23:Q23 F23:H23 F90:J91 N75:Q75 AI75 AL75:XFD76 F96:R96 B37:D39 G38:L39 F70:G70 I70:L70 T70 W70 Z70 F75:L75 B51:D51 J51:L51 P51 F51:H51 N14:N15 Z21:AA21 AC25:AD26 M26:R26 P32 M39:U39 Z37:AA37 AJ70:XFD70 AF49 N51 N56:R56 G41:Q42 N60:N61 N65 AC67:AD67 N69:Q69 N70:O70 N73:N74 T73:U75 N49:Q49 F34:R35 N81:O81 F20:Q21 W91:AA92 F74 I80:L81 Q80:R81 T94:U100 G9:L11 F14:L15 Q14:Q15 AI14:AI15 AL14:XFD15 N213:P250 R221:R227 AH245:AK252 F237:L252 O251:P252 W272:X273 AF83 AC272:AD273 C83:D83 B19:D21 AL20:XFD23 G254:L254 H257 B98:D98 G98:L98 F53:L56 B58:D58 F58:L58 N58 W58:X58 Z58:AA58 G255:H256 R254:R273 C237:D252 AC205:AD252 Z206:AA252 AF205:AF252 W205:X252 T205:U252 AL194:XFD252 G60:L60 U61 X61 AA61 G61 I61:L61 B41:D42 S41:U42 AH260:AK261 AH258:AH259 AL36:XFD36 F255:F262 AI262:AK262 G32 I32:L32 AL32:XFD32 G83:L83 B25:D26 F25:L26 B34:D35 B49:D49 F49:L49 B78:D78 F78:L78 B80:D81 C92:D92 B95:D96 B100:D100 E210:E212 C99:D99 F99:L100 F97:L97 C88:D90 B87:D87 F87:L87 F80:G81 F183:L184 C194:L200 E36 C268:D273 AH263:AK273 W83:X83 T83:U83 AC83:AD83 Z83:AA83 F266:F273 G268:L273 N83:P83 Z25:AA26 AI73:XFD74 AI216:AK244 AI56:XFD56 AI65:XFD65 AI67:XFD67 M25:Q25 AI10:XFD12 W87:X87 AF21 AI182:XFD193 T28:U28 AH254:AK257 AF25:AF26 AI37:XFD43 AI49:XFD49 T49:U49 T51:U51 AJ58:XFD58 AF78 N254:P273 AI80:XFD82 F95:Q95 AC73:AD75 AH40 AF73:AF74 J1:R4 W78:AA78 AI25:XFD26 AF87:AF92 AI105:XFD105 A283:XFD1048576" name="maria" securityDescriptor="O:WDG:WDD:(A;;CC;;;S-1-5-21-3048853270-2157241324-869001692-3245)(A;;CC;;;S-1-5-21-3048853270-2157241324-869001692-1007)"/>
    <protectedRange sqref="Q178 S210 Q182:Q203 Q205:Q252 Q83 Q254:Q273" name="maria_1" securityDescriptor="O:WDG:WDD:(A;;CC;;;S-1-5-21-3048853270-2157241324-869001692-3245)(A;;CC;;;S-1-5-21-3048853270-2157241324-869001692-1007)"/>
    <protectedRange sqref="E8 E13 E16:E17 E22 E24 E27 E29:E30 E33:E34 E44:E48 E50 E52 E57 E59 E62:E63 E66:E68 E71:E72 E76:E77 E79 E86 E93 E101:E103 E156:E158 E215 E83:E84 A7:P7 AJ7:XFD7 A9:A10 A12:A13 A15:A16 A18:A19 A21:A22 A24:A25 A27:A28 A30:A31 A33:A34 A36:A37 A39:A40 A42:A43 A45:A46 A48:A49 A51:A52 A54:A55 A57:A58 A60:A61 A63:A64 A66:A67 A69:A70 A72:A73 A75:A76 A78:A79 A81:A82 A84:A85 A87:A88 A90:A91 A93:A94 A96:A97 A99:A100 A102:A103 A105:A106 A108:A109 A111:A112 A114:A115 A117:A118 A120:A121 A123:A124 A126:A127 A129:A130 A132:A133 A135:A136 A138:A139 A141:A142 A144:A145 A147:A148 A150:A151 A153:A154 A156:A157 A159:A160 A162:A163 A165:A166 A168:A169 A171:A172 A174:A175 A177:A178 A180:A181 A183:A184 A186:A187 A189:A190 A192:A193 A195:A196 A198:A199 A201:A202 A204:A205 A207:A208 A210:A211 A213:A214 A216:A217 A219:A220 A222:A223 A225:A226 A228:A229 A231:A232 A234:A235 A237:A238 A240:A241 A243:A244 A246:A247 A249:A250 A252:A253 A255:A256 A258:A259 A261:A262 A264:A265 A267:A268 A270:A271 A273:A274 A276:A277 A279:A280" name="maria_2" securityDescriptor="O:WDG:WDD:(A;;CC;;;S-1-5-21-3048853270-2157241324-869001692-3245)(A;;CC;;;S-1-5-21-3048853270-2157241324-869001692-1007)"/>
    <protectedRange sqref="Q7:R7" name="maria_1_2" securityDescriptor="O:WDG:WDD:(A;;CC;;;S-1-5-21-3048853270-2157241324-869001692-3245)(A;;CC;;;S-1-5-21-3048853270-2157241324-869001692-1007)"/>
    <protectedRange sqref="S7:AI7 AB8:AB12 AH262 AH8:AH35 AH37:AH39 AH41:AH244" name="maria_1_1_1" securityDescriptor="O:WDG:WDD:(A;;CC;;;S-1-5-21-3048853270-2157241324-869001692-3245)(A;;CC;;;S-1-5-21-3048853270-2157241324-869001692-1007)"/>
    <protectedRange sqref="AF8:AF9 T8:U9 W8:X9 Z8:AA9 A8:D8 AC8:AD9 M9 N9:P12 F83 AI83 F8:P8 AI258:AI259 AI8:XFD9 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A251 A254 A257 A260 A263 A266 A269 A272 A275 A278 A281" name="maria_3" securityDescriptor="O:WDG:WDD:(A;;CC;;;S-1-5-21-3048853270-2157241324-869001692-3245)(A;;CC;;;S-1-5-21-3048853270-2157241324-869001692-1007)"/>
    <protectedRange sqref="Q8:R9 Q10:Q12 R83 R31 R49 R64 R91 R95 R170 R228:R230 R252" name="maria_1_3" securityDescriptor="O:WDG:WDD:(A;;CC;;;S-1-5-21-3048853270-2157241324-869001692-3245)(A;;CC;;;S-1-5-21-3048853270-2157241324-869001692-1007)"/>
    <protectedRange sqref="S8:S12 V8:V12 Y8:Y12 AE8:AE12 AG8:AG12 AE19" name="maria_1_1_2" securityDescriptor="O:WDG:WDD:(A;;CC;;;S-1-5-21-3048853270-2157241324-869001692-3245)(A;;CC;;;S-1-5-21-3048853270-2157241324-869001692-1007)"/>
    <protectedRange sqref="AL13:XFD13 AF13 T13:U13 W13:X13 Z13:AD13 B13:D13 AB14:AB15 D9 D14 M14:M15 O14:P15 F9 F13:P13 AJ13:AK15" name="maria_4" securityDescriptor="O:WDG:WDD:(A;;CC;;;S-1-5-21-3048853270-2157241324-869001692-3245)(A;;CC;;;S-1-5-21-3048853270-2157241324-869001692-1007)"/>
    <protectedRange sqref="Q13:R13 R23 R10:R12 R14:R15 R19:R21" name="maria_1_4" securityDescriptor="O:WDG:WDD:(A;;CC;;;S-1-5-21-3048853270-2157241324-869001692-3245)(A;;CC;;;S-1-5-21-3048853270-2157241324-869001692-1007)"/>
    <protectedRange sqref="S13:S15 V13:V15 Y13:Y15 AE13:AE15 AG13:AG15 AI13" name="maria_1_1_3" securityDescriptor="O:WDG:WDD:(A;;CC;;;S-1-5-21-3048853270-2157241324-869001692-3245)(A;;CC;;;S-1-5-21-3048853270-2157241324-869001692-1007)"/>
    <protectedRange sqref="AF17:AF18 B16:B18 F16 T17:U17 W17:X18 Z17:AA18 AC17:AD18 C18:L18 U18 M10:M12 N17:P18 E15 E21 E10:F11 E26 E32 E35 E41:E42 E49 E51 E54 E56 E58 E60:E61 E65 E69:E70 E73:E74 E78 E81 E85 E90 E92 E96 E98:F98 E100 E104:E105 C17:D17 F17:L17 E88 AJ18:XFD18 AI17:XFD17 E37:E39" name="maria_5" securityDescriptor="O:WDG:WDD:(A;;CC;;;S-1-5-21-3048853270-2157241324-869001692-3245)(A;;CC;;;S-1-5-21-3048853270-2157241324-869001692-1007)"/>
    <protectedRange sqref="AE17:AE18 AE21 Q17:R18 AE23" name="maria_1_5" securityDescriptor="O:WDG:WDD:(A;;CC;;;S-1-5-21-3048853270-2157241324-869001692-3245)(A;;CC;;;S-1-5-21-3048853270-2157241324-869001692-1007)"/>
    <protectedRange sqref="C16:D16 G16:H16 S17:S18 V17:V19 Y17:Y19 AB17:AB19 AG17:AG19 AB21 Y21 S21 V21 AG21 AB23 AG23 M17:M19 T18 W19 Z19 V23:W23 Y23:Z23 J16:AG16 AI16:XFD16 S23:T23" name="maria_1_1_4" securityDescriptor="O:WDG:WDD:(A;;CC;;;S-1-5-21-3048853270-2157241324-869001692-3245)(A;;CC;;;S-1-5-21-3048853270-2157241324-869001692-1007)"/>
    <protectedRange sqref="B24:D24 AJ24:XFD24 I28 I23 F24:P24 M23 AJ20:AK23 B22:D22 F22:P22" name="maria_6" securityDescriptor="O:WDG:WDD:(A;;CC;;;S-1-5-21-3048853270-2157241324-869001692-3245)(A;;CC;;;S-1-5-21-3048853270-2157241324-869001692-1007)"/>
    <protectedRange sqref="Q24:R24 Q22:R22 R25" name="maria_1_6" securityDescriptor="O:WDG:WDD:(A;;CC;;;S-1-5-21-3048853270-2157241324-869001692-3245)(A;;CC;;;S-1-5-21-3048853270-2157241324-869001692-1007)"/>
    <protectedRange sqref="S24:AG24 X23 AA23 AF23 S20:AG20 Y26 AB26 AE26 AG26 V26 S26 S22:AG22 AI18 AI20:AI24 U23" name="maria_1_1_5" securityDescriptor="O:WDG:WDD:(A;;CC;;;S-1-5-21-3048853270-2157241324-869001692-3245)(A;;CC;;;S-1-5-21-3048853270-2157241324-869001692-1007)"/>
    <protectedRange sqref="B29:D29 M30:M32 O30:O32 F29:P29 AJ29:XFD29" name="maria_8" securityDescriptor="O:WDG:WDD:(A;;CC;;;S-1-5-21-3048853270-2157241324-869001692-3245)(A;;CC;;;S-1-5-21-3048853270-2157241324-869001692-1007)"/>
    <protectedRange sqref="Q29:R29" name="maria_1_8" securityDescriptor="O:WDG:WDD:(A;;CC;;;S-1-5-21-3048853270-2157241324-869001692-3245)(A;;CC;;;S-1-5-21-3048853270-2157241324-869001692-1007)"/>
    <protectedRange sqref="S29:U29 W29:AA29 AC29:AG29 AG275:AG282 AG254:AG273 AG68:AG81 AI29 AG30:AG35 AG194:AG252 AG42:AG66 AG37:AG40 AG83:AG192" name="maria_1_1_7" securityDescriptor="O:WDG:WDD:(A;;CC;;;S-1-5-21-3048853270-2157241324-869001692-3245)(A;;CC;;;S-1-5-21-3048853270-2157241324-869001692-1007)"/>
    <protectedRange sqref="AF30:AF31 T30:U31 W30:X31 Z30:AA31 AC30:AD31 P30:P31 AL30:XFD31 H32 N30:N32 B30:D31 F30:L31 AI30:AK32" name="maria_9" securityDescriptor="O:WDG:WDD:(A;;CC;;;S-1-5-21-3048853270-2157241324-869001692-3245)(A;;CC;;;S-1-5-21-3048853270-2157241324-869001692-1007)"/>
    <protectedRange sqref="Q30:R30 Q31:Q32" name="maria_1_9" securityDescriptor="O:WDG:WDD:(A;;CC;;;S-1-5-21-3048853270-2157241324-869001692-3245)(A;;CC;;;S-1-5-21-3048853270-2157241324-869001692-1007)"/>
    <protectedRange sqref="S30:S32 Y30:Y32 AE30:AE32 AE40" name="maria_1_1_8" securityDescriptor="O:WDG:WDD:(A;;CC;;;S-1-5-21-3048853270-2157241324-869001692-3245)(A;;CC;;;S-1-5-21-3048853270-2157241324-869001692-1007)"/>
    <protectedRange sqref="AF33 T33:U33 W33:X33 Z33:AA33 B33:D33 AC33:AD33 F33:P33 AI33:XFD33" name="maria_10" securityDescriptor="O:WDG:WDD:(A;;CC;;;S-1-5-21-3048853270-2157241324-869001692-3245)(A;;CC;;;S-1-5-21-3048853270-2157241324-869001692-1007)"/>
    <protectedRange sqref="Q33:R33 R32" name="maria_1_10" securityDescriptor="O:WDG:WDD:(A;;CC;;;S-1-5-21-3048853270-2157241324-869001692-3245)(A;;CC;;;S-1-5-21-3048853270-2157241324-869001692-1007)"/>
    <protectedRange sqref="S37 S33:S35 Y33:Y35 AE33:AE35 Y37 AE37:AE39 AE42:AE43" name="maria_1_1_9" securityDescriptor="O:WDG:WDD:(A;;CC;;;S-1-5-21-3048853270-2157241324-869001692-3245)(A;;CC;;;S-1-5-21-3048853270-2157241324-869001692-1007)"/>
    <protectedRange sqref="AF44 T44:U44 W44:X44 Z44:AA44 C44:D44 AC44:AD44 AI44:XFD44 F44:P44" name="maria_11" securityDescriptor="O:WDG:WDD:(A;;CC;;;S-1-5-21-3048853270-2157241324-869001692-3245)(A;;CC;;;S-1-5-21-3048853270-2157241324-869001692-1007)"/>
    <protectedRange sqref="Q44:R44 R38 R60:R61 R41:R42" name="maria_1_11" securityDescriptor="O:WDG:WDD:(A;;CC;;;S-1-5-21-3048853270-2157241324-869001692-3245)(A;;CC;;;S-1-5-21-3048853270-2157241324-869001692-1007)"/>
    <protectedRange sqref="Y44:Y45 AE44:AE47 S44:S47" name="maria_1_1_10" securityDescriptor="O:WDG:WDD:(A;;CC;;;S-1-5-21-3048853270-2157241324-869001692-3245)(A;;CC;;;S-1-5-21-3048853270-2157241324-869001692-1007)"/>
    <protectedRange sqref="B45:D45 W45:X45 AC45:AD45 T45:U45 Z45:AA45 AF45 F45:R45 AI45:XFD45 M46:M47" name="maria_12" securityDescriptor="O:WDG:WDD:(A;;CC;;;S-1-5-21-3048853270-2157241324-869001692-3245)(A;;CC;;;S-1-5-21-3048853270-2157241324-869001692-1007)"/>
    <protectedRange sqref="AF46 T46:U46 W46:X46 Z46:AA46 B46:D46 AC46:AD46 N46:P46 F46:L46 AI46:XFD46" name="maria_13" securityDescriptor="O:WDG:WDD:(A;;CC;;;S-1-5-21-3048853270-2157241324-869001692-3245)(A;;CC;;;S-1-5-21-3048853270-2157241324-869001692-1007)"/>
    <protectedRange sqref="Q46:R46" name="maria_1_12" securityDescriptor="O:WDG:WDD:(A;;CC;;;S-1-5-21-3048853270-2157241324-869001692-3245)(A;;CC;;;S-1-5-21-3048853270-2157241324-869001692-1007)"/>
    <protectedRange sqref="Y46" name="maria_1_1_11" securityDescriptor="O:WDG:WDD:(A;;CC;;;S-1-5-21-3048853270-2157241324-869001692-3245)(A;;CC;;;S-1-5-21-3048853270-2157241324-869001692-1007)"/>
    <protectedRange sqref="AI47:XFD47 B47:D47 F47:L47 AF47 T47:U47 W47:X47 Z47:AA47 AC47:AD47 N47:P47" name="maria_14" securityDescriptor="O:WDG:WDD:(A;;CC;;;S-1-5-21-3048853270-2157241324-869001692-3245)(A;;CC;;;S-1-5-21-3048853270-2157241324-869001692-1007)"/>
    <protectedRange sqref="Q47:R47" name="maria_1_13" securityDescriptor="O:WDG:WDD:(A;;CC;;;S-1-5-21-3048853270-2157241324-869001692-3245)(A;;CC;;;S-1-5-21-3048853270-2157241324-869001692-1007)"/>
    <protectedRange sqref="Y47" name="maria_1_1_12" securityDescriptor="O:WDG:WDD:(A;;CC;;;S-1-5-21-3048853270-2157241324-869001692-3245)(A;;CC;;;S-1-5-21-3048853270-2157241324-869001692-1007)"/>
    <protectedRange sqref="AF48 T48:U48 W48:X48 Z48:AA48 B48:D48 AC48:AD48 AI48:XFD48 F48:P48 M49" name="maria_15" securityDescriptor="O:WDG:WDD:(A;;CC;;;S-1-5-21-3048853270-2157241324-869001692-3245)(A;;CC;;;S-1-5-21-3048853270-2157241324-869001692-1007)"/>
    <protectedRange sqref="Q48:R48" name="maria_1_14" securityDescriptor="O:WDG:WDD:(A;;CC;;;S-1-5-21-3048853270-2157241324-869001692-3245)(A;;CC;;;S-1-5-21-3048853270-2157241324-869001692-1007)"/>
    <protectedRange sqref="Y48 AE48:AE49 S48:S49" name="maria_1_1_13" securityDescriptor="O:WDG:WDD:(A;;CC;;;S-1-5-21-3048853270-2157241324-869001692-3245)(A;;CC;;;S-1-5-21-3048853270-2157241324-869001692-1007)"/>
    <protectedRange sqref="AF50 B50:D50 W50:AA50 AC50:AD50 Y51 M51 I51 O51 AI51 AI50:XFD50 F50:U50 Q51:S51" name="maria_16" securityDescriptor="O:WDG:WDD:(A;;CC;;;S-1-5-21-3048853270-2157241324-869001692-3245)(A;;CC;;;S-1-5-21-3048853270-2157241324-869001692-1007)"/>
    <protectedRange sqref="AE50:AE51" name="maria_1_15" securityDescriptor="O:WDG:WDD:(A;;CC;;;S-1-5-21-3048853270-2157241324-869001692-3245)(A;;CC;;;S-1-5-21-3048853270-2157241324-869001692-1007)"/>
    <protectedRange sqref="B57:D57 W57:AA57 AC57:AF57 M58 AE275:AE282 O58:S58 Y58 AI58 AE194:AE252 F57:U57 AE254:AE273 AI57:XFD57 AE58:AE192" name="maria_17" securityDescriptor="O:WDG:WDD:(A;;CC;;;S-1-5-21-3048853270-2157241324-869001692-3245)(A;;CC;;;S-1-5-21-3048853270-2157241324-869001692-1007)"/>
    <protectedRange sqref="AL52:XFD52 B52:D52 AJ52:AK55 N55:P55 M55:M56 F52:L52 M52:P54" name="maria_18" securityDescriptor="O:WDG:WDD:(A;;CC;;;S-1-5-21-3048853270-2157241324-869001692-3245)(A;;CC;;;S-1-5-21-3048853270-2157241324-869001692-1007)"/>
    <protectedRange sqref="Q52:R55" name="maria_1_16" securityDescriptor="O:WDG:WDD:(A;;CC;;;S-1-5-21-3048853270-2157241324-869001692-3245)(A;;CC;;;S-1-5-21-3048853270-2157241324-869001692-1007)"/>
    <protectedRange sqref="S52:U52 W52:AA52 AC52:AF52 S53:S56 Y53:Y56 AE53:AE56 AI52:AI55" name="maria_1_1_14" securityDescriptor="O:WDG:WDD:(A;;CC;;;S-1-5-21-3048853270-2157241324-869001692-3245)(A;;CC;;;S-1-5-21-3048853270-2157241324-869001692-1007)"/>
    <protectedRange sqref="AF62 T62:U62 W62:X62 Z62:AA62 C62:D62 AC62:AD62 O63:P64 O65 F62:P62 AI62:XFD62" name="maria_19" securityDescriptor="O:WDG:WDD:(A;;CC;;;S-1-5-21-3048853270-2157241324-869001692-3245)(A;;CC;;;S-1-5-21-3048853270-2157241324-869001692-1007)"/>
    <protectedRange sqref="Q62:R62" name="maria_1_17" securityDescriptor="O:WDG:WDD:(A;;CC;;;S-1-5-21-3048853270-2157241324-869001692-3245)(A;;CC;;;S-1-5-21-3048853270-2157241324-869001692-1007)"/>
    <protectedRange sqref="S62:S65 Y62:Y65 T65" name="maria_1_1_15" securityDescriptor="O:WDG:WDD:(A;;CC;;;S-1-5-21-3048853270-2157241324-869001692-3245)(A;;CC;;;S-1-5-21-3048853270-2157241324-869001692-1007)"/>
    <protectedRange sqref="AF59 T59:U59 W59:X59 Z59:AA59 B59:D59 AC59:AD59 B62 M60:M61 O60:P61 AI60:AI61 H61 F59:P59 AI59:XFD59" name="maria_20" securityDescriptor="O:WDG:WDD:(A;;CC;;;S-1-5-21-3048853270-2157241324-869001692-3245)(A;;CC;;;S-1-5-21-3048853270-2157241324-869001692-1007)"/>
    <protectedRange sqref="Q59:R59 Q60:Q61" name="maria_1_18" securityDescriptor="O:WDG:WDD:(A;;CC;;;S-1-5-21-3048853270-2157241324-869001692-3245)(A;;CC;;;S-1-5-21-3048853270-2157241324-869001692-1007)"/>
    <protectedRange sqref="S59:S61 Y59:Y61 T61 Z61" name="maria_1_1_16" securityDescriptor="O:WDG:WDD:(A;;CC;;;S-1-5-21-3048853270-2157241324-869001692-3245)(A;;CC;;;S-1-5-21-3048853270-2157241324-869001692-1007)"/>
    <protectedRange sqref="B68:D68 AJ68:XFD68 B75:B77 B71:B72 H70 P70 M69:M70 F68:P68" name="maria_21" securityDescriptor="O:WDG:WDD:(A;;CC;;;S-1-5-21-3048853270-2157241324-869001692-3245)(A;;CC;;;S-1-5-21-3048853270-2157241324-869001692-1007)"/>
    <protectedRange sqref="Q68:R68 Q70" name="maria_1_19" securityDescriptor="O:WDG:WDD:(A;;CC;;;S-1-5-21-3048853270-2157241324-869001692-3245)(A;;CC;;;S-1-5-21-3048853270-2157241324-869001692-1007)"/>
    <protectedRange sqref="S68:U68 W68:AA68 AF68 AI68 AC68:AD68 S69:S70 Y69:Y70 U70 X70 AA70 AC70:AD70 AF70 AI70" name="maria_1_1_17" securityDescriptor="O:WDG:WDD:(A;;CC;;;S-1-5-21-3048853270-2157241324-869001692-3245)(A;;CC;;;S-1-5-21-3048853270-2157241324-869001692-1007)"/>
    <protectedRange sqref="B66:D66 P66 F66:N66 AJ66:XFD66 M67" name="maria_22" securityDescriptor="O:WDG:WDD:(A;;CC;;;S-1-5-21-3048853270-2157241324-869001692-3245)(A;;CC;;;S-1-5-21-3048853270-2157241324-869001692-1007)"/>
    <protectedRange sqref="Q66:R66" name="maria_1_20" securityDescriptor="O:WDG:WDD:(A;;CC;;;S-1-5-21-3048853270-2157241324-869001692-3245)(A;;CC;;;S-1-5-21-3048853270-2157241324-869001692-1007)"/>
    <protectedRange sqref="S66:U66 W66:AA66 AC66:AD66 AI66 AF66:AF67 S67 Y67" name="maria_1_1_18" securityDescriptor="O:WDG:WDD:(A;;CC;;;S-1-5-21-3048853270-2157241324-869001692-3245)(A;;CC;;;S-1-5-21-3048853270-2157241324-869001692-1007)"/>
    <protectedRange sqref="AF71:AF72 U71:U72 W71:X72 Z71:AA72 AC71:AD72 F73 M73:M74 O73:O74 C71:D72 F71:P72 AI71:XFD72" name="maria_23" securityDescriptor="O:WDG:WDD:(A;;CC;;;S-1-5-21-3048853270-2157241324-869001692-3245)(A;;CC;;;S-1-5-21-3048853270-2157241324-869001692-1007)"/>
    <protectedRange sqref="Q71:R74" name="maria_1_21" securityDescriptor="O:WDG:WDD:(A;;CC;;;S-1-5-21-3048853270-2157241324-869001692-3245)(A;;CC;;;S-1-5-21-3048853270-2157241324-869001692-1007)"/>
    <protectedRange sqref="S71:T72 S73:S75 Y71:Y72" name="maria_1_1_19" securityDescriptor="O:WDG:WDD:(A;;CC;;;S-1-5-21-3048853270-2157241324-869001692-3245)(A;;CC;;;S-1-5-21-3048853270-2157241324-869001692-1007)"/>
    <protectedRange sqref="C77:D77 D76 AI76:AK76 T76:U77 W76:X77 Z76:AA77 M76:P76 AC76:AD77 AJ75:AK75 AF75:AF77 M75 AI77:XFD77 F76 F77:P77 M78" name="maria_24" securityDescriptor="O:WDG:WDD:(A;;CC;;;S-1-5-21-3048853270-2157241324-869001692-3245)(A;;CC;;;S-1-5-21-3048853270-2157241324-869001692-1007)"/>
    <protectedRange sqref="Q76:R77 R75" name="maria_1_22" securityDescriptor="O:WDG:WDD:(A;;CC;;;S-1-5-21-3048853270-2157241324-869001692-3245)(A;;CC;;;S-1-5-21-3048853270-2157241324-869001692-1007)"/>
    <protectedRange sqref="Y76:Y77 S76:S78" name="maria_1_1_20" securityDescriptor="O:WDG:WDD:(A;;CC;;;S-1-5-21-3048853270-2157241324-869001692-3245)(A;;CC;;;S-1-5-21-3048853270-2157241324-869001692-1007)"/>
    <protectedRange sqref="AL84:XFD84 T84:U84 W84:X84 Z84:AA84 B84:D84 AC84:AD84 B86 B88:B90 B92:B94 B99 B97 H85 F85 AF84:AF85 AI84:AK85 F84:P84 F88 M85:P85" name="maria_25" securityDescriptor="O:WDG:WDD:(A;;CC;;;S-1-5-21-3048853270-2157241324-869001692-3245)(A;;CC;;;S-1-5-21-3048853270-2157241324-869001692-1007)"/>
    <protectedRange sqref="Q84:R84 Q85" name="maria_1_23" securityDescriptor="O:WDG:WDD:(A;;CC;;;S-1-5-21-3048853270-2157241324-869001692-3245)(A;;CC;;;S-1-5-21-3048853270-2157241324-869001692-1007)"/>
    <protectedRange sqref="S84:S85 Y84:Y85" name="maria_1_1_21" securityDescriptor="O:WDG:WDD:(A;;CC;;;S-1-5-21-3048853270-2157241324-869001692-3245)(A;;CC;;;S-1-5-21-3048853270-2157241324-869001692-1007)"/>
    <protectedRange sqref="AF27 T27:U27 W27:X27 Z27:AD27 B27:D27 AB37:AB39 AB28:AB35 AB41:AB81 R27:R28 M28:P28 AI28 H28 AB25 AI27:XFD27 F27:P27 AB84:AB114" name="maria_26" securityDescriptor="O:WDG:WDD:(A;;CC;;;S-1-5-21-3048853270-2157241324-869001692-3245)(A;;CC;;;S-1-5-21-3048853270-2157241324-869001692-1007)"/>
    <protectedRange sqref="Q27:Q28" name="maria_1_24" securityDescriptor="O:WDG:WDD:(A;;CC;;;S-1-5-21-3048853270-2157241324-869001692-3245)(A;;CC;;;S-1-5-21-3048853270-2157241324-869001692-1007)"/>
    <protectedRange sqref="AE27:AE28 AG27:AG28 Y27:Y28 S27:S28 V37:V81 W38 V27:V35 S25 V25 AE25 AG25 Y25 W90 W61 W42 V84:V105" name="maria_1_1_22" securityDescriptor="O:WDG:WDD:(A;;CC;;;S-1-5-21-3048853270-2157241324-869001692-3245)(A;;CC;;;S-1-5-21-3048853270-2157241324-869001692-1007)"/>
    <protectedRange sqref="B101:D101 W101:AA101 AF101 AC101:AD101 Y102:Y104 F101:U101 M102:M104 S102:S104 F215 AI101:XFD101" name="maria_28" securityDescriptor="O:WDG:WDD:(A;;CC;;;S-1-5-21-3048853270-2157241324-869001692-3245)(A;;CC;;;S-1-5-21-3048853270-2157241324-869001692-1007)"/>
    <protectedRange sqref="T102:U104 W102:X104 Z102:AA104 AC102:AD104 N102:P104 F32 F37:F39 F41:F42 F60:F61 AI102:XFD104 B102:D104 F102:L104 AF102:AF104" name="maria_29" securityDescriptor="O:WDG:WDD:(A;;CC;;;S-1-5-21-3048853270-2157241324-869001692-3245)(A;;CC;;;S-1-5-21-3048853270-2157241324-869001692-1007)"/>
    <protectedRange sqref="R69:R70 R65 Q102:R104" name="maria_1_25" securityDescriptor="O:WDG:WDD:(A;;CC;;;S-1-5-21-3048853270-2157241324-869001692-3245)(A;;CC;;;S-1-5-21-3048853270-2157241324-869001692-1007)"/>
    <protectedRange sqref="AF93 T93:U93 W93:X93 Z93:AA93 C93:D93 K90:K91 AI90:AK91 AI93:XFD93 M90:M91 F93:P93" name="maria_30" securityDescriptor="O:WDG:WDD:(A;;CC;;;S-1-5-21-3048853270-2157241324-869001692-3245)(A;;CC;;;S-1-5-21-3048853270-2157241324-869001692-1007)"/>
    <protectedRange sqref="Q93:R93 R90" name="maria_1_26" securityDescriptor="O:WDG:WDD:(A;;CC;;;S-1-5-21-3048853270-2157241324-869001692-3245)(A;;CC;;;S-1-5-21-3048853270-2157241324-869001692-1007)"/>
    <protectedRange sqref="Y93:Y100 S93:S100" name="maria_1_1_24" securityDescriptor="O:WDG:WDD:(A;;CC;;;S-1-5-21-3048853270-2157241324-869001692-3245)(A;;CC;;;S-1-5-21-3048853270-2157241324-869001692-1007)"/>
    <protectedRange sqref="AF86 T86:U86 W86:X86 Z86:AA86 C86:D86 AC86:AD86 F86:P86 M80:M82 AI86:XFD86 M87" name="maria_31" securityDescriptor="O:WDG:WDD:(A;;CC;;;S-1-5-21-3048853270-2157241324-869001692-3245)(A;;CC;;;S-1-5-21-3048853270-2157241324-869001692-1007)"/>
    <protectedRange sqref="Q86:R86" name="maria_1_27" securityDescriptor="O:WDG:WDD:(A;;CC;;;S-1-5-21-3048853270-2157241324-869001692-3245)(A;;CC;;;S-1-5-21-3048853270-2157241324-869001692-1007)"/>
    <protectedRange sqref="S80 Y80 Y86:Y87 S86:S87" name="maria_1_1_25" securityDescriptor="O:WDG:WDD:(A;;CC;;;S-1-5-21-3048853270-2157241324-869001692-3245)(A;;CC;;;S-1-5-21-3048853270-2157241324-869001692-1007)"/>
    <protectedRange sqref="B79 F79" name="maria_32" securityDescriptor="O:WDG:WDD:(A;;CC;;;S-1-5-21-3048853270-2157241324-869001692-3245)(A;;CC;;;S-1-5-21-3048853270-2157241324-869001692-1007)"/>
    <protectedRange sqref="C79:D79 G79:H79 W79:AA79 AF79 AC79:AD79 S81 Y81 O80:P80 H80:H81 P81 J79:U79 AI79:XFD79" name="maria_1_28" securityDescriptor="O:WDG:WDD:(A;;CC;;;S-1-5-21-3048853270-2157241324-869001692-3245)(A;;CC;;;S-1-5-21-3048853270-2157241324-869001692-1007)"/>
    <protectedRange sqref="C150:H150 C107:H142 C151:I154 J142:L142 T108:U154 W124:X154 Z124:AA154 I107:L141 AF106:AF154 AC106:AD154 W107:AA123 N108:R154 N107:U107 V107:V192 Y124:Y192 AB115:AB192 B107:B203 C205:C206 S108:S209 C143:L149 Y83 AB83 M83 M107:M252 S211:S252 AB194:AB252 Y195:Y252 V194:V252 B207:B252 B83 S83 V83 J150:L154 B268:B274 B106:AA106 V254:V273 S254:S273 B254:B266 M254:M273 AB254:AB273 Y254:Y273 AI106:XFD154 Y275:Y282 AB275:AB282 S275:S282 V275:V282 M275:M282" name="maria_33" securityDescriptor="O:WDG:WDD:(A;;CC;;;S-1-5-21-3048853270-2157241324-869001692-3245)(A;;CC;;;S-1-5-21-3048853270-2157241324-869001692-1007)"/>
    <protectedRange sqref="AF155 T155:U155 W155:X155 Z155:AA155 C155:L155 AC155:AD155 N155:P155 E225:E228 AI155:XFD155" name="maria_34" securityDescriptor="O:WDG:WDD:(A;;CC;;;S-1-5-21-3048853270-2157241324-869001692-3245)(A;;CC;;;S-1-5-21-3048853270-2157241324-869001692-1007)"/>
    <protectedRange sqref="Q155:R155" name="maria_1_29" securityDescriptor="O:WDG:WDD:(A;;CC;;;S-1-5-21-3048853270-2157241324-869001692-3245)(A;;CC;;;S-1-5-21-3048853270-2157241324-869001692-1007)"/>
    <protectedRange sqref="O156:P156 R156:R158 O158:P158 AF156:AF158 T156:U158 W156:X158 Z156 AA156:AA157 Z158:AA158 AC156:AD158 N156:N158 AI215:AK215 R215:R217 R219:R220 C156:D158 F156:L158 AI156:XFD158" name="maria_35" securityDescriptor="O:WDG:WDD:(A;;CC;;;S-1-5-21-3048853270-2157241324-869001692-3245)(A;;CC;;;S-1-5-21-3048853270-2157241324-869001692-1007)"/>
    <protectedRange sqref="Q156:Q158" name="maria_1_30" securityDescriptor="O:WDG:WDD:(A;;CC;;;S-1-5-21-3048853270-2157241324-869001692-3245)(A;;CC;;;S-1-5-21-3048853270-2157241324-869001692-1007)"/>
    <protectedRange sqref="Z157" name="maria_1_1_27" securityDescriptor="O:WDG:WDD:(A;;CC;;;S-1-5-21-3048853270-2157241324-869001692-3245)(A;;CC;;;S-1-5-21-3048853270-2157241324-869001692-1007)"/>
    <protectedRange sqref="AF159:AF166 T159:U166 W159:X166 Z159:AA166 AC159:AD166 C159:L166 N159:P166 E170 E175:E177 E181:E182 E184 E186:E190 E193 E201:E203 E209 E218:E219 E221:E224 E237:E244 E251:E252 E255:E262 E229:E235 E99 E97 E94:E95 E91 E89 E87 E80 E75 E64 E55 E31 E28 E25 E23 E19:E20 E14 E12 E9 E53 E266 E246:E249 E268:E273 AI159:XFD166" name="maria_36" securityDescriptor="O:WDG:WDD:(A;;CC;;;S-1-5-21-3048853270-2157241324-869001692-3245)(A;;CC;;;S-1-5-21-3048853270-2157241324-869001692-1007)"/>
    <protectedRange sqref="Q159:R166" name="maria_1_31" securityDescriptor="O:WDG:WDD:(A;;CC;;;S-1-5-21-3048853270-2157241324-869001692-3245)(A;;CC;;;S-1-5-21-3048853270-2157241324-869001692-1007)"/>
    <protectedRange sqref="AF167:AF168 T167:U168 W167:X168 Z168 AA167:AA168 C167:L168 AC167:AD168 N167:P168 AF179 T179:U179 W179:X179 AA179 C179:L179 AC179:AD179 E178 E180 N179:P180 AI180 E191 E183 AI179:XFD179 AI167:XFD168" name="maria_37" securityDescriptor="O:WDG:WDD:(A;;CC;;;S-1-5-21-3048853270-2157241324-869001692-3245)(A;;CC;;;S-1-5-21-3048853270-2157241324-869001692-1007)"/>
    <protectedRange sqref="Q167:R168 Q179:R180" name="maria_1_32" securityDescriptor="O:WDG:WDD:(A;;CC;;;S-1-5-21-3048853270-2157241324-869001692-3245)(A;;CC;;;S-1-5-21-3048853270-2157241324-869001692-1007)"/>
    <protectedRange sqref="Z167 Z179" name="maria_1_1_29" securityDescriptor="O:WDG:WDD:(A;;CC;;;S-1-5-21-3048853270-2157241324-869001692-3245)(A;;CC;;;S-1-5-21-3048853270-2157241324-869001692-1007)"/>
    <protectedRange sqref="AF169:AF170 T169:U170 W169:X170 Z170:AA170 AC169:AD170 C169:L169 N169:P170 C170:D170 F170:L170 AI169:XFD170" name="maria_38" securityDescriptor="O:WDG:WDD:(A;;CC;;;S-1-5-21-3048853270-2157241324-869001692-3245)(A;;CC;;;S-1-5-21-3048853270-2157241324-869001692-1007)"/>
    <protectedRange sqref="Q169:R169 Q170" name="maria_1_33" securityDescriptor="O:WDG:WDD:(A;;CC;;;S-1-5-21-3048853270-2157241324-869001692-3245)(A;;CC;;;S-1-5-21-3048853270-2157241324-869001692-1007)"/>
    <protectedRange sqref="H173:I173 G171:I172 AF171:AF173 C171:F173 T171:U173 W171:X173 Z171:AA173 J171:L173 AC171:AD173 N178:P178 N171:P173 AI171:XFD173" name="maria_39" securityDescriptor="O:WDG:WDD:(A;;CC;;;S-1-5-21-3048853270-2157241324-869001692-3245)(A;;CC;;;S-1-5-21-3048853270-2157241324-869001692-1007)"/>
    <protectedRange sqref="Q171:R173 R178" name="maria_1_34" securityDescriptor="O:WDG:WDD:(A;;CC;;;S-1-5-21-3048853270-2157241324-869001692-3245)(A;;CC;;;S-1-5-21-3048853270-2157241324-869001692-1007)"/>
    <protectedRange sqref="AL174:XFD175 AF174:AF175 T174:U175 W174:X175 C174:L174 AC174:AD175 Z174:AA176 N174:P177 AI181:AK181 N181:P181 C175:D175 F175:L175 F176:F177 F181:F182 F193 AI174:AK177" name="maria_40" securityDescriptor="O:WDG:WDD:(A;;CC;;;S-1-5-21-3048853270-2157241324-869001692-3245)(A;;CC;;;S-1-5-21-3048853270-2157241324-869001692-1007)"/>
    <protectedRange sqref="Q174:R177 Q181:R181 R182:R184" name="maria_1_35" securityDescriptor="O:WDG:WDD:(A;;CC;;;S-1-5-21-3048853270-2157241324-869001692-3245)(A;;CC;;;S-1-5-21-3048853270-2157241324-869001692-1007)"/>
    <protectedRange sqref="AF63:AF64 T63:U64 W63:X64 Z63:AA64 AC63:AD64 M65 C63:D64 F63:N64 AI63:XFD64" name="maria_42" securityDescriptor="O:WDG:WDD:(A;;CC;;;S-1-5-21-3048853270-2157241324-869001692-3245)(A;;CC;;;S-1-5-21-3048853270-2157241324-869001692-1007)"/>
    <protectedRange sqref="Q63:R63 Q64" name="maria_1_37" securityDescriptor="O:WDG:WDD:(A;;CC;;;S-1-5-21-3048853270-2157241324-869001692-3245)(A;;CC;;;S-1-5-21-3048853270-2157241324-869001692-1007)"/>
    <protectedRange sqref="T253:U253 W253:X253 AF253 Z253:AA253 AC253:AD253 C253:D253 N253:P253 F253:L253 F254 F263:F265 AH253:XFD253" name="maria_7" securityDescriptor="O:WDG:WDD:(A;;CC;;;S-1-5-21-3048853270-2157241324-869001692-3245)(A;;CC;;;S-1-5-21-3048853270-2157241324-869001692-1007)"/>
    <protectedRange sqref="Q253" name="maria_1_7" securityDescriptor="O:WDG:WDD:(A;;CC;;;S-1-5-21-3048853270-2157241324-869001692-3245)(A;;CC;;;S-1-5-21-3048853270-2157241324-869001692-1007)"/>
    <protectedRange sqref="AG253" name="maria_1_1_7_1" securityDescriptor="O:WDG:WDD:(A;;CC;;;S-1-5-21-3048853270-2157241324-869001692-3245)(A;;CC;;;S-1-5-21-3048853270-2157241324-869001692-1007)"/>
    <protectedRange sqref="AE253" name="maria_17_1" securityDescriptor="O:WDG:WDD:(A;;CC;;;S-1-5-21-3048853270-2157241324-869001692-3245)(A;;CC;;;S-1-5-21-3048853270-2157241324-869001692-1007)"/>
    <protectedRange sqref="V253 Y253 AB253 B253 S253 M253" name="maria_33_1" securityDescriptor="O:WDG:WDD:(A;;CC;;;S-1-5-21-3048853270-2157241324-869001692-3245)(A;;CC;;;S-1-5-21-3048853270-2157241324-869001692-1007)"/>
    <protectedRange sqref="E253:E254 E263:E265" name="maria_36_1" securityDescriptor="O:WDG:WDD:(A;;CC;;;S-1-5-21-3048853270-2157241324-869001692-3245)(A;;CC;;;S-1-5-21-3048853270-2157241324-869001692-1007)"/>
    <protectedRange sqref="T36:U36 W36:X36 AF36 Z36:AA36 AC36:AD36 C36:D36 F36:G36 AH36:AK36" name="maria_27" securityDescriptor="O:WDG:WDD:(A;;CC;;;S-1-5-21-3048853270-2157241324-869001692-3245)(A;;CC;;;S-1-5-21-3048853270-2157241324-869001692-1007)"/>
    <protectedRange sqref="AG36" name="maria_1_1_7_2" securityDescriptor="O:WDG:WDD:(A;;CC;;;S-1-5-21-3048853270-2157241324-869001692-3245)(A;;CC;;;S-1-5-21-3048853270-2157241324-869001692-1007)"/>
    <protectedRange sqref="AE36" name="maria_17_2" securityDescriptor="O:WDG:WDD:(A;;CC;;;S-1-5-21-3048853270-2157241324-869001692-3245)(A;;CC;;;S-1-5-21-3048853270-2157241324-869001692-1007)"/>
    <protectedRange sqref="V36 Y36 AB36 B36 S36 M36" name="maria_33_2" securityDescriptor="O:WDG:WDD:(A;;CC;;;S-1-5-21-3048853270-2157241324-869001692-3245)(A;;CC;;;S-1-5-21-3048853270-2157241324-869001692-1007)"/>
    <protectedRange sqref="O36:P36" name="maria_10_1" securityDescriptor="O:WDG:WDD:(A;;CC;;;S-1-5-21-3048853270-2157241324-869001692-3245)(A;;CC;;;S-1-5-21-3048853270-2157241324-869001692-1007)"/>
    <protectedRange sqref="B67:D67 G67:H67" name="maria_41" securityDescriptor="O:WDG:WDD:(A;;CC;;;S-1-5-21-3048853270-2157241324-869001692-3245)(A;;CC;;;S-1-5-21-3048853270-2157241324-869001692-1007)"/>
    <protectedRange sqref="F67" name="maria_22_1" securityDescriptor="O:WDG:WDD:(A;;CC;;;S-1-5-21-3048853270-2157241324-869001692-3245)(A;;CC;;;S-1-5-21-3048853270-2157241324-869001692-1007)"/>
    <protectedRange sqref="J67" name="maria_43" securityDescriptor="O:WDG:WDD:(A;;CC;;;S-1-5-21-3048853270-2157241324-869001692-3245)(A;;CC;;;S-1-5-21-3048853270-2157241324-869001692-1007)"/>
    <protectedRange sqref="I67" name="maria_22_2" securityDescriptor="O:WDG:WDD:(A;;CC;;;S-1-5-21-3048853270-2157241324-869001692-3245)(A;;CC;;;S-1-5-21-3048853270-2157241324-869001692-1007)"/>
    <protectedRange sqref="K67:L67" name="maria_44" securityDescriptor="O:WDG:WDD:(A;;CC;;;S-1-5-21-3048853270-2157241324-869001692-3245)(A;;CC;;;S-1-5-21-3048853270-2157241324-869001692-1007)"/>
    <protectedRange sqref="P67 N67" name="maria_22_3" securityDescriptor="O:WDG:WDD:(A;;CC;;;S-1-5-21-3048853270-2157241324-869001692-3245)(A;;CC;;;S-1-5-21-3048853270-2157241324-869001692-1007)"/>
    <protectedRange sqref="Q67:R67" name="maria_1_20_1" securityDescriptor="O:WDG:WDD:(A;;CC;;;S-1-5-21-3048853270-2157241324-869001692-3245)(A;;CC;;;S-1-5-21-3048853270-2157241324-869001692-1007)"/>
    <protectedRange sqref="T67:U67" name="maria_45" securityDescriptor="O:WDG:WDD:(A;;CC;;;S-1-5-21-3048853270-2157241324-869001692-3245)(A;;CC;;;S-1-5-21-3048853270-2157241324-869001692-1007)"/>
    <protectedRange sqref="W67:X67" name="maria_46" securityDescriptor="O:WDG:WDD:(A;;CC;;;S-1-5-21-3048853270-2157241324-869001692-3245)(A;;CC;;;S-1-5-21-3048853270-2157241324-869001692-1007)"/>
    <protectedRange sqref="Z67:AA67" name="maria_47" securityDescriptor="O:WDG:WDD:(A;;CC;;;S-1-5-21-3048853270-2157241324-869001692-3245)(A;;CC;;;S-1-5-21-3048853270-2157241324-869001692-1007)"/>
    <protectedRange sqref="AG67" name="maria_1_1_7_3" securityDescriptor="O:WDG:WDD:(A;;CC;;;S-1-5-21-3048853270-2157241324-869001692-3245)(A;;CC;;;S-1-5-21-3048853270-2157241324-869001692-1007)"/>
    <protectedRange sqref="W274:X274 AF274 AC274:AD274 C274:D274 T274:U274 Z274:AA274 F274:L274 AH274 O278:P278 N274:P277 R274:R277 R279:R282 N279:P282" name="maria_48" securityDescriptor="O:WDG:WDD:(A;;CC;;;S-1-5-21-3048853270-2157241324-869001692-3245)(A;;CC;;;S-1-5-21-3048853270-2157241324-869001692-1007)"/>
    <protectedRange sqref="Q274:Q282" name="maria_1_36" securityDescriptor="O:WDG:WDD:(A;;CC;;;S-1-5-21-3048853270-2157241324-869001692-3245)(A;;CC;;;S-1-5-21-3048853270-2157241324-869001692-1007)"/>
    <protectedRange sqref="AG274" name="maria_1_1_7_4" securityDescriptor="O:WDG:WDD:(A;;CC;;;S-1-5-21-3048853270-2157241324-869001692-3245)(A;;CC;;;S-1-5-21-3048853270-2157241324-869001692-1007)"/>
    <protectedRange sqref="AE274" name="maria_17_3" securityDescriptor="O:WDG:WDD:(A;;CC;;;S-1-5-21-3048853270-2157241324-869001692-3245)(A;;CC;;;S-1-5-21-3048853270-2157241324-869001692-1007)"/>
    <protectedRange sqref="Y274 AB274 S274 V274 M274" name="maria_33_3" securityDescriptor="O:WDG:WDD:(A;;CC;;;S-1-5-21-3048853270-2157241324-869001692-3245)(A;;CC;;;S-1-5-21-3048853270-2157241324-869001692-1007)"/>
    <protectedRange sqref="E274" name="maria_36_2" securityDescriptor="O:WDG:WDD:(A;;CC;;;S-1-5-21-3048853270-2157241324-869001692-3245)(A;;CC;;;S-1-5-21-3048853270-2157241324-869001692-1007)"/>
    <protectedRange sqref="E250" name="maria_1_4_1" securityDescriptor="O:WDG:WDD:(A;;CC;;;S-1-5-21-3048853270-2157241324-869001692-3245)(A;;CC;;;S-1-5-21-3048853270-2157241324-869001692-1007)"/>
    <protectedRange sqref="E278" name="maria_1_1" securityDescriptor="O:WDG:WDD:(A;;CC;;;S-1-5-21-3048853270-2157241324-869001692-3245)(A;;CC;;;S-1-5-21-3048853270-2157241324-869001692-1007)"/>
    <protectedRange sqref="F278" name="maria_49" securityDescriptor="O:WDG:WDD:(A;;CC;;;S-1-5-21-3048853270-2157241324-869001692-3245)(A;;CC;;;S-1-5-21-3048853270-2157241324-869001692-1007)"/>
    <protectedRange sqref="N278" name="maria_2_1" securityDescriptor="O:WDG:WDD:(A;;CC;;;S-1-5-21-3048853270-2157241324-869001692-3245)(A;;CC;;;S-1-5-21-3048853270-2157241324-869001692-1007)"/>
    <protectedRange sqref="R278" name="maria_3_1" securityDescriptor="O:WDG:WDD:(A;;CC;;;S-1-5-21-3048853270-2157241324-869001692-3245)(A;;CC;;;S-1-5-21-3048853270-2157241324-869001692-1007)"/>
  </protectedRanges>
  <autoFilter ref="A1:AK281" xr:uid="{661BBB6D-140D-42A9-AC72-B7F70C8D1ECD}">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sortState ref="A6:AK58">
    <sortCondition descending="1" ref="E7:E30"/>
    <sortCondition ref="C7:C30"/>
  </sortState>
  <customSheetViews>
    <customSheetView guid="{8B9DA727-D797-4F6E-854A-098D13D55FA0}" scale="70" showPageBreaks="1" fitToPage="1" printArea="1" showAutoFilter="1">
      <pane xSplit="9" ySplit="6" topLeftCell="J109" activePane="bottomRight" state="frozen"/>
      <selection pane="bottomRight" activeCell="G4" sqref="G4:G5"/>
      <pageMargins left="0.70866141732283472" right="0.70866141732283472" top="0.74803149606299213" bottom="0.74803149606299213" header="0.31496062992125984" footer="0.31496062992125984"/>
      <pageSetup paperSize="8" scale="22" fitToHeight="0" orientation="landscape" horizontalDpi="4294967294" verticalDpi="4294967294" r:id="rId1"/>
      <headerFooter>
        <oddHeader>&amp;CLISTA PROIECTELOR CONTRACTATE - PROGRAMUL OPERATIONAl CAPACITATE ADMINISTRATIVĂ</oddHeader>
        <oddFooter>Page &amp;P of &amp;N</oddFooter>
      </headerFooter>
      <autoFilter ref="A1:AK281" xr:uid="{661BBB6D-140D-42A9-AC72-B7F70C8D1ECD}">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6624B2D-80F9-4F79-AC4A-B3547C36F23F}" scale="70" showPageBreaks="1" fitToPage="1" printArea="1" filter="1" showAutoFilter="1">
      <selection activeCell="H380" sqref="H380"/>
      <pageMargins left="0.70866141732283472" right="0.70866141732283472" top="0.74803149606299213" bottom="0.74803149606299213" header="0.31496062992125984" footer="0.31496062992125984"/>
      <pageSetup paperSize="8" scale="22" fitToHeight="0" orientation="landscape" horizontalDpi="4294967294" verticalDpi="4294967294" r:id="rId2"/>
      <headerFooter>
        <oddHeader>&amp;CLISTA PROIECTELOR CONTRACTATE - PROGRAMUL OPERATIONAl CAPACITATE ADMINISTRATIVĂ</oddHeader>
        <oddFooter>Page &amp;P of &amp;N</oddFooter>
      </headerFooter>
      <autoFilter ref="A1:DG428" xr:uid="{00000000-0000-0000-0000-000000000000}">
        <filterColumn colId="2">
          <filters>
            <filter val="42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87F3E0E-3A8E-4B82-8170-33752259B7DB}" scale="80" showPageBreaks="1" fitToPage="1" printArea="1" showAutoFilter="1">
      <pane xSplit="6" ySplit="3" topLeftCell="AB4" activePane="bottomRight" state="frozen"/>
      <selection pane="bottomRight" activeCell="AL420" sqref="AL420"/>
      <pageMargins left="0.70866141732283472" right="0.70866141732283472" top="0.74803149606299213" bottom="0.74803149606299213" header="0.31496062992125984" footer="0.31496062992125984"/>
      <pageSetup paperSize="8" scale="15" fitToHeight="0" orientation="portrait" horizontalDpi="4294967294" verticalDpi="4294967294" r:id="rId3"/>
      <headerFooter>
        <oddHeader>&amp;CLISTA PROIECTELOR CONTRACTATE - PROGRAMUL OPERATIONAl CAPACITATE ADMINISTRATIVĂ</oddHeader>
        <oddFooter>Page &amp;P of &amp;N</oddFooter>
      </headerFooter>
      <autoFilter ref="A6:AL450" xr:uid="{00000000-0000-0000-0000-000000000000}"/>
    </customSheetView>
    <customSheetView guid="{7C1B4D6D-D666-48DD-AB17-E00791B6F0B6}" scale="70" showPageBreaks="1" fitToPage="1" printArea="1" filter="1" showAutoFilter="1">
      <pane ySplit="5" topLeftCell="A447" activePane="bottomLeft" state="frozen"/>
      <selection pane="bottomLeft" activeCell="AC220" sqref="AC220:AD220"/>
      <pageMargins left="0.70866141732283472" right="0.70866141732283472" top="0.74803149606299213" bottom="0.74803149606299213" header="0.31496062992125984" footer="0.31496062992125984"/>
      <pageSetup paperSize="8" scale="22" fitToHeight="0" orientation="landscape" r:id="rId4"/>
      <headerFooter>
        <oddHeader>&amp;CLISTA PROIECTELOR CONTRACTATE - PROGRAMUL OPERATIONAl CAPACITATE ADMINISTRATIVĂ</oddHeader>
        <oddFooter>Page &amp;P of &amp;N</oddFooter>
      </headerFooter>
      <autoFilter ref="A6:DG428" xr:uid="{00000000-0000-0000-0000-000000000000}">
        <filterColumn colId="2">
          <filters>
            <filter val="11"/>
            <filter val="111"/>
            <filter val="114"/>
            <filter val="115"/>
            <filter val="116"/>
            <filter val="118"/>
            <filter val="411"/>
          </filters>
        </filterColumn>
      </autoFilter>
    </customSheetView>
    <customSheetView guid="{EA64E7D7-BA48-4965-B650-778AE412FE0C}" scale="70" showPageBreaks="1" fitToPage="1" printArea="1" showAutoFilter="1">
      <pane xSplit="9" ySplit="8" topLeftCell="V171" activePane="bottomRight" state="frozen"/>
      <selection pane="bottomRight" activeCell="V180" sqref="V180"/>
      <pageMargins left="0.70866141732283472" right="0.70866141732283472" top="0.74803149606299213" bottom="0.74803149606299213" header="0.31496062992125984" footer="0.31496062992125984"/>
      <pageSetup paperSize="8" scale="22" fitToHeight="0" orientation="landscape" horizontalDpi="4294967294" verticalDpi="4294967294" r:id="rId5"/>
      <headerFooter>
        <oddHeader>&amp;CLISTA PROIECTELOR CONTRACTATE - PROGRAMUL OPERATIONAl CAPACITATE ADMINISTRATIVĂ</oddHeader>
        <oddFooter>Page &amp;P of &amp;N</oddFooter>
      </headerFooter>
      <autoFilter ref="A1:DG429"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showAutoFilter="1" topLeftCell="N1">
      <pane ySplit="1" topLeftCell="A412" activePane="bottomLeft" state="frozen"/>
      <selection pane="bottomLeft" activeCell="AA412" sqref="AA412"/>
      <pageMargins left="0.70866141732283472" right="0.70866141732283472" top="0.74803149606299213" bottom="0.74803149606299213" header="0.31496062992125984" footer="0.31496062992125984"/>
      <pageSetup paperSize="8" scale="22" fitToHeight="0" orientation="landscape" horizontalDpi="4294967294" verticalDpi="4294967294" r:id="rId6"/>
      <headerFooter>
        <oddHeader>&amp;CLISTA PROIECTELOR CONTRACTATE - PROGRAMUL OPERATIONAl CAPACITATE ADMINISTRATIVĂ</oddHeader>
        <oddFooter>Page &amp;P of &amp;N</oddFooter>
      </headerFooter>
      <autoFilter ref="A1:DG422"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7"/>
      <headerFooter>
        <oddHeader>&amp;CLISTA PROIECTELOR CONTRACTATE - PROGRAMUL OPERATIONAl CAPACITATE ADMINISTRATIVĂ</oddHeader>
        <oddFooter>Page &amp;P of &amp;N</oddFooter>
      </headerFooter>
      <autoFilter ref="A1:DG422"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EA37434-2D22-478B-B49F-C3E8CD4AC2E1}" scale="60" showPageBreaks="1" fitToPage="1" printArea="1" showAutoFilter="1">
      <pane xSplit="9" ySplit="8" topLeftCell="J75" activePane="bottomRight" state="frozen"/>
      <selection pane="bottomRight" activeCell="J75" sqref="J75"/>
      <pageMargins left="0.70866141732283472" right="0.70866141732283472" top="0.74803149606299213" bottom="0.74803149606299213" header="0.31496062992125984" footer="0.31496062992125984"/>
      <pageSetup paperSize="8" scale="22" fitToHeight="0" orientation="landscape" r:id="rId8"/>
      <headerFooter>
        <oddHeader>&amp;CLISTA PROIECTELOR CONTRACTATE - PROGRAMUL OPERATIONAl CAPACITATE ADMINISTRATIVĂ</oddHeader>
        <oddFooter>Page &amp;P of &amp;N</oddFooter>
      </headerFooter>
      <autoFilter ref="A6:DG422" xr:uid="{00000000-0000-0000-0000-000000000000}"/>
    </customSheetView>
    <customSheetView guid="{9980B309-0131-4577-BF29-212714399FDF}" scale="70" showPageBreaks="1" fitToPage="1" printArea="1" filter="1" showAutoFilter="1">
      <pane xSplit="7" ySplit="3" topLeftCell="AE5" activePane="bottomRight" state="frozen"/>
      <selection pane="bottomRight" activeCell="AH407" sqref="AH407"/>
      <pageMargins left="0.70866141732283472" right="0.70866141732283472" top="0.74803149606299213" bottom="0.74803149606299213" header="0.31496062992125984" footer="0.31496062992125984"/>
      <pageSetup paperSize="8" scale="22" fitToHeight="0" orientation="landscape" horizontalDpi="4294967294" verticalDpi="4294967294" r:id="rId9"/>
      <headerFooter>
        <oddHeader>&amp;CLISTA PROIECTELOR CONTRACTATE - PROGRAMUL OPERATIONAl CAPACITATE ADMINISTRATIVĂ</oddHeader>
        <oddFooter>Page &amp;P of &amp;N</oddFooter>
      </headerFooter>
      <autoFilter ref="A1:AL406" xr:uid="{00000000-0000-0000-0000-000000000000}">
        <filterColumn colId="2">
          <filters>
            <filter val="30"/>
            <filter val="77"/>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AAA4DFE-88B1-4674-95ED-5FCD7A50BC22}" scale="70" showPageBreaks="1" fitToPage="1" printArea="1" showAutoFilter="1">
      <pane ySplit="5" topLeftCell="A6" activePane="bottomLeft" state="frozen"/>
      <selection pane="bottomLeft" activeCell="F63" sqref="F63"/>
      <pageMargins left="0.70866141732283472" right="0.70866141732283472" top="0.74803149606299213" bottom="0.74803149606299213" header="0.31496062992125984" footer="0.31496062992125984"/>
      <pageSetup paperSize="8" scale="22" fitToHeight="0" orientation="landscape" horizontalDpi="4294967294" verticalDpi="4294967294" r:id="rId10"/>
      <headerFooter>
        <oddHeader>&amp;CLISTA PROIECTELOR CONTRACTATE - PROGRAMUL OPERATIONAl CAPACITATE ADMINISTRATIVĂ</oddHeader>
        <oddFooter>Page &amp;P of &amp;N</oddFooter>
      </headerFooter>
      <autoFilter ref="A1:DG405"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AK404"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2"/>
      <headerFooter>
        <oddHeader>&amp;CLISTA PROIECTELOR CONTRACTATE - PROGRAMUL OPERATIONAl CAPACITATE ADMINISTRATIVĂ</oddHeader>
        <oddFooter>Page &amp;P of &amp;N</oddFooter>
      </headerFooter>
      <autoFilter ref="A6:AL349" xr:uid="{00000000-0000-0000-0000-000000000000}"/>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3"/>
      <headerFooter>
        <oddHeader>&amp;CLISTA PROIECTELOR CONTRACTATE - PROGRAMUL OPERATIONAl CAPACITATE ADMINISTRATIVĂ</oddHeader>
        <oddFooter>Page &amp;P of &amp;N</oddFooter>
      </headerFooter>
      <autoFilter ref="A4:AH68" xr:uid="{00000000-0000-0000-0000-000000000000}"/>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4"/>
      <headerFooter>
        <oddHeader>&amp;CLISTA PROIECTELOR CONTRACTATE - PROGRAMUL OPERATIONAl CAPACITATE ADMINISTRATIVĂ</oddHeader>
        <oddFooter>Page &amp;P of &amp;N</oddFooter>
      </headerFooter>
      <autoFilter ref="A6:DF305" xr:uid="{00000000-0000-0000-0000-000000000000}"/>
    </customSheetView>
    <customSheetView guid="{EB0F2E6A-FA33-479E-9A47-8E3494FBB4DE}" scale="70" fitToPage="1" showAutoFilter="1" topLeftCell="N298">
      <selection activeCell="S316" sqref="S316"/>
      <pageMargins left="0.70866141732283472" right="0.70866141732283472" top="0.74803149606299213" bottom="0.74803149606299213" header="0.31496062992125984" footer="0.31496062992125984"/>
      <pageSetup paperSize="8" scale="21" fitToHeight="0" orientation="landscape" horizontalDpi="4294967294" verticalDpi="4294967294" r:id="rId15"/>
      <headerFooter>
        <oddHeader>&amp;CLISTA PROIECTELOR CONTRACTATE - PROGRAMUL OPERATIONAl CAPACITATE ADMINISTRATIVĂ</oddHeader>
        <oddFooter>Page &amp;P of &amp;N</oddFooter>
      </headerFooter>
      <autoFilter ref="A6:AL323" xr:uid="{00000000-0000-0000-0000-000000000000}"/>
    </customSheetView>
    <customSheetView guid="{747340EB-2B31-46D2-ACDE-4FA91E2B50F6}" scale="70" showPageBreaks="1" fitToPage="1" printArea="1" topLeftCell="A94">
      <selection activeCell="AK102" sqref="AK102"/>
      <pageMargins left="0.70866141732283472" right="0.70866141732283472" top="0.74803149606299213" bottom="0.74803149606299213" header="0.31496062992125984" footer="0.31496062992125984"/>
      <pageSetup paperSize="8" scale="14" fitToHeight="0" orientation="portrait" horizontalDpi="4294967294" verticalDpi="4294967294" r:id="rId16"/>
      <headerFooter>
        <oddHeader>&amp;CLISTA PROIECTELOR CONTRACTATE - PROGRAMUL OPERATIONAl CAPACITATE ADMINISTRATIVĂ</oddHeader>
        <oddFooter>Page &amp;P of &amp;N</oddFooter>
      </headerFooter>
    </customSheetView>
    <customSheetView guid="{65C35D6D-934F-4431-BA92-90255FC17BA4}" scale="70" showPageBreaks="1" fitToPage="1" printArea="1" showAutoFilter="1">
      <pane ySplit="1" topLeftCell="A11" activePane="bottomLeft" state="frozen"/>
      <selection pane="bottomLeft" activeCell="AO13" sqref="AO13"/>
      <pageMargins left="0.70866141732283472" right="0.70866141732283472" top="0.74803149606299213" bottom="0.74803149606299213" header="0.31496062992125984" footer="0.31496062992125984"/>
      <pageSetup paperSize="8" scale="21" fitToHeight="0" orientation="landscape" horizontalDpi="4294967294" verticalDpi="4294967294" r:id="rId17"/>
      <headerFooter>
        <oddHeader>&amp;CLISTA PROIECTELOR CONTRACTATE - PROGRAMUL OPERATIONAl CAPACITATE ADMINISTRATIVĂ</oddHeader>
        <oddFooter>Page &amp;P of &amp;N</oddFooter>
      </headerFooter>
      <autoFilter ref="A1:AL407"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topLeftCell="U1">
      <pane ySplit="1" topLeftCell="A71" activePane="bottomLeft" state="frozen"/>
      <selection pane="bottomLeft" activeCell="AL73" sqref="AL73"/>
      <pageMargins left="0.70866141732283472" right="0.70866141732283472" top="0.74803149606299213" bottom="0.74803149606299213" header="0.31496062992125984" footer="0.31496062992125984"/>
      <pageSetup paperSize="8" scale="22" fitToHeight="0" orientation="landscape" r:id="rId18"/>
      <headerFooter>
        <oddHeader>&amp;CLISTA PROIECTELOR CONTRACTATE - PROGRAMUL OPERATIONAl CAPACITATE ADMINISTRATIVĂ</oddHeader>
        <oddFooter>Page &amp;P of &amp;N</oddFooter>
      </headerFooter>
      <autoFilter ref="K1:K441" xr:uid="{00000000-0000-0000-0000-000000000000}"/>
    </customSheetView>
    <customSheetView guid="{A5B1481C-EF26-486A-984F-85CDDC2FD94F}" scale="70" showPageBreaks="1" fitToPage="1" printArea="1">
      <pane xSplit="7" ySplit="4" topLeftCell="AA398" activePane="bottomRight" state="frozen"/>
      <selection pane="bottomRight" activeCell="AI399" sqref="AI399"/>
      <pageMargins left="0.70866141732283472" right="0.70866141732283472" top="0.74803149606299213" bottom="0.74803149606299213" header="0.31496062992125984" footer="0.31496062992125984"/>
      <pageSetup paperSize="8" scale="22" fitToHeight="0" orientation="landscape" horizontalDpi="4294967294" verticalDpi="4294967294" r:id="rId19"/>
      <headerFooter>
        <oddHeader>&amp;CLISTA PROIECTELOR CONTRACTATE - PROGRAMUL OPERATIONAl CAPACITATE ADMINISTRATIVĂ</oddHeader>
        <oddFooter>Page &amp;P of &amp;N</oddFooter>
      </headerFooter>
    </customSheetView>
    <customSheetView guid="{84FB199A-D56E-4FDD-AC4A-70CE86CD87BC}" scale="70" fitToPage="1" printArea="1" showAutoFilter="1">
      <pane xSplit="1" ySplit="7.2631578947368425" topLeftCell="A406" activePane="bottomRight"/>
      <selection pane="bottomRight" activeCell="J406" sqref="J406"/>
      <pageMargins left="0.70866141732283472" right="0.70866141732283472" top="0.74803149606299213" bottom="0.74803149606299213" header="0.31496062992125984" footer="0.31496062992125984"/>
      <pageSetup paperSize="8" scale="22" fitToHeight="0" orientation="landscape" r:id="rId20"/>
      <headerFooter>
        <oddHeader>&amp;CLISTA PROIECTELOR CONTRACTATE - PROGRAMUL OPERATIONAl CAPACITATE ADMINISTRATIVĂ</oddHeader>
        <oddFooter>Page &amp;P of &amp;N</oddFooter>
      </headerFooter>
      <autoFilter ref="A6:AL433" xr:uid="{00000000-0000-0000-0000-000000000000}"/>
    </customSheetView>
    <customSheetView guid="{0781B6C2-B440-4971-9809-BD16245A70FD}" scale="85" showPageBreaks="1" fitToPage="1" printArea="1" filter="1" showAutoFilter="1">
      <selection activeCell="A349" sqref="A349:XFD349"/>
      <pageMargins left="0.70866141732283472" right="0.70866141732283472" top="0.74803149606299213" bottom="0.74803149606299213" header="0.31496062992125984" footer="0.31496062992125984"/>
      <pageSetup paperSize="8" scale="10" fitToHeight="0" orientation="landscape" horizontalDpi="4294967294" verticalDpi="4294967294" r:id="rId21"/>
      <headerFooter>
        <oddHeader>&amp;CLISTA PROIECTELOR CONTRACTATE - PROGRAMUL OPERATIONAl CAPACITATE ADMINISTRATIVĂ</oddHeader>
        <oddFooter>Page &amp;P of &amp;N</oddFooter>
      </headerFooter>
      <autoFilter ref="A1:AL422" xr:uid="{00000000-0000-0000-0000-000000000000}">
        <filterColumn colId="2">
          <filters>
            <filter val="127"/>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F10298D-3F59-43F1-9A86-8C1CCA3B5D93}" scale="112" showPageBreaks="1" fitToPage="1" printArea="1" showAutoFilter="1" topLeftCell="A4">
      <pane ySplit="3" topLeftCell="A255" activePane="bottomLeft" state="frozen"/>
      <selection pane="bottomLeft" activeCell="F255" sqref="F255"/>
      <pageMargins left="0.70866141732283472" right="0.70866141732283472" top="0.74803149606299213" bottom="0.74803149606299213" header="0.31496062992125984" footer="0.31496062992125984"/>
      <pageSetup paperSize="8" scale="22" fitToHeight="0" orientation="landscape" r:id="rId22"/>
      <headerFooter>
        <oddHeader>&amp;CLISTA PROIECTELOR CONTRACTATE - PROGRAMUL OPERATIONAl CAPACITATE ADMINISTRATIVĂ</oddHeader>
        <oddFooter>Page &amp;P of &amp;N</oddFooter>
      </headerFooter>
      <autoFilter ref="A6:AL445" xr:uid="{00000000-0000-0000-0000-000000000000}"/>
    </customSheetView>
    <customSheetView guid="{901F9774-8BE7-424D-87C2-1026F3FA2E93}" scale="70" showPageBreaks="1" fitToPage="1" printArea="1" filter="1" showAutoFilter="1">
      <pane ySplit="1" topLeftCell="A2" activePane="bottomLeft" state="frozen"/>
      <selection pane="bottomLeft" activeCell="G460" sqref="G460"/>
      <pageMargins left="0.70866141732283472" right="0.70866141732283472" top="0.74803149606299213" bottom="0.74803149606299213" header="0.31496062992125984" footer="0.31496062992125984"/>
      <pageSetup paperSize="8" scale="22" fitToHeight="0" orientation="landscape" horizontalDpi="4294967294" verticalDpi="4294967294" r:id="rId23"/>
      <headerFooter>
        <oddHeader>&amp;CLISTA PROIECTELOR CONTRACTATE - PROGRAMUL OPERATIONAl CAPACITATE ADMINISTRATIVĂ</oddHeader>
        <oddFooter>Page &amp;P of &amp;N</oddFooter>
      </headerFooter>
      <autoFilter ref="C1:C457" xr:uid="{00000000-0000-0000-0000-000000000000}">
        <filterColumn colId="0">
          <filters>
            <filter val="434"/>
          </filters>
        </filterColumn>
      </autoFilter>
    </customSheetView>
    <customSheetView guid="{53ED3D47-B2C0-43A1-9A1E-F030D529F74C}" scale="70" showPageBreaks="1" fitToPage="1" printArea="1" filter="1" showAutoFilter="1" topLeftCell="T1">
      <selection activeCell="AI457" sqref="AI457"/>
      <pageMargins left="0.70866141732283472" right="0.70866141732283472" top="0.74803149606299213" bottom="0.74803149606299213" header="0.31496062992125984" footer="0.31496062992125984"/>
      <pageSetup paperSize="8" scale="22" fitToHeight="0" orientation="landscape" horizontalDpi="4294967294" verticalDpi="4294967294" r:id="rId24"/>
      <headerFooter>
        <oddHeader>&amp;CLISTA PROIECTELOR CONTRACTATE - PROGRAMUL OPERATIONAl CAPACITATE ADMINISTRATIVĂ</oddHeader>
        <oddFooter>Page &amp;P of &amp;N</oddFooter>
      </headerFooter>
      <autoFilter ref="A6:AL450" xr:uid="{00000000-0000-0000-0000-000000000000}">
        <filterColumn colId="2">
          <filters>
            <filter val="47"/>
            <filter val="91"/>
          </filters>
        </filterColumn>
      </autoFilter>
    </customSheetView>
    <customSheetView guid="{C408A2F1-296F-4EAD-B15B-336D73846FDD}" scale="106" showPageBreaks="1" fitToPage="1" printArea="1" showAutoFilter="1" topLeftCell="AA192">
      <selection activeCell="AL192" sqref="AL192"/>
      <pageMargins left="0.70866141732283472" right="0.70866141732283472" top="0.74803149606299213" bottom="0.74803149606299213" header="0.31496062992125984" footer="0.31496062992125984"/>
      <pageSetup paperSize="8" scale="22" fitToHeight="0" orientation="landscape" horizontalDpi="4294967294" verticalDpi="4294967294" r:id="rId25"/>
      <headerFooter>
        <oddHeader>&amp;CLISTA PROIECTELOR CONTRACTATE - PROGRAMUL OPERATIONAl CAPACITATE ADMINISTRATIVĂ</oddHeader>
        <oddFooter>Page &amp;P of &amp;N</oddFooter>
      </headerFooter>
      <autoFilter ref="A1:AL427"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B6D3F4CE-A200-41B0-AE86-F03FAC7DD7D6}" scale="70" fitToPage="1" showAutoFilter="1">
      <selection activeCell="H380" sqref="H380"/>
      <pageMargins left="0.70866141732283472" right="0.70866141732283472" top="0.74803149606299213" bottom="0.74803149606299213" header="0.31496062992125984" footer="0.31496062992125984"/>
      <pageSetup paperSize="8" scale="22" fitToHeight="0" orientation="landscape" horizontalDpi="4294967294" verticalDpi="4294967294" r:id="rId26"/>
      <headerFooter>
        <oddHeader>&amp;CLISTA PROIECTELOR CONTRACTATE - PROGRAMUL OPERATIONAl CAPACITATE ADMINISTRATIVĂ</oddHeader>
        <oddFooter>Page &amp;P of &amp;N</oddFooter>
      </headerFooter>
      <autoFilter ref="A1:DG428"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s>
  <mergeCells count="56">
    <mergeCell ref="AH4:AH5"/>
    <mergeCell ref="AI4:AI5"/>
    <mergeCell ref="AJ4:AJ5"/>
    <mergeCell ref="AK4:AK5"/>
    <mergeCell ref="Q4:Q5"/>
    <mergeCell ref="R4:R5"/>
    <mergeCell ref="AE4:AE5"/>
    <mergeCell ref="AF4:AF5"/>
    <mergeCell ref="AG4:AG5"/>
    <mergeCell ref="S4:AB4"/>
    <mergeCell ref="A4:A5"/>
    <mergeCell ref="C4:C5"/>
    <mergeCell ref="D4:D5"/>
    <mergeCell ref="E4:E5"/>
    <mergeCell ref="F4:F5"/>
    <mergeCell ref="B4:B5"/>
    <mergeCell ref="G4:G5"/>
    <mergeCell ref="H4:H5"/>
    <mergeCell ref="I4:I5"/>
    <mergeCell ref="J4:J5"/>
    <mergeCell ref="K4:K5"/>
    <mergeCell ref="L4:L5"/>
    <mergeCell ref="M4:M5"/>
    <mergeCell ref="N4:N5"/>
    <mergeCell ref="O4:O5"/>
    <mergeCell ref="P4:P5"/>
    <mergeCell ref="A1:A3"/>
    <mergeCell ref="G1:G3"/>
    <mergeCell ref="H1:H3"/>
    <mergeCell ref="N1:N3"/>
    <mergeCell ref="O1:O3"/>
    <mergeCell ref="C1:C3"/>
    <mergeCell ref="D1:D3"/>
    <mergeCell ref="F1:F3"/>
    <mergeCell ref="E1:E3"/>
    <mergeCell ref="J1:J3"/>
    <mergeCell ref="K1:K3"/>
    <mergeCell ref="L1:L3"/>
    <mergeCell ref="M1:M3"/>
    <mergeCell ref="I1:I3"/>
    <mergeCell ref="B1:B3"/>
    <mergeCell ref="Y2:Y3"/>
    <mergeCell ref="P1:P3"/>
    <mergeCell ref="Q1:Q3"/>
    <mergeCell ref="R1:R3"/>
    <mergeCell ref="S1:AB1"/>
    <mergeCell ref="S2:X2"/>
    <mergeCell ref="AJ1:AK1"/>
    <mergeCell ref="AJ2:AJ3"/>
    <mergeCell ref="AK2:AK3"/>
    <mergeCell ref="AB2:AB3"/>
    <mergeCell ref="AG1:AG3"/>
    <mergeCell ref="AH1:AH3"/>
    <mergeCell ref="AI1:AI3"/>
    <mergeCell ref="AF2:AF3"/>
    <mergeCell ref="AE1:AE3"/>
  </mergeCells>
  <pageMargins left="0.70866141732283472" right="0.70866141732283472" top="0.74803149606299213" bottom="0.74803149606299213" header="0.31496062992125984" footer="0.31496062992125984"/>
  <pageSetup paperSize="8" scale="22" fitToHeight="0" orientation="landscape" horizontalDpi="4294967294" verticalDpi="4294967294" r:id="rId27"/>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Sheet1!_Hlk516490095</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mircea.pavel</cp:lastModifiedBy>
  <cp:lastPrinted>2018-11-15T16:07:50Z</cp:lastPrinted>
  <dcterms:created xsi:type="dcterms:W3CDTF">2016-07-18T10:59:34Z</dcterms:created>
  <dcterms:modified xsi:type="dcterms:W3CDTF">2018-11-15T16:22:03Z</dcterms:modified>
</cp:coreProperties>
</file>