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5200" windowHeight="10380" firstSheet="6" activeTab="11"/>
  </bookViews>
  <sheets>
    <sheet name="Interreg V-A Romania-Ungaria" sheetId="36" r:id="rId1"/>
    <sheet name="Sheet1" sheetId="37" r:id="rId2"/>
    <sheet name="Sheet2" sheetId="38" r:id="rId3"/>
    <sheet name="ROHU semnate" sheetId="35" r:id="rId4"/>
    <sheet name="INTERREG V-A ROMANIA-BULGARIA" sheetId="2" r:id="rId5"/>
    <sheet name="ROBG contracte semnate" sheetId="32" r:id="rId6"/>
    <sheet name="INTERREG IPA ROMANIA-SERBIA" sheetId="1" r:id="rId7"/>
    <sheet name="RO-UA" sheetId="29" r:id="rId8"/>
    <sheet name="RO-MD" sheetId="30" r:id="rId9"/>
    <sheet name="BMN call2" sheetId="31" r:id="rId10"/>
    <sheet name="BMN call1 semnate" sheetId="34" r:id="rId11"/>
    <sheet name="HUSKROUA" sheetId="39" r:id="rId12"/>
    <sheet name="Dunarea" sheetId="40" r:id="rId13"/>
    <sheet name="URBACT III" sheetId="41" r:id="rId14"/>
    <sheet name="INTERREG EUROPE" sheetId="42" r:id="rId15"/>
  </sheets>
  <definedNames>
    <definedName name="_xlnm._FilterDatabase" localSheetId="9" hidden="1">'BMN call2'!$A$2:$N$2</definedName>
    <definedName name="_xlnm._FilterDatabase" localSheetId="12" hidden="1">Dunarea!$A$11:$M$111</definedName>
    <definedName name="_xlnm._FilterDatabase" localSheetId="11" hidden="1">HUSKROUA!$A$5:$J$54</definedName>
    <definedName name="_xlnm._FilterDatabase" localSheetId="14" hidden="1">'INTERREG EUROPE'!$A$3:$X$118</definedName>
    <definedName name="_xlnm._FilterDatabase" localSheetId="6" hidden="1">'INTERREG IPA ROMANIA-SERBIA'!$A$3:$L$32</definedName>
    <definedName name="_xlnm._FilterDatabase" localSheetId="3" hidden="1">'ROHU semnate'!$B$2:$B$362</definedName>
    <definedName name="_xlnm._FilterDatabase" localSheetId="7" hidden="1">'RO-UA'!$A$3:$L$33</definedName>
    <definedName name="_xlnm._FilterDatabase" localSheetId="13" hidden="1">'URBACT III'!$A$5:$O$29</definedName>
    <definedName name="_xlnm.Print_Area" localSheetId="11">HUSKROUA!$A$1:$N$52</definedName>
    <definedName name="_xlnm.Print_Titles" localSheetId="12">Dunarea!$9:$11</definedName>
    <definedName name="_xlnm.Print_Titles" localSheetId="11">HUSKROUA!$4:$6</definedName>
    <definedName name="Z_10C7EFF0_FB62_4BDE_85DA_70FC4774BC12_.wvu.Cols" localSheetId="14" hidden="1">'INTERREG EUROPE'!#REF!,'INTERREG EUROPE'!$P:$S</definedName>
    <definedName name="Z_10C7EFF0_FB62_4BDE_85DA_70FC4774BC12_.wvu.FilterData" localSheetId="12" hidden="1">Dunarea!$A$11:$M$108</definedName>
    <definedName name="Z_10C7EFF0_FB62_4BDE_85DA_70FC4774BC12_.wvu.FilterData" localSheetId="11" hidden="1">HUSKROUA!$A$5:$J$54</definedName>
    <definedName name="Z_10C7EFF0_FB62_4BDE_85DA_70FC4774BC12_.wvu.FilterData" localSheetId="14" hidden="1">'INTERREG EUROPE'!$A$5:$S$122</definedName>
    <definedName name="Z_10C7EFF0_FB62_4BDE_85DA_70FC4774BC12_.wvu.FilterData" localSheetId="13" hidden="1">'URBACT III'!$A$5:$O$29</definedName>
    <definedName name="Z_10C7EFF0_FB62_4BDE_85DA_70FC4774BC12_.wvu.PrintArea" localSheetId="11" hidden="1">HUSKROUA!$A$1:$N$52</definedName>
    <definedName name="Z_10C7EFF0_FB62_4BDE_85DA_70FC4774BC12_.wvu.PrintTitles" localSheetId="12" hidden="1">Dunarea!$9:$11</definedName>
    <definedName name="Z_10C7EFF0_FB62_4BDE_85DA_70FC4774BC12_.wvu.PrintTitles" localSheetId="11" hidden="1">HUSKROUA!$4:$6</definedName>
  </definedNames>
  <calcPr calcId="162913"/>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J6" i="42" l="1"/>
  <c r="K6" i="42"/>
  <c r="L6" i="42"/>
  <c r="J7" i="42"/>
  <c r="K7" i="42"/>
  <c r="L7" i="42"/>
  <c r="N7" i="42"/>
  <c r="J8" i="42"/>
  <c r="K8" i="42"/>
  <c r="L8" i="42"/>
  <c r="J9" i="42"/>
  <c r="K9" i="42"/>
  <c r="K122" i="42" s="1"/>
  <c r="L9" i="42"/>
  <c r="J10" i="42"/>
  <c r="K10" i="42"/>
  <c r="L10" i="42"/>
  <c r="J11" i="42"/>
  <c r="K11" i="42"/>
  <c r="L11" i="42"/>
  <c r="J12" i="42"/>
  <c r="K12" i="42"/>
  <c r="L12" i="42"/>
  <c r="N12" i="42"/>
  <c r="J13" i="42"/>
  <c r="K13" i="42"/>
  <c r="L13" i="42"/>
  <c r="J14" i="42"/>
  <c r="K14" i="42"/>
  <c r="L14" i="42"/>
  <c r="J15" i="42"/>
  <c r="K15" i="42"/>
  <c r="L15" i="42"/>
  <c r="J16" i="42"/>
  <c r="K16" i="42"/>
  <c r="L16" i="42"/>
  <c r="J17" i="42"/>
  <c r="K17" i="42"/>
  <c r="L17" i="42"/>
  <c r="J18" i="42"/>
  <c r="K18" i="42"/>
  <c r="L18" i="42"/>
  <c r="J19" i="42"/>
  <c r="K19" i="42"/>
  <c r="L19" i="42"/>
  <c r="J20" i="42"/>
  <c r="K20" i="42"/>
  <c r="L20" i="42"/>
  <c r="J21" i="42"/>
  <c r="K21" i="42"/>
  <c r="L21" i="42"/>
  <c r="J22" i="42"/>
  <c r="K22" i="42"/>
  <c r="L22" i="42"/>
  <c r="J23" i="42"/>
  <c r="K23" i="42"/>
  <c r="L23" i="42"/>
  <c r="J24" i="42"/>
  <c r="K24" i="42"/>
  <c r="L24" i="42"/>
  <c r="J25" i="42"/>
  <c r="K25" i="42"/>
  <c r="L25" i="42"/>
  <c r="J26" i="42"/>
  <c r="K26" i="42"/>
  <c r="L26" i="42"/>
  <c r="J27" i="42"/>
  <c r="K27" i="42"/>
  <c r="L27" i="42"/>
  <c r="J28" i="42"/>
  <c r="K28" i="42"/>
  <c r="L28" i="42"/>
  <c r="N28" i="42"/>
  <c r="J29" i="42"/>
  <c r="K29" i="42"/>
  <c r="L29" i="42"/>
  <c r="J30" i="42"/>
  <c r="K30" i="42"/>
  <c r="L30" i="42"/>
  <c r="J31" i="42"/>
  <c r="K31" i="42"/>
  <c r="L31" i="42"/>
  <c r="J32" i="42"/>
  <c r="K32" i="42"/>
  <c r="L32" i="42"/>
  <c r="J33" i="42"/>
  <c r="K33" i="42"/>
  <c r="L33" i="42"/>
  <c r="J34" i="42"/>
  <c r="K34" i="42"/>
  <c r="L34" i="42"/>
  <c r="J35" i="42"/>
  <c r="K35" i="42"/>
  <c r="L35" i="42"/>
  <c r="J36" i="42"/>
  <c r="K36" i="42"/>
  <c r="L36" i="42"/>
  <c r="J37" i="42"/>
  <c r="K37" i="42"/>
  <c r="L37" i="42"/>
  <c r="J38" i="42"/>
  <c r="K38" i="42"/>
  <c r="L38" i="42"/>
  <c r="J39" i="42"/>
  <c r="K39" i="42"/>
  <c r="L39" i="42"/>
  <c r="J40" i="42"/>
  <c r="K40" i="42"/>
  <c r="L40" i="42"/>
  <c r="J41" i="42"/>
  <c r="K41" i="42"/>
  <c r="L41" i="42"/>
  <c r="J42" i="42"/>
  <c r="K42" i="42"/>
  <c r="L42" i="42"/>
  <c r="J43" i="42"/>
  <c r="K43" i="42"/>
  <c r="L43" i="42"/>
  <c r="J44" i="42"/>
  <c r="K44" i="42"/>
  <c r="L44" i="42"/>
  <c r="J45" i="42"/>
  <c r="K45" i="42"/>
  <c r="L45" i="42"/>
  <c r="J46" i="42"/>
  <c r="K46" i="42"/>
  <c r="L46" i="42"/>
  <c r="J47" i="42"/>
  <c r="K47" i="42"/>
  <c r="L47" i="42"/>
  <c r="N47" i="42"/>
  <c r="J48" i="42"/>
  <c r="K48" i="42"/>
  <c r="L48" i="42"/>
  <c r="N48" i="42"/>
  <c r="J49" i="42"/>
  <c r="K49" i="42"/>
  <c r="L49" i="42"/>
  <c r="J50" i="42"/>
  <c r="K50" i="42"/>
  <c r="L50" i="42"/>
  <c r="J51" i="42"/>
  <c r="K51" i="42"/>
  <c r="L51" i="42"/>
  <c r="J52" i="42"/>
  <c r="K52" i="42"/>
  <c r="L52" i="42"/>
  <c r="J53" i="42"/>
  <c r="K53" i="42"/>
  <c r="L53" i="42"/>
  <c r="J54" i="42"/>
  <c r="K54" i="42"/>
  <c r="L54" i="42"/>
  <c r="J55" i="42"/>
  <c r="K55" i="42"/>
  <c r="L55" i="42"/>
  <c r="J56" i="42"/>
  <c r="K56" i="42"/>
  <c r="L56" i="42"/>
  <c r="J57" i="42"/>
  <c r="K57" i="42"/>
  <c r="L57" i="42"/>
  <c r="J58" i="42"/>
  <c r="K58" i="42"/>
  <c r="L58" i="42"/>
  <c r="J59" i="42"/>
  <c r="K59" i="42"/>
  <c r="L59" i="42"/>
  <c r="J60" i="42"/>
  <c r="K60" i="42"/>
  <c r="L60" i="42"/>
  <c r="K61" i="42"/>
  <c r="L61" i="42"/>
  <c r="K62" i="42"/>
  <c r="L62" i="42"/>
  <c r="K63" i="42"/>
  <c r="L63" i="42"/>
  <c r="K64" i="42"/>
  <c r="L64" i="42"/>
  <c r="K65" i="42"/>
  <c r="L65" i="42"/>
  <c r="K66" i="42"/>
  <c r="L66" i="42"/>
  <c r="J67" i="42"/>
  <c r="K67" i="42"/>
  <c r="L67" i="42"/>
  <c r="J68" i="42"/>
  <c r="K68" i="42"/>
  <c r="L68" i="42"/>
  <c r="J69" i="42"/>
  <c r="K69" i="42"/>
  <c r="L69" i="42"/>
  <c r="J70" i="42"/>
  <c r="K70" i="42"/>
  <c r="L70" i="42"/>
  <c r="J71" i="42"/>
  <c r="K71" i="42"/>
  <c r="L71" i="42"/>
  <c r="J72" i="42"/>
  <c r="K72" i="42"/>
  <c r="L72" i="42"/>
  <c r="J73" i="42"/>
  <c r="K73" i="42"/>
  <c r="L73" i="42"/>
  <c r="N73" i="42"/>
  <c r="J74" i="42"/>
  <c r="K74" i="42"/>
  <c r="L74" i="42"/>
  <c r="J75" i="42"/>
  <c r="K75" i="42"/>
  <c r="L75" i="42"/>
  <c r="J76" i="42"/>
  <c r="K76" i="42"/>
  <c r="L76" i="42"/>
  <c r="J77" i="42"/>
  <c r="K77" i="42"/>
  <c r="L77" i="42"/>
  <c r="J78" i="42"/>
  <c r="K78" i="42"/>
  <c r="L78" i="42"/>
  <c r="J79" i="42"/>
  <c r="K79" i="42"/>
  <c r="L79" i="42"/>
  <c r="J80" i="42"/>
  <c r="K80" i="42"/>
  <c r="L80" i="42"/>
  <c r="J81" i="42"/>
  <c r="K81" i="42"/>
  <c r="L81" i="42"/>
  <c r="J82" i="42"/>
  <c r="K82" i="42"/>
  <c r="L82" i="42"/>
  <c r="J83" i="42"/>
  <c r="K83" i="42"/>
  <c r="L83" i="42"/>
  <c r="J84" i="42"/>
  <c r="K84" i="42"/>
  <c r="L84" i="42"/>
  <c r="J85" i="42"/>
  <c r="K85" i="42"/>
  <c r="L85" i="42"/>
  <c r="J86" i="42"/>
  <c r="K86" i="42"/>
  <c r="L86" i="42"/>
  <c r="J87" i="42"/>
  <c r="K87" i="42"/>
  <c r="L87" i="42"/>
  <c r="J88" i="42"/>
  <c r="K88" i="42"/>
  <c r="L88" i="42"/>
  <c r="J89" i="42"/>
  <c r="K89" i="42"/>
  <c r="L89" i="42"/>
  <c r="J90" i="42"/>
  <c r="K90" i="42"/>
  <c r="L90" i="42"/>
  <c r="J91" i="42"/>
  <c r="K91" i="42"/>
  <c r="J92" i="42"/>
  <c r="K92" i="42"/>
  <c r="L92" i="42"/>
  <c r="J93" i="42"/>
  <c r="K93" i="42"/>
  <c r="L93" i="42"/>
  <c r="J94" i="42"/>
  <c r="K94" i="42"/>
  <c r="L94" i="42"/>
  <c r="J95" i="42"/>
  <c r="K95" i="42"/>
  <c r="L95" i="42"/>
  <c r="J96" i="42"/>
  <c r="K96" i="42"/>
  <c r="L96" i="42"/>
  <c r="J97" i="42"/>
  <c r="K97" i="42"/>
  <c r="L97" i="42"/>
  <c r="J98" i="42"/>
  <c r="K98" i="42"/>
  <c r="L98" i="42"/>
  <c r="J99" i="42"/>
  <c r="K99" i="42"/>
  <c r="J100" i="42"/>
  <c r="K100" i="42"/>
  <c r="L100" i="42"/>
  <c r="J101" i="42"/>
  <c r="K101" i="42"/>
  <c r="L101" i="42"/>
  <c r="J102" i="42"/>
  <c r="K102" i="42"/>
  <c r="L102" i="42"/>
  <c r="J103" i="42"/>
  <c r="K103" i="42"/>
  <c r="L103" i="42"/>
  <c r="J104" i="42"/>
  <c r="K104" i="42"/>
  <c r="L104" i="42"/>
  <c r="J105" i="42"/>
  <c r="K105" i="42"/>
  <c r="L105" i="42"/>
  <c r="J106" i="42"/>
  <c r="K106" i="42"/>
  <c r="J107" i="42"/>
  <c r="K107" i="42"/>
  <c r="L107" i="42"/>
  <c r="J108" i="42"/>
  <c r="K108" i="42"/>
  <c r="L108" i="42"/>
  <c r="J109" i="42"/>
  <c r="K109" i="42"/>
  <c r="L109" i="42"/>
  <c r="J110" i="42"/>
  <c r="K110" i="42"/>
  <c r="L110" i="42"/>
  <c r="J111" i="42"/>
  <c r="K111" i="42"/>
  <c r="L111" i="42"/>
  <c r="J112" i="42"/>
  <c r="K112" i="42"/>
  <c r="L112" i="42"/>
  <c r="J113" i="42"/>
  <c r="K113" i="42"/>
  <c r="L113" i="42"/>
  <c r="J114" i="42"/>
  <c r="K114" i="42"/>
  <c r="L114" i="42"/>
  <c r="J115" i="42"/>
  <c r="K115" i="42"/>
  <c r="L115" i="42"/>
  <c r="J116" i="42"/>
  <c r="K116" i="42"/>
  <c r="L116" i="42"/>
  <c r="M122" i="42"/>
  <c r="K127" i="42"/>
  <c r="L127" i="42"/>
  <c r="G7" i="41"/>
  <c r="H7" i="41"/>
  <c r="I7" i="41"/>
  <c r="G8" i="41"/>
  <c r="H8" i="41"/>
  <c r="I8" i="41"/>
  <c r="G9" i="41"/>
  <c r="H9" i="41"/>
  <c r="I9" i="41"/>
  <c r="L9" i="41"/>
  <c r="G10" i="41"/>
  <c r="H10" i="41"/>
  <c r="I10" i="41"/>
  <c r="G11" i="41"/>
  <c r="H11" i="41"/>
  <c r="I11" i="41"/>
  <c r="G13" i="41"/>
  <c r="H13" i="41"/>
  <c r="I13" i="41"/>
  <c r="G14" i="41"/>
  <c r="H14" i="41"/>
  <c r="I14" i="41"/>
  <c r="G15" i="41"/>
  <c r="H15" i="41"/>
  <c r="I15" i="41"/>
  <c r="G16" i="41"/>
  <c r="H16" i="41"/>
  <c r="I16" i="41"/>
  <c r="G18" i="41"/>
  <c r="H18" i="41"/>
  <c r="I18" i="41"/>
  <c r="G19" i="41"/>
  <c r="H19" i="41"/>
  <c r="I19" i="41"/>
  <c r="G20" i="41"/>
  <c r="H20" i="41"/>
  <c r="I20" i="41"/>
  <c r="G21" i="41"/>
  <c r="H21" i="41"/>
  <c r="I21" i="41"/>
  <c r="G22" i="41"/>
  <c r="H22" i="41"/>
  <c r="I22" i="41"/>
  <c r="G23" i="41"/>
  <c r="H23" i="41"/>
  <c r="I23" i="41"/>
  <c r="G24" i="41"/>
  <c r="H24" i="41"/>
  <c r="I24" i="41"/>
  <c r="G25" i="41"/>
  <c r="H25" i="41"/>
  <c r="I25" i="41"/>
  <c r="G26" i="41"/>
  <c r="H26" i="41"/>
  <c r="I26" i="41"/>
  <c r="G27" i="41"/>
  <c r="H27" i="41"/>
  <c r="I27" i="41"/>
  <c r="G28" i="41"/>
  <c r="H28" i="41"/>
  <c r="I28" i="41"/>
  <c r="G29" i="41"/>
  <c r="H29" i="41"/>
  <c r="I29" i="41"/>
  <c r="H31" i="41"/>
  <c r="I31" i="41"/>
  <c r="H32" i="41"/>
  <c r="I32" i="41" s="1"/>
  <c r="I12" i="40"/>
  <c r="M12" i="40" s="1"/>
  <c r="J12" i="40"/>
  <c r="K12" i="40"/>
  <c r="I13" i="40"/>
  <c r="M13" i="40" s="1"/>
  <c r="J13" i="40"/>
  <c r="K13" i="40"/>
  <c r="I14" i="40"/>
  <c r="M14" i="40" s="1"/>
  <c r="J14" i="40"/>
  <c r="I15" i="40"/>
  <c r="M15" i="40" s="1"/>
  <c r="J15" i="40"/>
  <c r="I16" i="40"/>
  <c r="M16" i="40" s="1"/>
  <c r="J16" i="40"/>
  <c r="K16" i="40"/>
  <c r="I17" i="40"/>
  <c r="M17" i="40" s="1"/>
  <c r="J17" i="40"/>
  <c r="K17" i="40"/>
  <c r="I18" i="40"/>
  <c r="M18" i="40" s="1"/>
  <c r="J18" i="40"/>
  <c r="I19" i="40"/>
  <c r="M19" i="40" s="1"/>
  <c r="J19" i="40"/>
  <c r="I20" i="40"/>
  <c r="M20" i="40" s="1"/>
  <c r="J20" i="40"/>
  <c r="K20" i="40"/>
  <c r="I21" i="40"/>
  <c r="M21" i="40" s="1"/>
  <c r="J21" i="40"/>
  <c r="K21" i="40"/>
  <c r="I22" i="40"/>
  <c r="M22" i="40" s="1"/>
  <c r="J22" i="40"/>
  <c r="I23" i="40"/>
  <c r="M23" i="40" s="1"/>
  <c r="J23" i="40"/>
  <c r="I24" i="40"/>
  <c r="M24" i="40" s="1"/>
  <c r="J24" i="40"/>
  <c r="K24" i="40"/>
  <c r="I25" i="40"/>
  <c r="M25" i="40" s="1"/>
  <c r="J25" i="40"/>
  <c r="K25" i="40"/>
  <c r="I26" i="40"/>
  <c r="M26" i="40" s="1"/>
  <c r="J26" i="40"/>
  <c r="I27" i="40"/>
  <c r="M27" i="40" s="1"/>
  <c r="J27" i="40"/>
  <c r="I28" i="40"/>
  <c r="M28" i="40" s="1"/>
  <c r="J28" i="40"/>
  <c r="K28" i="40"/>
  <c r="I29" i="40"/>
  <c r="M29" i="40" s="1"/>
  <c r="J29" i="40"/>
  <c r="K29" i="40"/>
  <c r="I30" i="40"/>
  <c r="M30" i="40" s="1"/>
  <c r="J30" i="40"/>
  <c r="I31" i="40"/>
  <c r="M31" i="40" s="1"/>
  <c r="J31" i="40"/>
  <c r="I32" i="40"/>
  <c r="M32" i="40" s="1"/>
  <c r="J32" i="40"/>
  <c r="K32" i="40"/>
  <c r="I33" i="40"/>
  <c r="M33" i="40" s="1"/>
  <c r="J33" i="40"/>
  <c r="K33" i="40"/>
  <c r="I34" i="40"/>
  <c r="M34" i="40" s="1"/>
  <c r="J34" i="40"/>
  <c r="I35" i="40"/>
  <c r="M35" i="40" s="1"/>
  <c r="J35" i="40"/>
  <c r="I36" i="40"/>
  <c r="M36" i="40" s="1"/>
  <c r="J36" i="40"/>
  <c r="K36" i="40"/>
  <c r="I37" i="40"/>
  <c r="M37" i="40" s="1"/>
  <c r="J37" i="40"/>
  <c r="K37" i="40"/>
  <c r="I38" i="40"/>
  <c r="M38" i="40" s="1"/>
  <c r="J38" i="40"/>
  <c r="I39" i="40"/>
  <c r="M39" i="40" s="1"/>
  <c r="J39" i="40"/>
  <c r="I40" i="40"/>
  <c r="M40" i="40" s="1"/>
  <c r="J40" i="40"/>
  <c r="K40" i="40"/>
  <c r="I41" i="40"/>
  <c r="M41" i="40" s="1"/>
  <c r="J41" i="40"/>
  <c r="K41" i="40"/>
  <c r="I42" i="40"/>
  <c r="M42" i="40" s="1"/>
  <c r="J42" i="40"/>
  <c r="I43" i="40"/>
  <c r="M43" i="40" s="1"/>
  <c r="J43" i="40"/>
  <c r="I44" i="40"/>
  <c r="M44" i="40" s="1"/>
  <c r="J44" i="40"/>
  <c r="K44" i="40"/>
  <c r="I45" i="40"/>
  <c r="J45" i="40"/>
  <c r="K45" i="40"/>
  <c r="L45" i="40"/>
  <c r="M45" i="40"/>
  <c r="I46" i="40"/>
  <c r="J46" i="40"/>
  <c r="K46" i="40" s="1"/>
  <c r="M46" i="40"/>
  <c r="I47" i="40"/>
  <c r="J47" i="40"/>
  <c r="K47" i="40" s="1"/>
  <c r="M47" i="40"/>
  <c r="I48" i="40"/>
  <c r="J48" i="40"/>
  <c r="K48" i="40" s="1"/>
  <c r="M48" i="40"/>
  <c r="I49" i="40"/>
  <c r="J49" i="40"/>
  <c r="K49" i="40" s="1"/>
  <c r="M49" i="40"/>
  <c r="I50" i="40"/>
  <c r="J50" i="40"/>
  <c r="K50" i="40" s="1"/>
  <c r="M50" i="40"/>
  <c r="I51" i="40"/>
  <c r="J51" i="40"/>
  <c r="K51" i="40" s="1"/>
  <c r="M51" i="40"/>
  <c r="I52" i="40"/>
  <c r="J52" i="40"/>
  <c r="K52" i="40" s="1"/>
  <c r="M52" i="40"/>
  <c r="I53" i="40"/>
  <c r="J53" i="40"/>
  <c r="K53" i="40" s="1"/>
  <c r="M53" i="40"/>
  <c r="I54" i="40"/>
  <c r="J54" i="40"/>
  <c r="K54" i="40" s="1"/>
  <c r="M54" i="40"/>
  <c r="I55" i="40"/>
  <c r="J55" i="40"/>
  <c r="K55" i="40" s="1"/>
  <c r="M55" i="40"/>
  <c r="I56" i="40"/>
  <c r="J56" i="40"/>
  <c r="K56" i="40" s="1"/>
  <c r="M56" i="40"/>
  <c r="I57" i="40"/>
  <c r="J57" i="40"/>
  <c r="K57" i="40" s="1"/>
  <c r="M57" i="40"/>
  <c r="I58" i="40"/>
  <c r="J58" i="40"/>
  <c r="K58" i="40" s="1"/>
  <c r="M58" i="40"/>
  <c r="I59" i="40"/>
  <c r="J59" i="40"/>
  <c r="K59" i="40" s="1"/>
  <c r="M59" i="40"/>
  <c r="I60" i="40"/>
  <c r="J60" i="40"/>
  <c r="K60" i="40" s="1"/>
  <c r="M60" i="40"/>
  <c r="I61" i="40"/>
  <c r="J61" i="40"/>
  <c r="K61" i="40" s="1"/>
  <c r="M61" i="40"/>
  <c r="I62" i="40"/>
  <c r="J62" i="40"/>
  <c r="K62" i="40" s="1"/>
  <c r="M62" i="40"/>
  <c r="I63" i="40"/>
  <c r="J63" i="40"/>
  <c r="K63" i="40" s="1"/>
  <c r="M63" i="40"/>
  <c r="I64" i="40"/>
  <c r="J64" i="40"/>
  <c r="K64" i="40" s="1"/>
  <c r="M64" i="40"/>
  <c r="I65" i="40"/>
  <c r="J65" i="40"/>
  <c r="K65" i="40" s="1"/>
  <c r="M65" i="40"/>
  <c r="I66" i="40"/>
  <c r="J66" i="40"/>
  <c r="K66" i="40" s="1"/>
  <c r="M66" i="40"/>
  <c r="I67" i="40"/>
  <c r="J67" i="40"/>
  <c r="K67" i="40" s="1"/>
  <c r="M67" i="40"/>
  <c r="I68" i="40"/>
  <c r="J68" i="40"/>
  <c r="K68" i="40" s="1"/>
  <c r="M68" i="40"/>
  <c r="I69" i="40"/>
  <c r="J69" i="40"/>
  <c r="K69" i="40" s="1"/>
  <c r="M69" i="40"/>
  <c r="I70" i="40"/>
  <c r="J70" i="40"/>
  <c r="K70" i="40" s="1"/>
  <c r="M70" i="40"/>
  <c r="I71" i="40"/>
  <c r="J71" i="40"/>
  <c r="K71" i="40" s="1"/>
  <c r="M71" i="40"/>
  <c r="I72" i="40"/>
  <c r="J72" i="40"/>
  <c r="K72" i="40" s="1"/>
  <c r="M72" i="40"/>
  <c r="I73" i="40"/>
  <c r="J73" i="40"/>
  <c r="K73" i="40" s="1"/>
  <c r="M73" i="40"/>
  <c r="I74" i="40"/>
  <c r="J74" i="40"/>
  <c r="K74" i="40" s="1"/>
  <c r="M74" i="40"/>
  <c r="I75" i="40"/>
  <c r="J75" i="40"/>
  <c r="K75" i="40" s="1"/>
  <c r="M75" i="40"/>
  <c r="I76" i="40"/>
  <c r="J76" i="40"/>
  <c r="K76" i="40" s="1"/>
  <c r="M76" i="40"/>
  <c r="I77" i="40"/>
  <c r="J77" i="40"/>
  <c r="K77" i="40" s="1"/>
  <c r="M77" i="40"/>
  <c r="I78" i="40"/>
  <c r="K78" i="40" s="1"/>
  <c r="J78" i="40"/>
  <c r="M78" i="40"/>
  <c r="I79" i="40"/>
  <c r="J79" i="40"/>
  <c r="M79" i="40"/>
  <c r="I80" i="40"/>
  <c r="K80" i="40" s="1"/>
  <c r="J80" i="40"/>
  <c r="M80" i="40"/>
  <c r="I81" i="40"/>
  <c r="J81" i="40"/>
  <c r="M81" i="40"/>
  <c r="I82" i="40"/>
  <c r="J82" i="40"/>
  <c r="K82" i="40" s="1"/>
  <c r="M82" i="40"/>
  <c r="I83" i="40"/>
  <c r="J83" i="40"/>
  <c r="K83" i="40" s="1"/>
  <c r="M83" i="40"/>
  <c r="I84" i="40"/>
  <c r="J84" i="40"/>
  <c r="K84" i="40" s="1"/>
  <c r="M84" i="40"/>
  <c r="I85" i="40"/>
  <c r="J85" i="40"/>
  <c r="K85" i="40" s="1"/>
  <c r="M85" i="40"/>
  <c r="I86" i="40"/>
  <c r="K86" i="40" s="1"/>
  <c r="J86" i="40"/>
  <c r="M86" i="40"/>
  <c r="I87" i="40"/>
  <c r="J87" i="40"/>
  <c r="M87" i="40"/>
  <c r="I88" i="40"/>
  <c r="J88" i="40"/>
  <c r="K88" i="40" s="1"/>
  <c r="M88" i="40"/>
  <c r="I89" i="40"/>
  <c r="J89" i="40"/>
  <c r="K89" i="40" s="1"/>
  <c r="M89" i="40"/>
  <c r="I90" i="40"/>
  <c r="J90" i="40"/>
  <c r="K90" i="40" s="1"/>
  <c r="M90" i="40"/>
  <c r="I91" i="40"/>
  <c r="J91" i="40"/>
  <c r="K91" i="40" s="1"/>
  <c r="M91" i="40"/>
  <c r="I92" i="40"/>
  <c r="J92" i="40"/>
  <c r="K92" i="40" s="1"/>
  <c r="M92" i="40"/>
  <c r="I93" i="40"/>
  <c r="J93" i="40"/>
  <c r="M93" i="40"/>
  <c r="I94" i="40"/>
  <c r="J94" i="40"/>
  <c r="K94" i="40" s="1"/>
  <c r="M94" i="40"/>
  <c r="I95" i="40"/>
  <c r="J95" i="40"/>
  <c r="K95" i="40" s="1"/>
  <c r="M95" i="40"/>
  <c r="I96" i="40"/>
  <c r="J96" i="40"/>
  <c r="K96" i="40"/>
  <c r="M96" i="40"/>
  <c r="I97" i="40"/>
  <c r="J97" i="40"/>
  <c r="K97" i="40"/>
  <c r="M97" i="40"/>
  <c r="I98" i="40"/>
  <c r="K98" i="40" s="1"/>
  <c r="J98" i="40"/>
  <c r="I99" i="40"/>
  <c r="K99" i="40" s="1"/>
  <c r="J99" i="40"/>
  <c r="I100" i="40"/>
  <c r="K100" i="40" s="1"/>
  <c r="J100" i="40"/>
  <c r="I101" i="40"/>
  <c r="K101" i="40" s="1"/>
  <c r="J101" i="40"/>
  <c r="I102" i="40"/>
  <c r="K102" i="40" s="1"/>
  <c r="J102" i="40"/>
  <c r="I103" i="40"/>
  <c r="K103" i="40" s="1"/>
  <c r="J103" i="40"/>
  <c r="I104" i="40"/>
  <c r="K104" i="40" s="1"/>
  <c r="J104" i="40"/>
  <c r="I105" i="40"/>
  <c r="K105" i="40" s="1"/>
  <c r="J105" i="40"/>
  <c r="I106" i="40"/>
  <c r="K106" i="40" s="1"/>
  <c r="J106" i="40"/>
  <c r="I107" i="40"/>
  <c r="K107" i="40" s="1"/>
  <c r="J107" i="40"/>
  <c r="I108" i="40"/>
  <c r="K108" i="40" s="1"/>
  <c r="J108" i="40"/>
  <c r="K109" i="40"/>
  <c r="M109" i="40"/>
  <c r="H110" i="40"/>
  <c r="I110" i="40"/>
  <c r="J110" i="40"/>
  <c r="I11" i="39"/>
  <c r="I14" i="39"/>
  <c r="I16" i="39"/>
  <c r="H16" i="39" s="1"/>
  <c r="I17" i="39"/>
  <c r="G17" i="39" s="1"/>
  <c r="G18" i="39" s="1"/>
  <c r="F18" i="39"/>
  <c r="J18" i="39"/>
  <c r="K18" i="39"/>
  <c r="G21" i="39"/>
  <c r="I24" i="39"/>
  <c r="I29" i="39" s="1"/>
  <c r="I25" i="39"/>
  <c r="I27" i="39"/>
  <c r="G27" i="39" s="1"/>
  <c r="G29" i="39" s="1"/>
  <c r="H28" i="39"/>
  <c r="I28" i="39"/>
  <c r="F29" i="39"/>
  <c r="J29" i="39"/>
  <c r="K29" i="39"/>
  <c r="G31" i="39"/>
  <c r="I31" i="39"/>
  <c r="H31" i="39" s="1"/>
  <c r="G32" i="39"/>
  <c r="H32" i="39"/>
  <c r="I32" i="39"/>
  <c r="I33" i="39"/>
  <c r="I37" i="39" s="1"/>
  <c r="I35" i="39"/>
  <c r="G35" i="39" s="1"/>
  <c r="G36" i="39"/>
  <c r="I36" i="39"/>
  <c r="F37" i="39"/>
  <c r="J37" i="39"/>
  <c r="K37" i="39"/>
  <c r="H40" i="39"/>
  <c r="I40" i="39"/>
  <c r="I41" i="39"/>
  <c r="H41" i="39" s="1"/>
  <c r="I42" i="39"/>
  <c r="G43" i="39"/>
  <c r="G46" i="39" s="1"/>
  <c r="I43" i="39"/>
  <c r="I44" i="39"/>
  <c r="I45" i="39"/>
  <c r="F46" i="39"/>
  <c r="I46" i="39"/>
  <c r="J46" i="39"/>
  <c r="K46" i="39"/>
  <c r="A47" i="39"/>
  <c r="G48" i="39"/>
  <c r="I51" i="39"/>
  <c r="G51" i="39" s="1"/>
  <c r="G54" i="39" s="1"/>
  <c r="G53" i="39"/>
  <c r="H53" i="39"/>
  <c r="I53" i="39"/>
  <c r="F54" i="39"/>
  <c r="J54" i="39"/>
  <c r="K54" i="39"/>
  <c r="I61" i="39"/>
  <c r="G61" i="39" s="1"/>
  <c r="G62" i="39"/>
  <c r="H62" i="39"/>
  <c r="I62" i="39"/>
  <c r="H63" i="39"/>
  <c r="G63" i="39" s="1"/>
  <c r="I63" i="39"/>
  <c r="I64" i="39"/>
  <c r="F65" i="39"/>
  <c r="I65" i="39"/>
  <c r="J65" i="39"/>
  <c r="K65" i="39"/>
  <c r="G67" i="39"/>
  <c r="H67" i="39"/>
  <c r="I67" i="39"/>
  <c r="I70" i="39"/>
  <c r="G70" i="39" s="1"/>
  <c r="I71" i="39"/>
  <c r="G71" i="39" s="1"/>
  <c r="G72" i="39"/>
  <c r="H72" i="39"/>
  <c r="I72" i="39"/>
  <c r="G73" i="39"/>
  <c r="H73" i="39"/>
  <c r="I73" i="39"/>
  <c r="I74" i="39"/>
  <c r="G74" i="39" s="1"/>
  <c r="I75" i="39"/>
  <c r="G75" i="39" s="1"/>
  <c r="G76" i="39"/>
  <c r="H76" i="39"/>
  <c r="I76" i="39"/>
  <c r="F77" i="39"/>
  <c r="J77" i="39"/>
  <c r="K77" i="39"/>
  <c r="I79" i="39"/>
  <c r="G79" i="39" s="1"/>
  <c r="G82" i="39" s="1"/>
  <c r="G80" i="39"/>
  <c r="H80" i="39"/>
  <c r="I80" i="39"/>
  <c r="G81" i="39"/>
  <c r="H81" i="39"/>
  <c r="I81" i="39"/>
  <c r="F82" i="39"/>
  <c r="J82" i="39"/>
  <c r="K82" i="39"/>
  <c r="H46" i="39" l="1"/>
  <c r="G77" i="39"/>
  <c r="N122" i="42"/>
  <c r="J122" i="42"/>
  <c r="H74" i="39"/>
  <c r="H64" i="39"/>
  <c r="G64" i="39" s="1"/>
  <c r="G65" i="39" s="1"/>
  <c r="H33" i="39"/>
  <c r="H37" i="39" s="1"/>
  <c r="I18" i="39"/>
  <c r="M108" i="40"/>
  <c r="M107" i="40"/>
  <c r="M106" i="40"/>
  <c r="M105" i="40"/>
  <c r="M104" i="40"/>
  <c r="M103" i="40"/>
  <c r="M102" i="40"/>
  <c r="M101" i="40"/>
  <c r="M100" i="40"/>
  <c r="M99" i="40"/>
  <c r="M98" i="40"/>
  <c r="K93" i="40"/>
  <c r="K81" i="40"/>
  <c r="H70" i="39"/>
  <c r="H79" i="39"/>
  <c r="H82" i="39" s="1"/>
  <c r="I77" i="39"/>
  <c r="H75" i="39"/>
  <c r="H71" i="39"/>
  <c r="H61" i="39"/>
  <c r="H65" i="39" s="1"/>
  <c r="I54" i="39"/>
  <c r="H51" i="39"/>
  <c r="H54" i="39" s="1"/>
  <c r="H35" i="39"/>
  <c r="G33" i="39"/>
  <c r="G37" i="39" s="1"/>
  <c r="H27" i="39"/>
  <c r="H29" i="39" s="1"/>
  <c r="H17" i="39"/>
  <c r="H18" i="39" s="1"/>
  <c r="K42" i="40"/>
  <c r="K38" i="40"/>
  <c r="K34" i="40"/>
  <c r="K30" i="40"/>
  <c r="K26" i="40"/>
  <c r="K22" i="40"/>
  <c r="K18" i="40"/>
  <c r="K14" i="40"/>
  <c r="L122" i="42"/>
  <c r="I82" i="39"/>
  <c r="K87" i="40"/>
  <c r="K79" i="40"/>
  <c r="K43" i="40"/>
  <c r="K39" i="40"/>
  <c r="K35" i="40"/>
  <c r="K31" i="40"/>
  <c r="K27" i="40"/>
  <c r="K23" i="40"/>
  <c r="K19" i="40"/>
  <c r="K15" i="40"/>
  <c r="D354" i="35"/>
  <c r="H77" i="39" l="1"/>
  <c r="K317" i="35"/>
  <c r="D356" i="35" l="1"/>
  <c r="D355" i="35"/>
  <c r="D353" i="35"/>
  <c r="K313" i="35"/>
  <c r="K311" i="35"/>
  <c r="E362" i="35"/>
  <c r="K123" i="35"/>
  <c r="K121" i="35"/>
  <c r="K118" i="35"/>
  <c r="K116" i="35"/>
  <c r="K112" i="35"/>
  <c r="K108" i="35"/>
  <c r="K104" i="35"/>
  <c r="K102" i="35"/>
  <c r="K99" i="35"/>
  <c r="K94" i="35"/>
  <c r="K92" i="35"/>
  <c r="K90" i="35"/>
  <c r="K87" i="35"/>
  <c r="K85" i="35"/>
  <c r="K83" i="35"/>
  <c r="M171" i="32"/>
  <c r="M170" i="32"/>
  <c r="L165" i="32"/>
  <c r="M164" i="32"/>
  <c r="M163" i="32"/>
  <c r="M162" i="32"/>
  <c r="M161" i="32"/>
  <c r="M159" i="32"/>
  <c r="M158" i="32"/>
  <c r="M157" i="32"/>
  <c r="M156" i="32"/>
  <c r="M155" i="32"/>
  <c r="M154" i="32"/>
  <c r="M153" i="32"/>
  <c r="M152" i="32"/>
  <c r="M151" i="32"/>
  <c r="M150" i="32"/>
  <c r="M149" i="32"/>
  <c r="M148" i="32"/>
  <c r="M147" i="32"/>
  <c r="L146" i="32"/>
  <c r="M145" i="32"/>
  <c r="M144" i="32"/>
  <c r="M143" i="32"/>
  <c r="M142" i="32"/>
  <c r="M141" i="32"/>
  <c r="M140" i="32"/>
  <c r="M139" i="32"/>
  <c r="M138" i="32"/>
  <c r="M137" i="32"/>
  <c r="M135" i="32"/>
  <c r="L133" i="32"/>
  <c r="M132" i="32"/>
  <c r="M131" i="32"/>
  <c r="L130" i="32"/>
  <c r="M129" i="32"/>
  <c r="M128" i="32"/>
  <c r="M127" i="32"/>
  <c r="M126" i="32"/>
  <c r="M124" i="32"/>
  <c r="M123" i="32"/>
  <c r="M122" i="32"/>
  <c r="M121" i="32"/>
  <c r="M120" i="32"/>
  <c r="M112" i="32"/>
  <c r="M111" i="32"/>
  <c r="M110" i="32"/>
  <c r="M109" i="32"/>
  <c r="M105" i="32"/>
  <c r="M104" i="32"/>
  <c r="M92" i="32"/>
  <c r="L92" i="32"/>
  <c r="M82" i="32"/>
  <c r="L82" i="32"/>
  <c r="M81" i="32"/>
  <c r="L81" i="32"/>
  <c r="D357" i="35" l="1"/>
  <c r="D362" i="35" s="1"/>
</calcChain>
</file>

<file path=xl/sharedStrings.xml><?xml version="1.0" encoding="utf-8"?>
<sst xmlns="http://schemas.openxmlformats.org/spreadsheetml/2006/main" count="7390" uniqueCount="4013">
  <si>
    <t>NR CRT</t>
  </si>
  <si>
    <t>BENEFICIAR LIDER</t>
  </si>
  <si>
    <t>PARTENER 2</t>
  </si>
  <si>
    <t>TITLU PROIECT</t>
  </si>
  <si>
    <t>VALOARE TOTALA</t>
  </si>
  <si>
    <t>DATA INTRARII CONTRACTULUI IN AM</t>
  </si>
  <si>
    <t>STADIU</t>
  </si>
  <si>
    <t>DATA ESTIMATA DE SEMNARE</t>
  </si>
  <si>
    <t>DATA SEMNARII</t>
  </si>
  <si>
    <t>COD EMS</t>
  </si>
  <si>
    <t>Universitatea de Vest Timișoara</t>
  </si>
  <si>
    <t>City of Kikinda</t>
  </si>
  <si>
    <t xml:space="preserve">Educational and Networking Tools on development of Authentic Performance for professional integration </t>
  </si>
  <si>
    <t>RORS-215</t>
  </si>
  <si>
    <t>PARTENER 3</t>
  </si>
  <si>
    <t>PARTENER 4</t>
  </si>
  <si>
    <t>RORS-241</t>
  </si>
  <si>
    <t>Special Hospital for Psychiatric Diseases "Dr Slavoljub Bakalovic" Vrsac</t>
  </si>
  <si>
    <t>Spitalul Judeţean de Urgenţă Reşiţa</t>
  </si>
  <si>
    <t>Healthy aging and dementia - better life</t>
  </si>
  <si>
    <t>PARTENER 5</t>
  </si>
  <si>
    <t>PARTENER 6</t>
  </si>
  <si>
    <t>RORS-353</t>
  </si>
  <si>
    <t>Save the Children Timisoara Branch</t>
  </si>
  <si>
    <t>Municipality Plandiste</t>
  </si>
  <si>
    <t>Rehabilitation Foundation Speranta, Timisoara</t>
  </si>
  <si>
    <t>Mental health care for the inclusive community growth</t>
  </si>
  <si>
    <t>RORS-300</t>
  </si>
  <si>
    <t>RORS-308</t>
  </si>
  <si>
    <t>RORS-225</t>
  </si>
  <si>
    <t>Universitatea Politehnica Timișoara</t>
  </si>
  <si>
    <t>Mining and Metallurgy Institute Bor</t>
  </si>
  <si>
    <t>Forming of network for enhancing environmental protection from pollutants of mining cross border areas</t>
  </si>
  <si>
    <t>City of Zrenjanin</t>
  </si>
  <si>
    <t>Municipiul Timișoara</t>
  </si>
  <si>
    <t>Regional Agency for Socio–Economic Development – Banat Ltd</t>
  </si>
  <si>
    <t>Clusterul de Energii Sustenabile din Romania-ROSENC</t>
  </si>
  <si>
    <t>Mental health care for the inclSmart And Sustainable Energy Consumption</t>
  </si>
  <si>
    <t>Tapping the hidden potential: cross-border institutional synergies as an effective solution for improving the health-care services delivered by Orsova Municipal Hospital and Health Center Kladovo in the area of cancer prevention and treatment</t>
  </si>
  <si>
    <t>Spitalul Municipal Orşova</t>
  </si>
  <si>
    <t>Health Center Kladovo</t>
  </si>
  <si>
    <t>School center “Nikola Tesla”</t>
  </si>
  <si>
    <t>RORS-394</t>
  </si>
  <si>
    <t>Municipality of Kladovo</t>
  </si>
  <si>
    <t>Municipality of Drobeta Turnu Severin</t>
  </si>
  <si>
    <t>RORS-309</t>
  </si>
  <si>
    <t>Secrets of the Iron Gate’s medieval fortresses</t>
  </si>
  <si>
    <t>RORS-232</t>
  </si>
  <si>
    <t>Development of the intervention infrastructure and common services in case of emergency situations in the cross-border area Drobeta Turnu Severin - Kladovo</t>
  </si>
  <si>
    <t>UAT Municipiul Drobeta Turnu Severin</t>
  </si>
  <si>
    <t>RORS-248</t>
  </si>
  <si>
    <t xml:space="preserve">Lights On! </t>
  </si>
  <si>
    <t>RORS-273</t>
  </si>
  <si>
    <t>Regional Employment Center</t>
  </si>
  <si>
    <t> Asociatia Mod of Life</t>
  </si>
  <si>
    <t>Municipiul Drobeta Turnu Severin</t>
  </si>
  <si>
    <t>Tourist organization of Kladovo municipality</t>
  </si>
  <si>
    <t>Coka Municipality</t>
  </si>
  <si>
    <t>Oras Deta</t>
  </si>
  <si>
    <t>RORS-380</t>
  </si>
  <si>
    <t>Politehnica University of Timisoara</t>
  </si>
  <si>
    <t>Integrated Management of Relationship Climate - Insect Migration in Srednjebanatski District and Timis County</t>
  </si>
  <si>
    <t>RORS-283</t>
  </si>
  <si>
    <t>Sustainable Joint Network of the Emergency Situations in Banat</t>
  </si>
  <si>
    <t>Agenţia de Dezvoltare Intercomunitară pentru Managementul Situaţiilor de Urgenţă - ADIVEST</t>
  </si>
  <si>
    <t>Inspectoratul pentru Situatii de Urgenta "Semenic" al Judetului Caras-Severin</t>
  </si>
  <si>
    <t>Caras-Severin County Council</t>
  </si>
  <si>
    <t>City of Vrsac</t>
  </si>
  <si>
    <t>RORS-467</t>
  </si>
  <si>
    <t>Victor Babes University of Medicine and Pharmacy Timisoara</t>
  </si>
  <si>
    <t>General Hospital "Sveti Luka" Smederevo</t>
  </si>
  <si>
    <t>Medical Infrastructure for the Development of Excellence Surgical Services in the Cross-border Area</t>
  </si>
  <si>
    <t>RORS-498</t>
  </si>
  <si>
    <t>Spitalul Clinic Județean de Urgență „Pius Brînzeu” Timisoara</t>
  </si>
  <si>
    <t>General Hospital Požarevac</t>
  </si>
  <si>
    <t>Improvement of the Neoplazic pathology management through the development and implementation of cross border medical excellence center</t>
  </si>
  <si>
    <t>RORS-389</t>
  </si>
  <si>
    <t>Regional Agency for Socio-Economic Development – Banat Ltd.</t>
  </si>
  <si>
    <t>Camera de Comerţ, Industrie şi Agricultură Timiş</t>
  </si>
  <si>
    <t xml:space="preserve">Chamber of Commerce and Industry of Serbia </t>
  </si>
  <si>
    <t>Empowering Banat through Realistic Demand</t>
  </si>
  <si>
    <t>RORS-350</t>
  </si>
  <si>
    <t>Spitalul Clinic Municipal de Urgență Timișoara</t>
  </si>
  <si>
    <t xml:space="preserve">Health Centre Veliko Gradiste  </t>
  </si>
  <si>
    <t>Common approaches to enhanced early diagnosis and treatment of thyroid cancer in the population of partner areas</t>
  </si>
  <si>
    <t>PARTENER 7</t>
  </si>
  <si>
    <t>Consiliul Județean Timiș</t>
  </si>
  <si>
    <t>Muzeul Național al Banatului</t>
  </si>
  <si>
    <t>Municipality of Novi Knezevac</t>
  </si>
  <si>
    <t>RORS-463</t>
  </si>
  <si>
    <t>RORS-481</t>
  </si>
  <si>
    <t>Public Enterprise “Roads of Serbia”</t>
  </si>
  <si>
    <t>Orașul Jimbolia</t>
  </si>
  <si>
    <t>Improvement of Banat Connectivity 2</t>
  </si>
  <si>
    <t>RORS-393</t>
  </si>
  <si>
    <t xml:space="preserve">ECO - EDU BANAT </t>
  </si>
  <si>
    <t>Asociatia Miltonia</t>
  </si>
  <si>
    <t>Centre of volunteers’ and nature conservation movement of Pančevo</t>
  </si>
  <si>
    <t>RORS-462</t>
  </si>
  <si>
    <t>University of Belgrade, Technical Faculty in Bor</t>
  </si>
  <si>
    <t xml:space="preserve"> Asociatia Pro - Mehedinti</t>
  </si>
  <si>
    <t>Citizen’s Association “Village” – Movement for Rural Development Zlot</t>
  </si>
  <si>
    <t>Academic environmental protection studies on surface water quality in significant cross-border nature reservations Djerdap / Iron Gate national park and Carska Bara special nature reserve, with population awareness raising workshops</t>
  </si>
  <si>
    <t>semnat</t>
  </si>
  <si>
    <t>RORS-365</t>
  </si>
  <si>
    <t>Filiala Inginerilor Mecanici Agricoli din Romania SIMAR Timisoara</t>
  </si>
  <si>
    <t>Public utility company “ Cleanliness and greenery”</t>
  </si>
  <si>
    <t>Orașul Moldova Nouă</t>
  </si>
  <si>
    <t>Universitatea de Științe Agricole și Medicina Veterinara a Banatului "Regele Mihai I al Romaniei" din Timișoara</t>
  </si>
  <si>
    <t>Modern technologies for monitoring land covered with waste in order to restore their initial use</t>
  </si>
  <si>
    <t>RORS-447</t>
  </si>
  <si>
    <t>Forest Estate "BANAT" Pančevo</t>
  </si>
  <si>
    <t>Comuna Cornereva</t>
  </si>
  <si>
    <t>Fire risk management in vulnerable natural or protected areas and reserves, awareness and education</t>
  </si>
  <si>
    <t>RORS-448</t>
  </si>
  <si>
    <t>Comuna BERLISTE</t>
  </si>
  <si>
    <t>Opština Kovačica</t>
  </si>
  <si>
    <t>Increased quality of the medical services for the cross border communities</t>
  </si>
  <si>
    <t>RORS-375</t>
  </si>
  <si>
    <t>Municipality of Bor</t>
  </si>
  <si>
    <t>Comuna Giarmata</t>
  </si>
  <si>
    <t xml:space="preserve">Firefighting service in cross-border cooperation </t>
  </si>
  <si>
    <t>RORS-224</t>
  </si>
  <si>
    <t>Grammar School ”Borislav Petrov Braca”</t>
  </si>
  <si>
    <t>Liceul Teoretic “Dositei Obradovici”</t>
  </si>
  <si>
    <t>Banat Schoolingua</t>
  </si>
  <si>
    <t>RORS-363</t>
  </si>
  <si>
    <t>Green economy for greener local communities in Danube area</t>
  </si>
  <si>
    <t> 504 378.00</t>
  </si>
  <si>
    <t>RORS-337</t>
  </si>
  <si>
    <t>Universitatea de Vest din Timișoara</t>
  </si>
  <si>
    <t>Grupul Ecologic de Colaborare - Filiala NERA Caraş - Severin</t>
  </si>
  <si>
    <t>ROmania Serbia NETwork for assessing and disseminating the impact of copper mining activities on water quality in the cross-border area</t>
  </si>
  <si>
    <t>29/07/2019</t>
  </si>
  <si>
    <t>31/07/2019</t>
  </si>
  <si>
    <t>Conform procedurii de evaluare, selectie si contractare  neegligibilitatea poate fi constatata in orice faza. Pana la primirea unei decizii privind eligibilitatea proiectului, contractarea este suspendata.</t>
  </si>
  <si>
    <t>RORS-314</t>
  </si>
  <si>
    <t>Association of citizens ''KOKORO'' - Bor</t>
  </si>
  <si>
    <t xml:space="preserve"> COLEGIUL NATIONAL "MIRCEA ELIADE" Resita </t>
  </si>
  <si>
    <t>Casa Corpului Didactic Caras - Severin  Resita</t>
  </si>
  <si>
    <t>Association of citizens ’’VILLAGE’’ Movement for rural development of Zlot</t>
  </si>
  <si>
    <t>Supporting preventive-developmental needs of the youth ‘’Creativity Without Frontiers’’</t>
  </si>
  <si>
    <t>01/08/2019</t>
  </si>
  <si>
    <t>20/08/2019</t>
  </si>
  <si>
    <t>Proiectul a fost respins de la finanțare - LB neeligibil  - prin Decizia CCM nr.124/04.10.2019.</t>
  </si>
  <si>
    <t>1</t>
  </si>
  <si>
    <t>2</t>
  </si>
  <si>
    <t>3</t>
  </si>
  <si>
    <t>2SOFT/4.3/126</t>
  </si>
  <si>
    <t>"Pintea Viteazul" Maramures County Gendarmerie Inspectorate</t>
  </si>
  <si>
    <t>Ivano-Frankivsk unit 1241 of National Guard of Ukraine</t>
  </si>
  <si>
    <t>na</t>
  </si>
  <si>
    <t>Increasing cross-border cooperation capacity"</t>
  </si>
  <si>
    <t>10.10.2019</t>
  </si>
  <si>
    <t>2SOFT/4.3/99</t>
  </si>
  <si>
    <t>Ivano-Frankivsk unit 1241 of National Guard of Ukraine Public Institution</t>
  </si>
  <si>
    <t>Inspectoratul Judetean de Jandarmerie Suceava</t>
  </si>
  <si>
    <t>Strengthening institutional and technical capacity to intervene in support of the specialized structures that are fighting the organized crime (RO-UA SITC)</t>
  </si>
  <si>
    <t>2SOFT/4.3/152</t>
  </si>
  <si>
    <t>Maramures County Police Department</t>
  </si>
  <si>
    <t>The Main Department of National Police in Ivano-Frankvisk region</t>
  </si>
  <si>
    <t>Capacity building for countering organized crime and strengthening of cross-border cooperation through enhancing the operational facilities and common trainings of Police forces in the field of forensic investigation</t>
  </si>
  <si>
    <t>4</t>
  </si>
  <si>
    <t>2SOFT/4.3/94</t>
  </si>
  <si>
    <t>Satu Mare County Geandarmerie Inspectorate</t>
  </si>
  <si>
    <t>Improved cross-border security</t>
  </si>
  <si>
    <t>14.10.2019</t>
  </si>
  <si>
    <t>5</t>
  </si>
  <si>
    <t>14.10.2020</t>
  </si>
  <si>
    <t xml:space="preserve">County Council Suceava </t>
  </si>
  <si>
    <t>2SOFT/3.1/80</t>
  </si>
  <si>
    <t>Department of Tourism of Chernivtsi Regional State Administration</t>
  </si>
  <si>
    <t xml:space="preserve">Smart Travel Bucovina </t>
  </si>
  <si>
    <t>in analiza la AM-suspendat pentru clarificari solicitate la STC</t>
  </si>
  <si>
    <t>2SOFT/4.3/97</t>
  </si>
  <si>
    <t>Suceava County Gendarmerie Inspectorate</t>
  </si>
  <si>
    <t>Strengthening training capabilities of the special actions groups through the development of complex physical and psychological training and evaluation programs</t>
  </si>
  <si>
    <t>01.11.2019</t>
  </si>
  <si>
    <t>2SOFT/4.3/109</t>
  </si>
  <si>
    <t>04.11.2019</t>
  </si>
  <si>
    <t>20.11.2019</t>
  </si>
  <si>
    <t>Ensuring public safety through the cooperation of law enforcement agencies and the use of advanced video surveillance systems in Uzhgorod and Satu Mare - Safe Cities</t>
  </si>
  <si>
    <t>Executive Committee of Uzhgorod City Council</t>
  </si>
  <si>
    <t>Municipality of Satu Mare</t>
  </si>
  <si>
    <t>2SOFT/1.1/2</t>
  </si>
  <si>
    <t>Luncavita Village</t>
  </si>
  <si>
    <t>13.11.2019</t>
  </si>
  <si>
    <t>25.11.2019</t>
  </si>
  <si>
    <t>Izmail State Univeristy of Humanities</t>
  </si>
  <si>
    <t>Sf. Luca Postliceal Sanitary School Tulcea</t>
  </si>
  <si>
    <t>Youth Public Organization "New European Generation"</t>
  </si>
  <si>
    <t xml:space="preserve">CBC-PracticeFirms - Innovative methods of professional training and educational collaboration at bilateral level RO-UA </t>
  </si>
  <si>
    <t>07.11.2019</t>
  </si>
  <si>
    <t>Semnat de beneficiar</t>
  </si>
  <si>
    <t>29.11.2019</t>
  </si>
  <si>
    <t>2SOFT/1.1/142</t>
  </si>
  <si>
    <t>B-Right Media Association</t>
  </si>
  <si>
    <t xml:space="preserve">Semnat de beneficiar </t>
  </si>
  <si>
    <t>19.11.2019</t>
  </si>
  <si>
    <t>The Bucovvynian Arts Centre for Revival and Promotion of the Romanian Traditional Culture</t>
  </si>
  <si>
    <t>Teachers Training House Botosani</t>
  </si>
  <si>
    <t>HIGHER VOCATIONAL ART SCHOOL NO. 5 of CHERNIVTSI</t>
  </si>
  <si>
    <t xml:space="preserve">CREATIVE WORKFORCE FOR CROSS-BORDER FUTURE </t>
  </si>
  <si>
    <t>2SOFT/1.1/35</t>
  </si>
  <si>
    <t>2SOFT/1.1/139</t>
  </si>
  <si>
    <t>26.11.2019</t>
  </si>
  <si>
    <t>06.12.2019</t>
  </si>
  <si>
    <t xml:space="preserve">Suceava County </t>
  </si>
  <si>
    <t xml:space="preserve">Municipal institution «Chernivtsi special secondary boarding school №2» </t>
  </si>
  <si>
    <t>Special Education in the cross-border area Suceava - Chernivtsi: modern, inclusive and adequate to labour market</t>
  </si>
  <si>
    <t>The Technological High school “Oltea Doamna” of Dolhasca</t>
  </si>
  <si>
    <t>HIGHER VOCATIONAL ART SCHOOL N0 5 OF CHERNIVTSI</t>
  </si>
  <si>
    <t>Bukovynian Art Centre for Revival and Promotion of the Romanian Traditional Culture Development</t>
  </si>
  <si>
    <t>Association of Community Development Consultants</t>
  </si>
  <si>
    <t xml:space="preserve">Support , Mobility and Arts for youth across the border Romania - Ukraine </t>
  </si>
  <si>
    <t>2SOFT/1.1/115</t>
  </si>
  <si>
    <t>Stefan cel Mare University Suceava</t>
  </si>
  <si>
    <t>Educational University Romanian-Ukrainian Cross-Border Cooperation - UNIV.E.R-U</t>
  </si>
  <si>
    <t>Odessa National Polytechnic University</t>
  </si>
  <si>
    <t>2SOFT/1.1/112</t>
  </si>
  <si>
    <t>BOTOSANI County Council</t>
  </si>
  <si>
    <t>Hlyboka District Council</t>
  </si>
  <si>
    <t>Cross Border Educational network between Botosani County (Romania) and Hlyboka District (Ukraine)-BEDUN</t>
  </si>
  <si>
    <t>20.12.2019</t>
  </si>
  <si>
    <t>2SOFT/1.1/23</t>
  </si>
  <si>
    <t xml:space="preserve">Center of Municipal and Regional Development - Resource Center </t>
  </si>
  <si>
    <t>Department of Economic and Integration Development of Executive Committee Of City Council</t>
  </si>
  <si>
    <t xml:space="preserve">Sighetu Marmației Municipality </t>
  </si>
  <si>
    <t xml:space="preserve">Seini City </t>
  </si>
  <si>
    <t>STEM Education in Vocational and Professional Schools</t>
  </si>
  <si>
    <t>02.12.2019</t>
  </si>
  <si>
    <t>2SOFT/2.1/46</t>
  </si>
  <si>
    <t>ANA Mutual Aid and Charity Foundation</t>
  </si>
  <si>
    <t>Romanian Youth League form the Chernivtsi Region Junimea</t>
  </si>
  <si>
    <t>Juventus Association</t>
  </si>
  <si>
    <t>Non-governmental Organization Media Center BukPress</t>
  </si>
  <si>
    <t>Bucovinian Ethnic Special Treasure - BEST</t>
  </si>
  <si>
    <t>2SOFT/4.1/11</t>
  </si>
  <si>
    <t>Utility Non-profit Enterprise “Central City Clinical Hospital of the Ivano-Frankivsk City Council”</t>
  </si>
  <si>
    <t xml:space="preserve">Sighetu Marmatiei Municipal Hospital </t>
  </si>
  <si>
    <t xml:space="preserve">Infection-free hospitals </t>
  </si>
  <si>
    <t xml:space="preserve">311,380.90 </t>
  </si>
  <si>
    <t>31.12.2019</t>
  </si>
  <si>
    <t>18.12.2019</t>
  </si>
  <si>
    <t>09.12.2019</t>
  </si>
  <si>
    <t>27.11.2019</t>
  </si>
  <si>
    <t>19.12.2019</t>
  </si>
  <si>
    <t>2SOFT/1.2/13</t>
  </si>
  <si>
    <t>WWF Danube Carpathian Programme Romania</t>
  </si>
  <si>
    <t>Stefan cel Mare University of Suceava</t>
  </si>
  <si>
    <t>Ukrainian Research Institute of Mountain Forestry named after P.S. Pasternak</t>
  </si>
  <si>
    <t>Non-governmental organization ECOSPHERA</t>
  </si>
  <si>
    <t>Promote deadwood for resilient forests in the Romanian-Ukrainian cross border region (RESFOR)</t>
  </si>
  <si>
    <t>10.12.2019</t>
  </si>
  <si>
    <t>17.12.2019</t>
  </si>
  <si>
    <t>2SOFT/4.2/160</t>
  </si>
  <si>
    <t xml:space="preserve">Paltinis Commune </t>
  </si>
  <si>
    <t>Hudesti Commune</t>
  </si>
  <si>
    <t>Mamaliga Village Council</t>
  </si>
  <si>
    <t>Botoșani ”Nicolae Iorga” Emergecy Situations Inspectorate</t>
  </si>
  <si>
    <t xml:space="preserve">Common Solutions to Common Problems: Natural and Man-Made Disasters at the Romanian-Ukranian Border </t>
  </si>
  <si>
    <t>13.12.2019</t>
  </si>
  <si>
    <t>2SOFT/2.1/91</t>
  </si>
  <si>
    <t>Ivano-Frankivsk National Technical University of Oil and Gas</t>
  </si>
  <si>
    <t>Development of cross-border cooperation in promoting objects of historical and cultural heritage in the cross-border territory of Romania and Ukraine</t>
  </si>
  <si>
    <t>19.12.2020</t>
  </si>
  <si>
    <t>06.01.2021</t>
  </si>
  <si>
    <t>2SOFT/1.2/48</t>
  </si>
  <si>
    <t>State University "Uzhhorod National University"</t>
  </si>
  <si>
    <t>Vasile Goldiș University Foundation of Arad, Branch of Satu Mare</t>
  </si>
  <si>
    <t xml:space="preserve">Partnership of Genomic Research in Ukraine and Romania </t>
  </si>
  <si>
    <t>2/SOFT/4.2/89</t>
  </si>
  <si>
    <t>Comuna Vlădeni</t>
  </si>
  <si>
    <t>Novoselytsya City Council</t>
  </si>
  <si>
    <t>Cross-border cooperation for fire and rescue services – COOP4FIRE</t>
  </si>
  <si>
    <t>2SOFT/2.1/10</t>
  </si>
  <si>
    <t>BISTRA COMMUNE</t>
  </si>
  <si>
    <t xml:space="preserve">Rakhiv Town Council </t>
  </si>
  <si>
    <t>Promoting the culture of the ethnic Hutsul in the Romania-Ukraine cbc region</t>
  </si>
  <si>
    <t>2SOFT/1.2/52</t>
  </si>
  <si>
    <t>International Association of Regional Development Institutions IARDI</t>
  </si>
  <si>
    <t>Cross Border Cooperation Smart Energy</t>
  </si>
  <si>
    <t>Sarasau Commune</t>
  </si>
  <si>
    <t>Solotvino City Hall</t>
  </si>
  <si>
    <t>Prevention and Common Defense in Emergency Situations</t>
  </si>
  <si>
    <t>23.12.2019</t>
  </si>
  <si>
    <t>2SOFT/2.1/64</t>
  </si>
  <si>
    <t>2/SOFT/4.2/71</t>
  </si>
  <si>
    <t xml:space="preserve">ADMINISTRATIVE TERRITORIAL UNIT TULCEA COUNTY throughout TULCEA COUNTY COUNCIL </t>
  </si>
  <si>
    <t xml:space="preserve">EXECUTIVE COMMITTEE OF IZMAIL CITY COUNCIL </t>
  </si>
  <si>
    <t xml:space="preserve">LOCAL GROUP FOR SUSTAINABLE FISHING IN THE DANUBE DELTA </t>
  </si>
  <si>
    <t xml:space="preserve">Galati Association for Sustainable Development Prut - Dunare </t>
  </si>
  <si>
    <t xml:space="preserve">EFIGE - Cross- Border Ensemble. Heritage Confluence on Danube </t>
  </si>
  <si>
    <t>31.01.2020</t>
  </si>
  <si>
    <t>2SOFT/4.1/80</t>
  </si>
  <si>
    <t>n/a</t>
  </si>
  <si>
    <t>Joint Network for Management of Cardiovascular Diseases in CBC region Romania-Moldova</t>
  </si>
  <si>
    <t>Order of Nurses, Midwives and Medical Assistants in Romania Iasi Branch</t>
  </si>
  <si>
    <t>Public Medical Sanitary Institution thed Ungheni Regional Hospital</t>
  </si>
  <si>
    <t>RORS-279</t>
  </si>
  <si>
    <t xml:space="preserve">Chemical &amp; Medical High School </t>
  </si>
  <si>
    <t>Cross-border network for education and research of natural resources</t>
  </si>
  <si>
    <t>24.12.2019</t>
  </si>
  <si>
    <t>26.01.2021</t>
  </si>
  <si>
    <t>2SOFT/4.1/138</t>
  </si>
  <si>
    <t xml:space="preserve">Vaslui Emergency County Hospital </t>
  </si>
  <si>
    <t>Public Medical Sanitary Institution Timofei Mosneaga Regional Clinical Hospital</t>
  </si>
  <si>
    <t>“Pathogens know no borders: improving the prevention, control and surveillance of nosocomial infections on both sides of the Prut river”</t>
  </si>
  <si>
    <t>2SOFT/4.2/155</t>
  </si>
  <si>
    <t>Reni District Council</t>
  </si>
  <si>
    <t>Municipal company "Center for sustainable development and environmental studies of the Danube region"</t>
  </si>
  <si>
    <t xml:space="preserve">Administrative Territorial Unit of the Isaccea Municipality </t>
  </si>
  <si>
    <t xml:space="preserve">Informational Center for Innovation and Development “NOVUM” </t>
  </si>
  <si>
    <t xml:space="preserve">Integrated Emergency Preparedness System of Danube Delta (DanubeEmergency) </t>
  </si>
  <si>
    <t>2SOFT/2.1/68</t>
  </si>
  <si>
    <t>Edinet City Hall</t>
  </si>
  <si>
    <t>Edinet District Council</t>
  </si>
  <si>
    <t>Association for Promotion and Development of Tourism Upper Country</t>
  </si>
  <si>
    <t>CBC Heritage T.E.A.M.- Together Eeryone achieves more</t>
  </si>
  <si>
    <t>2SOFT/2.1/67</t>
  </si>
  <si>
    <t>2SOFT/1.1/188</t>
  </si>
  <si>
    <t>16.01.2020</t>
  </si>
  <si>
    <t>15.01.2020</t>
  </si>
  <si>
    <t>Valea Baseului de Sus Local Action Group</t>
  </si>
  <si>
    <t>Rediscover our cultural heritage through joint local branding</t>
  </si>
  <si>
    <t>Mosna Comune</t>
  </si>
  <si>
    <t>Here are our traditions the past along future</t>
  </si>
  <si>
    <t>Modernized Society by Territorial Reform aspects</t>
  </si>
  <si>
    <t>Capaclia Commune</t>
  </si>
  <si>
    <t>2SOFT/2.1/133</t>
  </si>
  <si>
    <t>Botosani City</t>
  </si>
  <si>
    <t>Department of Economic and Integration Development of Executive Committee of City Council (UA)</t>
  </si>
  <si>
    <t>Botosani County Department of Culture</t>
  </si>
  <si>
    <t>Center of Municipal and Regional Development - Resource Center</t>
  </si>
  <si>
    <t>BACK TO OUR COMMON ROOTS</t>
  </si>
  <si>
    <t xml:space="preserve"> 938,560.00</t>
  </si>
  <si>
    <t>06.01.2020</t>
  </si>
  <si>
    <t>2SOFT/1.2/86</t>
  </si>
  <si>
    <t>Technical University of Cluj-Napoca-North University Center Baia Ma</t>
  </si>
  <si>
    <t>Association Academic Organization for Research, Innovation and Professional Development</t>
  </si>
  <si>
    <t>30.01.2020</t>
  </si>
  <si>
    <t>2SOFT/4.2/184</t>
  </si>
  <si>
    <t>Candesti Township</t>
  </si>
  <si>
    <t>Hlyboca Local Council</t>
  </si>
  <si>
    <t>Staryi Vovchynets Village Council</t>
  </si>
  <si>
    <t>Safe flood risk management in the cross border area of Siret river</t>
  </si>
  <si>
    <t>3.02.2020</t>
  </si>
  <si>
    <t>7.02.2020</t>
  </si>
  <si>
    <t>28.02.2020</t>
  </si>
  <si>
    <t xml:space="preserve">549,334.02 </t>
  </si>
  <si>
    <r>
      <t>„</t>
    </r>
    <r>
      <rPr>
        <sz val="12"/>
        <color theme="1"/>
        <rFont val="Calibri"/>
        <family val="2"/>
        <scheme val="minor"/>
      </rPr>
      <t>Joint Actions for Preventing Natural and Man-Made Disasters at Romanian-Ukraininan Border"</t>
    </r>
  </si>
  <si>
    <t>Botoșani ”Nicolae Iorga” Emergecy Situation Inspectorate</t>
  </si>
  <si>
    <t>Havarna Commune</t>
  </si>
  <si>
    <t>Concești Commune</t>
  </si>
  <si>
    <t>2SOFT/4.2/179</t>
  </si>
  <si>
    <t>PROACTIVE HEALTH WITHOUT BORDERS</t>
  </si>
  <si>
    <t>UNIVERSITATEA DUNĂREA DE JOS GALAȚI</t>
  </si>
  <si>
    <t>CAHUL STATE UNIVERSITY BOGDAN PETRICEICU HAȘDEU</t>
  </si>
  <si>
    <t>219,981.30</t>
  </si>
  <si>
    <t>20.01.2020</t>
  </si>
  <si>
    <t>2SOFT/4.1/104</t>
  </si>
  <si>
    <t>2SOFT/2.1/57</t>
  </si>
  <si>
    <t>Asociatia "Mugurelul" Dorohoi</t>
  </si>
  <si>
    <t>Cooperation for promoting traditional cultural activities in cross-border area</t>
  </si>
  <si>
    <t>Regional Center of Sustainable Development Ungheni</t>
  </si>
  <si>
    <t xml:space="preserve">107,829.00 </t>
  </si>
  <si>
    <t>2SOFT/4.1/89</t>
  </si>
  <si>
    <t>Asociatia Obsteasca Homecare</t>
  </si>
  <si>
    <t>Social link association</t>
  </si>
  <si>
    <t>Cross border access to healthcare through telemedicine and modern equipment</t>
  </si>
  <si>
    <t>10.02.2020</t>
  </si>
  <si>
    <t>04.02.2020</t>
  </si>
  <si>
    <t>27.01.2020</t>
  </si>
  <si>
    <t>15.02.2020</t>
  </si>
  <si>
    <t>25.02.2020</t>
  </si>
  <si>
    <t>Enhancement of Capriana Monastery for the Promotion of the Unique Ecclesiastic Heritage by Cross-border Cooperation and Digitization</t>
  </si>
  <si>
    <t xml:space="preserve"> “MOLDOVA” NATIONAL MUSEUM COMPLEX OF IASI</t>
  </si>
  <si>
    <t>“ASSUMPTION OF VIRGIN MARY" CĂPRIANA MONASTERY</t>
  </si>
  <si>
    <t>20.02.2020</t>
  </si>
  <si>
    <t>2SOFT/4.1/56</t>
  </si>
  <si>
    <t>Vasyl Stefanyk Precarpathian National University</t>
  </si>
  <si>
    <t>Personalized prevention tools in obesity and diabetes - a joint Romanian-Ukrainian programme of health education</t>
  </si>
  <si>
    <t>11.02.2020</t>
  </si>
  <si>
    <t>2SOFT/4.1/93</t>
  </si>
  <si>
    <t>Regional municipal non-profit enterprise “Chernivtsi Regional Clinical Hospital”</t>
  </si>
  <si>
    <t>Suceava County Council</t>
  </si>
  <si>
    <t xml:space="preserve">Improving the quality of medical services on minimally invasive procedures in Romania- Ukraine cross-border area  </t>
  </si>
  <si>
    <t>07.02.2020</t>
  </si>
  <si>
    <t>2SOFT/2.1/73</t>
  </si>
  <si>
    <t xml:space="preserve">Saveni city hall </t>
  </si>
  <si>
    <t xml:space="preserve">Cupcini City Hall </t>
  </si>
  <si>
    <t xml:space="preserve">Promoting CBC cultural heritage by rebranding of local arts and culture </t>
  </si>
  <si>
    <t xml:space="preserve">
Odessa National Academy of Food Technologies
</t>
  </si>
  <si>
    <t>Ștefan cel Mare University Suceava</t>
  </si>
  <si>
    <t>Odessa Regional Agency for Reconstruction and Development</t>
  </si>
  <si>
    <t>Scientific Art of Healthy Taste</t>
  </si>
  <si>
    <t>17.01.2020</t>
  </si>
  <si>
    <t>2SOFT/2.1/150</t>
  </si>
  <si>
    <t xml:space="preserve">DANUBE DELTA SUSTAINABLE DEVELOPMENT ASSOCIATION </t>
  </si>
  <si>
    <t>Youth Public Organization “New European Generation”</t>
  </si>
  <si>
    <t>Chilia Veche Municipality</t>
  </si>
  <si>
    <t>Valorizing Cultural Identify and Common History for Tourism Development in Lower Danube Border Area</t>
  </si>
  <si>
    <t>30.12.2019</t>
  </si>
  <si>
    <t>2SOFT/4.2/70</t>
  </si>
  <si>
    <t>Joint Emergency Response Across Danube</t>
  </si>
  <si>
    <t>"Delta" Inspectorate for Emergency Situations of Tulcea county</t>
  </si>
  <si>
    <t>The Main Department of The State Emergency Situation of Ukraine in Odessa Region</t>
  </si>
  <si>
    <t>10.01.2020</t>
  </si>
  <si>
    <t>06.02.2020</t>
  </si>
  <si>
    <t>13.02.2020</t>
  </si>
  <si>
    <t>2soft/1.1/137</t>
  </si>
  <si>
    <t>Communal Enterprise "Agency of Regional Development and Cross-Border Cooperation "Transcarpathia" of Zakarpattya Oblast Council"</t>
  </si>
  <si>
    <t>Unit of Education of Tyachivskyi District State Administration</t>
  </si>
  <si>
    <t xml:space="preserve">Mircea Eliade Secondary School </t>
  </si>
  <si>
    <t>TECHNICAL SCHOOL "ANGHEL SALIGNY”</t>
  </si>
  <si>
    <t xml:space="preserve">Virtual Reality Unites Carpathians: Interactive School Laboratories </t>
  </si>
  <si>
    <t>CBC DEBUS Innovative Development of Entrepreneurial education and stimulation of new Business in cross border region</t>
  </si>
  <si>
    <t>Izmail State University of Humanities</t>
  </si>
  <si>
    <t>Tulcea County Agency of Employment</t>
  </si>
  <si>
    <t>Patronage of Small and Medium Sized Enterprises of Tulcea County</t>
  </si>
  <si>
    <t>2SOFT/1.1/128</t>
  </si>
  <si>
    <t>2SOFT/4.1/125</t>
  </si>
  <si>
    <t>Municipal non commercial enterprise Zastavna Central District Hospital</t>
  </si>
  <si>
    <t>Regional Municipal Enterprise "Chernivtsi Emergency Hospital"</t>
  </si>
  <si>
    <t>The city Hospital Gura Humorului</t>
  </si>
  <si>
    <t>NA</t>
  </si>
  <si>
    <t>Improving the emergency medicine -rapid response to emergency situations in Chernivtsi oblast and Suceava county</t>
  </si>
  <si>
    <t>2SOFT/2.1/153</t>
  </si>
  <si>
    <t>Centre for Regional Development STABILITY</t>
  </si>
  <si>
    <t>SMART Development Center</t>
  </si>
  <si>
    <t>RO MD Cross-Border Wine Tourism Cluster
Development</t>
  </si>
  <si>
    <t>101,436.00</t>
  </si>
  <si>
    <t>10.03.2020</t>
  </si>
  <si>
    <t>2SOFT/2.1/129</t>
  </si>
  <si>
    <t>Regional Development Agency Centre</t>
  </si>
  <si>
    <t>Association of Tourism Development in Moldova</t>
  </si>
  <si>
    <t>Exploiting and enhancing the visibility of cultural and historical heritage within a cross-border network of museums- Tourist information Centers</t>
  </si>
  <si>
    <t>14.02.2020</t>
  </si>
  <si>
    <t>14.03.2020</t>
  </si>
  <si>
    <t>Semna de beneficiar</t>
  </si>
  <si>
    <t>2 soft/2.1/113</t>
  </si>
  <si>
    <t>Regional Development Agency South</t>
  </si>
  <si>
    <t>Association ”ART–Mestesugurile Prutului”</t>
  </si>
  <si>
    <t xml:space="preserve">Renaissance of the authentic crafts folk- common cultural heritage as a focal point for sustainable economic and tourism development </t>
  </si>
  <si>
    <t>17.02.2020</t>
  </si>
  <si>
    <t>15.03.2020</t>
  </si>
  <si>
    <t>23.01.2020</t>
  </si>
  <si>
    <t>2 soft/2.1/111</t>
  </si>
  <si>
    <t>Consiliul Raional Calarasi</t>
  </si>
  <si>
    <t>Miroslava City Hall</t>
  </si>
  <si>
    <t>Enhancing the tourist attractiveness by conservation of cultural and historical heritage</t>
  </si>
  <si>
    <t>19.02.2020</t>
  </si>
  <si>
    <t>2SOFT/4.1/117</t>
  </si>
  <si>
    <t>2SOFT/2.1/70</t>
  </si>
  <si>
    <t>CCF Moldova - children, communities, families</t>
  </si>
  <si>
    <t>"Mihai Eminescu" Botoşani County Library</t>
  </si>
  <si>
    <t>Star of Hope Romania Foundation</t>
  </si>
  <si>
    <t xml:space="preserve">Access to health services for every child through Home Visiting </t>
  </si>
  <si>
    <t>Culture Direction of Bălți Municipality</t>
  </si>
  <si>
    <t xml:space="preserve">Multi-ethnic Cross-Border Cultural Center </t>
  </si>
  <si>
    <t>Asociatia de Dezvoltare Intercomunitara Zona Metropolitana Oradea</t>
  </si>
  <si>
    <t>28.02.2021</t>
  </si>
  <si>
    <t>2SOFT/2.1/183</t>
  </si>
  <si>
    <t>2SOFT/4.1/159</t>
  </si>
  <si>
    <t xml:space="preserve">Municipality of Agriş </t>
  </si>
  <si>
    <t xml:space="preserve">Municipality of Hecha village </t>
  </si>
  <si>
    <t xml:space="preserve">Empowering cross-border promotion of common cultural and historical heritage of the Someș Plain Region </t>
  </si>
  <si>
    <t>21.02.2020</t>
  </si>
  <si>
    <t>RMI "Emergency Hospital" Chernivtsi</t>
  </si>
  <si>
    <t xml:space="preserve">Improving the diagnostics - key to quality medical services in Chernivtsi oblast and Suceava county 
(ANTISTROKE)
</t>
  </si>
  <si>
    <t>The City Hospital Gura Humorului</t>
  </si>
  <si>
    <t>2SOFT/2.1/76</t>
  </si>
  <si>
    <t>26.02.2020</t>
  </si>
  <si>
    <t>2SOFT/3.1/54</t>
  </si>
  <si>
    <t>Gheorghe Asachi Technical University of Iasi</t>
  </si>
  <si>
    <t>Technical University of Moldova, Chisinau</t>
  </si>
  <si>
    <t>Improving the cross-border public transportation using electric buses supplied with renewable energy</t>
  </si>
  <si>
    <t>2SOFT/1.1/165</t>
  </si>
  <si>
    <t>Crasna Viseului Secondary School</t>
  </si>
  <si>
    <t>Solotvinska Highschool nr.1</t>
  </si>
  <si>
    <t>Innovative deSIGN of EDUcation-the foundation for community development</t>
  </si>
  <si>
    <t>27.02.2020</t>
  </si>
  <si>
    <t>Asociația de Dezvoltare Intercomunitară Zona Metropolitană Oradea</t>
  </si>
  <si>
    <t>Asociatia INTEGRA Romania</t>
  </si>
  <si>
    <t>2.03.2020</t>
  </si>
  <si>
    <t>BSB1138</t>
  </si>
  <si>
    <t>Tskaltubo Municipality (Georgia)</t>
  </si>
  <si>
    <t>The Regional
Environmental
Centre for
Caucasus,
Armenia Branch
Office (Armenia)</t>
  </si>
  <si>
    <t>Ungheni City Hall (Rep.Moldova)</t>
  </si>
  <si>
    <t>Galati Tehnopol
Association (Romania)</t>
  </si>
  <si>
    <t>Imereti
Scientists' Union
"Spectri" (Georgia)</t>
  </si>
  <si>
    <t>Anti-Littering Partnership for Green Rural Areas</t>
  </si>
  <si>
    <t>09.03.2020</t>
  </si>
  <si>
    <t>BSB1130</t>
  </si>
  <si>
    <t>Georgian Arts and Culture Center (Georgia)</t>
  </si>
  <si>
    <t>Foundation for
the
Development of
the City of
Mykolaiv (Ucraina)</t>
  </si>
  <si>
    <t>Georgian Arts and Culture Center</t>
  </si>
  <si>
    <t>BSB788</t>
  </si>
  <si>
    <t>Kirklareli Special Provincial Administration (Turcia)</t>
  </si>
  <si>
    <t>Zero Waste Strategy: Methods and
Implementation in Black Sea Basin</t>
  </si>
  <si>
    <t>ANTIGONE (Grecia)</t>
  </si>
  <si>
    <t>Tsarevo
Municipality (Bulgaria)</t>
  </si>
  <si>
    <t>09.04.2020</t>
  </si>
  <si>
    <t>BSB884</t>
  </si>
  <si>
    <t>Association for Culture, Technology,
Education and Development - Plovdiv
University - Strandzha (Bulgaria)</t>
  </si>
  <si>
    <t>DANUBE DELTA
NATIONAL
INSTITUTE FOR
RESEARCH AND
DEVELOPMENT (Romania)</t>
  </si>
  <si>
    <t>Regional
environmental
center for
Caucasus
Armenia Branch
Office (Armenia)</t>
  </si>
  <si>
    <t>Society for
nature
Conservation -
SABUKO (Georgia)</t>
  </si>
  <si>
    <t>Joint Monitoring for Environmental
Protection in BSB countries</t>
  </si>
  <si>
    <t>12.03.2020</t>
  </si>
  <si>
    <t>2SOFT/2.1/180</t>
  </si>
  <si>
    <t>Vetrisoaia Commune</t>
  </si>
  <si>
    <t>City Hall of Holercani</t>
  </si>
  <si>
    <t>Provision of the cultural house in the village of Vetrisoaia and endowment and interior fitting of the house of culture in the village of Holercani</t>
  </si>
  <si>
    <t>16.03.2020</t>
  </si>
  <si>
    <t>24.03.2020</t>
  </si>
  <si>
    <t>ROBG 427</t>
  </si>
  <si>
    <t>Partnerships for Overcoming the Disasters for a safe region</t>
  </si>
  <si>
    <t>16.04.2020</t>
  </si>
  <si>
    <t>10.04.2020</t>
  </si>
  <si>
    <t>03.04.2020</t>
  </si>
  <si>
    <t>VALOARE TOTALA (EURO)</t>
  </si>
  <si>
    <t>BSB861</t>
  </si>
  <si>
    <t>Municipality of Nestos (Greece)</t>
  </si>
  <si>
    <t>Galati Chamber of Commerce, Industry and Agriculture (Romania)</t>
  </si>
  <si>
    <t>Chamber of Commerce and Industry of the Republic of Armenia (Armenia)</t>
  </si>
  <si>
    <t>City Hall of Bălți Municipality (Republica Moldova)</t>
  </si>
  <si>
    <t>Çatalca District Governorate ()</t>
  </si>
  <si>
    <t xml:space="preserve">BRIDGES OF TRADE - BRIDGES </t>
  </si>
  <si>
    <t>21.01.2020</t>
  </si>
  <si>
    <t>31.12.2020</t>
  </si>
  <si>
    <t xml:space="preserve">semnat de beneficiar </t>
  </si>
  <si>
    <t>11.03.2020</t>
  </si>
  <si>
    <t>25.03.2020</t>
  </si>
  <si>
    <t>24.02.2020</t>
  </si>
  <si>
    <t>18.03.2020</t>
  </si>
  <si>
    <t>31.03.2020</t>
  </si>
  <si>
    <t>RORS-451</t>
  </si>
  <si>
    <t xml:space="preserve"> Comuna Dumbravita </t>
  </si>
  <si>
    <t xml:space="preserve"> Opština Golubac</t>
  </si>
  <si>
    <t>Implementation of a joint waste water management strategy in the Danube hydrological basin</t>
  </si>
  <si>
    <t>Nr.crt.</t>
  </si>
  <si>
    <t>Cod SC</t>
  </si>
  <si>
    <t>Cod eMS</t>
  </si>
  <si>
    <t>Axa Prioritara</t>
  </si>
  <si>
    <t>Obiectiv specific</t>
  </si>
  <si>
    <t>Tip proiect (soft/hard)</t>
  </si>
  <si>
    <t>Denumire proiect</t>
  </si>
  <si>
    <t>Denumire LB</t>
  </si>
  <si>
    <t>Nationalitate LB</t>
  </si>
  <si>
    <t>Valoare totala proiect</t>
  </si>
  <si>
    <t>Valoare contract de finantare</t>
  </si>
  <si>
    <t>Valoare FEDR RO</t>
  </si>
  <si>
    <t>Valoare FEDR BG</t>
  </si>
  <si>
    <t>Data semnare contract de finantare</t>
  </si>
  <si>
    <t>15.3.1.001</t>
  </si>
  <si>
    <t>ROBG-20</t>
  </si>
  <si>
    <t>soft</t>
  </si>
  <si>
    <t>Safe Schools Network</t>
  </si>
  <si>
    <t>Free Youth Centre (FYC)</t>
  </si>
  <si>
    <t>BG</t>
  </si>
  <si>
    <t>02.02.2016</t>
  </si>
  <si>
    <t>15.2.1.065</t>
  </si>
  <si>
    <t>ROBG-15</t>
  </si>
  <si>
    <t>Advertising of Regional cultural Heritage in 3D - ARCH 3D</t>
  </si>
  <si>
    <t>Balchik Municipality</t>
  </si>
  <si>
    <t>15.2.1.001</t>
  </si>
  <si>
    <t>ROBG-3</t>
  </si>
  <si>
    <t>Green School Education as a Promotion of Sustainable Use of Cultural nad Natural Heritage and Resources</t>
  </si>
  <si>
    <t>Association Center for Development Montanesium (ACDM)</t>
  </si>
  <si>
    <t>15.2.1.023</t>
  </si>
  <si>
    <t>ROBG-7</t>
  </si>
  <si>
    <t>"Danube- I can hear you, I will not forget you, I can see you and I will remember you, I can recreate you and I can understand you"</t>
  </si>
  <si>
    <t>Chamber of Commerce and Industry Vratsa</t>
  </si>
  <si>
    <t>15.2.1.054</t>
  </si>
  <si>
    <t>ROBG-11</t>
  </si>
  <si>
    <t>Plums for Junk</t>
  </si>
  <si>
    <t>Foundation "Phoenix - 21 century", Vidin</t>
  </si>
  <si>
    <t>01.02.2016</t>
  </si>
  <si>
    <t>15.2.1.056</t>
  </si>
  <si>
    <t>ROBG-12</t>
  </si>
  <si>
    <t>Intergated Multimedia Platform for Active Culture and Tourism</t>
  </si>
  <si>
    <t>Association "Regional partnerships for sustainable development - Vidin" (RPSD - Vidin)</t>
  </si>
  <si>
    <t>15.2.1.057</t>
  </si>
  <si>
    <t>ROBG-13</t>
  </si>
  <si>
    <t>Valorisation of authentic culture for cross-border tourism</t>
  </si>
  <si>
    <t>15.3.1.017</t>
  </si>
  <si>
    <t>ROBG-23</t>
  </si>
  <si>
    <t>Risk Management for Large Scale Infrastructures in the Romanian Bulgarian cross border area</t>
  </si>
  <si>
    <t>Horia Hulubei National Institute for Research and Development for Physics and Nuclear Engineering (IFIN-HH)</t>
  </si>
  <si>
    <t>RO</t>
  </si>
  <si>
    <t xml:space="preserve">15.1.1.010 </t>
  </si>
  <si>
    <t>ROBG-2</t>
  </si>
  <si>
    <t>Investigation of opportunities for reducing the TEN-T network use within the cross-border region of Romania-Bulgaria through optimazition of the freight and passanger transport and the development of a joint mechanism foe support of the intermodal connection</t>
  </si>
  <si>
    <t>Association of Danube River Municipalities "Danube" (ADRM)</t>
  </si>
  <si>
    <t xml:space="preserve">15.2.1.006 </t>
  </si>
  <si>
    <t>ROBG-5</t>
  </si>
  <si>
    <t>6 Reasons to Visit Mehedinti – Vidin cross-border Area</t>
  </si>
  <si>
    <t>Association Pro-Mehedinti (Association Pro-Mh)</t>
  </si>
  <si>
    <t xml:space="preserve">15.2.1.067 </t>
  </si>
  <si>
    <t>ROBG-16</t>
  </si>
  <si>
    <t>Development and promotion of an integrated cultural heritage tourism product: Route "Roman frontier within the cross-border region Romania-Bulgaria</t>
  </si>
  <si>
    <t xml:space="preserve">15.3.1.016 </t>
  </si>
  <si>
    <t>ROBG-22</t>
  </si>
  <si>
    <t>Development and adoption of a joint institutionalized partnership on risk management on excessive proliferation of insects affecting public health and safety within the cross-border region Romania-Bulgaria</t>
  </si>
  <si>
    <t>15.2.1.068</t>
  </si>
  <si>
    <t>ROBG-17</t>
  </si>
  <si>
    <t>Development and promotion of a common natural heritage tourism product: Route "Protected natural heritage within the cross-border region Romania-Bulgaria</t>
  </si>
  <si>
    <t>15.2.1.058</t>
  </si>
  <si>
    <t>ROBG-14</t>
  </si>
  <si>
    <t>Balloon adventure - a new joint tourism product</t>
  </si>
  <si>
    <t>Agency for Regional Development and Business Center - Vidin (ARDBC Vidin)</t>
  </si>
  <si>
    <t>15.2.1.034</t>
  </si>
  <si>
    <t>ROBG-8</t>
  </si>
  <si>
    <t>A heritage-friendly cross-border economy in Romania and Bulgaria</t>
  </si>
  <si>
    <t>Constanta Chamber of Commerce, Industry, Shipping and Agriculture (CCINA Constanta)</t>
  </si>
  <si>
    <t>15.1.1.006</t>
  </si>
  <si>
    <t>ROBG-1</t>
  </si>
  <si>
    <t>E-bike Net</t>
  </si>
  <si>
    <t>15.3.1.002</t>
  </si>
  <si>
    <t>ROBG-21</t>
  </si>
  <si>
    <t>Community Opposition of Disastrous Events (CODE)</t>
  </si>
  <si>
    <t>Vasiliada Association</t>
  </si>
  <si>
    <t>15.2.1.076</t>
  </si>
  <si>
    <t>ROBG-18</t>
  </si>
  <si>
    <t>CBC Audio Travel Guide</t>
  </si>
  <si>
    <t>Center of Consultancy and Project Management - EUROPROJECT (CCPM)</t>
  </si>
  <si>
    <t>17.02.2016</t>
  </si>
  <si>
    <t>15.2.1.052</t>
  </si>
  <si>
    <t>ROBG-10</t>
  </si>
  <si>
    <t>Innovative and collaborative management of Natura 2000 sites in the Danube border region</t>
  </si>
  <si>
    <t>National Environmental Guard (NEG)</t>
  </si>
  <si>
    <t>18.02.2016</t>
  </si>
  <si>
    <t>15.2.1.087</t>
  </si>
  <si>
    <t>ROBG-19</t>
  </si>
  <si>
    <t>Organization, management and marketing of common cultural heritage between Bulgaria and Romania</t>
  </si>
  <si>
    <t>Ministry of Culture of Bulgaria</t>
  </si>
  <si>
    <t>02.03.2016</t>
  </si>
  <si>
    <t>15.2.1.009</t>
  </si>
  <si>
    <t>ROBG-6</t>
  </si>
  <si>
    <t xml:space="preserve">Danube- A River with lot of history </t>
  </si>
  <si>
    <t>“Open Hand” Foundation</t>
  </si>
  <si>
    <t>08.03.2016</t>
  </si>
  <si>
    <t>15.2.1.003</t>
  </si>
  <si>
    <t>ROBG-4</t>
  </si>
  <si>
    <t xml:space="preserve">The path of the clay   </t>
  </si>
  <si>
    <t>Association Civil Aliance for Development Association CUD</t>
  </si>
  <si>
    <t>18.03.2016</t>
  </si>
  <si>
    <t>15.2.1.038</t>
  </si>
  <si>
    <t>ROBG-9</t>
  </si>
  <si>
    <t>Ancient roman cultural heritage interactive visualization environment for the cross-border area between Bulgaria and Romania (ARCHIVE)</t>
  </si>
  <si>
    <t>University of Angel Kanchev (UR)</t>
  </si>
  <si>
    <t>04.04.2016</t>
  </si>
  <si>
    <t>15.3.1.051</t>
  </si>
  <si>
    <t>ROBG-121</t>
  </si>
  <si>
    <t>hard</t>
  </si>
  <si>
    <t>Capabilities and interoperability for joint Romanian-Bulgarian cross-border first responder intervention to chemical-biological-radiological-nuclear-high yield explosive</t>
  </si>
  <si>
    <t>National Research-Development Institute for Materials Physics</t>
  </si>
  <si>
    <t>29.12.2016</t>
  </si>
  <si>
    <t>15.3.1.052</t>
  </si>
  <si>
    <t>ROBG-123</t>
  </si>
  <si>
    <t>Rapid intervention force to chemical, biological, radiological and nuclear emergencies on the Danube river</t>
  </si>
  <si>
    <t>15.3.1.018</t>
  </si>
  <si>
    <t>ROBG-126</t>
  </si>
  <si>
    <t>GRADe - Joint risk prevention and management system for Gradinari – Malu - Byala communities for a safe and developed cross-border region</t>
  </si>
  <si>
    <t xml:space="preserve">Territorial Administrative Unit- Gradinari Commune </t>
  </si>
  <si>
    <t>30.12.2016</t>
  </si>
  <si>
    <t>15.3.1.039</t>
  </si>
  <si>
    <t>ROBG-122</t>
  </si>
  <si>
    <t>Joint initiatives and solutions in addressing emergency situations in the cross border area</t>
  </si>
  <si>
    <t>Territorial Administrative Unit - Drobeta Turnu Severin Town</t>
  </si>
  <si>
    <t>01.02.2017</t>
  </si>
  <si>
    <t>15.1.1.014</t>
  </si>
  <si>
    <t>ROBG-127</t>
  </si>
  <si>
    <t>L-TEN: linking TEN  through better connection between tertiary nodes Turnu Magurele and Levski for sustainable development of the area</t>
  </si>
  <si>
    <t>Turnu Magurele Town</t>
  </si>
  <si>
    <t>14.02.2017</t>
  </si>
  <si>
    <t>16.4.2.054</t>
  </si>
  <si>
    <t>ROBG-131</t>
  </si>
  <si>
    <t>United for a Common Labor Market: an integrated approach for labor mobility within the cross-border area between Romania and Bulgaria</t>
  </si>
  <si>
    <t>EMMA Foundation</t>
  </si>
  <si>
    <t>02.03.2017</t>
  </si>
  <si>
    <t>15.3.1.045</t>
  </si>
  <si>
    <t>ROBG-125</t>
  </si>
  <si>
    <t>Partners in Safety</t>
  </si>
  <si>
    <t xml:space="preserve">Territorial Administrative Unit-  Branistea Commune </t>
  </si>
  <si>
    <t>16.03.2017</t>
  </si>
  <si>
    <t>15.3.1.041</t>
  </si>
  <si>
    <t>ROBG-137</t>
  </si>
  <si>
    <t>RIMANA -Risk management and flood protection in cross-border regions Calarasi and Polski Trambesh</t>
  </si>
  <si>
    <t>Municipality of Polski Trambesh</t>
  </si>
  <si>
    <t>15.1.1.019</t>
  </si>
  <si>
    <t>ROBG-133</t>
  </si>
  <si>
    <t>Increasing accessibility to the TEN-T in the border area Negru Voda - General Toshevo</t>
  </si>
  <si>
    <t>Negru Vodă Town</t>
  </si>
  <si>
    <t>20.03.2017</t>
  </si>
  <si>
    <t>15.2.1.104</t>
  </si>
  <si>
    <t>ROBG - 128</t>
  </si>
  <si>
    <t>The Bridges of Time: An Integrated Approach for Improving the Sustainable Use of Nikopol -Turnu Magurele Cross – 
Border Cultural Heritage</t>
  </si>
  <si>
    <t>Municipality of Nikopol</t>
  </si>
  <si>
    <t>30.03.2017</t>
  </si>
  <si>
    <t>15.3.1.023</t>
  </si>
  <si>
    <t>ROBG - 135</t>
  </si>
  <si>
    <t>Investments for a safe region:
Giurgiu County and Ruse District</t>
  </si>
  <si>
    <t>Giurgiu County Council</t>
  </si>
  <si>
    <t>29.03.2017</t>
  </si>
  <si>
    <t>16.5.2.063</t>
  </si>
  <si>
    <t>ROBG - 139</t>
  </si>
  <si>
    <t xml:space="preserve">“Borderless  Health through sport and Cooperation – United in the battle against diseases”, herein referred to as “project”, </t>
  </si>
  <si>
    <t xml:space="preserve">Territorial Administrative Unit- Harsova Town, </t>
  </si>
  <si>
    <t>03.04.2017</t>
  </si>
  <si>
    <t>16.4.2.002</t>
  </si>
  <si>
    <t>ROBG - 157</t>
  </si>
  <si>
    <t>Society for All Ages</t>
  </si>
  <si>
    <t xml:space="preserve">Territorial Administrative Unit – Crucea Commune </t>
  </si>
  <si>
    <t>16.4.2.136</t>
  </si>
  <si>
    <t>ROBG - 140</t>
  </si>
  <si>
    <t xml:space="preserve">Building a sustainable model and partner network to support employment and labour mobility in the cross border area Bulgaria-Romania </t>
  </si>
  <si>
    <t>Industrial Association – Veliko Tarnovo</t>
  </si>
  <si>
    <t>16.4.2.113</t>
  </si>
  <si>
    <t>ROBG - 155</t>
  </si>
  <si>
    <t>BG RO Mobility</t>
  </si>
  <si>
    <t>Association European Centre in Support of Business</t>
  </si>
  <si>
    <t>16.4.2.023</t>
  </si>
  <si>
    <t>ROBG - 162</t>
  </si>
  <si>
    <t>Cross-Border Partnership for Training and Labour mobility in the Juridical field</t>
  </si>
  <si>
    <t>Bar Association – Dolj</t>
  </si>
  <si>
    <t>04.04.2017</t>
  </si>
  <si>
    <t>16.4.2.089</t>
  </si>
  <si>
    <t>ROBG - 143</t>
  </si>
  <si>
    <t>JobEase for women – enhancing unemployed women’s potential to find a job within the CBC RO-BG region</t>
  </si>
  <si>
    <t>Idein Development Foundation</t>
  </si>
  <si>
    <t>07.04.2017</t>
  </si>
  <si>
    <t>16.5.2.094</t>
  </si>
  <si>
    <t>ROBG - 173</t>
  </si>
  <si>
    <t>Innovative practices and services in education</t>
  </si>
  <si>
    <t>“Hristo Smirnenski” Primary School</t>
  </si>
  <si>
    <t>12.04.2017</t>
  </si>
  <si>
    <t>16.5.2.042</t>
  </si>
  <si>
    <t>ROBG - 174</t>
  </si>
  <si>
    <t>Your Health Matters! - Modernization of the hospitals in Zimnicea and Svishtov</t>
  </si>
  <si>
    <t>Territorial Administrative Unit - Zimnicea Town</t>
  </si>
  <si>
    <t>16.4.2.109</t>
  </si>
  <si>
    <t>ROBG - 141</t>
  </si>
  <si>
    <t>Cross Border virtual incubator for promoting employment on bio agriculture, bio products processing and connected services</t>
  </si>
  <si>
    <t>Romanian Movement For Quality (RMQ)</t>
  </si>
  <si>
    <t>18.04.2017</t>
  </si>
  <si>
    <t>16.4.2.098</t>
  </si>
  <si>
    <t>ROBG–147</t>
  </si>
  <si>
    <t>VISA – Cross-border Labour Mobility Agency</t>
  </si>
  <si>
    <t>Bulgarian-Romanian Chamber of Commerce and Industry</t>
  </si>
  <si>
    <t>19.04.2017</t>
  </si>
  <si>
    <t>16.4.2.013</t>
  </si>
  <si>
    <t>ROBG-179</t>
  </si>
  <si>
    <t>Heightened Information and Resources for Employability Development</t>
  </si>
  <si>
    <t>Triangulum Association, Subsidiary</t>
  </si>
  <si>
    <t>16.5.2.017</t>
  </si>
  <si>
    <t xml:space="preserve">ROBG-168 </t>
  </si>
  <si>
    <t>Development of an information network to ease the cooperation between public authorities, NGOs, business and citizens in the cross-border region Bulgaria-Romania</t>
  </si>
  <si>
    <t xml:space="preserve">Business Support Centre for Small and Medium Enterprises – Ruse  </t>
  </si>
  <si>
    <t>16.4.2.125</t>
  </si>
  <si>
    <t xml:space="preserve">ROBG-145  </t>
  </si>
  <si>
    <t>Romanian Bulgarian Organic- Entrepreneurial Network</t>
  </si>
  <si>
    <t xml:space="preserve">Black Sea Centre of Excellence </t>
  </si>
  <si>
    <t>16.5.2.061</t>
  </si>
  <si>
    <t>ROBG - 160</t>
  </si>
  <si>
    <t>Coordinating and supporting the modernization of the public health services in Dolj - Vratsa</t>
  </si>
  <si>
    <t>Territorial Administrative Unit -  Dolj County</t>
  </si>
  <si>
    <t>20.04.2017</t>
  </si>
  <si>
    <t>16.4.2.036</t>
  </si>
  <si>
    <t>ROBG-161</t>
  </si>
  <si>
    <t>Integrated employment interventions in the Border Cooperation Region, Giurgiu - Ruse</t>
  </si>
  <si>
    <t xml:space="preserve">Romanian Red Cross National Society Giurgiu Subsidiary </t>
  </si>
  <si>
    <t>16.4.2.070</t>
  </si>
  <si>
    <t>ROBG-183</t>
  </si>
  <si>
    <t>“Green Jobs Network”- Promoting Ecotourism and Organic Agriculture as Innovative Mechanisms for employment and local sustainable development in the Rural areas in the Romania-Bulgaria Cross Border area</t>
  </si>
  <si>
    <t xml:space="preserve">Municipality of Lyaskovets </t>
  </si>
  <si>
    <t>24.04.2017</t>
  </si>
  <si>
    <t>16.5.2.001</t>
  </si>
  <si>
    <t>ROBG-193</t>
  </si>
  <si>
    <t>Regional Network for Social Cohesion</t>
  </si>
  <si>
    <t xml:space="preserve">Free Youth Centre </t>
  </si>
  <si>
    <t>25.04.2017</t>
  </si>
  <si>
    <t>16.5.2.054</t>
  </si>
  <si>
    <t>ROBG - 165</t>
  </si>
  <si>
    <t>Coordination of joint policies and equipment investments in the field of education in the cross-border area</t>
  </si>
  <si>
    <t>School Inspectorate of Călăraşi County</t>
  </si>
  <si>
    <t>26.04.2017</t>
  </si>
  <si>
    <t>16.4.2.104</t>
  </si>
  <si>
    <t>ROBG-192</t>
  </si>
  <si>
    <t>Integrated Culinary Arts and Restaurant Sector Employment Solutions for a Skilled and Inclusive Romania-Bulgaria Cross Border Region</t>
  </si>
  <si>
    <t>Association `Dobrudja Agro &amp; Business School`</t>
  </si>
  <si>
    <t>28.04.2017</t>
  </si>
  <si>
    <t>16.4.2.021</t>
  </si>
  <si>
    <t>ROBG - 156</t>
  </si>
  <si>
    <t xml:space="preserve">Career Paths to Youth Labour Mobility  </t>
  </si>
  <si>
    <t>University of Agricultural Science and Veterenary Medicine, Bucharest, Romania</t>
  </si>
  <si>
    <t>03.05.2017</t>
  </si>
  <si>
    <t>16.4.2.030</t>
  </si>
  <si>
    <t>ROBG - 196</t>
  </si>
  <si>
    <t>Cross-border partnership for employment and labour mobility</t>
  </si>
  <si>
    <t xml:space="preserve">Bulgarian Small and Medium Enterprises Promotion Agency </t>
  </si>
  <si>
    <t>16.4.2.050</t>
  </si>
  <si>
    <t>ROBG - 142</t>
  </si>
  <si>
    <t>CBC LABORLAB – Developing an integrated and inclusive labor market at cross-border level</t>
  </si>
  <si>
    <t>Chamber of Commerce, Industry and Agriculture Calarasi</t>
  </si>
  <si>
    <t>04.05.2017</t>
  </si>
  <si>
    <t>16.4.2.056</t>
  </si>
  <si>
    <t>ROGB-163</t>
  </si>
  <si>
    <t>Combined Efforts in Support to Disadvantaged People on the Labour Market in the Cross-Border Area</t>
  </si>
  <si>
    <t>“Roma – Berk” Association</t>
  </si>
  <si>
    <t>16.4.2.088</t>
  </si>
  <si>
    <t>ROBG-187</t>
  </si>
  <si>
    <t>Improving the workforce mobility and employment in cultural and creative industries from the RO-BG cross-border area</t>
  </si>
  <si>
    <t>Romanian Association for Technology Transfer and Innovation (ARoTT)</t>
  </si>
  <si>
    <t>16.5.2.014</t>
  </si>
  <si>
    <t>ROBG-172</t>
  </si>
  <si>
    <t>Development of common database and legal framework for ships inspections for the common Bulgarian-Romanian stretch of the Danube river with interface to the national River Information Service (RIS)</t>
  </si>
  <si>
    <t>Executive Agency “Maritime Administration” - Ministry of Transport, Information Technology and Communications – (EAMA)</t>
  </si>
  <si>
    <t>10.05.2017</t>
  </si>
  <si>
    <t>15.1.1.041</t>
  </si>
  <si>
    <t>ROBG-130</t>
  </si>
  <si>
    <t>“Development of the River Danube for better connectivity of the Euroregion Ruse–Giurgiu with Pan-European transport Corridor №7</t>
  </si>
  <si>
    <t>Ruse Municipality</t>
  </si>
  <si>
    <t>11.05.2017</t>
  </si>
  <si>
    <t>16.4.2.077</t>
  </si>
  <si>
    <t>ROBG-144</t>
  </si>
  <si>
    <t>Cross-border Sustainable Employment Mix-Centres in the fields of information technologies, tourism and agriculture</t>
  </si>
  <si>
    <t xml:space="preserve">Cross Border Association E(quilibrum) Environment </t>
  </si>
  <si>
    <t>12.05.2017</t>
  </si>
  <si>
    <t>16.4.2.038</t>
  </si>
  <si>
    <t>ROBG-167</t>
  </si>
  <si>
    <t>Encouraging labor mobility in field of sustainable tourism services</t>
  </si>
  <si>
    <t>“Badnina” Community Center</t>
  </si>
  <si>
    <t>15.05.2017</t>
  </si>
  <si>
    <t>16.4.2.087</t>
  </si>
  <si>
    <t>ROBG-176</t>
  </si>
  <si>
    <t>A chance for development</t>
  </si>
  <si>
    <t xml:space="preserve">University of Craiova </t>
  </si>
  <si>
    <t>16.4.2.017</t>
  </si>
  <si>
    <t>ROBG-191</t>
  </si>
  <si>
    <t>Improvement of the conditions for employment of youth in the tourism sector</t>
  </si>
  <si>
    <t>Kavarna Municipality</t>
  </si>
  <si>
    <t>17.05.2017</t>
  </si>
  <si>
    <t>16.4.2.026</t>
  </si>
  <si>
    <t>ROBG -158</t>
  </si>
  <si>
    <t>Joint services and innitiatives for sustainable employment and labor mobility in the cross-border area of Dobrich district and Constanta county</t>
  </si>
  <si>
    <t>NPO European Institute for Cultural Tourism EUREKA</t>
  </si>
  <si>
    <t>15.2.1.123</t>
  </si>
  <si>
    <t>ROBG-134</t>
  </si>
  <si>
    <t>A Cross Border Union in the Shadow of History</t>
  </si>
  <si>
    <t>Territorial Administrative Unit, Harsova Town</t>
  </si>
  <si>
    <t>19.05.2017</t>
  </si>
  <si>
    <t>16.5.2.010</t>
  </si>
  <si>
    <t>ROBG-136</t>
  </si>
  <si>
    <t xml:space="preserve">“Cross-border advanced training programme for Giurgiu County and Ruse District Administrations” </t>
  </si>
  <si>
    <t>Territorial Administrative Unit – Giurgiu County</t>
  </si>
  <si>
    <t>16.4.2.052</t>
  </si>
  <si>
    <t>ROBG-170</t>
  </si>
  <si>
    <t xml:space="preserve">Mobility of workers and unemployed upgrade </t>
  </si>
  <si>
    <t>Chamber of Commerce and Industry – Dobrich</t>
  </si>
  <si>
    <t>22.05.2017</t>
  </si>
  <si>
    <t>16.5.2.033</t>
  </si>
  <si>
    <t>ROBG-152</t>
  </si>
  <si>
    <t>Developing a Common Approach to Education in Entrepreneurship at School</t>
  </si>
  <si>
    <t xml:space="preserve">First Elementary School “Nikola Yonkov Vaptsarov”, Berkovitsa, Montana District, Bulgaria </t>
  </si>
  <si>
    <t>06.06.2017</t>
  </si>
  <si>
    <t>16.5.2.056</t>
  </si>
  <si>
    <t>ROBG-153</t>
  </si>
  <si>
    <t>Listen, Educate, Act and Read in a Network</t>
  </si>
  <si>
    <t>Territorial Administrative Unit – Lumina Commune</t>
  </si>
  <si>
    <t>07.06.2017</t>
  </si>
  <si>
    <t>15.1.1.013</t>
  </si>
  <si>
    <t>ROBG-132</t>
  </si>
  <si>
    <t>"I-TEN: Improved tertiary nodes Turnu Magurele - Nikopole for sustainable development of the region, for a better connection to TEN-T infrastructure"</t>
  </si>
  <si>
    <t xml:space="preserve">Turnu Magurele Town </t>
  </si>
  <si>
    <t>08.06.2017</t>
  </si>
  <si>
    <t>16.4.2.106</t>
  </si>
  <si>
    <t>ROBG-204</t>
  </si>
  <si>
    <t>FairDeal - short supply-chain platform for local artisan products in the CBC area</t>
  </si>
  <si>
    <t>Veliko Tarnovo Municipality</t>
  </si>
  <si>
    <t>15.2.1.036</t>
  </si>
  <si>
    <t>ROBG - 27</t>
  </si>
  <si>
    <t>"Renaissance of architectural past of Vidin and Dolj district"</t>
  </si>
  <si>
    <t>Association for tourism promotion - Vidin (ATP-Vidin)</t>
  </si>
  <si>
    <t>19.06.2017</t>
  </si>
  <si>
    <t>16.5.2.032</t>
  </si>
  <si>
    <t>ROBG-184</t>
  </si>
  <si>
    <t xml:space="preserve">CROSSBORDER PARTNERSHIP BETWEEN BOLINTIN VALE MUNICIPALITY AND STRAZHITSA MUNICIPALITY IN ORDER  TO IMPROVE DECISION-MAKING SYSTEM - ROWS OF BRIDGES AND GATES </t>
  </si>
  <si>
    <t>Municipality of Bolintin Vale</t>
  </si>
  <si>
    <t>16.4.2.015</t>
  </si>
  <si>
    <t>ROBG-169</t>
  </si>
  <si>
    <t>Entrepreneurship for Youth Labor Mobility</t>
  </si>
  <si>
    <t>Calarasi Chamber of Industry and Agriculture, Calarasi, Romania</t>
  </si>
  <si>
    <t>15.2.1.046</t>
  </si>
  <si>
    <t>ROBG - 29</t>
  </si>
  <si>
    <t>EasyGuide - interactive mobile application for promoting the historical and cultural heritage in the region of Calarasi and Silistra</t>
  </si>
  <si>
    <t>Silistra Municipality (SM)</t>
  </si>
  <si>
    <t>26.06.2017</t>
  </si>
  <si>
    <t>15.2.1.077</t>
  </si>
  <si>
    <t>ROBG - 34</t>
  </si>
  <si>
    <t>Networking for sustainable use of natural heritage and resources in the cross-border region</t>
  </si>
  <si>
    <t>"Regional Development Agency and Business Center 2000" (RDA&amp;BC 2000)</t>
  </si>
  <si>
    <t>16.4.2.076</t>
  </si>
  <si>
    <t>ROBG - 151</t>
  </si>
  <si>
    <t>"Development of the Joint labour market and labour mobility in the Construction field from the Romania-Bulgaria cross-border area"</t>
  </si>
  <si>
    <t>Romanian Association for Electronic and Software Industry - Oltenia Subsidiary</t>
  </si>
  <si>
    <t>16.4.2.074</t>
  </si>
  <si>
    <t>ROBG-171</t>
  </si>
  <si>
    <t>“Active employment measures in the Border Cooperation Region Drobeta Turnu Severin - Vidin”</t>
  </si>
  <si>
    <t xml:space="preserve">Teritorial Administrative Unit - Vînju Mare Town </t>
  </si>
  <si>
    <t>28.06.2017</t>
  </si>
  <si>
    <t>16.4.2.003</t>
  </si>
  <si>
    <t>ROBG-146</t>
  </si>
  <si>
    <t>Young Project Manager in CBC area</t>
  </si>
  <si>
    <t>Association for Initiative and Support for South-East Romania</t>
  </si>
  <si>
    <t>17.08.2017</t>
  </si>
  <si>
    <t>16.4.2.067</t>
  </si>
  <si>
    <t>ROBG-186</t>
  </si>
  <si>
    <t>Danube Partnership for Mobility and Entrepreneurship</t>
  </si>
  <si>
    <t xml:space="preserve">CAMERA DE COMERT, INDUSTRIE SI AGRICULTURA MEHEDINTI </t>
  </si>
  <si>
    <t>16.4.2.001</t>
  </si>
  <si>
    <t>ROBG-148</t>
  </si>
  <si>
    <t>Advanced Competitiveness Through Improvement, Vision and Education</t>
  </si>
  <si>
    <t>Territorial Administrative Unit – Tuzla Commune</t>
  </si>
  <si>
    <t>18.08.2017</t>
  </si>
  <si>
    <t>16.5.2.011</t>
  </si>
  <si>
    <t>ROBG-197</t>
  </si>
  <si>
    <t>Network for smart cooperation of Black Sea communities in the cross- border region</t>
  </si>
  <si>
    <t xml:space="preserve">Municipality of Balchik </t>
  </si>
  <si>
    <t>21.08.2017</t>
  </si>
  <si>
    <t>16.4.2.024</t>
  </si>
  <si>
    <t>ROBG-178</t>
  </si>
  <si>
    <t>New skills for job quality</t>
  </si>
  <si>
    <t>AGORA 2013 ASSOCIATION</t>
  </si>
  <si>
    <t>16.5.2.009</t>
  </si>
  <si>
    <t>ROBG-164</t>
  </si>
  <si>
    <t>Danube Ecotourism</t>
  </si>
  <si>
    <t>Access For All Association</t>
  </si>
  <si>
    <t>22.08.2017</t>
  </si>
  <si>
    <t>16.5.2.065</t>
  </si>
  <si>
    <t>ROBG-150</t>
  </si>
  <si>
    <t>Cross Border Cooperation Mechanism in the Field of Social Assistance at multi-regional level Romania-Bulgaria</t>
  </si>
  <si>
    <t xml:space="preserve">County Agency for Payments and Social Inspection Constanta </t>
  </si>
  <si>
    <t>16.4.2.100</t>
  </si>
  <si>
    <t>ROBG-185</t>
  </si>
  <si>
    <t>Sommilabour</t>
  </si>
  <si>
    <t>National Wine Association</t>
  </si>
  <si>
    <t>28.08.2017</t>
  </si>
  <si>
    <t>16.5.2.003</t>
  </si>
  <si>
    <t>ROBG188</t>
  </si>
  <si>
    <t>Collective” Education</t>
  </si>
  <si>
    <t>Eurointegra Association</t>
  </si>
  <si>
    <t>11.09.2017</t>
  </si>
  <si>
    <t>15.1.1.037</t>
  </si>
  <si>
    <t>ROBG-138</t>
  </si>
  <si>
    <t>The streamline of the traffic in the cross border Danubian area</t>
  </si>
  <si>
    <t>Territorial Administrative Unit Mehedinti County</t>
  </si>
  <si>
    <t>11.12.2017</t>
  </si>
  <si>
    <t>15.3.1.040</t>
  </si>
  <si>
    <t>ROBG-195</t>
  </si>
  <si>
    <t>Co-ordinated and efficient reactions of the authorities in the emergency situations in Dolj-Vratsa region (Acronym: DJ-VR: R. A. E. S.)</t>
  </si>
  <si>
    <t>Territorial Administrative Unit Dolj County</t>
  </si>
  <si>
    <t>21.12.2017</t>
  </si>
  <si>
    <t>16.4.2.0146</t>
  </si>
  <si>
    <t>ROBG-175</t>
  </si>
  <si>
    <t>Stimulation and increase of the employment and cross-border mobility in the cross-border region</t>
  </si>
  <si>
    <t>Municipality of Belene</t>
  </si>
  <si>
    <t>16.04.2018</t>
  </si>
  <si>
    <t>ROBG - 432</t>
  </si>
  <si>
    <t>Silistra- Ecofriendly- Viable- Electrical- Navodari Transport</t>
  </si>
  <si>
    <t>Municipality of Navodari</t>
  </si>
  <si>
    <t>23.04.2018</t>
  </si>
  <si>
    <t>ROBG-439</t>
  </si>
  <si>
    <t>Improving the connection to the TEN-T network in the cross-border area Medgidia – Dobrich</t>
  </si>
  <si>
    <t>Territorial Administrative Unit Medgidia Municipality</t>
  </si>
  <si>
    <t>ROBG- 408</t>
  </si>
  <si>
    <t>Targeted efforts for improving road infrastructure in the cross border area</t>
  </si>
  <si>
    <t>Territorial Administrativ Unit Dolj county</t>
  </si>
  <si>
    <t>24.04.2018</t>
  </si>
  <si>
    <t>ROBG - 351</t>
  </si>
  <si>
    <t>Streamlining the joint response actions to emergency situations</t>
  </si>
  <si>
    <t>General Inspectorate for Emergency Situations</t>
  </si>
  <si>
    <t>15.05.2018</t>
  </si>
  <si>
    <t>ROBG - 507</t>
  </si>
  <si>
    <t>KIDS: An unique travelling concept in the RO-BG area for children and their families</t>
  </si>
  <si>
    <t>Europroject</t>
  </si>
  <si>
    <t>28.06.2018</t>
  </si>
  <si>
    <t>ROBG -348</t>
  </si>
  <si>
    <t>Angling along the Danube: Danube Fishing Routes</t>
  </si>
  <si>
    <t>03.07.2018</t>
  </si>
  <si>
    <t>ROBG-375</t>
  </si>
  <si>
    <t>Dolj – Montana: Joint steps for a better connectivity</t>
  </si>
  <si>
    <t>Territorial Administrative Unit - Dolj County</t>
  </si>
  <si>
    <t>11.07.2018</t>
  </si>
  <si>
    <t>ROBG-581</t>
  </si>
  <si>
    <t>The living human tresures of the cross-border region</t>
  </si>
  <si>
    <t>Vidin Fund CHITALISHTA</t>
  </si>
  <si>
    <t>ROBG - 291</t>
  </si>
  <si>
    <t>Green Tourism Products</t>
  </si>
  <si>
    <t>Association Sport Club ACTIS</t>
  </si>
  <si>
    <t>18.07.2018</t>
  </si>
  <si>
    <t>ROBG - 393</t>
  </si>
  <si>
    <t>Integrated risk management and efficient reactions of authorities for civil safety</t>
  </si>
  <si>
    <t>UAT Oras Ovidiu</t>
  </si>
  <si>
    <t>23.07.2018</t>
  </si>
  <si>
    <t>ROBG - 407</t>
  </si>
  <si>
    <t>Restoration of unique common cultural heritage and promotion of joint tourism product "Hamangia - first civilisation of Old Europe</t>
  </si>
  <si>
    <t>Shabla Municipality</t>
  </si>
  <si>
    <t>26.07.2018</t>
  </si>
  <si>
    <t>ROBG - 274</t>
  </si>
  <si>
    <t>Uniform standards, enhanced coordination – common security</t>
  </si>
  <si>
    <t>Svishtov Municipality</t>
  </si>
  <si>
    <t>27.07.2018</t>
  </si>
  <si>
    <t>ROBG - 356</t>
  </si>
  <si>
    <t>Natural heritage - natural/bio resources’ services</t>
  </si>
  <si>
    <t>ROMANIAN MOVEMENT FOR QUALITY</t>
  </si>
  <si>
    <t>31.07.2018</t>
  </si>
  <si>
    <t>ROBG - 358</t>
  </si>
  <si>
    <t>Living human treasures</t>
  </si>
  <si>
    <t>Association “Regional partnerships for sustainable development – Vidin” 
RPSD - Vidin</t>
  </si>
  <si>
    <t>ROBG - 399</t>
  </si>
  <si>
    <t>Dragon boats</t>
  </si>
  <si>
    <t>Agency for Regional Development and Business Center – Vidin (ARDBC Vidin)</t>
  </si>
  <si>
    <t>ROBG - 417</t>
  </si>
  <si>
    <t>CBC partnership Tsenovo-Hotarele-Greaca against nature risks</t>
  </si>
  <si>
    <t>Tsenovo Municipality</t>
  </si>
  <si>
    <t>ROBG - 420</t>
  </si>
  <si>
    <t>Memory and Future. Stories about the Danube Civilization</t>
  </si>
  <si>
    <t>ROBG - 424</t>
  </si>
  <si>
    <t>Reconstruction and display of iconic cultural sites with high tourism potential in the Euroregion Ruse-Giurgiu</t>
  </si>
  <si>
    <t>ROBG - 449</t>
  </si>
  <si>
    <t>Remember the war, appreciate your liberty</t>
  </si>
  <si>
    <t>ROBG - 337</t>
  </si>
  <si>
    <t>Culture Green</t>
  </si>
  <si>
    <t>CULTURAL HOUSE “RAZVITIE-1869”- VRATSA</t>
  </si>
  <si>
    <t>06.08.2018</t>
  </si>
  <si>
    <t>ROBG - 491</t>
  </si>
  <si>
    <t>Developing common tourism products and rehabilitation of cultural heritage</t>
  </si>
  <si>
    <t>Municipality of Silistra</t>
  </si>
  <si>
    <t>07.08.2018</t>
  </si>
  <si>
    <t>ROBG - 277</t>
  </si>
  <si>
    <t>Danube on 2 wheels</t>
  </si>
  <si>
    <t>Association AISSER Calarasi</t>
  </si>
  <si>
    <t>08.08.2018</t>
  </si>
  <si>
    <t>ROBG - 509</t>
  </si>
  <si>
    <t xml:space="preserve">Cross-Border Religious Heritage </t>
  </si>
  <si>
    <t>Regional Development Foundation</t>
  </si>
  <si>
    <t>ROBG - 418</t>
  </si>
  <si>
    <t>Investing in Road Safety and Improving the Connectivity of Ruse Municipality and Giurgiu County to TEN-T Transport Network</t>
  </si>
  <si>
    <t>14.08.2018</t>
  </si>
  <si>
    <t>ROBG - 442</t>
  </si>
  <si>
    <t>Improved nodes Giurgiu-Byala for better connection to TEN-T infrastructure.</t>
  </si>
  <si>
    <t xml:space="preserve">Giurgiu County </t>
  </si>
  <si>
    <t>21.08.2018</t>
  </si>
  <si>
    <t>ROBG - 384</t>
  </si>
  <si>
    <t>Joint Adventure on the Mountain Paths</t>
  </si>
  <si>
    <t>22.08.2018</t>
  </si>
  <si>
    <t>ROBG - 511</t>
  </si>
  <si>
    <t>Tradition and Dance-Bridge over the Danube</t>
  </si>
  <si>
    <t>Territorial Administrative Unit – Conțești Commune</t>
  </si>
  <si>
    <t>23.08.2018</t>
  </si>
  <si>
    <t>ROBG - 244</t>
  </si>
  <si>
    <t>Joint Investments In The Field Of Emergency Situations for Olt County Council and Dolna Mitropolia Municipality</t>
  </si>
  <si>
    <t>Territorial Administrative Unit – Olt  County</t>
  </si>
  <si>
    <t>24.08.2018</t>
  </si>
  <si>
    <t>ROBG - 471</t>
  </si>
  <si>
    <t>New destinations in cross-border tourism</t>
  </si>
  <si>
    <t>MUNICIPALITY OF VARSHETS</t>
  </si>
  <si>
    <t>29.08.2018</t>
  </si>
  <si>
    <t>ROBG - 353</t>
  </si>
  <si>
    <t>Tourist Attractions of RO-BG CBC Territory – on a Click Distance</t>
  </si>
  <si>
    <t xml:space="preserve">Association Center for Development Montanesium </t>
  </si>
  <si>
    <t>31.08.2018</t>
  </si>
  <si>
    <t>ROBG - 410</t>
  </si>
  <si>
    <t>Discover Rroma Treasures!</t>
  </si>
  <si>
    <t>Cross Border Association E(quilibrum) Environment (C.B.A.E.E.)</t>
  </si>
  <si>
    <t>ROBG - 467</t>
  </si>
  <si>
    <t>Legends, a path to more attractive tourist destination</t>
  </si>
  <si>
    <t>Forever for Europe Association</t>
  </si>
  <si>
    <t>ROBG - 366</t>
  </si>
  <si>
    <t>Multi-cultural heritages and yachting on natural heritage Black Sea for a sustainable and creative tourism development on the cross border area Constanta Dobrich</t>
  </si>
  <si>
    <t>Clopot Humanitarian Foundation</t>
  </si>
  <si>
    <t>ROBG - 436</t>
  </si>
  <si>
    <t>Friendly destinations for seniors +55</t>
  </si>
  <si>
    <t>Foundation “Phoenix-21 century</t>
  </si>
  <si>
    <t>ROBG - 272</t>
  </si>
  <si>
    <t>RowAdventure</t>
  </si>
  <si>
    <t>4.09.2018</t>
  </si>
  <si>
    <t>ROBG - 296</t>
  </si>
  <si>
    <t>YoungVolunteer</t>
  </si>
  <si>
    <t>ROBG - 397</t>
  </si>
  <si>
    <t>Sustainable cross-border tourism products for Memorial Park “Grivitsa” and "Turnu" Fortress</t>
  </si>
  <si>
    <t>Pleven Municipality</t>
  </si>
  <si>
    <t>5.09.2018</t>
  </si>
  <si>
    <t>ROBG - 481</t>
  </si>
  <si>
    <t>Efficient management in emergency situations in the cross-border region Calarasi-Veliko Tarnovo</t>
  </si>
  <si>
    <t xml:space="preserve">Cаlаrаsi Cоunty Cоuncil </t>
  </si>
  <si>
    <t>ROBG - 368</t>
  </si>
  <si>
    <t>Active art for attractive tourism</t>
  </si>
  <si>
    <t>Association "Institute for Territorial Innovations and Cooperation - ITIC"</t>
  </si>
  <si>
    <t>ROBG - 425</t>
  </si>
  <si>
    <t>Well-developed transportation system in the Euroregion Ruse-Giurgiu for better connectivity with TEN-T network</t>
  </si>
  <si>
    <t>Municipality of Giurgiu</t>
  </si>
  <si>
    <t>6.09.2018</t>
  </si>
  <si>
    <t>ROBG - 476</t>
  </si>
  <si>
    <t>“Danube – A River with lot of common history”</t>
  </si>
  <si>
    <t>"Open hand" foundation</t>
  </si>
  <si>
    <t>ROBG - 305</t>
  </si>
  <si>
    <t>Equipment save our lives</t>
  </si>
  <si>
    <t>Montana Municipality</t>
  </si>
  <si>
    <t>7.09.2018</t>
  </si>
  <si>
    <t>ROBG - 501</t>
  </si>
  <si>
    <t>The Joint Strategy for the Touristic Development of the Giurgiu-Ruse Area</t>
  </si>
  <si>
    <t>Triangulum Association</t>
  </si>
  <si>
    <t>ROBG - 419</t>
  </si>
  <si>
    <t>The Innovative Approach for Promotion of Cultural/Natural Heritage in the Bulgaria-Romania Cross-Border Region</t>
  </si>
  <si>
    <t>Gorna Oryahovitsa municipality</t>
  </si>
  <si>
    <t>10.09.2018</t>
  </si>
  <si>
    <t>ROBG - 453</t>
  </si>
  <si>
    <t>Development of tourism potential, protection and promotion of the common heritage</t>
  </si>
  <si>
    <t>General Toshevo Municipality</t>
  </si>
  <si>
    <t>11.09.2018</t>
  </si>
  <si>
    <t>ROBG - 456</t>
  </si>
  <si>
    <t>HÎRȘOVA-DOBRICHKA, TOGETHER ON THE BEAUTIFUL ROAD OF SUSTAINABLE DEVELOPMENT THROUGH CROSS BORDER CULTURE</t>
  </si>
  <si>
    <t>Administrative Territorial Unit HARSOVA TOWN</t>
  </si>
  <si>
    <t>ROBG - 413</t>
  </si>
  <si>
    <t>Tales of Culture, History and Nature</t>
  </si>
  <si>
    <t>Videle Municipality</t>
  </si>
  <si>
    <t>ROBG - 332</t>
  </si>
  <si>
    <t xml:space="preserve">JOINT VOLUNTEERING FOR A SAFER LIFE </t>
  </si>
  <si>
    <t>Municipality of Tutrakan</t>
  </si>
  <si>
    <t>ROBG -423</t>
  </si>
  <si>
    <t xml:space="preserve">Culture in Eternity  </t>
  </si>
  <si>
    <t>Municipality of Elena</t>
  </si>
  <si>
    <t>12.09.2018</t>
  </si>
  <si>
    <t>ROBG - 416</t>
  </si>
  <si>
    <t>Joint efforts against natural disasters</t>
  </si>
  <si>
    <t>Mezdra Municipality</t>
  </si>
  <si>
    <t>ROBG - 568</t>
  </si>
  <si>
    <t>Tourism as a bond of perspective development of border region</t>
  </si>
  <si>
    <t>Dolna Mitropolia Municipality</t>
  </si>
  <si>
    <t>ROBG - 338</t>
  </si>
  <si>
    <t>Joint Resources and Initiatives Dedicated to the Environment</t>
  </si>
  <si>
    <t>Baneasa town Hall, Constanta county, Romania</t>
  </si>
  <si>
    <t>13.09.2018</t>
  </si>
  <si>
    <t>ROBG - 576</t>
  </si>
  <si>
    <t>"Art &amp; culture - common cross-border assets in support of sustainable tourism development"</t>
  </si>
  <si>
    <t>Veliko Tarnovo Municipality (VTM)</t>
  </si>
  <si>
    <t>ROBG - 502</t>
  </si>
  <si>
    <t xml:space="preserve">Sustaining Rural Tourism in the Giurgiu-Ruse Area Through its Cultural Heritage </t>
  </si>
  <si>
    <t xml:space="preserve">Eastern Danube Convention &amp;Visitors Bureau Association </t>
  </si>
  <si>
    <t>ROBG - 522</t>
  </si>
  <si>
    <t>Improvement of the transport safety in the common Bulgarian-Romanian stretch of the Danube river through development of the emergency response by cross-border cooperation</t>
  </si>
  <si>
    <t>Executive Agency "Maritime Administration"</t>
  </si>
  <si>
    <t>14.09.2018</t>
  </si>
  <si>
    <t>ROBG - 402</t>
  </si>
  <si>
    <t xml:space="preserve">Fishing a cross border touristic opportunity/product and a sustainable use of natural heritage and resources </t>
  </si>
  <si>
    <t>LIVING NATURE FOUNDATION (LNF)</t>
  </si>
  <si>
    <t>ROBG - 458</t>
  </si>
  <si>
    <t>Joint risk management for efficient reactions of the local authorities in the emergency situations</t>
  </si>
  <si>
    <t>Belene Municipality, Pleven District, Bulgaria</t>
  </si>
  <si>
    <t>ROBG - 452</t>
  </si>
  <si>
    <t>Welcome to the middle ages</t>
  </si>
  <si>
    <t>27.09.2018</t>
  </si>
  <si>
    <t>ROBG 528</t>
  </si>
  <si>
    <t>A joint opened window to the universe mysteries</t>
  </si>
  <si>
    <t>Natural Science Museum Complex Constanta</t>
  </si>
  <si>
    <t>03.10.2018</t>
  </si>
  <si>
    <t>ROBG 290</t>
  </si>
  <si>
    <t>The Wrriten Treasures of Lower Danube</t>
  </si>
  <si>
    <t>Global Libraries Bulgaria Foundation</t>
  </si>
  <si>
    <t>09.10.2018</t>
  </si>
  <si>
    <t>ROBG 464</t>
  </si>
  <si>
    <t>Green management for protection of Nature park Rusenski Lom and Nature park Comana</t>
  </si>
  <si>
    <t xml:space="preserve">Directorate of Nature Park Rusenski Lom </t>
  </si>
  <si>
    <t>7.11.2018</t>
  </si>
  <si>
    <t>ROBG - 578</t>
  </si>
  <si>
    <t xml:space="preserve">"Travelling on music notes - the popularize of natural heritage and resources and cultural heritage of the cross-border region" </t>
  </si>
  <si>
    <t xml:space="preserve">Sinfonietta - Vidin </t>
  </si>
  <si>
    <t>12.11.2018</t>
  </si>
  <si>
    <t>ROBG 271</t>
  </si>
  <si>
    <t>Tutrakan – Oltenita an Innovative Cultural Bridge for Sustainable Regional Development</t>
  </si>
  <si>
    <t>Historical Museum of Tutrakan</t>
  </si>
  <si>
    <t>27.11.2018</t>
  </si>
  <si>
    <t>ROBG 499</t>
  </si>
  <si>
    <t>Live, interactive and virtual environments for the museums of the lower Danube cross-border area between Romania and Bulgaria</t>
  </si>
  <si>
    <t>University of Ruse Angel Kanchev</t>
  </si>
  <si>
    <t>07.12.2018</t>
  </si>
  <si>
    <t>ROBG 422</t>
  </si>
  <si>
    <t>Synergy of nature and culture - potential for development of the cross-border region</t>
  </si>
  <si>
    <t>28.12.2018</t>
  </si>
  <si>
    <t>ROBG 302</t>
  </si>
  <si>
    <t>The Christian heritage along the cultural corridor Russe-Giurgiu</t>
  </si>
  <si>
    <t>“Sveta Petka” Church</t>
  </si>
  <si>
    <t>11.01.2019</t>
  </si>
  <si>
    <t>ROBG 278</t>
  </si>
  <si>
    <t>Improved coordination and Social policies between Municipality of Byala and commune Gradinari for Effective cross-border region.</t>
  </si>
  <si>
    <t>Municipality of Byala</t>
  </si>
  <si>
    <t>1.02.2019</t>
  </si>
  <si>
    <t>ROBG 415</t>
  </si>
  <si>
    <t>Joint risk management and partnership in the border region Calarasi - Dobrich</t>
  </si>
  <si>
    <t>Dobrichka Municipality Administration</t>
  </si>
  <si>
    <t>12.03.2019</t>
  </si>
  <si>
    <t>ROBG 306</t>
  </si>
  <si>
    <t xml:space="preserve">Better connection of Alexandria and Cherven Bryag to TEN-T </t>
  </si>
  <si>
    <t>Municipality of Alexandria</t>
  </si>
  <si>
    <t>19.03.2019</t>
  </si>
  <si>
    <t>ROBG 478</t>
  </si>
  <si>
    <t>Improving safety of navigability on Danube river in the Calarasi – Silistra cross – border region</t>
  </si>
  <si>
    <t>Calarasi County Council</t>
  </si>
  <si>
    <t>29.03.2019</t>
  </si>
  <si>
    <t>ROBG 510</t>
  </si>
  <si>
    <t>Improving the connection of tertiary nodes Mangalia and Balchik to TEN-T infrastructure</t>
  </si>
  <si>
    <t>Territorial Administrative Unit Mangalia Municipality</t>
  </si>
  <si>
    <t>03.04.2019</t>
  </si>
  <si>
    <t>ROBG 259</t>
  </si>
  <si>
    <t xml:space="preserve">“Increasing the efficiency of municipal health care in the border region Berkovitsa – Bailesti” </t>
  </si>
  <si>
    <t>Municipality Berkovitsa</t>
  </si>
  <si>
    <t>16.05.2019</t>
  </si>
  <si>
    <t>ROBG 378</t>
  </si>
  <si>
    <t>Creating an innovative and integrated cross-border tourist product between "Vrachanski Balkan" and "Iron Gate" natural parks</t>
  </si>
  <si>
    <t>Administration of Natural park "Vrachanski Balkan"</t>
  </si>
  <si>
    <t>20.05.2019</t>
  </si>
  <si>
    <t>ROBG 440</t>
  </si>
  <si>
    <t>Well connected nodes Giurgiu - Borovo to TEN-T transport network</t>
  </si>
  <si>
    <t>31.07.2019</t>
  </si>
  <si>
    <t>ROBG 461</t>
  </si>
  <si>
    <t>Safety for our children</t>
  </si>
  <si>
    <t>“Regional Development Agency and Business Center 2000”</t>
  </si>
  <si>
    <t>16.09.2019</t>
  </si>
  <si>
    <t>ROBG 383</t>
  </si>
  <si>
    <t>Better connected secondary and tertiary nodes to TEN-T core and comprehensive network through joint CBC neasures</t>
  </si>
  <si>
    <t>Velikovo Tarnovo Municipality</t>
  </si>
  <si>
    <t>ROBG 448</t>
  </si>
  <si>
    <t>Children’s  educational risk prevention crisis package 
C.A.R.E.</t>
  </si>
  <si>
    <t>State Puppet Theatre-Vidin</t>
  </si>
  <si>
    <t>9.12.2019</t>
  </si>
  <si>
    <t>Lista contractelor de finantare semnate de beneficiari  la nivelul Programului Interreg V-A Romania-Bulgaria</t>
  </si>
  <si>
    <t>Road Infrastructure Agency</t>
  </si>
  <si>
    <t>Montana – Dolj : Better access-closer communities (Acronym: MN-DJ: CLOSER)</t>
  </si>
  <si>
    <t>Priority</t>
  </si>
  <si>
    <t>Project summary</t>
  </si>
  <si>
    <t>Union co-financing rate</t>
  </si>
  <si>
    <t>Geographical coverage</t>
  </si>
  <si>
    <t>Addenda</t>
  </si>
  <si>
    <t>BSB294</t>
  </si>
  <si>
    <t>Georgian Institute of Public Affairs</t>
  </si>
  <si>
    <t xml:space="preserve">Piloting Modern Trading Opportunities in Agriculture through Creation of the Innovative Online Platform </t>
  </si>
  <si>
    <t>AgroNet</t>
  </si>
  <si>
    <t>Priority 1.2 – Increase cross-border trade opportunities and modernisation in the agricultural and connected sectors</t>
  </si>
  <si>
    <t>The cross-border cooperation aims to increase trade opportunities and modernization in the agricultural and connected sectors through piloting modern trading opportunities in agriculture by creating the innovative online platform. The project implementation will be piloted on the regional level in three countries of the Black Sea Basin with the forward outlook for transferability and extension opportunities to the neighboring countries.
Based on the project implementing partners’ experience it was identified that project target groups and beneficiaries have certain problems in common with the cross-cutting objectives, activities of which are held in parallel or intersect. In this sense development of the online platform and making it operational will benefit different agriculture and trade related public and private actors through implementing the following key actions: Developing the online, multi-language, international platform with an advanced matchmaking, information sharing, events listing tools for trade and cooperation; Sourcing the online platform with the relevant information including legislation, research, publication, market analysis, etc.; Promoting the platform through trainings, encouragements, marketing, social and informational campaigns.
The project will be implemented during the two-years period and it will deliver the most advanced, effective, innovative online marketplace platform used on the national and international levels in Georgia, Romania and Bulgaria.
The online platform agriculture trading platform will help farmers, agricultural cooperatives, wholesalers, exporters, retailers and processors, warehouses, entreprises improve their agricultural practices, will bring them in line with increasing food safety international standards, will give then access to agriculture and trade related information aiming to increase ross-border trading. In eddition to that Ministries, state agencies, NGOs, Donor organizations, international and national organizations will be able to use the platform to disseminate information through this channel to support agribusiness trading on the national and international level.</t>
  </si>
  <si>
    <t>19.06.2018-18.06.2020</t>
  </si>
  <si>
    <t>92%</t>
  </si>
  <si>
    <t>Tbilisi
0108
Georgia</t>
  </si>
  <si>
    <t>Georgia
Bulgaria
Romania</t>
  </si>
  <si>
    <t>Addendum no. 1 for budget modification (signed)</t>
  </si>
  <si>
    <t>BSB138</t>
  </si>
  <si>
    <t>Black Sea NGO Network</t>
  </si>
  <si>
    <t>Improved online public access to environmental monitoring data and data tools for the Black Sea Basin supporting cooperation in the reduction of marine litter</t>
  </si>
  <si>
    <t>MARLITER</t>
  </si>
  <si>
    <t>Priority 2.1 – Improve joint environmental monitoring</t>
  </si>
  <si>
    <t>The project enhances knowledge-based cross-border cooperation, information exchange, use of IT technologies and innovative capacity building between five partners (NGOs, higher education and scientific research institutes) from five programme countries. It addresses some specific aspects of the territorial challenges in the Black Sea Basin related to the marine environment: cross-border pollution with marine litter and its reduction. It aims to improve the availability and interoperability of online public access data and data tools for environmental monitoring and adaptive management policies, supporting innovative non-formal education and capacity building and joint measures on the reduction of marine litter across the region. To achieve this it will perform three symmetrical groups of activities: information exchange and integration, development of ICT based tool and capacity building for youth and other regional stakeholder groups. 
Central output of the project is the tool with public online access and interactive components to provide information support, decision making support and innovative forms for non-formal education and training for representatives of public administrations, national and regional institutions, business associations, sectoral experts, scientists, students, NGOs, volunteers, coastal communities and the regional public. The tool, an interactive, web-based Internet portal will support geospatial data on Black Sea region including digital maps on marine environmental conditions, geophysical maps for the coastal areas, environmental and abiotic parameters for the broader region, maps of protected areas, current climate and projections of future climate. It will also support maps for marine litter movement patterns.
Further outputs include Study of data and information from partner countries to integrate in the ICT based tool and data products associated with it. It will provide input for the policy toolbox – information and decision support platform for marine litter with data on regional policy documents, stakeholders and good practices to be used by administrations, scientists, businesses, educational institutions and interest groups. Other components include citizen science with e-learning and training in beach monitoring for youth, students, NGOs, volunteers, teachers and local communities.
Three more outputs link to the study and tool, emphasising capacity building: e-learning course for youth with focus on citizen science and beach litter monitoring; regional stakeholder training on use of the policy toolbox for high level stakeholders and decision makers; and guide on marine litter reduction to support regional policies and activities in the area.
The project, producing 1 ICT based tool and involving 72 institutions, has about 620 direct and over 30 000 indirect beneficiaries reaching to about 600 000 final beneficiaries.</t>
  </si>
  <si>
    <t>24.07.2018 - 23.01.2021</t>
  </si>
  <si>
    <t>Varna 
BG331 
Bulgaria</t>
  </si>
  <si>
    <t>Bulgaria
Romania
Greece
Ukraine
Georgia</t>
  </si>
  <si>
    <t>BSB319</t>
  </si>
  <si>
    <t>National Institute for Marine Research and Development “Grigore Antipa“</t>
  </si>
  <si>
    <t xml:space="preserve">Assessing the vulnerability of the Black Sea marine ecosystem to human pressures </t>
  </si>
  <si>
    <t>ANEMONE</t>
  </si>
  <si>
    <t xml:space="preserve">Monitoring and assessment of the sea and coast, based on scientific knowledge, is the indispensable basis for the management of human activities, in view of promoting their sustainable use and conserving marine ecosystems. Project proposal aims to deliver, through collaborative efforts among partners, a common strategy related to the Joint  Monitoring of the Black Sea, using the most adequate common agreed assessment criteria and indicators, in order to assess the status of the Black Sea, as a basis for further actions. Project proposal builds upon the monitoring related provisions of the Black Sea Commision, taking into account existing regional (BSIMAP) and national monitoring  programs, the best practices of other Regional Sea Conventions, and last, but not least, Marine Strategy Framework Directive (MSFD) principles, aiming to contribute further to harmonization of methodologies and filling of knowledge gaps identified in the region. The collection of quality controlled and comparable data sets for the Black Sea environmental status assessment, is supported via conducting case studies in selected study areas: coastal and open sea by testing the Black Sea Monitoring and Assessment Guidance: comparative assessment of rivers impact on the Black Sea water quality; response of coastal ecosystems under the influence of human pressures, implementation of the methodology for identification and prioritization of Hot Spots (Hot Black Sea tool); guidance tool on the adaptative environmental impact assessment (EIA) procedures of specific human activities; Joint Scientific Cruise organized having in mind harmonized methodologies, and the need to include in the assessment new/common criteria and indicators related to biodiversity, eutrophication, contamination, marine litter, and also areas beyond the coastal areas in a representative and efficient way; pilot study on the quality of Black Sea seafood, with aim to provide new data on chemical contamination of aquatic organisms and potential risks, thus filling knowledge gaps identified for Black Sea region. The two case studies on beach litter and cetaceans will enhance the mile stone of the educational and awareness rising campaigns. Project will promote innovative technologies, like unmanned aerial vehicle (UAV) for the detection of floating marine litter at river mouths and coastal waters, dolphins surveys in specific locations, remotely operated vehicle (ROV) and sidescan and multibeam for assessing physical pressure on the seafloor from fisheries and its impact on benthic communities, and remote sensing. Data and information gathered through project activities will create a compatible and open  pool of data, usable by regional partners, general public and relevant stakeholders, thus contributing to improvement and upgrading of existing Black Sea data base,  and to a better understanding of the human-induced changes.
</t>
  </si>
  <si>
    <t>26.07.2018-25.11.2020</t>
  </si>
  <si>
    <t>Constanta 
900581
Romania</t>
  </si>
  <si>
    <t>Romania
Bulgaria
Ukraine
Turkey</t>
  </si>
  <si>
    <t>Addendum no. 1 for budget modification (signed only by MA)</t>
  </si>
  <si>
    <t>BSB383</t>
  </si>
  <si>
    <t>Traders’ Association of Thessaloniki</t>
  </si>
  <si>
    <t xml:space="preserve">Sustainable Agricultural Trade Network in Black Sea Basin </t>
  </si>
  <si>
    <t xml:space="preserve"> AgiTradeNet</t>
  </si>
  <si>
    <t>Regional branding of the local traditional products not only brings benefits for the producer – it may become the indicator of regional development affecting social and economic sphere of the region. The key issue is to create links between regional brands, local community and the region to support its promotion and further development. Certified local products can influence local business development and affect other products – increase their value, strengthen rural integration and valorise local resources.  A local product can play a role of a binder for local community – develop networks and relationships between local producers, non-rural businesses, diversify the employment in the region, open new opportunities for migrating unemployed young people, rural retirement population and marginalized groups.
AGRITradeNET project aims increasing the capacity of the local producers, their opportunities for geographical certification/identification and establishment of links between the business organizations in BSB that on the local level supporting the work of these producers. 
Therefore, the project fits in well with the project priority 1.2 which is Increasing capacity of local producers and straightening cooperation between business, producers’ organizations and local authorities for regional branding and transnational trading of agricultural products.
The results expect to obtain from this project are:
- Increased cross-border links for trade and modernisation in the agricultural and connected sectors in Black Sea Basin; 
- Increased cross-border trade opportunities for agricultural and agro-industrial products
- Ensured safety production of important agricultural products 
- Ensured IT tools for increasing capacity of local producers – published research reports about the local legislation for safety producing of traditional products, report for the local branding opportunities and study about the international trading links for this type of products. 
- Developed local producers’ market place for promotion of traditional agricultural products in the rural areas.
These results will be achieved by a group of activities like management; implementation activities like: better cooperation of organizations in BSB, straitening capcaity of local interested organizations and activities for popularization of local products, as well as ommunication activities.</t>
  </si>
  <si>
    <t>2.08.2018 - 1.11.2020</t>
  </si>
  <si>
    <t>Thessaloniki EL522
Greece</t>
  </si>
  <si>
    <t>Greece
Bulgaria
Romania
Republic of Moldova
Turkey
Ukraine</t>
  </si>
  <si>
    <t>BSB541</t>
  </si>
  <si>
    <t xml:space="preserve">Chamber of Commerce &amp; Industry of Xanthi </t>
  </si>
  <si>
    <t>Promoting tea as the engine of growth for the Black Sea Basin Area</t>
  </si>
  <si>
    <t>TEAWAY</t>
  </si>
  <si>
    <t>Tea is one of the oldest and the second most consumed drink in the world after water. Until the end of the 19th century, the production was concentrated in Asia, however, rising global demand for tea have led other countries to cultivate their own tea. Now, it’s produced in 40 countries around the world. Today one of the main growing places is around the Black Sea. Tea arrived in this region through various routes. To grow it in the Black Sea Region took even more time. The Mongols and merchants along the Silk Road were those who introduced tea to the Russians, Turks and Persians, as well as the people of Kyrgyzstan, Turkmenistan and Uzbekistan etc. Around the turn of the 20th century and after numerous attempts, tea began to be grown in the mountains between the Caspian Sea and the Black Sea. The climate of the Black Sea coast is suitable for numerous agriculture activities and products. The mild, damp oceanic climate of the Black Sea coast makes commercial farming profitable which is also beneficial for tea plantations. However tourism takes the largest share, agriculture is still one of the most important sector for Turkey. The farmland occupies 33.2% of the total land, and farmers contribute about 30% of the total labor force. The tea plantation today extend along the south shore of the Black Sea between Trabzon and Rize and are home to a cooperative style of tea-growing.In Armenia for over 7000 years, the tradition of gathering and blending wild herbs and flowers has been an integral part of the daily life. As a result of ethno-botanical research and ancient manuscript studies are shown that about 68 specialty infusions of herbs and flower that were used by Royal Families being in charge of Armenia since ancient time by the end of Middle Ages. Five percent of Armenia’s resources are used in the production of herbal tea. Those unique herbal ingredients came from high mountain wild forest by help of well-trained harvesters and made your delicious final cup of tea. Greek Mountain Tea is produced from the dried leaves and flowers of Sideritis plants (iron wort). This kind of tea is appropriately named as the plant can only be found on rocky slopes at elevations over 3,200 feet (1000 meters). Mountain tea in Pilima, a village near Xanthi is one of the most famous mountain tea of Greece. Finally in Bulgaria Rila and the Rhodopes are famous with their rich flora and fauna. In the highland fields of the south Rhodopes the famous Mursal tea grows.  Mursalski tea is made using the dried leaves and flowers of Sideritis plants (iron wort).It is clear from the above description that tea represents both a cultural link between the nations of the Black Sea Area and an agricultural product which can generate sustainable economic growth. The present project aims to strengthen the cultural link and to enhance the respective capacities to better capture the economic growth potential given by the tea.</t>
  </si>
  <si>
    <t>07.08.2018 - 06.08.2020</t>
  </si>
  <si>
    <t>Xanthi 
EL512
Greece</t>
  </si>
  <si>
    <t>Greece
Turkey
Bulgaria
Georgia</t>
  </si>
  <si>
    <t>BSB538</t>
  </si>
  <si>
    <t>Constanta County Council</t>
  </si>
  <si>
    <t>Black Sea Joint Environmental Monitoring and Protection</t>
  </si>
  <si>
    <t>ALERT</t>
  </si>
  <si>
    <t>The common challenge of the program area is to develop a long lasting innovative cross border link among programs eligible countries in the field of environment issues and environmental emergency situations and other hazards giving a best practice example and having synergies with other European Programs and Projects so as the expected result is to obtain and improve availability of cross border compatible environmental monitoring data and information within Black Sea Basin.The project ALERT takes the unique opportunity offered by CBC Black Sea Basin, a program which encourages partnerships between EU and non EU countries covering a vast territory and all partners having the same financial chances regardless their EU membership.The project is implemented through a unique consortium and has its main objective in line with the wider objective of the program, namely to improve the well fare of the people in the Black Sea Basin regions trough sustainable growth and joint environmental protection. The partnership will capitalize the cooperation between 3 communities, both EU and non EU members (approx. 1400000 inhabitants,25000km2), cross border human resources, efficient joint environmental management of natural resources and economic cooperation, by meeting one of the project strategic objectives: address common challenges in environment, public protection, safety and security by covering all sides of the challenge through protection, prevention and intervention activities. On one hand the partnership will focus on prevention actions by creating a cross border environmental monitoring system, development of prevention activities for environmental protection and improve the availability and cross border interoperability of updated online data for public authorities and NGOs. On the other hand the partnership will concentrate joint efforts in protection and interventions in the environmental risk areas and manage emergency situations due to environmental hazards such earthquakes, floods or forest fires providing through implementation of the project an important material basis consisting of specialized equipment necessary to protect ecosystems, inhabitants and material assets improving the responsiveness of the authorities in environmental emergency situations. Specific objectives of the project are: environmental monitoring in all 3 partner countries (protection and prevention), increasing public awareness among BSB communities regarding environmental issues risks and protection measures (protection and prevention) and improve cooperation on environmental issues between local authorities and NGOs in environmental disasters prevention and intervention management (prevention and intervention).</t>
  </si>
  <si>
    <t>10.08.2018 - 09.08.2020</t>
  </si>
  <si>
    <t xml:space="preserve">
Constanţa RO223
Romania</t>
  </si>
  <si>
    <t xml:space="preserve">Romania
Republic of Moldova
Bulgaria
</t>
  </si>
  <si>
    <t>BSB257</t>
  </si>
  <si>
    <t>Namik Kemal University</t>
  </si>
  <si>
    <t>Zero Waste Strategy For Good Environmental Status</t>
  </si>
  <si>
    <t>ZEWSGES</t>
  </si>
  <si>
    <t>Priority 2.2 - Promote common awareness-raising and joint actions to reduce river and marine litter</t>
  </si>
  <si>
    <t>This 24 months long action aims at contributing to overall reduction in, (1) the number of visible (&gt; 2.5 cm) litter items including plastic, fishing and sanitary litter items on coastlines; (2) the number of litter items per square meter on the sea bed including fishing related litter items on the sea bed from 2012 levels by 2020, in Odessa, in Ukraine; Bourgas, in Bulgaria; Guria, in Georgia and Tekirdağ, in Turkey via adequate collection, sorting, and environmentally sound disposal of min. 1,5 tonnes of litter from the sea bed and min. 0,5 tonnes of litter from coasts/beaches, in these regions. In this regard, main activities of the action will include project management activities, communication activities, integrating activities and joint zero waste activities, in which ILMM-BSE project’s already started Ecosystem Education Program (EEP) will be extended to Ukraine, Bulgaria and Georgia involving schools, NGOs and local media organisations in EEP activities for more public awareness. Target groups of the action will be 7-16 age group primary and secondary school students and their teachers, local fishermen and local communities. As a consequence, estimated results will include proper implementation of waste management legislation, reduction of marine litter on beaches and seas, improvement of residents and tourists’ waste related behaviour, creation of a monitoring programme, and the coherence of relevant initiatives contributing to reaching a regional Good Environmental Status (GES) based on, and guided by, ecological knowledge to achieve the maximum degree of ecosystem protection commensurate with the highest sustainable quality of living for mankind.</t>
  </si>
  <si>
    <t>14.08.2018 - 13.08.2020</t>
  </si>
  <si>
    <t xml:space="preserve">
Tekirdağ 
TR211
Turkey</t>
  </si>
  <si>
    <t>Turkey
Bulgaria
Ukraine
Georgia</t>
  </si>
  <si>
    <t>BSB552</t>
  </si>
  <si>
    <t>Foundation Via Pontica</t>
  </si>
  <si>
    <t xml:space="preserve">Innovative techniques and methods for reducing the marine litter in the Black sea coastal areas </t>
  </si>
  <si>
    <t>RedMarLitter</t>
  </si>
  <si>
    <t>The pollution of the Black Sea basin is a problem of international importance. As the accumulating point of a series of waste, the Black Sea is heavily anthropogenically laden . The main objective of the project is to analyze the load of the Black Sea basin, in specific representative areas,  with waste and tracking the main polluting flows and carrying out waste cleaning through the developed measures in a specific demonstration pilot site through innovative methods. In order to fulfill the main goal of the project a study of the current status of the Black Sea will be carried out in the target area аnd its waste load, including coastal areas, will be assessed. The available information on the accumulated quantity of waste will be collected and analyzed. A common database will be created. An assessment of the degree of contamination will be carried out. It has been scientifically proven that accumulated amounts of waste are transported along the mainstream currents that are directly dependent on the air currents. The project has the task to identifying main waste flows, linking them with air and sea currents and identifying potential waste concentration hot points. To accomplish this task will be made a computer model-map of waste distribution, whose goal will be to anticipate their movements, and potential places of their highest concentration. The model will use main sea and air currents because they have less fluctuations in the direction and intensity of the impact, with aim computer model to be used in a number of future studies.  The computer model-map will help to precisely locate the waste concentration points. Based on it, a pilot demonstration site will be selected to implement the measures developed during the project and innovative approaches that will allow traceability of the results. Cross-points of pollution will be identified where joint cross-border activities will be needed. Cross-border cleaning campaigns will be organized. The aim is to include volunteers of different ages, including  students, who will be encouraged to pay special attention to the problem of marine litter and the possibilities for solving it. The aim is to achieve a lasting interest of  focus groups and participants and to awaken their interest in preserving the Black Sea marine environment and to achieve a fuller understanding and analysis of the extent of the problem related to the marine waste pollution of the Black Sea Basin. During the implementation of the project will also be developed Methodology for identification of hot points and Guidelines for environmentally friendly managment of marine waste.</t>
  </si>
  <si>
    <t>17.08.2018 - 16.02.2021</t>
  </si>
  <si>
    <t>Burgas
BG341
Bulgaria</t>
  </si>
  <si>
    <t>Bulgaria
Romania
Georgia</t>
  </si>
  <si>
    <t>BSB240</t>
  </si>
  <si>
    <t>Port Authority of Alexandroupolis</t>
  </si>
  <si>
    <t xml:space="preserve">Sailing accross the Black Sea </t>
  </si>
  <si>
    <t>SaBS</t>
  </si>
  <si>
    <t>Priority 1.1 – Jointly promote business and entrepreneurship in the tourism and cultural sectors</t>
  </si>
  <si>
    <t>This project supports the cooperation between three partners from different countries with similar social, economic, geographical characteristics (Greece, Bulgaria, Georgia). Moreover, these countries share common cultural background since people travelling between ports of these countries and trading goods has been taking place for millenniums. Modern tourism routes are the outcome of these bonds that need to be enhanced in order to achieve maximum cross-border cooperation between bodies/businesses in all participating countries.
The basic idea that delivers the basis for the proposed project is the cooperation between bodies from the three countries to address common factors that create obstacles to tourism flows between the Black Sea ports and North Aegean Sea ports, while investing in means to enhance the capabilities of the participating bodies regarding their involvement in the tourist market.
 More specifically, some of the most important outcomes of the project are:
- The development of 6 new tourist routes aiming to create sailing trips (2 in each country), emphasizing in cultural heritage attractions.
- The establishment of new floating docks to host tourist boats that are not able to visit the north Aegean Sea due to severe lack of infrastructure.
- The deployment of an new eco-friendly tourist boat that is going to travel to the newly created tourist routes from Burgas port.
- The establishment of three separate but integrated into one network tourist offices (1 in each country)
- The elaboration of a complete guide-manual for boat owners that want to travel between black sea ports and north Aegean Ports.
- The establishment of movable info points to approach stakeholders and tourists
- The establishment of an interactive database for the virtualization of the routes providing open access to the information.
- The implementation of a grand program of international and national events that are going to emphasize on ways to enhance tourism flows between participating countries.
 Cross border cooperation is the only mean of approaching sustainable tourist development while at the same time enhancing common cultural heritage and crossborder business opportunities.</t>
  </si>
  <si>
    <t>22.08.2018 - 21.08.2020</t>
  </si>
  <si>
    <t xml:space="preserve">
Evros 
EL511
Greece</t>
  </si>
  <si>
    <t>Greece
Bulgaria
Georgia</t>
  </si>
  <si>
    <t>BSB139</t>
  </si>
  <si>
    <t>Demirkoy Municipality</t>
  </si>
  <si>
    <t>Marine and River Litter Elimination New Approach</t>
  </si>
  <si>
    <t>MARLENA</t>
  </si>
  <si>
    <t>17.08.2018 - 16.08.2020</t>
  </si>
  <si>
    <t xml:space="preserve">
Istanbul 
TR100
Turkey</t>
  </si>
  <si>
    <t>Turkey
Bulgaria
Romania
Republic of Moldova
Ukraine</t>
  </si>
  <si>
    <t>Addendum no. 1 for budget modification (in process at MA)</t>
  </si>
  <si>
    <t>BSB457</t>
  </si>
  <si>
    <t>Self-Government City of Kutaisi</t>
  </si>
  <si>
    <t>Waste Free Rivers for a Clean Black Sea</t>
  </si>
  <si>
    <t>MWM-GMR</t>
  </si>
  <si>
    <t>Project is aimed at facilitating the enhancement of the quality of the environment and contribute to reducing river and marine litter in the BSB countries through the promotion of cross-boundary cooperation between Georgia, Moldova and Romania for introduction of modern waste management practices and increasing environmental awareness.
The main area of project activities involves the river basins (Rioni River in Georgia and Prut River in Moldova), as the main Black Sea pollutants from the inland areas.  In the basins of mentioned rivers, the project envisages adaptation and introduction of the best EU waste management practices. In particular, within the project, municipal green waste composting will be implemented for the first time in Georgia, and the Composting Center will be constructed and established in Kutaisi; source separation of plastic waste will be introduced in the city of Poti, which is located on the Black Sea coast and at the bank of the Rioni River; waste separation will be even further developed in Kutaisi City and sorted collection of 3 types of waste will be introduced there as well; municipal WEEE collection will be implemented  in Ungheni City and district which will be one of the first practices in Moldova. Special emphasis will be placed on the hazardous waste collection.
In order to introduce successfully 3R principles of waste management, there will be used experience of such EU State Member as Romania, particularly the waste separation and recycling/composting practices existing in the city of Galati.   
Within the poject, significant attention will be paid to the awareness-raising activities. There will be implemented the educational programs on environmental protection, river and Black Sea pollution and modern approaches to waste management for various target groups. There will be: conducted trainings, made publications, used digital tools. The project involves organization of numerous Clean-Up events aiming at cleaning the river BS coasts.  
The project implementation will involve representatives of 6 target groups, who will benefit from project and will increase their capacity. The proposed project will make its contribution to the Priority 2.2 of the Programme “Black Sea Basin 2014-2020”</t>
  </si>
  <si>
    <t>30.08.2018 - 29.10.2018</t>
  </si>
  <si>
    <t>Kutaisi
4600
Georgia</t>
  </si>
  <si>
    <t>Georgia
Republic of Moldova
Romania</t>
  </si>
  <si>
    <t>BSB371</t>
  </si>
  <si>
    <t>Joint Cultural Heritage – Source for Development of Entrepreneurship in the Black Sea Basin</t>
  </si>
  <si>
    <t>TREASURE</t>
  </si>
  <si>
    <t>Through the unprecedented financing opportunity represented by the Black Sea Basin Joint Operational Programme 2014-2020, a partnership was created between the following EU and non-EU partners: Constanta County Council as Lead partner, together with partners: Bulgarian Association for Transfer of Technology and Innovation - Bulgaria, Ungheni District Council - Moldova and Enez District Administration - Turkey, in order to sustain the financing for project "Joint Cultural Heritage - Source for Development of Entrepreneurship in the Black Sea Basin".
Cooperation of the communities from the Black Sea Basin involved in the project emerged from the common interest to solve common problems and to create favorable conditions for the sustainable development of an entrepreneurship in the culture and tourism sectors. 
For development of an entrepreneurship in a healthy cultural - touristic sector, as a source of added value in society, a prerequisite is represented by the creation, equipping and development of the specific infrastructure.
Awareness activities to preserve and valorize the natural and cultural heritage must be right in the center of this specific infrastructure or existing legislation together with the existence of this financial source (BSBJOP 2014-2020), consists in sustaining elements for the balanced development effort of the eligible regions in the Black Sea basin.
 This pilot project aims at developing specific activities (creation and equipping of infrastructure with specific equipment, research and museum exposition of the natural, cultural underwater and classic heritage) so that at the end of the project, the partners will benefit from equipment and valuable facilities (e.g. diving equipment and traditional and digital display including rehabilitating a center building in Enez) promoted in a modern way (album and digital maps, festival, site and common event).
This common challenge essential in this partnership also relies on sharing of human resources (joint team management), natural (natural and cultural heritage) and financial.
The overall objective of the project observes the general objective of the Black Sea Basin Joint Operational Program 2014-2020 to “improve the welfare of the people in the Black Sea Basin regions through sustainable growth and joint environmental protection”. In short, the archaeological sites of the natural and cultural joint heritage in the Black Sea Basin, generate innovation and contributes to smart and sustainable growth in the partner states.</t>
  </si>
  <si>
    <t>18.09.2018 - 17.09.2020</t>
  </si>
  <si>
    <t>Constanţa RO223
Romania</t>
  </si>
  <si>
    <t>Romania
Bulgaria
Turkey
Republic of Moldova</t>
  </si>
  <si>
    <t>BSB27</t>
  </si>
  <si>
    <t>Dunarea de Jos University of Galati</t>
  </si>
  <si>
    <t>Black Sea Basin interdisciplinary cooperation network for sustainable joint monitoring of environmental toxicants migration, improved evaluation of ecological state and human health impact of harmful substances, and public exposure prevention</t>
  </si>
  <si>
    <t>MONITOX</t>
  </si>
  <si>
    <t>The problematics of the regional pollution in Black Sea Basin is very complex, and the spectrum of toxic substances which exist in related environmental compartments and affect the living organisms, population and ecosystem services is very large and is continuously increasing. Pollution inputs from point and diffuse sources have radically changed the transboundary aquatic ecosystems in the BSB (Romania, Moldova and Greece). The in-depth study of processes occurring in large, interconnected, river basins, and evaluation of people exposure to toxics can be accomplished only in partnership, through cooperation based on knowledge, exchange of good practices and interdisciplinary research, conducted only in transnational networks. Project is aiming at enhancing regional cross-border cooperation to improve joint monitoring of environmental toxic pollution and better share and exchange of new analysis methodology, data and information on ecological state and human health impact of harmful substances. The project results are: PR1) Enforced cross-border partnership in the Black Sea Basin by established interdisciplinary monitoring network of toxic substances based on EU environmental legislation; PR2) Improved regional monitoring system of toxicants in different environmental compartments within BSB by developing a common scientific approach and harmonized operating procedures; PR3) Improved assessment of the ecological state of the BSB regions on the basis of the new acquired and public available data on toxic substances; PR4) Enhanced knowledge and expertise linked with the monitoring of toxic compounds to be applied in the process of the training of professionals from the field and future specialists in the BSB; PR5) Improved public availability of environmental information in the BSB and stronger consciousness of different target groups about the health effects of environmental toxic pollutants.
The high-level multidisciplinary expertise and research capacities of the partner institutions will be integrated to assess the cross-border impact of the complex environmental issues in the BSB related to the occurrence of toxic and carcinogenic substances in various compartments (soil, water, vegetation, animals) of rivers, deltas and seas. The jointly developed and optimized investigation methods, techniques and tools will be used in environmental monitoring within BSB, training of specialists and students, and sharing environmental scientific information, through specialized trainings and innovative practices and modern tools (virtual laboratory training, on-line courses, pollution maps prepared with free GIS software, health risk calculator). The level of awareness of the population in BSB regions regarding the environmental issues with cross-border impact will be raised by education, sharing and exchange of accurate scientific information and knowledge on health effects of toxic contaminants existing in soil, water and aquatic organisms.</t>
  </si>
  <si>
    <t>20.09.2018 - 19.03.2021</t>
  </si>
  <si>
    <t>Galati
RO224
Romania</t>
  </si>
  <si>
    <t>Romania
Republic of Moldova
Greece</t>
  </si>
  <si>
    <t>BSB117</t>
  </si>
  <si>
    <t>Sozopol Municipality</t>
  </si>
  <si>
    <t>Development of Sustainable Cultural Tourism in the Black Sea Basin</t>
  </si>
  <si>
    <t xml:space="preserve">CULTOUR-BSB </t>
  </si>
  <si>
    <t>The project aims at joint development and promotion of the cross-border business opportunities in the tourism sector with an emphasis on the cultural segment of the market within the Black Sea Basin. 
Specific objectives
Improved cooperation between the countries in the BSB and enhanced exchange of knowledge and communication between all relevant stakeholders in the tourism sector
Building stronger cross-border business opportunities in the cultural tourism within the BSB
Enhanced attractiveness of tourism sector through small scale investments in the BSB region and through the use of new technologies and interactive tools for promotionGroup of activities
Expected results
Building stronger cross-border business opportunities in the tourism sector in the Black Sea Basin (BSB). Through the implementation of the project activities  (conduction of 5 national seminars, development of an Analysis of tourism potential, Joint Strategy for cross-border tourism promotion, creation of 5 national routes per country or total 25, creation of 15 cross-border tourism routes in the Black Sea Region) will be obtained sustainable economic and business growth as well as stimulated business cooperation. The result will have positive impact on building prosperity and competitiveness of the region and higher levels of employment and income in the BSB.
Development of a sustainable Joint strategy for cross-border tourism promotion that will cover the eligible programme territory of Bulgaria, Romania, Georgia, Ukraine and Turkey.
Fifteen (15) jointly developed cross-border tourism routes involving 2-5 countries. This result will encourage inter-flows of visitors coming from other regions and countries and will contribute the establishment of the Black Sea region as a cultural destination.
Conduction of twelve (12) cross border tourism events organised using ENI support. 
Three (3) small scale improvements to cultural and historical sites that will enhance the attractiveness of the cultural and historical sites in Bulgaria, Ukraine and Turkey.</t>
  </si>
  <si>
    <t>11.09.2018 - 10.08.2020</t>
  </si>
  <si>
    <t>Bulgaria
Romania
Georgia
Ukraine
Turkey</t>
  </si>
  <si>
    <t>BSB165</t>
  </si>
  <si>
    <t>Institute of Zoology</t>
  </si>
  <si>
    <t>Creating a System of Innovative Transboundary Monitoring of the Transformations of the Black Sea River Ecosystems under the Impact of Hydropower Development and Climate Change</t>
  </si>
  <si>
    <t>HydroEcoNex</t>
  </si>
  <si>
    <t>The HydroEcoNex project is focused on the development of a system of monitoring the influence of hydropower engineering on the state of environment and ecosystem services delivered by Black Sea rivers, Dniester and Prut. The development of policy instruments and enhancement of human capacities for integrated water resource management in light of impacts caused by climate change, the dissemination of  new knowledge and strengthening the transboundary cooperation in integrated monitoring of these impacts on river ecosystems are among important activities of the project.
he project’s team will use its own experience and available knowledge in environmental studies such as climate variability and change, river water and alluvial resources, water quality, aquatic ecosystems and biodiversity and their integrated monitoring, assessment of environmental impacts, and environmental policy and legislation. It will also work closely with authorities, public enterprises responsible for energy and water supply, environment protection and fishery, and newly trained specialists to ensure successful implementation and long-term sustainability of the project.
The rivers on which the project focuses, Dniester River, shared by Ukraine and Moldova, and the Prut River – shared by Romania and Moldova are exploited for generation of hydropower and but also are the subject of transboundary debates and in need for joint environmental monitoring. Through application of most promising monitoring and environment assessment practices downstream the hydropower plant dams on these rivers, combined with the economic analyse of lost ecosystems services, historical information on climate and rivers stream flow, a system of innovative transboundary monitoring of the Black Sea river ecosystems transformation under impacts of hydropower development and climate change will be elaborated. This system will be incorporated into a strategy of bilateral cooperation on joint monitoring of transboundary rivers affected by hydropower.
The project is relevant to the BSC work programme by its contribution to the coordination of environmental protection for transboundary rivers, affected by hydropower and climate change. Project results promote a shared prosperity and good neighborliness between Black Sea Basin countries, as the joint selection of common an unified monitoring indicators as well as information exchange between project target groups will generate cross-border compatible environmental databases and increase their availability.</t>
  </si>
  <si>
    <t>21.09.2018 - 20.03.2021</t>
  </si>
  <si>
    <t>Chisinau
2028
Republic of Moldova</t>
  </si>
  <si>
    <t>Republic of Moldova  Romania    Ukraine</t>
  </si>
  <si>
    <t>BSB17</t>
  </si>
  <si>
    <t>Technical Chamber of Greece - Eastern Macedonia Branch</t>
  </si>
  <si>
    <t>CERTOUR II: For a Better SME Management</t>
  </si>
  <si>
    <t>CERTOUR II</t>
  </si>
  <si>
    <t>It is recognized that the tourism sector in the project area has a very positive impact on employment and income, as it is one of the fastest-growing sectors and still has strong growth prospect. However, in the microenterprises that are dominating the number of tourism businesses in the area, low managerial performance is shown, thus affecting their competitiveness and viability as well as the attraction of the area
Through the project the 6 partners from 5 countries aim at confronting this phenomenon and enhancing the competitiveness by improving the management and upgrading the skills of people of the tourism SMEs, ensuring sustainability.
The main idea is to upgrade the skills of the SMEs' people  in order to make them able to implement managerial tools and techniques at their enterprises and to improve their competitiveness. Pilot implementations of the management tools, starting the systematic management improvement is a core activity of the project
The sequence of activities towards this objective is:
Development of management tools (models) adapted to the SMEs =&gt; Creation of a group of skilled consultants/ mentors (training package, joint mentors' training programme) =&gt; Customization of the management tools to each SME =&gt; Pilot implementations (e-training platform, e-training, mentoring) =&gt; Experience exchange (study visits) =&gt; Networking
This sequence is accompanied by project's management and coordination as well as communication activities
The target groups are: a) Business Support Organisations in the field of tourism (the project partners included), b) Individual professionals (scientists or technicians) to be registered mentors, c) MSMEs (Micro, Small, Medium Enterprises) of the tourism sector and d) the general public.
The transnational cooperation adds value in the project and offers important benefits to its target groups. Also, the project ensures sustainability and is expected to have springboard and multiplier effect:
- The beneficiary SMEs that will improve their management will act as role models in their areas
- The existing CERTOUR Network that will be reinforced by the project, assures the transferability of the outputs &amp; results in a wider geographical area and after the project
- The mentors' registry, the management tools, the mentors' training package and the e-training platform that will be developed, will be made available to any interested party and they compose an integrated facilitation platform for SMEs' management improvement
- The wide dissemination of the results will familiarize a wide range of tourism stakeholders with the necessity of SMEs management and competitiveness improvement and will motivate them to act accordingly.</t>
  </si>
  <si>
    <t>11.10.2018 - 10.10.2020</t>
  </si>
  <si>
    <t xml:space="preserve">
Thasos, Kavala  (EL515)
Greece</t>
  </si>
  <si>
    <t>Greece
Romania
Armenia
Ukraine
Turkey</t>
  </si>
  <si>
    <t>BSB305</t>
  </si>
  <si>
    <t>Union of Bulgarian Black Sea Local Authorities</t>
  </si>
  <si>
    <t>Green tourism and historical heritage – a stepping stone for the development of the Black Sea Basin</t>
  </si>
  <si>
    <t>GreeTHiS</t>
  </si>
  <si>
    <t>The GreeTHiS (Green Tourism and Historical heritage – a Stepping stone for development of the Black Sea Basin) project derives from the shared idea within the project consortium that the national historic and architectural heritage is extremely beneficial for development of cultural tourism, yet, it’s a very sensitive part of the Black Sea countries’ social and economic life.  On the one side, the territory of each of the participating countries is exceptionally rich of historic and architectural heritage, represented not only by monuments, but mostly of buildings and urban communities, protected by national and international legislation. On the other side, protected buildings face solid barriers in their maintenance and exploitation as tourist, residential or business objects, thus influencing negatively the environment.  The complex balancing between legal and environmental requirements and business development of the historical buildings is identified as a common issue in the Black Sea countries and GreeTHiS project is ambitious to provide opportunities for innovative and unconventional solutions.
Two local authorities, two associations of local authorities and two non-profit organisations from six Black Sea countries (Bulgaria, Georgia, Greece, Moldova, Romania and Ukraine) unite their efforts in implementing number of activities, focused to boosting the development of the cultural tourism in the Black Sea countries. The GreeTHiS project explores the opportunities for development a cross border green cultural tourism in the project countries and beyond by providing a vast platform for experience and knowledge sharing between tourist market operators, local authorities, owners of protected buildings and end users. In a range of workshops, green tourist weekends, business breakfasts and study visits GreeTHiS ensures active participation and involvement of all interested parties. As a result a joint Roadmap of the BSB heritage cultural tourism will outline the trend in development and will unite the common goals of the BSB countries; innovative technical solutions for EE in protected buildings will be included in an electronic green technologies platform in favour of entrepreneurs in heritage protection. Furthermore, a virtual reality guide to historic Black Sea places results from a context research of green cultural tourist market potential in the project countries as well as from feasibility studies performed within the project, thus promoting the tourist attractiveness of the explored areas. Finally, the beneficiaries from Ukraine, Bulgaria and Greece demonstrate how a protected building could be transformed into an attractive cultural tourist site by a combination of contemporary climate adaptation measures and tourist facilities. The best possible territorial coverage of the project is an advantage for ensuring the potential replication of project achievements.</t>
  </si>
  <si>
    <t>23.10.2018 - 22.04.2021</t>
  </si>
  <si>
    <t>Varna
BG331
Bulgaria</t>
  </si>
  <si>
    <t>Bulgaria
Republic of Moldova
Ukraine
Greece
Georgia
Romania</t>
  </si>
  <si>
    <t>BSB570</t>
  </si>
  <si>
    <t>Aristotle University of Thessaloniki, Research Committee – Special Account for Research Funds, School of Economic Sciences</t>
  </si>
  <si>
    <t xml:space="preserve">Silc Road Local Culture </t>
  </si>
  <si>
    <t>SILC</t>
  </si>
  <si>
    <t>The project focuses on the Silk Road cultural networking in the Black Sea Basin Region, a Region with rich cultural heritage. The main aim of the project study is to analyze the untapped cultural tourism opportunities that exist along the Silk Road in the project study areas and to identify the prospects of creating new tourism entrepreneurial networks based on the Silk Road cultural heritage.
The project begins with an innovative survey and a baseline study focusing on identifying, documenting and mapping the cultural footprint of Silk Road and assessing its growth potential, as well as elaborating a vision on the project's study area by creating an operational guide to facilitate the project implementation. In a second step, the project will create and establish a Silk Road Virtual Observatory aiming at monitoring at local and interregional level the untapped cultural heritage and relevant destinations introducing a new means of information for travelers as well as national/regional/local authorities. The innovative about this second step is the first ever actual creation and establishment of a Virtual Observatory to act as a modern and innovative tool for Western Silk Road tourism. Moving along, the project will enter its entrepreneurial phase establishing the newly proposed cross-border network to be depicted on a data base for the first time, as well as reinforcing interregional cooperation and partnership's organization to support Silk Road cultural tourism development. Moreover, the project will create for the first time a Silk Road Entrepreneurship Label, the SILCNECT Label, to be adopted by cross-border and along the Silk Road enterprises involved in the tourism and cultural sectors, to certify them as quality affiliates of the project.
SILCNECT Entrepreneurship Label is a highly ambitious scheme for those entrepreneurs that deal with Silk Road tourism products. It will be an effort to create a common tool to boost local economies and create synergies among Black Sea countries. In addition, SILCNECT training activities will provide support from idea generation to scale-up of their enterprises to generate jobs and wealth via innovation, collaboration and trade.
Finally, the project will undertake innovative communication actions to promote and diffuse the Silk Road Tourism Intelligence created during the project, by designing a webpage to host a multilingual web-platform for information sharing about the Silk Road cultural heritage tourism industry, incorporating an advanced Web-GIS tool, Video Documentaries for Storytelling and Experience Crowd Sourcing for the Local Silk Road Cultures. The project will also include the organization of public events for ensuring relevant publicity not only to the project study areas, but also to other non-European and international areas.</t>
  </si>
  <si>
    <t>10.11.2018 - 9.05.2021</t>
  </si>
  <si>
    <t>Greece
Armenia
Bulgaria
Georgia
Romania</t>
  </si>
  <si>
    <t>BSB461</t>
  </si>
  <si>
    <t>Danube Delta National Institute for Research and Development</t>
  </si>
  <si>
    <t>Improving the existing competences and developing new ones in the aquaculture and fish products trade sector</t>
  </si>
  <si>
    <t>DACIAT</t>
  </si>
  <si>
    <t>DACIAT was born from partners’ desire to improve existing competences in the field of aquaculture and aquaculture-related fields in the Black Sea Basin. DACIAT builds on a consolidated experience of exchange by moving towards concrete transfer of good practices in 4 Black Sea regions aiming to improve their competences, especially in what concerns support for aquaculture enterprises, in particular SMEs. DACIAT’s overall objective is to improve actual capacities in the field of aquaculture by increased cross-border cooperation in the Black Sea Region and, specifically, to upgrade the innovation capacity of existing enterprises activating in the field of aquaculture. This project aims to create added-value for aquaculture enterprises, in particular for SMEs, by creating customized support services and improving the existing ones.
DACIAT is divided into 6 main components: Management and Coordination, Communication, State-of-the-Art Analyses, Development of an ICT Tool – Virtual Centre of Competences for the aquaculture sector, Exchange of experiences and Stakeholder involvement, as well as follow-up activities.
The project consortium is composed of 6 relevant organisations located in 4 countries in the Black Sea cooperation area: Romania, Turkey, Greece and Ukraine. All partners are relevant organisations with concrete responsibilities in the fields tackled by the project. All partners have identified aquaculture as a key priority for their territories and have confirmed the importance of the project theme in their current environment. Partners differ in development levels in this field. In some, aquaculture and related systems are not yet at an advanced stage. Others have established a comprehensive support system but still look to improve services. DACIAT aims at bridging these gaps through intensive cross-border cooperation with a view to mutual learning and benefits.</t>
  </si>
  <si>
    <t>21.11.2018 - 20.11.2020</t>
  </si>
  <si>
    <t>Tulcea 
RO225
Romania</t>
  </si>
  <si>
    <t>Romania
Greece
Turkey
Ukraine</t>
  </si>
  <si>
    <t>BSB136</t>
  </si>
  <si>
    <t>Galati Tehnopol Association</t>
  </si>
  <si>
    <t>Increase Trading and Modernization of the Beekeeping and Connected Sectors in the Black Sea Basin</t>
  </si>
  <si>
    <t>ITM BEE-BSB</t>
  </si>
  <si>
    <t xml:space="preserve">The project aims to develop and modernize apicultural businesses and also promote and develop trade and partnership in the Black Sea Basin.
The project focuses on the progressive and active promotion and monitoring of the partnership network of target sub-groups of beekeepers in the Black Sea Basin (Romania, Bulgaria, Turkey, Ukraine, Republic of Moldavia) with a role in identifying and implementing tools to increase their chances of significant acceleration in improving the conditions of production, increasing the quality of bee products and ensuring marketing to create safe cross-border trade opportunities and business development with input in modernizing the beekeeping sector and related sectors.
The project's specific objectives are:
1. Creating and developing a common framework for the establishment and operation of the Black Sea Basin Bee Products Network with a role in promoting and monitoring it for increasing cross-border trade opportunities and modernizing the beekeeping sector and related activities.
2. Stimulate the growth of the competitiveness and viability of the beekeeping sector and related activities through the implementation of actions at the Black Sea Business Network to improve the skills and knowledge of apiculture producers as well as their economic performance and market access.
3. Ensuring the visibility of beekeepers, the potential of the Black Sea Basin area and public awareness of the properties of apicultural products on health and increasing food safety by organizing events of an economic, cultural, educational, political nature, etc.
The project will have clear multiplier effects, translated into a practical plan through medium and long term, direct and implicit results that will ensure the continuation, recovery and mainstreaming of project results after its completion.
</t>
  </si>
  <si>
    <t>27.03.2019 - 26.03.2021</t>
  </si>
  <si>
    <t>Galati
800025
Romania</t>
  </si>
  <si>
    <t>Romania
Bulgaria
Turkey
Moldova
Ukraine</t>
  </si>
  <si>
    <t>BSB79</t>
  </si>
  <si>
    <t>Sile District Governorship</t>
  </si>
  <si>
    <t xml:space="preserve">Developing Ecotourism Net in Black Sea region  </t>
  </si>
  <si>
    <t xml:space="preserve">ECOTOUR-NET </t>
  </si>
  <si>
    <t xml:space="preserve">1.1 Jointly promote business and entrepreneurship in the tourism and cultural sectors
</t>
  </si>
  <si>
    <t xml:space="preserve">The overall objective of  ECOTOUR-NET is to contribute the development &amp; diversification of eco-tourism activities taking care of natural and cultural resources “protection &amp; use” balance, to improve the welfare of the people in the Black Sea Basin.  
Eco tourism, which provides significant contributions in terms of income and employment in the Black Sea Region, aimed to be developed in direct proportion to the high potential of the Region. İn order to increase the average overnights of foreigners in the region which is below the international average, it is necessary to diversify tourism products and services and to extend the tourism activities all over the year. Within this scope, it is aimed to diversify the activities currently limited to specific routes and themes for foreign visitors, in line with the natural and cultural potentials of the region. A variety of eco tourism activity routes and locations will be created to increase the number of tourism revenues and visitors.
So as to develop eco tourism activities in 5 regions, 18 routes and 48 locations will be created. After the small scale investmens there will be 10 cycling, 6 hiking, 2 educational tour routes and 4 bird watching, 32 recreational, 10 photobank and 2  local products selling locations ready for performing activities.
A web portal (6 multi languages supported), a mobile application (İOS/Android), 10.000 outdoor guides and 15.000 hand maps, 100 minutes promotional film and 5 virals will be prepared and will play an important role in promoting and introducing the eco tourism in the region. Especially in planning their visits and obtaining information during all excursions, booking and having a healthy and an efficient visit and ensuring the security for the people who are out of the region and interested in eco tourism.
50 touristic facility personnel, 25 local guides and 50 rural women (totally 125 people) will be trained to improve their sectoral knowledge and skill capacity.
Project partners will participate as co-organizers of traditional festivals in 4 regions. The products of 10 local producers from 5 regions will be exhibited. 1 International tour operations Workshop will be organized in GR with the objective of preparing and selling individual and integrated tour packages from the created routes and locations. At least 5 tour packages will be prepared for marketing by the operators.
Local enterprises and rural population will generate income by the development of eco-tourism activities and that will provide a broad mass of local supporters for the project. With this role, local population and enterprises will be more effective actors with solutions to regional problems, sharing ICT tools, and having the ability to intervene actively in the region's economy and ecology. This strategic transformation will build the baseline of sustainable tourism in the region.
</t>
  </si>
  <si>
    <t>02.04.2019 - 01.04.20121</t>
  </si>
  <si>
    <t>34980
Istanbul
Turkey</t>
  </si>
  <si>
    <t>Turkey
Ukraine
Greece
Georgia
Bulgaria</t>
  </si>
  <si>
    <t>BSB638</t>
  </si>
  <si>
    <t xml:space="preserve">The Moldovan Investment Agency </t>
  </si>
  <si>
    <t>Trade and Innovation in Wine Industry</t>
  </si>
  <si>
    <t>WINET</t>
  </si>
  <si>
    <t>1.2 Increase cross-border trade opportunities and modernisation in the agricultural and connected sectors</t>
  </si>
  <si>
    <t>WINET aims to increase trade and cooperation in the wine sector over the Black Sea Basin. To achieve its objective WINET Partners will create a Network linking over 100 enterprises, SME, higher education and research, local/regional/national authorities as well as interest groups, NGOs and business support organisations from the three founding countries.The project will create the necessary framework and facilities for establishing viable relationships among members so as to create a community dedicated to collaboration, increased commercial relations and constant modernization of the region wine industry.The main results to be achieved by the project are:
- R1. Increased cooperation in the wine sector;
- R2. Increased mutual promotion and trade in the wine sector;
- R3. Increased knowledge sharing in the wine sector.WINET tangles the cross border cooperation problem, with a new approach based on a blend of classic networking and modern on-line technologies, in line with the current trends and supported by the wine sector development strategies within the participating countries, that will increase  trades between Romania, Bulgaria and Moldova as well as exports to another countries.
The project comes in a context of decreasing commercial relations in the wine business among the participating countries, decrease of wine production due to weather, decline in quality due to non standard and lack of modern techniques and aims to solve these problems by means of collaboration, best practice exchange programs, cooperation of authorities, higher education centers and enterprises as well as online trading.The project features:
- Initial assessments as a base for the Network design
- Creating the Wine Network (WINET) as an open initiative to increase trade and cooperation in the wine sector and inviting all interested parties to join
- Networking and dissemination events as well as best practice exchange programs
- Creating the ICT WINET platform as a support tool for easier promotion of products and services, collaboration, trade among members
- Animating the platform, advertising it on-line through social media to create the necessary impact and traction for self-sustainability</t>
  </si>
  <si>
    <t>5.04.2019-4.04.2021</t>
  </si>
  <si>
    <t xml:space="preserve">MD 2012-Chisinau </t>
  </si>
  <si>
    <t>Moldova      Bulgaria    Romania</t>
  </si>
  <si>
    <t>BSB521</t>
  </si>
  <si>
    <t>SATEAN Foundation</t>
  </si>
  <si>
    <t>Sustainable Use of Natural Resources –
Integrated Services Establishment</t>
  </si>
  <si>
    <t>SUNRISE</t>
  </si>
  <si>
    <t>Each partner will develop 1 new integrated tourism product for its region (4 in total), consistent with the current demand for
tourist services. A cross-border tourism product will also be developed to present the natural richness and cultural diversity of
partner regions. The creation of new integrated tourism products and the increase of cultural events aim to promote the target
regions of the Black Sea basin as an attractive tourist destination.
The project results, the implemented activities and the financial contribution of the EU and the Programme are disseminated
through a wide range of activities foreseen in the project communication plan in each of the target regions. To disseminate the
results of the project and the new products created, participation of the partners at an international tourism fair is also
e n v i s a g e d .
The diverse activities and the involvement of experienced partners from 4 Black Sea Basin countries aim to contribute to the
sustainable development of the target regions, increase human well-being and sustainable use of natural resources, which
c o r r e s p o n d s t o t h e w i d e r o b j e c t i v e o f t h e P r o g r a m m e .</t>
  </si>
  <si>
    <t>01.01.2018- 31.12.2019</t>
  </si>
  <si>
    <t>RO221, Brăila</t>
  </si>
  <si>
    <t>Romania Republica Moldova        Georgia             Bulgaria</t>
  </si>
  <si>
    <t>BSB142</t>
  </si>
  <si>
    <t>District Government of Enez</t>
  </si>
  <si>
    <t>Eco-Conscious Minds to Stop Pollution in
the Valuable Wetlands of Black Sea Basin</t>
  </si>
  <si>
    <t>BioLearn</t>
  </si>
  <si>
    <t>Biolearn project stresses the main pollution problems threating very important biodiversity sites of the BSB, namely its wetlands.
The project partnership is established by 6 partners - public institutions, environmental NGOs and national park bodies from 5
different countries, responsible for management, promotion and protection of the valuable nature of the Black Sea Basin. They
joint their efforts, combine resources and knowledge for realization of common activities aiming attracting the attention of the
local communities and the visitors / tourists to the negative results that their unconscious daily activities have to the local
eco-system relating to the pollution of the waters trough using of illegal dumping areas placed in watercourses, abandonment of
old torn nets in watersheds, reckless use of plastic bags or unregulated disposing of agricultural, chemical and fishing equipment
to the territory of these very important wetlands.
In the frame of 26 months the project partners will realize together the symmetrical activities relating to the achievement of the
main objective: Establishment sustainable links and improvement of co - operation between regional and subnational partners
with aim jointly coordination of environmental protection, increasing local awareness and reduction of the pollutions in
important wetlands of BSB. Through implementation of the following activities the partners will ensure achievement of the
above mentioned aim for coordination activities and reduction of the pollution in very important targeted BSB's wetlands:
- Exchange of knowledge and experience and capacity building activities between project partners and interested institutions.
Investment activities relating with establishment of a Network from “Stop Litter” and “Save Nature” activity centers working
under the common environmental - educational approach and methodology.
- Realization of public awareness activities and educational programs for local target groups that will make them more sensitive
about the pollution and the threats that they creates for the local eco-system with their environmental careless activities.
- Realization of clean-up activities for decreasing the local pollution in the targeted areas.
10 activity centers - one mobile will take part in the Network and will be the pillars of the established transboundary integrated
public awareness system for promotion of the issues relating with river borne and marine litter in BSB. BioLearn integrates the
main valuable wetlands and biospheres of the BSB as Danube Biosphere Reserve, Black Sea Biosphere Reserve in UKR, Pomorie
Wetland Complex- BG, the Delta of Merich/ Evros River with its both Greek and Turkish sides and Wetlands of Central Kolkheti
and protected area in Tbilisi/Georgia. BioLearn will provide and evaluate mechanisms to enable society to perceive the impact of
litter on the marine environment and will provide solutions that impact.</t>
  </si>
  <si>
    <t>01.09.2018-31.10.2020</t>
  </si>
  <si>
    <t>TR212, Edirne 22700 Enez</t>
  </si>
  <si>
    <t>Lista contractelor de finantare Call 1 semnate de beneficiari la nivelul POC BMN 2014-2020</t>
  </si>
  <si>
    <r>
      <t>MARLENA – Marine and River Litter Elimination New Approach is set towards union of the forces against pollution near the Black sea, rivers, protected areas and nature reserves or in the vicinity of the Black sea basin.  All 5 target regions are in BSBasin and have rich biological diversity and tourism potential. Project aims at jointly raising public awareness and education regarding river and marine litter problems, the value of biodiversity and environmental protection for target audiences such as youth, tourists, business, local communities and authorities, educational organizations. Particular attention is paid to development of environmentally and responsible-citizenship and ecological behavior among youth.
MARLENA aims to strength community action and to involve local population in promotion and implementation of cross-border Black Sea Basin coastal and river clean-up campaigns and share good experiences in this field in reducing and eliminating pollution.  
Group of activities are as follows: Joint Management activities-meetings, reporting, Joint implementation activities: 
1</t>
    </r>
    <r>
      <rPr>
        <vertAlign val="superscript"/>
        <sz val="8"/>
        <color theme="1"/>
        <rFont val="Calibri"/>
        <family val="2"/>
        <scheme val="minor"/>
      </rPr>
      <t>st</t>
    </r>
    <r>
      <rPr>
        <sz val="8"/>
        <color theme="1"/>
        <rFont val="Calibri"/>
        <family val="2"/>
        <scheme val="minor"/>
      </rPr>
      <t xml:space="preserve"> Group: Better cooperation of organizations in BSB - survey on existing policy and legislation, networks and cooperation initiative to reduce river and marine litter in BSB; Development of focus groups: waste management, illegal dumping and landfill sites on riverbanks/protection of the important natural areas from the water pollutions; guide with the good waste management practices of local authorities and environmental organizations, round tables and conferences between the partners, joint platform for signalization for wastes and illegal dumping sites, initiation of cross-border joint actions in 5 languages;
2nd Group: Straightening capacity of local interested organizations: small –scale investment works will be implemented on the territory of 2 partners for solving common environmental issues: promotion of a good European practice for the use of a separate waste collection system in Bulgaria and Elimination and reduction of illegal dumping and landfill sites on riverbank in Demirkoy, Turkey and turning it into a beautiful park. Capacity building trainings of the local authorities, good practice exchanges.
3rd Group: Activities for increasing of the public awareness and enhance of public include: wide awareness campaign in Black sea basin countries including: informational meetings, Preparation ‘responsible-citizenship’ guidelines for children and students, tourists, and visitors , River and sea-cost clean up informational campaigns, organization of eco actions and eco camps for  enhancing the ecological culture of youth. </t>
    </r>
  </si>
  <si>
    <t>Acronim</t>
  </si>
  <si>
    <t xml:space="preserve">Project </t>
  </si>
  <si>
    <t>Total cheltuieli eligibile</t>
  </si>
  <si>
    <t>Co-finantare ENI</t>
  </si>
  <si>
    <t>Acoperire geografica</t>
  </si>
  <si>
    <t>Nr.</t>
  </si>
  <si>
    <t>Cod EMS</t>
  </si>
  <si>
    <t>Beneficiar Lider</t>
  </si>
  <si>
    <t>Data semnare contract finantare</t>
  </si>
  <si>
    <t>18.06.2018</t>
  </si>
  <si>
    <t>25.07.2018</t>
  </si>
  <si>
    <t>01.08.2018</t>
  </si>
  <si>
    <t>09.08.2018</t>
  </si>
  <si>
    <t>13.08.2018</t>
  </si>
  <si>
    <t>16.08.2018</t>
  </si>
  <si>
    <t>17.09.2018</t>
  </si>
  <si>
    <t>19.09.2018</t>
  </si>
  <si>
    <t>10.09.2019</t>
  </si>
  <si>
    <t>20.09.2018</t>
  </si>
  <si>
    <t>10.10.2018</t>
  </si>
  <si>
    <t>22.10.2018</t>
  </si>
  <si>
    <t>09.11.2018</t>
  </si>
  <si>
    <t>20.11.2018</t>
  </si>
  <si>
    <t>26.03.2019</t>
  </si>
  <si>
    <t>01.04.2019</t>
  </si>
  <si>
    <t>04.04.2019</t>
  </si>
  <si>
    <t>24.05.2019</t>
  </si>
  <si>
    <t xml:space="preserve">Turcia         Ucraina         Georgia     Bulgaria       Grecia               </t>
  </si>
  <si>
    <t>Interreg V-A Romania Hungary</t>
  </si>
  <si>
    <t xml:space="preserve">Registru contracte de finantare  </t>
  </si>
  <si>
    <t>Nr. crt.</t>
  </si>
  <si>
    <t>eMS code</t>
  </si>
  <si>
    <t>Prioritatea de investitii</t>
  </si>
  <si>
    <t>Titlul proiectului</t>
  </si>
  <si>
    <t>Acronym</t>
  </si>
  <si>
    <t>Beneficiar lider</t>
  </si>
  <si>
    <t>Parteneri</t>
  </si>
  <si>
    <t>Judet</t>
  </si>
  <si>
    <t>Buget total pe proiect
Euro</t>
  </si>
  <si>
    <t>Buget total pe partener
Euro</t>
  </si>
  <si>
    <t>FEDR total pe proiect
Euro</t>
  </si>
  <si>
    <t>FEDR pe partener
Euro</t>
  </si>
  <si>
    <t>Durata implementare
(luni)</t>
  </si>
  <si>
    <t xml:space="preserve">Expert - SC </t>
  </si>
  <si>
    <t>Expert - IP</t>
  </si>
  <si>
    <t>Data primire pachet documente 
(pt avizare contract)</t>
  </si>
  <si>
    <t>Data finalizare pachet contractare
(semnare lista verificare)</t>
  </si>
  <si>
    <t>Data incarcare domunentatie de contractare
in eMS</t>
  </si>
  <si>
    <t>Numar / data contract</t>
  </si>
  <si>
    <t>Data semnare contract finantare
AM</t>
  </si>
  <si>
    <t>Data semnare contract finantare
BP</t>
  </si>
  <si>
    <t>OBS.</t>
  </si>
  <si>
    <t>ROHU445</t>
  </si>
  <si>
    <t>6/c</t>
  </si>
  <si>
    <t>Romanian-Hungarian cross-border cultural incubator for performing arts</t>
  </si>
  <si>
    <t>CBC Incubator</t>
  </si>
  <si>
    <t>Csokonai Theatre</t>
  </si>
  <si>
    <t>Hajdu-Bihar</t>
  </si>
  <si>
    <t>Liana Nasta</t>
  </si>
  <si>
    <t>Monika Huszti</t>
  </si>
  <si>
    <t>25.06.2019</t>
  </si>
  <si>
    <t>92482/
08.07.2019</t>
  </si>
  <si>
    <t>08.07.2019</t>
  </si>
  <si>
    <t>12.07.2019</t>
  </si>
  <si>
    <t>In implementare</t>
  </si>
  <si>
    <t>Municipality of Debrecen</t>
  </si>
  <si>
    <t>Szigligeti Színház Theatre</t>
  </si>
  <si>
    <t>Bihor</t>
  </si>
  <si>
    <t>ROHU446</t>
  </si>
  <si>
    <t>Romanian-Hungarian Cross-Border Education Centre of Cultural and Historical Heritage</t>
  </si>
  <si>
    <t>EduCultCentre</t>
  </si>
  <si>
    <t>Eniko Szucs</t>
  </si>
  <si>
    <t>Gabor Balogh</t>
  </si>
  <si>
    <t>21.06.2019</t>
  </si>
  <si>
    <t>24.06.2019</t>
  </si>
  <si>
    <t>92591/
08.07.2019</t>
  </si>
  <si>
    <t>16.07.2019</t>
  </si>
  <si>
    <t>Țării Crișurilor Museum</t>
  </si>
  <si>
    <t>Varad Cultural Journal</t>
  </si>
  <si>
    <t>ROHU444</t>
  </si>
  <si>
    <t>7/b</t>
  </si>
  <si>
    <t>Connecting communities to the TEN-T infrastructure in the Romanian - Hungarian border area</t>
  </si>
  <si>
    <t>ConComTEN-T</t>
  </si>
  <si>
    <t>Arad County</t>
  </si>
  <si>
    <t>Arad</t>
  </si>
  <si>
    <t>Viktor Fekete</t>
  </si>
  <si>
    <t>19.06.2019</t>
  </si>
  <si>
    <t>20.06.2019</t>
  </si>
  <si>
    <t>92380/
08.07.2019</t>
  </si>
  <si>
    <t>11.07.2019</t>
  </si>
  <si>
    <t>Bekes County Foundation for Enterprise Development</t>
  </si>
  <si>
    <t>Bekes</t>
  </si>
  <si>
    <t>Curtici Town</t>
  </si>
  <si>
    <t>ROHU443</t>
  </si>
  <si>
    <t>9/a</t>
  </si>
  <si>
    <t>Babies across borders - connecting health services in the field of obstetrics - gynecology and neonatal care between emergency clinical county hospital Pius Brînzeu Timișoara and the pediatric clinic of Szeged</t>
  </si>
  <si>
    <t>BABYROHU</t>
  </si>
  <si>
    <t xml:space="preserve">Timis County </t>
  </si>
  <si>
    <t>Timis</t>
  </si>
  <si>
    <t xml:space="preserve">Gabor Balog </t>
  </si>
  <si>
    <t>24.09.2019</t>
  </si>
  <si>
    <t>136840/ 10.10.2019</t>
  </si>
  <si>
    <t>09.10.2019</t>
  </si>
  <si>
    <t>21.10.2019</t>
  </si>
  <si>
    <t>University Of Szeged</t>
  </si>
  <si>
    <t>Csongrád</t>
  </si>
  <si>
    <t>Emergency Clinical County Hospital "Pius Brinzeu" Timisoara</t>
  </si>
  <si>
    <t>ROHU450</t>
  </si>
  <si>
    <t>Development and Testing of Efficient Screening and Prevention Programs</t>
  </si>
  <si>
    <t>DESP</t>
  </si>
  <si>
    <t>Csongrád County Health Care Center Hódmezővásárhely - Makó</t>
  </si>
  <si>
    <t>Sebesi Nora</t>
  </si>
  <si>
    <t>15.07.2019</t>
  </si>
  <si>
    <t>106520/
06.08.2019</t>
  </si>
  <si>
    <t>10.08.2019</t>
  </si>
  <si>
    <t>Association of Vincentian Sisters of Charity</t>
  </si>
  <si>
    <t>Satu - Mare</t>
  </si>
  <si>
    <t>ROHU449</t>
  </si>
  <si>
    <t>Integrated project for sustainable development in the mountain area of Bihor County, improvement of access and development in health care services in case of medical interventions for emergency situations</t>
  </si>
  <si>
    <t>IPHEALTH</t>
  </si>
  <si>
    <t>Bihor County Council</t>
  </si>
  <si>
    <t>07.08.2019</t>
  </si>
  <si>
    <t>121097/ 09.09.2019</t>
  </si>
  <si>
    <t>06.09.2019</t>
  </si>
  <si>
    <t>12.09.2019</t>
  </si>
  <si>
    <t>Local Government of Berettyóújfalu City</t>
  </si>
  <si>
    <t xml:space="preserve">Hajdú-Bihar </t>
  </si>
  <si>
    <t xml:space="preserve">Municipality of Oradea </t>
  </si>
  <si>
    <t>Municipality of Marghita</t>
  </si>
  <si>
    <t>Municipality of Salonta</t>
  </si>
  <si>
    <t>Alesd  City</t>
  </si>
  <si>
    <t>Municipality of Beiuș</t>
  </si>
  <si>
    <t>University of Oradea, Faculty of Medicine and Pharmacy</t>
  </si>
  <si>
    <t>Associated Partner of LP</t>
  </si>
  <si>
    <t>Mountain and Cave Rescue Service of Bihor County / Mountain Rescue Asociation of Bihor County</t>
  </si>
  <si>
    <t>Associated Partner of PP2</t>
  </si>
  <si>
    <t>Gróf Tisza István Hospital</t>
  </si>
  <si>
    <t xml:space="preserve">Szabolcs-Szatmár-Bereg </t>
  </si>
  <si>
    <t>Associated Partner of PP3</t>
  </si>
  <si>
    <t>Inspectoratul pentru Situații de Urgență ”CRIȘANA” al județului BIHOR</t>
  </si>
  <si>
    <t>ROHU452
cu AjS</t>
  </si>
  <si>
    <t>8/b</t>
  </si>
  <si>
    <t>Joint Employment-Driven Initiative</t>
  </si>
  <si>
    <t>JEDI</t>
  </si>
  <si>
    <t>Szeged Center of Vocational Training</t>
  </si>
  <si>
    <t xml:space="preserve">Csongrád </t>
  </si>
  <si>
    <t>Gabor Balog</t>
  </si>
  <si>
    <t>03.02.2020</t>
  </si>
  <si>
    <t>Contract semnat</t>
  </si>
  <si>
    <t>DKMT Danube-Kris-Mures-Tisa Euroregional Development Agency - Nonprofit Public Benefit Limited</t>
  </si>
  <si>
    <t>Roman Catholic Diocese of Szeged-Csanád</t>
  </si>
  <si>
    <t>Homokhát Euroinregration Regional Development Agency</t>
  </si>
  <si>
    <t>Timis County</t>
  </si>
  <si>
    <t>Timis Chamber of Commerce, Industry and Agriculture</t>
  </si>
  <si>
    <t>ROHU343</t>
  </si>
  <si>
    <t>Marius Corduneanu</t>
  </si>
  <si>
    <t>Huszti Monika</t>
  </si>
  <si>
    <t>05.10.2018</t>
  </si>
  <si>
    <t>123171 / 23.10.2018</t>
  </si>
  <si>
    <t>19.10.2018</t>
  </si>
  <si>
    <t>30.10.2018</t>
  </si>
  <si>
    <t>Contract finalizat.
Trecut in faza FA. ROHU445</t>
  </si>
  <si>
    <t>ROHU344</t>
  </si>
  <si>
    <t>Viktor Kekete</t>
  </si>
  <si>
    <t>08.10.2018</t>
  </si>
  <si>
    <t>123227 / 23.10.2018</t>
  </si>
  <si>
    <t>Contract finalizat.
Trecut in faza FA. ROHU446</t>
  </si>
  <si>
    <t>ROHU349</t>
  </si>
  <si>
    <t>Easing Access to Systemic Discovery of Our Origins and Resources</t>
  </si>
  <si>
    <t>EASYDOOR</t>
  </si>
  <si>
    <t>Self-government of Szabolcs-Szatmár-Bereg County</t>
  </si>
  <si>
    <t>Balog Gabor</t>
  </si>
  <si>
    <t>24.09.2018</t>
  </si>
  <si>
    <t>114726 / 05.10.2018</t>
  </si>
  <si>
    <r>
      <rPr>
        <b/>
        <sz val="9"/>
        <rFont val="Arial"/>
        <family val="2"/>
      </rPr>
      <t xml:space="preserve">Contract finalizat. </t>
    </r>
    <r>
      <rPr>
        <b/>
        <sz val="9"/>
        <color indexed="10"/>
        <rFont val="Arial"/>
        <family val="2"/>
      </rPr>
      <t xml:space="preserve">
</t>
    </r>
    <r>
      <rPr>
        <b/>
        <sz val="9"/>
        <rFont val="Arial"/>
        <family val="2"/>
      </rPr>
      <t>Trecut in faza FA. ROHU456</t>
    </r>
    <r>
      <rPr>
        <b/>
        <sz val="9"/>
        <color indexed="10"/>
        <rFont val="Arial"/>
        <family val="2"/>
      </rPr>
      <t xml:space="preserve">
</t>
    </r>
  </si>
  <si>
    <t>Szabolcs-Szatmár-Bereg County Regional Development and Environmental Management Agency Nonprofit Ltd</t>
  </si>
  <si>
    <t>„KÖLCSEY” Television Program Service Nonprofit Limited Liability Company</t>
  </si>
  <si>
    <t>Territorial Administrative Unit of Satu Mare County</t>
  </si>
  <si>
    <t>Satu Mare County Museum</t>
  </si>
  <si>
    <t>ROHU329</t>
  </si>
  <si>
    <t>Fekete Viktor</t>
  </si>
  <si>
    <t>07.09.2018</t>
  </si>
  <si>
    <t>110559 / 27.09.2018</t>
  </si>
  <si>
    <t>26.09.2018</t>
  </si>
  <si>
    <t>02.10.2018</t>
  </si>
  <si>
    <t>Contract finalizat.
Trecut in faza FA. ROHU444</t>
  </si>
  <si>
    <t>ROHU355</t>
  </si>
  <si>
    <t>01.10.2018</t>
  </si>
  <si>
    <t>119748 / 16.10.2018</t>
  </si>
  <si>
    <t>15.10.2018</t>
  </si>
  <si>
    <t>Contract finalizat.
Trecut in etapa FA. ROHU452</t>
  </si>
  <si>
    <t>ROHU138</t>
  </si>
  <si>
    <t>Nora Sebesi</t>
  </si>
  <si>
    <t>113219 / 03.10.2018</t>
  </si>
  <si>
    <t>16.10.2018</t>
  </si>
  <si>
    <t>Contract finalizat.
Trecut in etapa FA
ROHU443</t>
  </si>
  <si>
    <t>ROHU236</t>
  </si>
  <si>
    <t>Cross-border health co-operation for effective prevention and better quality medical services and efficient rehabilitation and recreation in Békés and Arad counties</t>
  </si>
  <si>
    <t>HEALTHCBC</t>
  </si>
  <si>
    <t xml:space="preserve">The Local Government of Békés County </t>
  </si>
  <si>
    <t>Békés</t>
  </si>
  <si>
    <t>Huszti Monika/ Nora Sebesi</t>
  </si>
  <si>
    <t>07.06.2019</t>
  </si>
  <si>
    <t>10.06.2019</t>
  </si>
  <si>
    <t>81722/14.06.2019</t>
  </si>
  <si>
    <t>14.06.2019</t>
  </si>
  <si>
    <t>28.06.2019</t>
  </si>
  <si>
    <r>
      <rPr>
        <b/>
        <sz val="9"/>
        <rFont val="Arial"/>
        <family val="2"/>
      </rPr>
      <t>Contract finalizat.
Trecut in etapa FA ROHU453</t>
    </r>
    <r>
      <rPr>
        <b/>
        <sz val="9"/>
        <color indexed="10"/>
        <rFont val="Arial"/>
        <family val="2"/>
      </rPr>
      <t xml:space="preserve">
</t>
    </r>
  </si>
  <si>
    <t>The Rescue Team Foundation for Emergency Situations of South Bekes</t>
  </si>
  <si>
    <t>South East Hungary Special Emergency Service Association</t>
  </si>
  <si>
    <t>Arad County Council</t>
  </si>
  <si>
    <t>ROHU240</t>
  </si>
  <si>
    <t>110539 / 27.09.2018</t>
  </si>
  <si>
    <t>Contract finalizat.
Trecut in faza FA. ROHU450</t>
  </si>
  <si>
    <t>ROHU245</t>
  </si>
  <si>
    <t>ROcHUs - Care for health in Satu Mare and Szabolcs-Szatmár-Bereg counties</t>
  </si>
  <si>
    <t>ROcHUs</t>
  </si>
  <si>
    <t>Satu Mare County Emergency Hospital</t>
  </si>
  <si>
    <t>Cristina Vesa</t>
  </si>
  <si>
    <t>21.09.2018</t>
  </si>
  <si>
    <t>115118 / 05.10.2018</t>
  </si>
  <si>
    <t>04.10.2018</t>
  </si>
  <si>
    <t>12.10.2018</t>
  </si>
  <si>
    <t>Contract finalizat.
Trecut in faza FA. ROHU457</t>
  </si>
  <si>
    <t xml:space="preserve">Satu Mare County Administrative-Territorial Unit </t>
  </si>
  <si>
    <t>Szabolcs-Szatmár-Bereg County Hospitals and University Hospital</t>
  </si>
  <si>
    <t>Szabolcs-Szatmár-Bereg</t>
  </si>
  <si>
    <t>Hospital of Felső-Szabolcs</t>
  </si>
  <si>
    <t>ROHU275</t>
  </si>
  <si>
    <t>110550 / 27.09.2018</t>
  </si>
  <si>
    <t>Contract finalizat.
Trecut in faza FA
ROHU449</t>
  </si>
  <si>
    <t>ROHU102</t>
  </si>
  <si>
    <t>5/b</t>
  </si>
  <si>
    <t>Mitigating the negative effects of hail in Satu Mare county</t>
  </si>
  <si>
    <t>SILVER</t>
  </si>
  <si>
    <t>Consiliul Judetean Satu Mare</t>
  </si>
  <si>
    <t>Satu-Mare</t>
  </si>
  <si>
    <t>Sebastian Sturz</t>
  </si>
  <si>
    <t>Radmila Mendebaba</t>
  </si>
  <si>
    <t>15.03.2018</t>
  </si>
  <si>
    <t>39833/ 05.04.2018</t>
  </si>
  <si>
    <t>04.04.2018</t>
  </si>
  <si>
    <t>11.04.2018</t>
  </si>
  <si>
    <t>Országos Meteorológiai Szolgálat</t>
  </si>
  <si>
    <t>Budapesta</t>
  </si>
  <si>
    <t>ROHU11</t>
  </si>
  <si>
    <t>Flood risk management improvement on the Mures River in the cross border area</t>
  </si>
  <si>
    <t>FORMURES</t>
  </si>
  <si>
    <t>Administratia Bazinala de Apa Mures</t>
  </si>
  <si>
    <t>Mureş/ARAD</t>
  </si>
  <si>
    <t>21.03.2018</t>
  </si>
  <si>
    <t>28.03.2018</t>
  </si>
  <si>
    <t>41099/ 11.04.2018</t>
  </si>
  <si>
    <t>13.04.2018</t>
  </si>
  <si>
    <t>Alsó-Tisza-vidéki Vízügyi Igazgatóság</t>
  </si>
  <si>
    <t>ROHU10</t>
  </si>
  <si>
    <t>Joint development of the voluntary emergency response and disaster management capacity in the eligible border area</t>
  </si>
  <si>
    <t>VOLUNTEER</t>
  </si>
  <si>
    <t>Asociatia Pentru Promovarea Afacerilor în România</t>
  </si>
  <si>
    <t>26.03.2018</t>
  </si>
  <si>
    <t>27.03.2018</t>
  </si>
  <si>
    <t>41118/ 11.04.2018</t>
  </si>
  <si>
    <t>17.04.2018</t>
  </si>
  <si>
    <t>Comuna Diosig</t>
  </si>
  <si>
    <t>Hajdú Bihar Megyei Tűzoltószövetség</t>
  </si>
  <si>
    <t>ROHU84</t>
  </si>
  <si>
    <t xml:space="preserve">Integrated cross-border approach for improving the cooperation and joint preparedness on risk prevention and disaster management at the level of Bihor Hajdu-Bihar Euroregion </t>
  </si>
  <si>
    <t>CROSSRISKS</t>
  </si>
  <si>
    <t>Asociatia Serviciul pentru Asistenta in Situatii Speciale - SARTISS</t>
  </si>
  <si>
    <t>Julia Kadar</t>
  </si>
  <si>
    <t>22.03.2018</t>
  </si>
  <si>
    <t>41336/ 12.04.2018</t>
  </si>
  <si>
    <t>12.04.2018</t>
  </si>
  <si>
    <t>20.04.2018</t>
  </si>
  <si>
    <t>HAJDU-BIHAR MEGYEI KATASZTROFAVEDELMI IGAZGATOSAG</t>
  </si>
  <si>
    <t>Hajdú-Bihar</t>
  </si>
  <si>
    <t>ROHU41</t>
  </si>
  <si>
    <t>Safer communities in the cross border area by improved disaster management</t>
  </si>
  <si>
    <t>SafeArea</t>
  </si>
  <si>
    <t xml:space="preserve">Comuna Valcani </t>
  </si>
  <si>
    <t>Marius Olariu</t>
  </si>
  <si>
    <t>12.03.2018</t>
  </si>
  <si>
    <t>19.03.2018</t>
  </si>
  <si>
    <t>41022/ 04.04.2018</t>
  </si>
  <si>
    <t>10.04.2018</t>
  </si>
  <si>
    <t>Proiect finalizat.</t>
  </si>
  <si>
    <t>Földeák Község Önkormányzata</t>
  </si>
  <si>
    <t>Csongrad</t>
  </si>
  <si>
    <t>ROHU80</t>
  </si>
  <si>
    <t>Cross-border integrated monitoring, risk prevention and disaster management centre</t>
  </si>
  <si>
    <t>JOINTRESCUE</t>
  </si>
  <si>
    <t xml:space="preserve">Comuna Odoreu </t>
  </si>
  <si>
    <t>Satu Mare</t>
  </si>
  <si>
    <t>20.03.2018</t>
  </si>
  <si>
    <t>41117/ 11.04.2018</t>
  </si>
  <si>
    <t>Tyukodi Önkéntes Tűzoltó Egyesület</t>
  </si>
  <si>
    <t>Szabolcs-Szatmar-Bereg</t>
  </si>
  <si>
    <t>Comuna Halmeu</t>
  </si>
  <si>
    <t>Comuna Viile Satu Mare</t>
  </si>
  <si>
    <t>Comuna Paulesti</t>
  </si>
  <si>
    <t>ROHU68</t>
  </si>
  <si>
    <t>Creating a joint tourist destination in the cross-border area of Lugașu de Jos and Komádi, through cross-border protection of natural heritage values along the Crișul Repede Valley</t>
  </si>
  <si>
    <t>PRO-CRV</t>
  </si>
  <si>
    <t xml:space="preserve">Comuna Lugașu de Jos </t>
  </si>
  <si>
    <t>Sandor Lucaci</t>
  </si>
  <si>
    <t>16.03.2018</t>
  </si>
  <si>
    <t>41086/11.04.2018</t>
  </si>
  <si>
    <t>Komádi Városi Önkormányzat</t>
  </si>
  <si>
    <t>Asociația ”Pro Valea Crișului Repede – Pro Sebes Koros Volgy”</t>
  </si>
  <si>
    <t>ROHU103</t>
  </si>
  <si>
    <t>Joint protection of cross-border natural values Carei-Nyiradony</t>
  </si>
  <si>
    <t>IRIS</t>
  </si>
  <si>
    <t>Municipiul Carei</t>
  </si>
  <si>
    <t>23.03.2018</t>
  </si>
  <si>
    <t>41124/ 11.04.2018</t>
  </si>
  <si>
    <t>18.04.2018</t>
  </si>
  <si>
    <t>Gúth-Keled Idegenforgalmi és Természetvédelmi Közhasznú Egyesület</t>
  </si>
  <si>
    <t>ROHU29</t>
  </si>
  <si>
    <t>Conservation and protection of ecosystems endangered by lack of thermal and freshwater in crossborder area</t>
  </si>
  <si>
    <t>AQUARES</t>
  </si>
  <si>
    <t xml:space="preserve">Asociatia de Dezvoltare Intercomunitara- Zona Metropolitana Oradea </t>
  </si>
  <si>
    <t>Monica Sav</t>
  </si>
  <si>
    <t>25.04.2018</t>
  </si>
  <si>
    <t>53131/ 11.05.2018</t>
  </si>
  <si>
    <t>10.05.2018</t>
  </si>
  <si>
    <t>16.05.2018</t>
  </si>
  <si>
    <t>Asociatia Pescarilor Sportivi Aqua Crisius</t>
  </si>
  <si>
    <t>Universitatea Oradea</t>
  </si>
  <si>
    <t>MTA Atommagkutató Intézet</t>
  </si>
  <si>
    <t>ROHU14</t>
  </si>
  <si>
    <t>Conservation, protection and promotion of the natural values from the Salonta-Békéscsaba crossborder area</t>
  </si>
  <si>
    <t>The nature corner</t>
  </si>
  <si>
    <t>Municipiul Salonta</t>
  </si>
  <si>
    <t>Paul Lazarov</t>
  </si>
  <si>
    <t>03.04.2018</t>
  </si>
  <si>
    <t>41319/ 12.04.2018</t>
  </si>
  <si>
    <t>12.04.20108</t>
  </si>
  <si>
    <t>Körösök Völgye Natúrpark Egyesület</t>
  </si>
  <si>
    <t>Asociația Milvus Transilvania Vest</t>
  </si>
  <si>
    <t>Békés Város Önkormányzata</t>
  </si>
  <si>
    <t>ROHU53</t>
  </si>
  <si>
    <t>Conservation and protection of the cross border natural heritage of Bihor - Hajdú-Bihar counties</t>
  </si>
  <si>
    <t>Na-Tu-Re</t>
  </si>
  <si>
    <t xml:space="preserve">Comuna Sinmartin </t>
  </si>
  <si>
    <t>Paul Lazarov/ Monica Sav</t>
  </si>
  <si>
    <t>26.04.2018</t>
  </si>
  <si>
    <t>62832/06.06.2018</t>
  </si>
  <si>
    <t>30.05.2018</t>
  </si>
  <si>
    <t>11.06.2018</t>
  </si>
  <si>
    <t>Fundatia pentru cultura si educatie ecologista Ecotop</t>
  </si>
  <si>
    <t>Zold Kor -a Fold Baratai Magyarorszag Tagja</t>
  </si>
  <si>
    <t>ROHU79</t>
  </si>
  <si>
    <t>Joint Conservation Management and Development of Information Infrastructure of Protected Areas along the Romanian and Hungarian Course of Tur River</t>
  </si>
  <si>
    <t>ROHU TURRIVER</t>
  </si>
  <si>
    <t>Hortobágy National Park Directorate/ Hortobágyi Nemzeti Park Igazgatóság</t>
  </si>
  <si>
    <t>41122/ 11.04.2018</t>
  </si>
  <si>
    <t>Societatea Carpatina Ardeleana - Satu Mare</t>
  </si>
  <si>
    <t>ROHU7</t>
  </si>
  <si>
    <t>Joint Challenge and Joint Cooperation for the Management of Cross-Border Natural Heritage</t>
  </si>
  <si>
    <t>JCJCMCBNH</t>
  </si>
  <si>
    <t>Societatea de Binefacere „Don Orione”</t>
  </si>
  <si>
    <t>15.03.2018
27.03.2018</t>
  </si>
  <si>
    <t>41097/ 11.04.2018</t>
  </si>
  <si>
    <t>Bekes County Chamber of Commerce and Industry   /Békés Megyei Kereskedelmi és Iparkamara</t>
  </si>
  <si>
    <t xml:space="preserve"> Koros-Maros National Park Directorate /Körös-Maros Nemzeti Park Igazgatóság</t>
  </si>
  <si>
    <t>ROHU115</t>
  </si>
  <si>
    <t>From One Bridge to another - De la un pod la altul – Hídtól hídig</t>
  </si>
  <si>
    <t>FOBTA</t>
  </si>
  <si>
    <t xml:space="preserve">Comuna Sălacea </t>
  </si>
  <si>
    <t>39904/ 05.04.2018</t>
  </si>
  <si>
    <t>Hortobágy Község Önkormányzata</t>
  </si>
  <si>
    <t>ROHU62</t>
  </si>
  <si>
    <t>Borderless green corridor</t>
  </si>
  <si>
    <t>JOINTGREENCORR</t>
  </si>
  <si>
    <t>41036/ 04.04.2018</t>
  </si>
  <si>
    <t>Csenger Város Önkormányzata</t>
  </si>
  <si>
    <t>Asociatia Interaction 2050</t>
  </si>
  <si>
    <t>ROHU54</t>
  </si>
  <si>
    <t>Cooperating on risk prevention and disaster management in the Zerind-Újkígyós cross-border area</t>
  </si>
  <si>
    <t>RiskMan</t>
  </si>
  <si>
    <t>Comuna Zerind</t>
  </si>
  <si>
    <t>25.03.2019</t>
  </si>
  <si>
    <t>51990 / 10.04.2019</t>
  </si>
  <si>
    <t>08.04.2019</t>
  </si>
  <si>
    <t>16.04.2019</t>
  </si>
  <si>
    <t>Újkígyós Város</t>
  </si>
  <si>
    <t>ROHU28</t>
  </si>
  <si>
    <t xml:space="preserve">Development of flood protection centre of Szanazug and rehabilitation of the penstock and hydro-mechanical equipment in Tulca         </t>
  </si>
  <si>
    <t>SZANAZUG-TULCA</t>
  </si>
  <si>
    <t>Administratia Nationala Apele Romane - Administratia Bazinala de Apa Crisuri</t>
  </si>
  <si>
    <t>04.05.2018/
05.07.2018</t>
  </si>
  <si>
    <t>08.05.2018/
06.07.2018</t>
  </si>
  <si>
    <t>84748/ 24.07.2018</t>
  </si>
  <si>
    <t>24.07.2018</t>
  </si>
  <si>
    <t>30.07.2018</t>
  </si>
  <si>
    <t xml:space="preserve"> In implementare</t>
  </si>
  <si>
    <t>Körös-vidéki Vízügyi Igazgatóság</t>
  </si>
  <si>
    <t>ROHU126</t>
  </si>
  <si>
    <t>Nature preservation, protection and promotion on both sides of the Romainian-Hungarian border</t>
  </si>
  <si>
    <t>PRONATURE</t>
  </si>
  <si>
    <t>Consiliul Judetean Bihor</t>
  </si>
  <si>
    <t>09.07.2018</t>
  </si>
  <si>
    <t>09.07.2019</t>
  </si>
  <si>
    <t>84779/ 24.07.2018</t>
  </si>
  <si>
    <t>Primaria Vadu Crisului</t>
  </si>
  <si>
    <t>Asociația Centrul pentru arii protejate și dezvoltare durabilă Bihor</t>
  </si>
  <si>
    <t>Körösszegapáti Nagyközségi Önkormányzat</t>
  </si>
  <si>
    <t>ROHU72</t>
  </si>
  <si>
    <t>Cross - border network for disaster resilience and emergency situations risks management</t>
  </si>
  <si>
    <t xml:space="preserve">CBN </t>
  </si>
  <si>
    <t xml:space="preserve">Inter - Community Development Association for the Emergency Situations Management </t>
  </si>
  <si>
    <t>25.04.2019</t>
  </si>
  <si>
    <t>71474/ 24.05.2019</t>
  </si>
  <si>
    <t>23.05.2019</t>
  </si>
  <si>
    <t>03.06.2019</t>
  </si>
  <si>
    <t>Unitatea Administrativ – Teritorială Județul Arad</t>
  </si>
  <si>
    <t>Unitatea Administrativ - Teritoriala Judetul Timis</t>
  </si>
  <si>
    <t>Volunteer Firefighter Association of Morahalom City/ Mórahalom Város Önkéntes Tűzoltó Egyesület</t>
  </si>
  <si>
    <t>ROHU35</t>
  </si>
  <si>
    <t>Greening Footprints</t>
  </si>
  <si>
    <t>GREEFOP</t>
  </si>
  <si>
    <t>Szent István University - Arboretum of Szarvas</t>
  </si>
  <si>
    <t>Nora Sebesi/ Balogh Gabor</t>
  </si>
  <si>
    <t>75612/ 04.07.2018</t>
  </si>
  <si>
    <t>26.06.2018</t>
  </si>
  <si>
    <t>10.07.2018</t>
  </si>
  <si>
    <t xml:space="preserve">Episcopia Romano-Catolică Oradea </t>
  </si>
  <si>
    <t>ROHU48</t>
  </si>
  <si>
    <t>Development of an integrated response capacity to cross-border emergency situations</t>
  </si>
  <si>
    <t>DIRCCES</t>
  </si>
  <si>
    <t>Town of Alesd</t>
  </si>
  <si>
    <t>130698/
30.09.2019</t>
  </si>
  <si>
    <t>27.09.2019</t>
  </si>
  <si>
    <t>03.10.2019</t>
  </si>
  <si>
    <t>Sinteu Commune</t>
  </si>
  <si>
    <t>Szarvas Town Self-Government</t>
  </si>
  <si>
    <t>ROHU208</t>
  </si>
  <si>
    <t>6/b</t>
  </si>
  <si>
    <t>Improving Quality Management of Cross-border Rivers: Criș (Körös), Mures (Maros) and Tisa (Tisza)</t>
  </si>
  <si>
    <t>AQUALITY</t>
  </si>
  <si>
    <t>Compania de Apa Arad</t>
  </si>
  <si>
    <t>22.11.2018</t>
  </si>
  <si>
    <t>39772/ 19.03.2019</t>
  </si>
  <si>
    <t>14.03.2019</t>
  </si>
  <si>
    <t>22.03.2019</t>
  </si>
  <si>
    <t>Waterworks Szeged</t>
  </si>
  <si>
    <t>ROHU224</t>
  </si>
  <si>
    <t>Development of the internal water system of common interest on the Mureşel Channel, Ier Connecting Channel and Ier Channel</t>
  </si>
  <si>
    <t>MURESE</t>
  </si>
  <si>
    <t xml:space="preserve">Agentia Nationala de Imbunatatiri Funciare </t>
  </si>
  <si>
    <t>61454/ 02.05.2019</t>
  </si>
  <si>
    <t>02.05.2019</t>
  </si>
  <si>
    <t>07.05.2019</t>
  </si>
  <si>
    <t>Alsó-Tisza-vidéki Vízügyi Igazgatóság/Lower Tisa District Water Directorate</t>
  </si>
  <si>
    <t xml:space="preserve">
Csongrád </t>
  </si>
  <si>
    <t>ROHU128</t>
  </si>
  <si>
    <t>7/c</t>
  </si>
  <si>
    <t>Eco trans system - eco-frendly cross border transport in Socodor Ketegyhaza area</t>
  </si>
  <si>
    <t>ETS</t>
  </si>
  <si>
    <t>Comuna Socodor</t>
  </si>
  <si>
    <t>21.01.2019</t>
  </si>
  <si>
    <t>20074/ 07.02.2019</t>
  </si>
  <si>
    <t>06.02.2019</t>
  </si>
  <si>
    <t>14.02.2019</t>
  </si>
  <si>
    <t>Kétegyháza Self - Government</t>
  </si>
  <si>
    <t>ROHU140</t>
  </si>
  <si>
    <t>The development of the bike track from the Salonta - Békéscsaba cross border area</t>
  </si>
  <si>
    <t>WeBike</t>
  </si>
  <si>
    <t>Sarkad Város 
Önkormányzata 
- Orasul Sarkad</t>
  </si>
  <si>
    <t xml:space="preserve">Békés </t>
  </si>
  <si>
    <t>Cosmina Raret</t>
  </si>
  <si>
    <t>22.01.2019</t>
  </si>
  <si>
    <t>22397/12.02.2019</t>
  </si>
  <si>
    <t>11.02.2019</t>
  </si>
  <si>
    <t>18.02.2019</t>
  </si>
  <si>
    <t>Comuna Madaras</t>
  </si>
  <si>
    <t>ROHU162</t>
  </si>
  <si>
    <t>11/b1</t>
  </si>
  <si>
    <t>Cluster for Geography, Heritage and Sustainable Development in Bihor - Hajdu Bihar Crossborder Area</t>
  </si>
  <si>
    <t>GEOCLUSTERBHB</t>
  </si>
  <si>
    <t>Universitatea din Oradea</t>
  </si>
  <si>
    <t>Cosmina Mirea</t>
  </si>
  <si>
    <t>18.12.2018</t>
  </si>
  <si>
    <t>11063/23.01.2019</t>
  </si>
  <si>
    <t>21.01.19</t>
  </si>
  <si>
    <t>23.01.2019</t>
  </si>
  <si>
    <t>Bihor Destination Management Agency</t>
  </si>
  <si>
    <t xml:space="preserve">Érmelléki Folk-High School (EFHS) </t>
  </si>
  <si>
    <t>ROHU179</t>
  </si>
  <si>
    <t>Administrative bridge between towns in the Romania - Hungary cross border region</t>
  </si>
  <si>
    <t>ABBTROHU</t>
  </si>
  <si>
    <t>Orasul Alesd</t>
  </si>
  <si>
    <t>152862/18.12.2018</t>
  </si>
  <si>
    <t>19.12.2018</t>
  </si>
  <si>
    <t>Comuna Sinteu</t>
  </si>
  <si>
    <t>Orasul Margjita</t>
  </si>
  <si>
    <t>Szarvas Varos Onkormanyzata
Szarvas Town Self-Government</t>
  </si>
  <si>
    <t>Berettyoujfalu Varos Onkormanyzata/Berettyoujfalu Town Self-Government</t>
  </si>
  <si>
    <t>ROHU181</t>
  </si>
  <si>
    <t>Improve cross-border cooperation between public institutions of Nădlac-Sântana-Elek-Doboz</t>
  </si>
  <si>
    <t>NSED-coop</t>
  </si>
  <si>
    <t>Oraș Nădlac</t>
  </si>
  <si>
    <t>06.12.2018</t>
  </si>
  <si>
    <t>152820/18.12.2018</t>
  </si>
  <si>
    <t>27.12.2018</t>
  </si>
  <si>
    <t>Oraș Sântana</t>
  </si>
  <si>
    <t xml:space="preserve">Elek Város Önkormányzata - Municipality of Elek </t>
  </si>
  <si>
    <t>Doboz Nagyközség Önkormányzata - Municipality of Doboz</t>
  </si>
  <si>
    <t>ROHU183</t>
  </si>
  <si>
    <t>SAFE BORDER, SAFER LIFE</t>
  </si>
  <si>
    <t>SAFEBOR</t>
  </si>
  <si>
    <t xml:space="preserve"> Institutia Prefectului- judetul Bihor</t>
  </si>
  <si>
    <t>17 Month 29 Days</t>
  </si>
  <si>
    <t>23.11.2018</t>
  </si>
  <si>
    <t>150471/14.12.2018</t>
  </si>
  <si>
    <t>12.12.2018</t>
  </si>
  <si>
    <t>14.12.2018</t>
  </si>
  <si>
    <t>Hajdú-Bihar Megyei Rendőr-főkapitányság/Hajdú-Bihar County police</t>
  </si>
  <si>
    <t>Inspectoratul Teritorial al Politiei de Frontiera Oradea</t>
  </si>
  <si>
    <t>Inspectoratul de Politie Judetean Bihor</t>
  </si>
  <si>
    <t>ROHU204</t>
  </si>
  <si>
    <t>Shared problems, joint solutions - improving cooperation between Arad and Bekes public administration</t>
  </si>
  <si>
    <t>WorkMix</t>
  </si>
  <si>
    <t>Unitatea Administrativ Teritorială Judeţul Arad</t>
  </si>
  <si>
    <t>17.12.2018</t>
  </si>
  <si>
    <t>11866/25.01.2019</t>
  </si>
  <si>
    <t>01.02.2019</t>
  </si>
  <si>
    <t>Békés Megyei Önkormányzat/Békés County Government/Council</t>
  </si>
  <si>
    <t xml:space="preserve">Biblioteca Judeteana “Alexandru D. Xenopol” </t>
  </si>
  <si>
    <t>ROHU215</t>
  </si>
  <si>
    <t xml:space="preserve"> Developing common solutions for increasing the drinking water quality</t>
  </si>
  <si>
    <t>4FORH2O</t>
  </si>
  <si>
    <t>APA CANAL NORD VEST S.A.</t>
  </si>
  <si>
    <t>03.12.2018</t>
  </si>
  <si>
    <t>04.12.2018</t>
  </si>
  <si>
    <t>11059/23.01.2019</t>
  </si>
  <si>
    <t>31.01.2019</t>
  </si>
  <si>
    <t>ASOCIATIA INTERCOMUNITARA  ZONA NORD VEST</t>
  </si>
  <si>
    <t xml:space="preserve">COMUNA BORS </t>
  </si>
  <si>
    <t>ALFÖLDVÍZ Regionális Víziközmű-szolgáltató Zártkörűen Működő Részvénytársaság/ALFÖLDVÍZ Regional Water Utility Services Ltd.</t>
  </si>
  <si>
    <t>ROHU217</t>
  </si>
  <si>
    <t>Institutional cooperation in research activities for specialists, training and usage of computational intelligence for fundamenting companies financial decisions</t>
  </si>
  <si>
    <t>CIFIDE</t>
  </si>
  <si>
    <t>Universitatea din Oradea - Facultatea de Stiinte Economice</t>
  </si>
  <si>
    <t>11056/23.01.2019</t>
  </si>
  <si>
    <t>28.01.2019</t>
  </si>
  <si>
    <t>Debreceni Egyetem - Gazdasagtudomanyi Kar - University of Debrecen - Faculty of Economics and Busines</t>
  </si>
  <si>
    <t>ROHU297</t>
  </si>
  <si>
    <t>A Cross-Border Open Model of A Digital Museum Database</t>
  </si>
  <si>
    <t>COMODI</t>
  </si>
  <si>
    <t>Jósa András Museum</t>
  </si>
  <si>
    <t>29.11.2018</t>
  </si>
  <si>
    <t>152855/18.12.2018</t>
  </si>
  <si>
    <t>10.01.2019</t>
  </si>
  <si>
    <t>Muzeul Judetean Satu Mare</t>
  </si>
  <si>
    <t>Csenger Város Önkormányzata/Municipality of Csenger</t>
  </si>
  <si>
    <t>Geszterédi Aranyszablya Társaság Alapítvány/Geszteréd Aranyszablya Society</t>
  </si>
  <si>
    <t>Unitate Administrativ Teritorială Oraşul Tăşnad</t>
  </si>
  <si>
    <t>Unitate Administrativ Teritorială Comuna Vetiș,</t>
  </si>
  <si>
    <t>ROHU300</t>
  </si>
  <si>
    <t>Common challenges - common solutions: institutional development in the field of tourism</t>
  </si>
  <si>
    <t>ProTourism</t>
  </si>
  <si>
    <t>Municipality of Jimbolia</t>
  </si>
  <si>
    <t>152848/18.12.2018</t>
  </si>
  <si>
    <t>Carpinis Commune</t>
  </si>
  <si>
    <t>Municipality of Csanadpalota</t>
  </si>
  <si>
    <t>ROHU281</t>
  </si>
  <si>
    <t>„Heritage of Csanád, bridge of schools” - cross-border cooperation of Catholic schools</t>
  </si>
  <si>
    <t>Heritage of Csanád, bridge of schools</t>
  </si>
  <si>
    <t>Savio Saint Dominic Catholic Elementary School and Nursery School</t>
  </si>
  <si>
    <t>14.01.2020</t>
  </si>
  <si>
    <t>23541/ 11.02.2020</t>
  </si>
  <si>
    <t>Scoala Gimnaziala Oras Jimbolia</t>
  </si>
  <si>
    <t>ROHU156</t>
  </si>
  <si>
    <t>11/b2</t>
  </si>
  <si>
    <t>Traditions over the time and across the border</t>
  </si>
  <si>
    <t>OLDNEW</t>
  </si>
  <si>
    <t>Oras Pecica</t>
  </si>
  <si>
    <t>153707/20.12.2018</t>
  </si>
  <si>
    <t>MÓRAHALOM VÁROSI ÖNKORMÁNYZAT - Local Government of MORAHALOM</t>
  </si>
  <si>
    <t>ROHU158</t>
  </si>
  <si>
    <t>Development of a Cross-Border Inclusive Space and Knowledge Center</t>
  </si>
  <si>
    <t>X-PARC 2.0</t>
  </si>
  <si>
    <t>Green 14 - Association for Sustainable Development of Békés - Bihor Euroregion</t>
  </si>
  <si>
    <t>Liana Nasta/ Eniko Szucs</t>
  </si>
  <si>
    <t>29.01.2019</t>
  </si>
  <si>
    <t>28789/20.02.2019</t>
  </si>
  <si>
    <t>20.02.2019</t>
  </si>
  <si>
    <t>04.03.2019</t>
  </si>
  <si>
    <t>Asociația pentru Promovarea Valorilor Naturale şi Culturale ale Banatului şi Crişanei „EXCELSIOR”</t>
  </si>
  <si>
    <t>ROHU161</t>
  </si>
  <si>
    <t>O-IKT (Sport-Health-Tourism-Youth)</t>
  </si>
  <si>
    <t>O-IKT-SETI</t>
  </si>
  <si>
    <t>Regional Telecottages Public Association of South Hungarian Plain/
Dél-alföldi Teleházak Regionális Közhasznú Egyesülete</t>
  </si>
  <si>
    <t>13.12.2018</t>
  </si>
  <si>
    <t>155008/21.12.2018</t>
  </si>
  <si>
    <t>20.12.2018</t>
  </si>
  <si>
    <t>Tájékozódási Futásért Alapítvány/FOR ORIENTEERING FOUNDATION</t>
  </si>
  <si>
    <t>Clubul de turism Condor Club Arad</t>
  </si>
  <si>
    <t>ROHU180</t>
  </si>
  <si>
    <t>Drug prevention without borders</t>
  </si>
  <si>
    <t>NoDrugs</t>
  </si>
  <si>
    <t xml:space="preserve"> Szent Gellért Társaság a külhoni magyarság támogatásáért közhasznú egyesület/St Gellert Association for the support of abroad Hungarians</t>
  </si>
  <si>
    <t>11.12.2018</t>
  </si>
  <si>
    <t>11055/23.01.2019</t>
  </si>
  <si>
    <t>Fundatia Diaspora</t>
  </si>
  <si>
    <t>ROHU200</t>
  </si>
  <si>
    <t>Crossborder events for crossborder citizens</t>
  </si>
  <si>
    <t>CCC</t>
  </si>
  <si>
    <t>Toboliu Commune</t>
  </si>
  <si>
    <t>153718/20.12.2018</t>
  </si>
  <si>
    <t>Körösnagyharsány Local Self Government</t>
  </si>
  <si>
    <t>Girisu de Cris Commune</t>
  </si>
  <si>
    <t>Nojorid Commune</t>
  </si>
  <si>
    <t>ROHU218</t>
  </si>
  <si>
    <t>Cooperation for the conservation and promotion of traditional gardening</t>
  </si>
  <si>
    <t>Evergreen</t>
  </si>
  <si>
    <t xml:space="preserve"> Asociatia pentru Promovarea Valorilor Naturale si Culturale ale Banatului si Crisanei ”Excelsior”</t>
  </si>
  <si>
    <t>14.01.2019</t>
  </si>
  <si>
    <t>19708/07.02.2019</t>
  </si>
  <si>
    <t>05.02.2019</t>
  </si>
  <si>
    <t xml:space="preserve">Körös-Maros Vidékfejlesztési és Ökogazdálkodási AlapítványKoros-Maros Foundation for Rural Development and Eco-agriculture/
</t>
  </si>
  <si>
    <t>ROHU256</t>
  </si>
  <si>
    <t xml:space="preserve">Cross-border youth community
</t>
  </si>
  <si>
    <t xml:space="preserve">CrossYounity
</t>
  </si>
  <si>
    <t>Nyírbátori Református Egyházközség/The Reformed Church from Nyirbátor/</t>
  </si>
  <si>
    <t>11061/23.01.2019</t>
  </si>
  <si>
    <t>Asociația Kécenlét</t>
  </si>
  <si>
    <t>ROHU265</t>
  </si>
  <si>
    <t>LET'S CELEBRATE OUR TRADITIONS TOGETHER</t>
  </si>
  <si>
    <t>TOGETHER</t>
  </si>
  <si>
    <t>COMUNA CETARIU</t>
  </si>
  <si>
    <t>153577/19.12.2018</t>
  </si>
  <si>
    <t>KABA Város Önkormányzat - KABA City Local Government</t>
  </si>
  <si>
    <t>ROHU267</t>
  </si>
  <si>
    <t>People to people - partnership for our common future</t>
  </si>
  <si>
    <t>PP-CBC</t>
  </si>
  <si>
    <t>Madaras Commune</t>
  </si>
  <si>
    <t>15 Month 30 Days</t>
  </si>
  <si>
    <t>21.11.2018</t>
  </si>
  <si>
    <t>152217/18.12.2018</t>
  </si>
  <si>
    <t>Mehkerek Commune</t>
  </si>
  <si>
    <t>ROHU268</t>
  </si>
  <si>
    <t>Development of community cooperation through joint cultural and sport events between Fülöp and Buduslău</t>
  </si>
  <si>
    <t>Joint communities</t>
  </si>
  <si>
    <t>FÜLÖP KÖZSÉG ÖNKORMÁNYZATA/ Self Government  of FÜLÖP VILLAGE</t>
  </si>
  <si>
    <t>417/03.01.2019</t>
  </si>
  <si>
    <t>28.12.2018.</t>
  </si>
  <si>
    <t>Comuna Buduslău</t>
  </si>
  <si>
    <t>ROHU271</t>
  </si>
  <si>
    <t>The Minority Question in the ROHU cross-border area: Slovak Culture, Tradition and History without Borders</t>
  </si>
  <si>
    <t>SCTH</t>
  </si>
  <si>
    <t xml:space="preserve">        Comuna Sinteu</t>
  </si>
  <si>
    <t>28.11.2018</t>
  </si>
  <si>
    <t>28.11.2019</t>
  </si>
  <si>
    <t>28.11.2020</t>
  </si>
  <si>
    <t>150469/14.12.2018</t>
  </si>
  <si>
    <t xml:space="preserve">Csabai Szlovákok Szervezete/Organization of Slovaks from Csaba </t>
  </si>
  <si>
    <t>ROHU277</t>
  </si>
  <si>
    <t>CHESS START RO-HU - joint development of a cross-border chess-based social inclusion tool</t>
  </si>
  <si>
    <t>CHESS START
   RO-HU</t>
  </si>
  <si>
    <t>CREST Resource Center Association</t>
  </si>
  <si>
    <t>155013/21.12.2018</t>
  </si>
  <si>
    <t xml:space="preserve">STEA Association </t>
  </si>
  <si>
    <t>DAVID Sport Club</t>
  </si>
  <si>
    <t>ROHU280</t>
  </si>
  <si>
    <t>Cultural Cooperation among Citizens from the Salonta-Gyula Cross-border Area</t>
  </si>
  <si>
    <t>Co-cultured</t>
  </si>
  <si>
    <t>The Municipality of Salonta</t>
  </si>
  <si>
    <t>153721/20.12.2018</t>
  </si>
  <si>
    <t>Gyula town</t>
  </si>
  <si>
    <t>ROHU283</t>
  </si>
  <si>
    <t>Sustainable cross-border cooperation for citizens between Marghita and Berettyóújfalu municipalities</t>
  </si>
  <si>
    <t>CCC_MB</t>
  </si>
  <si>
    <t>Municipiul Marghita</t>
  </si>
  <si>
    <t>150449/14.12.2018</t>
  </si>
  <si>
    <t>Berettyó Cultural Center</t>
  </si>
  <si>
    <t>ROHU285</t>
  </si>
  <si>
    <t>Healthy Traditions - science for next generation</t>
  </si>
  <si>
    <t>TSH TradScienceHealth</t>
  </si>
  <si>
    <t>"Iris Research" Association</t>
  </si>
  <si>
    <t>150470/14.12.2018</t>
  </si>
  <si>
    <t>West University of Timişoara</t>
  </si>
  <si>
    <t>„Nicolae Balcescu” Primary School and College</t>
  </si>
  <si>
    <t>ROHU289</t>
  </si>
  <si>
    <t xml:space="preserve">Connecting the traditions of the Crisul Repede Valley </t>
  </si>
  <si>
    <t>CCRV</t>
  </si>
  <si>
    <t>Comuna Vadu Crișului</t>
  </si>
  <si>
    <t>10.12.2018</t>
  </si>
  <si>
    <t>339/03.01.2019</t>
  </si>
  <si>
    <t>Körösszegapáti Nagyközségi Önkormányzat - Körösszegapáti Local Government</t>
  </si>
  <si>
    <t>ROHU292</t>
  </si>
  <si>
    <t>Strengthening cooperation between communities in the Körös Valley</t>
  </si>
  <si>
    <t>CultUmbrella</t>
  </si>
  <si>
    <t>Körösök Völgye Natúrpark Egyesület - Körösök Valley Nature Park Association</t>
  </si>
  <si>
    <t>09.01.2019</t>
  </si>
  <si>
    <t>11874/25.01.2019</t>
  </si>
  <si>
    <t>ROHU315</t>
  </si>
  <si>
    <t>ComSport-Together for the creation of an active social group</t>
  </si>
  <si>
    <t>COMSPORT</t>
  </si>
  <si>
    <t>Pusztaottlaka Község Önkormányzata/Municipality of Pusztaottlaka</t>
  </si>
  <si>
    <t>421/03.01.2019</t>
  </si>
  <si>
    <t>Consiliului Local Curtici</t>
  </si>
  <si>
    <t>ROHU316</t>
  </si>
  <si>
    <t>Tradition and Modernity - Crossborder Cultural Cooperation</t>
  </si>
  <si>
    <t>Traditions</t>
  </si>
  <si>
    <t>Orasul Jimbolia</t>
  </si>
  <si>
    <t>155016/ 21.12.2018</t>
  </si>
  <si>
    <t>21.12.2018</t>
  </si>
  <si>
    <t>Comuna Carpinis</t>
  </si>
  <si>
    <t xml:space="preserve"> Csanadpalota Varosi Onkormanyzat</t>
  </si>
  <si>
    <t>ROHU122</t>
  </si>
  <si>
    <t>Cross-border climbing</t>
  </si>
  <si>
    <t>CBC</t>
  </si>
  <si>
    <t>Club Sportiv Gecko</t>
  </si>
  <si>
    <t>Monika Huszsti</t>
  </si>
  <si>
    <t>11.06.2019</t>
  </si>
  <si>
    <t>86299/ 25.06.2019</t>
  </si>
  <si>
    <t>Meteora Mászócsapat</t>
  </si>
  <si>
    <t>ROHU198</t>
  </si>
  <si>
    <t>Open Doors for Culture and Tradition in EUrope</t>
  </si>
  <si>
    <t>ODCTEU</t>
  </si>
  <si>
    <t>29.05.2019</t>
  </si>
  <si>
    <t>82910/ 19.06.2019</t>
  </si>
  <si>
    <t>13.06.2019</t>
  </si>
  <si>
    <t>Kaba Town Self-Government</t>
  </si>
  <si>
    <t>ROHU202</t>
  </si>
  <si>
    <t>Mures/Maros that binds us</t>
  </si>
  <si>
    <t>seruMaros</t>
  </si>
  <si>
    <t>25.07.2019</t>
  </si>
  <si>
    <t>110053/ 13.08.2019</t>
  </si>
  <si>
    <t>09.08.2019</t>
  </si>
  <si>
    <t>19.08.2019</t>
  </si>
  <si>
    <t>Southern Great Plain Regional Research Society for Social Sciences</t>
  </si>
  <si>
    <t>ROHU390
AjS</t>
  </si>
  <si>
    <t>Improving the public transport service at the level of Oradea and Debrecen cross-border urban poles</t>
  </si>
  <si>
    <t>TRANSBORDER</t>
  </si>
  <si>
    <t>Oradea Local Public Transport Company</t>
  </si>
  <si>
    <t>44758/18.03.2020</t>
  </si>
  <si>
    <t>Transregio Intercommunity Development Association</t>
  </si>
  <si>
    <t>Debrecen Transport Company</t>
  </si>
  <si>
    <t>Hajdu Bihar</t>
  </si>
  <si>
    <t>ROHU422</t>
  </si>
  <si>
    <t>Green Transport - Development of Sustainable Mobility in the Twin Towns Jimbolia and Mórahalom</t>
  </si>
  <si>
    <t>E-Transport</t>
  </si>
  <si>
    <t>UAT Orasul Jumbolia</t>
  </si>
  <si>
    <t>TM</t>
  </si>
  <si>
    <t>06.03.2019</t>
  </si>
  <si>
    <t>44439/27.03.2019</t>
  </si>
  <si>
    <t>MÓRA-TOURIST Információs és Szolgáltató Nonprofit Korlátolt Felelősségű Társaság</t>
  </si>
  <si>
    <t>Csongrád </t>
  </si>
  <si>
    <t>ROHU331</t>
  </si>
  <si>
    <t>Cross-border network to support the professional career development in the border region</t>
  </si>
  <si>
    <t>CAREER</t>
  </si>
  <si>
    <t>Don Orione Beneficence Charity Society</t>
  </si>
  <si>
    <t>07.03.2019
14.03.2019</t>
  </si>
  <si>
    <t>68461/ 17.05.2019</t>
  </si>
  <si>
    <t>17.05.2019</t>
  </si>
  <si>
    <t>Bihor County Employment Agency</t>
  </si>
  <si>
    <t xml:space="preserve">Békés County Chamber of Commerce and Industry </t>
  </si>
  <si>
    <t>Government Office of Békés County</t>
  </si>
  <si>
    <t>Békés County Foundation for Enterprise Development</t>
  </si>
  <si>
    <t>ROHU348</t>
  </si>
  <si>
    <t>Bridge to the cross-border labor market</t>
  </si>
  <si>
    <t>BRIDGE</t>
  </si>
  <si>
    <t>Timiș</t>
  </si>
  <si>
    <t>Szűcs Enikő</t>
  </si>
  <si>
    <t>08.05.2019</t>
  </si>
  <si>
    <t>09.05.2019</t>
  </si>
  <si>
    <t>71537/ 24.05.2019</t>
  </si>
  <si>
    <t>28.05.2019</t>
  </si>
  <si>
    <t>Esélyt a Szorványnak Alapítvány</t>
  </si>
  <si>
    <t>Kulturális és Szabadidős Egyesület</t>
  </si>
  <si>
    <t>ROHU370
AjS</t>
  </si>
  <si>
    <t>Enhancing co-operation between chambers to improve employment in Satu Mare and Szabolcs-Szatmár-Bereg county</t>
  </si>
  <si>
    <t>ENCOCH</t>
  </si>
  <si>
    <t>Szabolcs-Szatmár-Bereg Megyei Kereskedelmi és Iparkamara</t>
  </si>
  <si>
    <t>Camera de Comert, Industrie si Agricultura Satu Mare</t>
  </si>
  <si>
    <t>SM</t>
  </si>
  <si>
    <t>Asociatia Camera Mestesugarilor</t>
  </si>
  <si>
    <t>ROHU374</t>
  </si>
  <si>
    <t>Cross-border joint training centers</t>
  </si>
  <si>
    <t>TwinS</t>
  </si>
  <si>
    <t>Liceul Teoretic ”Bartók Béla”</t>
  </si>
  <si>
    <t>Adriana Ghiţă</t>
  </si>
  <si>
    <t>28.02.2018
06.03.2019</t>
  </si>
  <si>
    <t>47585/02.04.2019</t>
  </si>
  <si>
    <t>Katház Közhasznú Nonprofit Kft.</t>
  </si>
  <si>
    <t>Diaspora Foundation</t>
  </si>
  <si>
    <t>ROHU380</t>
  </si>
  <si>
    <t>Adult education in the field of healthy life and sustainable living environment</t>
  </si>
  <si>
    <t>Verba Docent</t>
  </si>
  <si>
    <t>Asociatia pentru Promovarea Valorilor Naturale si Culturale ale Banatului si Crisanei ”Excelsior”</t>
  </si>
  <si>
    <t>21.02.2019
04.03.2019</t>
  </si>
  <si>
    <t>42314/25.03.2019</t>
  </si>
  <si>
    <t>05.04.2019</t>
  </si>
  <si>
    <t>Koros-Maros Foundation for Rural Development and Eco-agriculture</t>
  </si>
  <si>
    <t>ROHU382</t>
  </si>
  <si>
    <t>Youth Entrepreneurship Support</t>
  </si>
  <si>
    <t>YES</t>
  </si>
  <si>
    <t>Asociația Pentru Promovarea Afacerilor în România</t>
  </si>
  <si>
    <t>14.03.2018</t>
  </si>
  <si>
    <t>18.03.2019</t>
  </si>
  <si>
    <t>45574/29.03.2019</t>
  </si>
  <si>
    <t>28.03.2019</t>
  </si>
  <si>
    <t>Revita Alapítvány</t>
  </si>
  <si>
    <t>ROHU385</t>
  </si>
  <si>
    <t>Helping the Employment of Youth in Satu Mare and Szabolcs-Szatmár-Bereg counties</t>
  </si>
  <si>
    <t>HEY!</t>
  </si>
  <si>
    <t>Asociatia AGES</t>
  </si>
  <si>
    <t>22.02.2019</t>
  </si>
  <si>
    <t>39776/19.03.2019</t>
  </si>
  <si>
    <t>15.03.2019</t>
  </si>
  <si>
    <t>Ötlet a Vidékért Egyesület, Opályi</t>
  </si>
  <si>
    <t>ROHU391
AjS</t>
  </si>
  <si>
    <t>Cross-border logistics: partnership in cooperation on employment</t>
  </si>
  <si>
    <t>INTERLOGISTICS</t>
  </si>
  <si>
    <t>Ajak Város Önkormányzata</t>
  </si>
  <si>
    <t>UAT Comuna Halmeu</t>
  </si>
  <si>
    <t xml:space="preserve">Satu Mare </t>
  </si>
  <si>
    <t>ROHU395
AjS</t>
  </si>
  <si>
    <t>Cooperation between Nyírbátor and Carei for improving employment and promoting development based on endogenous potential</t>
  </si>
  <si>
    <t>CO-LABOUR</t>
  </si>
  <si>
    <t> Nyírbátor Város Önkormányzata</t>
  </si>
  <si>
    <t>UAT Municipiul Carei</t>
  </si>
  <si>
    <t>ROHU398</t>
  </si>
  <si>
    <t>Creating and developing a crossborder polycentric network for training and support to increase the quality of tourist and handcraft cross-border services in the counties of Bihor and Hajdu Bihar creating and developing a crossborder polycentric network for training and support to increase the quality of tourist and handcraft cross-border services in the counties of Bihor and Hajdu Bihar</t>
  </si>
  <si>
    <t xml:space="preserve">ForTour BHHB </t>
  </si>
  <si>
    <t>Agenția de Management a Destinației Bihor</t>
  </si>
  <si>
    <r>
      <rPr>
        <sz val="9"/>
        <color indexed="8"/>
        <rFont val="Arial"/>
        <family val="2"/>
      </rPr>
      <t>13.03.2019
25.03.2019</t>
    </r>
    <r>
      <rPr>
        <b/>
        <sz val="9"/>
        <color indexed="8"/>
        <rFont val="Arial"/>
        <family val="2"/>
      </rPr>
      <t xml:space="preserve">
</t>
    </r>
  </si>
  <si>
    <t>51082/09.04.2019</t>
  </si>
  <si>
    <t>18.04.2019</t>
  </si>
  <si>
    <t>Körösszegapáti Román Ortodox Parókia</t>
  </si>
  <si>
    <t xml:space="preserve">Hajdu-Bihar </t>
  </si>
  <si>
    <t> Episcopia romano-catolică de Oradea</t>
  </si>
  <si>
    <t>Parohia Reformată Episcopia Bihor</t>
  </si>
  <si>
    <t>Parohia ortodoxă Iosia</t>
  </si>
  <si>
    <t>Mănăstirea Izbuc</t>
  </si>
  <si>
    <t>ROHU399</t>
  </si>
  <si>
    <t>Green Skills Platform for Sustainable Employment Development</t>
  </si>
  <si>
    <t>GREENSEED</t>
  </si>
  <si>
    <t>Fundația pentru Cultură și Învățământ Ioan Slavici</t>
  </si>
  <si>
    <t>20.03.2019</t>
  </si>
  <si>
    <t>51304/09.04.2019</t>
  </si>
  <si>
    <t>15.04.2019</t>
  </si>
  <si>
    <t>Szó-Tér Egyesület</t>
  </si>
  <si>
    <t>Novum Egyesület</t>
  </si>
  <si>
    <t>ROHU406</t>
  </si>
  <si>
    <t xml:space="preserve">Effective cross-border co-operation for development of employment  growths in Arad and Bekes County </t>
  </si>
  <si>
    <t>CROSSGROWING</t>
  </si>
  <si>
    <t>Békés Megyéért Vállalkozásfejlesztési Alapítvány</t>
  </si>
  <si>
    <r>
      <t xml:space="preserve">13.03.2019
</t>
    </r>
    <r>
      <rPr>
        <sz val="9"/>
        <rFont val="Arial"/>
        <family val="2"/>
      </rPr>
      <t>27.0</t>
    </r>
    <r>
      <rPr>
        <sz val="9"/>
        <color indexed="8"/>
        <rFont val="Arial"/>
        <family val="2"/>
      </rPr>
      <t>3.2019</t>
    </r>
  </si>
  <si>
    <t>27.03.2019</t>
  </si>
  <si>
    <t>51452/09.04.2019</t>
  </si>
  <si>
    <t>Camera de Comerț, Industrie și Agricultură a Județului Arad</t>
  </si>
  <si>
    <t>ROHU420
AjS</t>
  </si>
  <si>
    <t>Create To Gather</t>
  </si>
  <si>
    <t>Create2Gather</t>
  </si>
  <si>
    <t>Asociația pentru Promovarea Afacerilor în România</t>
  </si>
  <si>
    <t>INNOVA Észak-Alföld Regionális Fejlesztési és Innovációs Ügynökség Nonprofit Korlátolt Felelősségű Társaság</t>
  </si>
  <si>
    <t xml:space="preserve">
Hajdú-Bihar</t>
  </si>
  <si>
    <t>ROHU396</t>
  </si>
  <si>
    <t>Cross-border cooperation in the prevention and complex treatment of cardiovascular and peripheral vascular diseases in Bekes-Timis counties</t>
  </si>
  <si>
    <t>Team-Cardio-Prevent</t>
  </si>
  <si>
    <t>19.02.2019
27.02.2019</t>
  </si>
  <si>
    <t>27.02.2019</t>
  </si>
  <si>
    <t>42336/25.03.2019</t>
  </si>
  <si>
    <t>Békés Megyei Központi Kórház</t>
  </si>
  <si>
    <t>ROHU397</t>
  </si>
  <si>
    <t>New approaches in the prevention and therapy of common cancers</t>
  </si>
  <si>
    <t>4C: Cure for Cervical and Colorectal Cancer</t>
  </si>
  <si>
    <t>05.03.2019</t>
  </si>
  <si>
    <t>42340/25.03.2019</t>
  </si>
  <si>
    <t>Szegedi Tudományegyetem</t>
  </si>
  <si>
    <t>Universitatea de Medicină și Farmacie "Victor Babeș" Timișoara</t>
  </si>
  <si>
    <t>ROHU401</t>
  </si>
  <si>
    <t>Improving health-care standards in prevention, identification and treatment of cardiovascular and gynecological diseases in crossborder area</t>
  </si>
  <si>
    <t>HEARTS&amp;LIVES</t>
  </si>
  <si>
    <t>Institutul de Boli Cardiovasculare Timișoara</t>
  </si>
  <si>
    <t>27.03.2019
11.04.2019</t>
  </si>
  <si>
    <t>11.04.2019</t>
  </si>
  <si>
    <t>62062/03.05.2019</t>
  </si>
  <si>
    <t>Spitalul Clinic Județean de Urgență Oradea</t>
  </si>
  <si>
    <t>Debreceni Egyetem</t>
  </si>
  <si>
    <t>ROHU357</t>
  </si>
  <si>
    <t>Cooperation for high health-care standards in prevention, early identification and effective treatment of diseases in the Bihor-Hajdú Bihar Euroregion</t>
  </si>
  <si>
    <t>HEALTH_BHB</t>
  </si>
  <si>
    <t>Spitalul Clinic Judetean de Urgenta Oradea</t>
  </si>
  <si>
    <t>28.10.2019</t>
  </si>
  <si>
    <t>157280/
22.11.2019</t>
  </si>
  <si>
    <t>Gróf Tisza István Kórház Berettyóújfalu</t>
  </si>
  <si>
    <t>Hajdúböszörmény Város Önkormányzata</t>
  </si>
  <si>
    <t>ROHU361</t>
  </si>
  <si>
    <t>Joint prevention and surveillance of infectious diseases and hospital-acquired infections in Arad, Makó and Hódmezővásárhely</t>
  </si>
  <si>
    <t>StopGerms</t>
  </si>
  <si>
    <t>22.10.2019</t>
  </si>
  <si>
    <t>22.10.2019/
05.12.2019</t>
  </si>
  <si>
    <t>182469/
31.12.2019</t>
  </si>
  <si>
    <t xml:space="preserve"> Csongrád Megyei Egészségügyi Ellátó Központ – Hódmezővásárhely-Makó</t>
  </si>
  <si>
    <t>ROHU386</t>
  </si>
  <si>
    <t>Improving cross-border health care services with modernized medical equipment within Dr. Gavril Curteanu Hospital in Oradea and Békés County Central Hospital</t>
  </si>
  <si>
    <t>CBC-HOSPEQUIP</t>
  </si>
  <si>
    <t xml:space="preserve"> Spitalul Clinic Municipal Dr. Gavril Curteanu Oradea</t>
  </si>
  <si>
    <t>23.10.2019</t>
  </si>
  <si>
    <t>23.10.2019/
28.11.2019</t>
  </si>
  <si>
    <t>170049/ 10.12.2019</t>
  </si>
  <si>
    <t>11.12.2019</t>
  </si>
  <si>
    <t xml:space="preserve"> Békés Megyei Központi Kórház</t>
  </si>
  <si>
    <t>ROHU392</t>
  </si>
  <si>
    <t>INTEGRATED RESPONSE FOR MEDICAL ASSISTANCE IN THE CROSS-BORDER REGION</t>
  </si>
  <si>
    <t>IRMA</t>
  </si>
  <si>
    <t>Comuna Moftin</t>
  </si>
  <si>
    <t>147891/ 01.11.2019</t>
  </si>
  <si>
    <t>31.10.2019</t>
  </si>
  <si>
    <t>06.11.2019</t>
  </si>
  <si>
    <t>NYÍRADONY VÁROS ÖNKORMÁNYZATA</t>
  </si>
  <si>
    <t>ROHU400</t>
  </si>
  <si>
    <t>Improving health-care services through innovative RO-HU surgical ideas</t>
  </si>
  <si>
    <t>ROHUNOVATION</t>
  </si>
  <si>
    <t>Spitalul Clinic Județean de Urgență „Pius Brînzeu” Timișoara</t>
  </si>
  <si>
    <t>182294/
31.12.2019</t>
  </si>
  <si>
    <t>ROHU407</t>
  </si>
  <si>
    <t>Cross-border access to high quality emergency services and primary medical assistance in small communities</t>
  </si>
  <si>
    <t>PrimCare RO-HU</t>
  </si>
  <si>
    <t>UAT Oraș Ardud</t>
  </si>
  <si>
    <t>157204/
21.11.2019</t>
  </si>
  <si>
    <t>Napkor Nagyközség Önkormányzata</t>
  </si>
  <si>
    <t>Szabolcs -Szatmar-Bereg</t>
  </si>
  <si>
    <t>Asociația CREST</t>
  </si>
  <si>
    <t>Total FEDR contractat</t>
  </si>
  <si>
    <t>AP</t>
  </si>
  <si>
    <t>IP</t>
  </si>
  <si>
    <t>Valoare FEDR</t>
  </si>
  <si>
    <t>Numar contracte</t>
  </si>
  <si>
    <t>PA1</t>
  </si>
  <si>
    <t>PA2</t>
  </si>
  <si>
    <t>PA3</t>
  </si>
  <si>
    <t>PA4</t>
  </si>
  <si>
    <t>PA5</t>
  </si>
  <si>
    <t>PA6</t>
  </si>
  <si>
    <t>20.03.2020</t>
  </si>
  <si>
    <t>49355/30.03.2020</t>
  </si>
  <si>
    <t>49512/30.03.2020</t>
  </si>
  <si>
    <t>49775/30.03,2020</t>
  </si>
  <si>
    <t>26.03.2020</t>
  </si>
  <si>
    <t>49640/30.03.2020</t>
  </si>
  <si>
    <t>49687/30.03.2020</t>
  </si>
  <si>
    <t>ROBG 390</t>
  </si>
  <si>
    <t>01.04.2020</t>
  </si>
  <si>
    <t>Semnat de beneficiar 23.03.2020</t>
  </si>
  <si>
    <t>05.02.2020</t>
  </si>
  <si>
    <t>ROHU388 AjS</t>
  </si>
  <si>
    <t xml:space="preserve">CENTER FOR SUSTAINABLE DEVELOPMENT </t>
  </si>
  <si>
    <t>CDDL</t>
  </si>
  <si>
    <t> UAT COMUNA NOJORID</t>
  </si>
  <si>
    <t>BH</t>
  </si>
  <si>
    <t>ROHU425 AjS</t>
  </si>
  <si>
    <t>Joint Development of Human Resources in Cross-Border AreaJoint Development of Human Resources in Cross-Border Area</t>
  </si>
  <si>
    <t xml:space="preserve">HRArea </t>
  </si>
  <si>
    <t>UAT Comuna Paleu</t>
  </si>
  <si>
    <t>Derecske Város Önkormányzata</t>
  </si>
  <si>
    <t> Asociatia Pro Cariere</t>
  </si>
  <si>
    <t>51313/1.04.2020</t>
  </si>
  <si>
    <t>51388/1.04.2020</t>
  </si>
  <si>
    <t>30.04.2020</t>
  </si>
  <si>
    <t>semnat de beneficiar</t>
  </si>
  <si>
    <t>02.04.2020</t>
  </si>
  <si>
    <t>2SOFT/4.2/92</t>
  </si>
  <si>
    <t>COMUNA IVĂNEȘTI</t>
  </si>
  <si>
    <t>BULBOACA TOWN HALL</t>
  </si>
  <si>
    <t>„Developing and implementing an common Emergency Situation Management System by Ivănești commune from Vaslui county and Bulboaca village from Anenii Noi district”</t>
  </si>
  <si>
    <t>6.04.2020</t>
  </si>
  <si>
    <t>2SOFT/4.2/12</t>
  </si>
  <si>
    <t>Crucea Roris Filiala Galati</t>
  </si>
  <si>
    <t>DSU-Cahul</t>
  </si>
  <si>
    <t>ACTIE-Cahul</t>
  </si>
  <si>
    <r>
      <t>Integrated cross-border approach for an improved capacity to prevent, manage and respond to emergency situations</t>
    </r>
    <r>
      <rPr>
        <sz val="11"/>
        <color theme="1"/>
        <rFont val="Calibri"/>
        <family val="2"/>
        <scheme val="minor"/>
      </rPr>
      <t xml:space="preserve"> </t>
    </r>
  </si>
  <si>
    <t>Improving the reaction time for the prevention and elimination of floods within the cross-border area (Vaslui County, Romania; Chisinau, Hancesti, Criuleni, Dubasari, Anenii Noi, Straseni Districts, Republic of Moldova)</t>
  </si>
  <si>
    <t>2SOFT/4.2/149</t>
  </si>
  <si>
    <t>Exceptional Situations Department of Chisinau General Inspectorate for Emergency Situations</t>
  </si>
  <si>
    <t>"Podul Inalt" Inspectorate for Emergency Situations of Vaslui County</t>
  </si>
  <si>
    <t>06.04.2020</t>
  </si>
  <si>
    <t>General Police Inspectorate of the Ministry of Internal Affairs</t>
  </si>
  <si>
    <t>2SOFT/4.3/160</t>
  </si>
  <si>
    <t xml:space="preserve">Iasi County Police Inspectorate </t>
  </si>
  <si>
    <t xml:space="preserve">Strengthening the capacities of the Moldovan and Romanian Police in the field of crime prevention, including trans-border crimes </t>
  </si>
  <si>
    <t>Cimișlia District Hospital</t>
  </si>
  <si>
    <t>Pascani Municipal Emergency Hospital</t>
  </si>
  <si>
    <t xml:space="preserve">Cross-border Medical Consulting Center </t>
  </si>
  <si>
    <t>2SOFT/4.1/16</t>
  </si>
  <si>
    <t>BSB867</t>
  </si>
  <si>
    <t>BSB1010</t>
  </si>
  <si>
    <t>BSB1064</t>
  </si>
  <si>
    <t xml:space="preserve">Semnat </t>
  </si>
  <si>
    <t>Municipality Nessebar</t>
  </si>
  <si>
    <t>National Museum of History of Moldova</t>
  </si>
  <si>
    <t>Black Sea Archaeology, History and Culture Portal</t>
  </si>
  <si>
    <t>Development and promotion of the common heritage</t>
  </si>
  <si>
    <t xml:space="preserve">Murfatlar Municipality  </t>
  </si>
  <si>
    <t>City Council of Bolgrad</t>
  </si>
  <si>
    <t>Leave your Environmentalist Spirit Online for the Black Sea Basin</t>
  </si>
  <si>
    <t xml:space="preserve">Association for the Protection of Human Being and Environment  for a Sustainable Development in the world  </t>
  </si>
  <si>
    <t>Sinop University</t>
  </si>
  <si>
    <t>Of Chamber of Agriculture</t>
  </si>
  <si>
    <t>International Centre for Social Research and Policy Analysis</t>
  </si>
  <si>
    <t xml:space="preserve">Museum for National History and Archaeology Constanţa </t>
  </si>
  <si>
    <t>BSB1135</t>
  </si>
  <si>
    <t>Biological
Farming
Association
Elkana</t>
  </si>
  <si>
    <t>International
Center for
Agribusiness
Research and
Education</t>
  </si>
  <si>
    <t>Development
Agency of
Eastern
Thessaloniki
Local Authorities</t>
  </si>
  <si>
    <t>Cross-Border Alliance for Climate-Smart and Green Agriculture in the Black Sea Basin</t>
  </si>
  <si>
    <t>BSB1107</t>
  </si>
  <si>
    <t>Association of
Cross border
Cooperation
"Lower Danube
Euroregion" (Romania)</t>
  </si>
  <si>
    <t>PRO NATURA
Galati
Association</t>
  </si>
  <si>
    <t>Urban
Foundation for
Sustainable
Development</t>
  </si>
  <si>
    <t>Imereti
Scientists' Union
"Spectri"</t>
  </si>
  <si>
    <t>Cross-border
Cooperation and
European
Integration
Agency</t>
  </si>
  <si>
    <t xml:space="preserve">Joint actions for environmental protection in Black Sea Basin </t>
  </si>
  <si>
    <t>BSB1145</t>
  </si>
  <si>
    <t>Varna University
of Management (Bulgaria)</t>
  </si>
  <si>
    <t>Georgian Arts
and Culture
Center</t>
  </si>
  <si>
    <t>Yerevan State
University</t>
  </si>
  <si>
    <t>Culinary Arts
and Hospitality
Association</t>
  </si>
  <si>
    <t>Promoting Heritage- and Culture-based Experiential Tourism in the Black Sea Basin</t>
  </si>
  <si>
    <t>BSB1029</t>
  </si>
  <si>
    <t>Institute of Fishing Resources-Varna (Bulgaria)</t>
  </si>
  <si>
    <t>Black Sea –
Danube
Association for
Research and
Development</t>
  </si>
  <si>
    <t>ARISTOTLE
UNIVERSITY OF
THESSALONIKI -
SPECIAL
ACCOUNT OF
RESEARCH
FUNDS</t>
  </si>
  <si>
    <t>LEPL National
Environmental
Agency</t>
  </si>
  <si>
    <t>Regional
Environmental
Centre Moldova</t>
  </si>
  <si>
    <t>Danube Delta
National
Institute</t>
  </si>
  <si>
    <t>Promoting technology innovation in environmental monitoring &amp; modelling for assessment of fish stock and non-fish resources</t>
  </si>
  <si>
    <t>Dobrudzha Agrarian and Business School (Bulgaria)</t>
  </si>
  <si>
    <t>2SOFT/4.2/194</t>
  </si>
  <si>
    <t>Comuna Ibanesti</t>
  </si>
  <si>
    <t>Primaria satului CĂRĂHĂȘANI</t>
  </si>
  <si>
    <t>Developing and implementing an commune Emergency Situation Management System by Ibănești commune from Vaslui county and Cărăhășani village from Ștefan Vodă district</t>
  </si>
  <si>
    <t>22.04.2020</t>
  </si>
  <si>
    <t>Semnat</t>
  </si>
  <si>
    <t>08.04.2020</t>
  </si>
  <si>
    <t>ROHU-359</t>
  </si>
  <si>
    <t>UAT Municipiul Marghita</t>
  </si>
  <si>
    <t>PROMOTING AN INTEGRATED APPROACH REGARDING THE IMPROVING OF THE EMPLOYMENT RATE AND BUSINESS ENVIRONMENT AT THE LEVEL OF MARGHITA AND BERETYOUJFALU MICROREGIONS</t>
  </si>
  <si>
    <t>ROHU-421</t>
  </si>
  <si>
    <t>UAT Municipiul Oradea</t>
  </si>
  <si>
    <t>Asociatia Agentia de Dezvoltare Durabila a Judetului Bihor</t>
  </si>
  <si>
    <t>Agentia Judeteana de Ocupare a Fortei de Munca Bihor</t>
  </si>
  <si>
    <t>Improve employment in Bihor County, Oradea and Hajduboszormeny through the development of the local potential infrastructures</t>
  </si>
  <si>
    <t>Stadiu contracte semnate aferente celui de-al doilea apel pentru propuneri de proiecte pentru Programul Interreg IPA de Cooperare Transfrontalieră Interreg-IPA  Romania – Serbia</t>
  </si>
  <si>
    <t xml:space="preserve">NB. Toate contractele semnate în cadrul Programul Interreg IPA de Cooperare Transfrontalieră România-Serbia (inclusiv contractele semnte urmare a primului apel de propuneri de proiecte) sunt disponibile pe site-ul Programului http://www.romania-serbia.net/    la secțiunea Transparență - Informații publice - Lista operațiunilor  sau la acest link: http://www.romania-serbia.net/?page_id=1972 
</t>
  </si>
  <si>
    <t>28.04.2020</t>
  </si>
  <si>
    <t>2SOFT/4.2/77</t>
  </si>
  <si>
    <t xml:space="preserve">Technical University of Moldova </t>
  </si>
  <si>
    <t>Institute of Geology and Seismology</t>
  </si>
  <si>
    <t xml:space="preserve">Integrated Networks for Hazard Risk Management </t>
  </si>
  <si>
    <t>294 133.00 </t>
  </si>
  <si>
    <t>29.04.2020</t>
  </si>
  <si>
    <t>13.04.2020</t>
  </si>
  <si>
    <t>BSB1101</t>
  </si>
  <si>
    <t>Local Development and Cross Border Cooperation in the area of Agricultural Products and Traditional Food</t>
  </si>
  <si>
    <t>Ministry of Interior (Sector Macedonia and Thrace) (Greece)</t>
  </si>
  <si>
    <t>Alexander Technological Educational Institute of Thessaloniki</t>
  </si>
  <si>
    <t>Dunărea de Jos University</t>
  </si>
  <si>
    <t xml:space="preserve">Varna University of Management </t>
  </si>
  <si>
    <t>Odessa National Academy of Food Technologies</t>
  </si>
  <si>
    <t>11.05.2020</t>
  </si>
  <si>
    <t>Ro-Ua Trans-border Academic Development for Research and Innovation</t>
  </si>
  <si>
    <t>BSB1108</t>
  </si>
  <si>
    <t>Development and Promotion of Active Tourism in the Black Sea Basin</t>
  </si>
  <si>
    <t>Territorial Administrative Unit Galati County</t>
  </si>
  <si>
    <t>Vilkovo City Council</t>
  </si>
  <si>
    <t>Cantemir District Council</t>
  </si>
  <si>
    <t xml:space="preserve">Self-Government City of Kutaisi </t>
  </si>
  <si>
    <t>BSB1191</t>
  </si>
  <si>
    <t xml:space="preserve">Black Sea Basin Geographical Indications Network </t>
  </si>
  <si>
    <t>Galati  Tehnopol Association</t>
  </si>
  <si>
    <t>International Business Development and Investment Promotion Center</t>
  </si>
  <si>
    <t>21.05.2020</t>
  </si>
  <si>
    <t>12.05.2020</t>
  </si>
  <si>
    <t>13.05.2020</t>
  </si>
  <si>
    <t>BSB966</t>
  </si>
  <si>
    <t>Technological Educational Institute of Central Macedonia - Special Account for Research Funds</t>
  </si>
  <si>
    <t>Rapid Earthquake Damage Assessment ConsorTium</t>
  </si>
  <si>
    <t>Institute of Engineering Seismology &amp; Earthquake Engineering (ITSAK) - Research Unit of Earthquake Planning &amp; Protection Organization (EPPO)</t>
  </si>
  <si>
    <t>Democritus University of Thrace - Special Account for Research Funds</t>
  </si>
  <si>
    <t>Gebze Technical University</t>
  </si>
  <si>
    <t>Ovidius University of Constanta</t>
  </si>
  <si>
    <t>Dolyna City Council</t>
  </si>
  <si>
    <t>Baia Sprie Town</t>
  </si>
  <si>
    <t>Cooperation for Improvement the Medical Services in the Communities of Dolyna and Baia Sprie</t>
  </si>
  <si>
    <t>14.05.2020</t>
  </si>
  <si>
    <t>2SOFT/4.1/55</t>
  </si>
  <si>
    <t>Solotvyno Municipality</t>
  </si>
  <si>
    <t xml:space="preserve">Communication is the KEY  </t>
  </si>
  <si>
    <t xml:space="preserve">269,733.87 </t>
  </si>
  <si>
    <t>19.05.2021</t>
  </si>
  <si>
    <t>2SOFT/4.3/48</t>
  </si>
  <si>
    <t xml:space="preserve">Ialoveni County Council </t>
  </si>
  <si>
    <t xml:space="preserve">International Police Association - Romanian Section - Iasi Region 1 </t>
  </si>
  <si>
    <t xml:space="preserve">Bridges for Increasing the Trust between the Police and the Citizens of Ialoveni County and Iasi County </t>
  </si>
  <si>
    <t>02.06.2020</t>
  </si>
  <si>
    <t>27.05.2020</t>
  </si>
  <si>
    <t>2SOFT/4.1/162</t>
  </si>
  <si>
    <t>05.06.2020</t>
  </si>
  <si>
    <t>Territorial Administrative Unit - Giurgiu County</t>
  </si>
  <si>
    <t>25.05.2020</t>
  </si>
  <si>
    <t>30.06.2020</t>
  </si>
  <si>
    <t>28.05.2020</t>
  </si>
  <si>
    <t>29.05.2020</t>
  </si>
  <si>
    <t>BSB987</t>
  </si>
  <si>
    <t>Herbs for Growth</t>
  </si>
  <si>
    <t>Development Association of Halkidiki S.A.</t>
  </si>
  <si>
    <t>Aristotle University of Thessaloniki - Special Account of Research Funds</t>
  </si>
  <si>
    <t>Organization for Small and Medium Enterprises Sector Development</t>
  </si>
  <si>
    <t>Georgian Farmers' Association</t>
  </si>
  <si>
    <t>Center of Agribusiness and Rural Development Foundation</t>
  </si>
  <si>
    <t>BSB889</t>
  </si>
  <si>
    <t>Copernicus assisted environmental monitoring across the
Black Sea Basin</t>
  </si>
  <si>
    <t xml:space="preserve">American University of Armenia Fund </t>
  </si>
  <si>
    <t>Centre for Research and Technology Hellas</t>
  </si>
  <si>
    <t xml:space="preserve">Democritus University of Thrace, Special Account for Research Funds </t>
  </si>
  <si>
    <t>Environmental Protection and Mining Inspection Body of RA</t>
  </si>
  <si>
    <t xml:space="preserve">Green Alternative  </t>
  </si>
  <si>
    <t xml:space="preserve">Odessa National I.I. Mechnikov University  </t>
  </si>
  <si>
    <t>BSB908</t>
  </si>
  <si>
    <t>Jointly preparing the conditions in the agricultural and connected sectors in the BSB area for the digital transformation</t>
  </si>
  <si>
    <t>EASTERN BLACK SEA DEVELOPMENT AGENCY (Bulgaria)</t>
  </si>
  <si>
    <t>European Institute for cultural tourism EUREKA NPO (Bulgaria)</t>
  </si>
  <si>
    <t>The Institute of Market Problems and Economic &amp; Ecological Research of the National Academy of Science of Ukraine (Ucraina)</t>
  </si>
  <si>
    <t>"Ovidius"
University of
Constanta (RO)</t>
  </si>
  <si>
    <t>Tekirdağ Namık Kemal Üniversitesi (Turcia)</t>
  </si>
  <si>
    <t>ARISTOTLE UNIVERSITY OF THESSALONIKI - Special Account for Research Funds</t>
  </si>
  <si>
    <t>Pieriki Anaptixiaki S.A.-O.L.A.(Grecia)</t>
  </si>
  <si>
    <t>Business Agency Association (Bulgaria)</t>
  </si>
  <si>
    <t>Fund
“Investment
Support Center” (Armenia)</t>
  </si>
  <si>
    <t>"Dunarea de Jos"
University of
Galati (UDJG) (Romania)</t>
  </si>
  <si>
    <t>Iakob
Gogebashvili
Telavi State
University,
TeSaU (Georgia)</t>
  </si>
  <si>
    <t>Business
Advisory Center (R.Moldova)</t>
  </si>
  <si>
    <t>BSB784</t>
  </si>
  <si>
    <t>Cleaner Rivers - Cleaner Seas</t>
  </si>
  <si>
    <t>Earth Forever
Foundation (Bulgaria)</t>
  </si>
  <si>
    <t>Women in
Sustainable
Development of
Moldova (R.Moldova)</t>
  </si>
  <si>
    <t>Association of
Ecotoxicologists
of Moldova
ECOTOX (R.Moldova)</t>
  </si>
  <si>
    <t>NOVOKAKHOVS
KA MISKA
HROMADSKA
EKOLOHICHNA
ORHANIZATSIIA
"MAMA-86-NOV
A KAKHOVKA" (Ucraina)</t>
  </si>
  <si>
    <t>Oancea
Townhall (Romania)</t>
  </si>
  <si>
    <t>BSB785</t>
  </si>
  <si>
    <t>Raising Public Awareness and Reducing Marine Litter for Protection of the Black Sea Ecosystem</t>
  </si>
  <si>
    <t>Karadeniz
Technical
University-
Marine Science
Faculty (Turcia)</t>
  </si>
  <si>
    <t>Non-governmental environmental organization Mare Nostrum (Romania)</t>
  </si>
  <si>
    <t>International Business and Economic Development Center (Georgia)</t>
  </si>
  <si>
    <t>Bulgaria,
Institute of
Oceanology –
BAS (Bulgaria)</t>
  </si>
  <si>
    <t>National
Institute for
Marine Research
and
Development
“Grigore Antipa” (Romania)</t>
  </si>
  <si>
    <t>Black Sea NGO
Network (Bulgaria)</t>
  </si>
  <si>
    <t>Semnat de beneficiar pe 9.06.2020</t>
  </si>
  <si>
    <t>BSB1121</t>
  </si>
  <si>
    <t>Invasive Alien Species Observatory and Network Development for the Assessment of Climate Change Impacts in Black Sea Deltaic Protected Areas</t>
  </si>
  <si>
    <t xml:space="preserve">The Danube Delta National Institute for Research and Development </t>
  </si>
  <si>
    <t xml:space="preserve">Danube Delta Biosphere Reserve Authority </t>
  </si>
  <si>
    <t>Institute of Marine Biology of the National Academy of Sciences of Ukraine</t>
  </si>
  <si>
    <t>Technological Educational Institute of Eastern Macedonia Thrace</t>
  </si>
  <si>
    <t>Karadeniz Technical University</t>
  </si>
  <si>
    <t>International Business and Economic Development Center</t>
  </si>
  <si>
    <t>Semnat de beneficiar.</t>
  </si>
  <si>
    <t>Fighting forest fire in Dolj and Lom, Montana cross border region</t>
  </si>
  <si>
    <t>2SOFT/4.3/93</t>
  </si>
  <si>
    <t>General Inspectorate of Carabineers of the Ministry of Internal Affairs of the Republic of Moldova</t>
  </si>
  <si>
    <t>"The Lower Danube" Galati County Gendarmerie Inspectorate</t>
  </si>
  <si>
    <t xml:space="preserve">Increasing the professional capacities of staff involved in crowd and riot control operations in a cross-border context </t>
  </si>
  <si>
    <t>16.06.2020</t>
  </si>
  <si>
    <t>BSB1034</t>
  </si>
  <si>
    <t>Promoting the Black Sea region as a wine tourism destination</t>
  </si>
  <si>
    <t>International Center for Agribusiness Research and Education Foundation (Armenia)</t>
  </si>
  <si>
    <t>Georgian Center for Agribusiness Development (Georgia)</t>
  </si>
  <si>
    <t>Odessa National Academy of Food Technologies (Ucraina)</t>
  </si>
  <si>
    <t>Aristotle University of Thessaloniki (Grecia)</t>
  </si>
  <si>
    <t>BSB963</t>
  </si>
  <si>
    <t>Technologiko Ekpedeftiko Idryma Anatolikis Makedonias kai Thrakis (Grecia)</t>
  </si>
  <si>
    <t>"Young Foresters Union" non-govermental organization (Armenia)</t>
  </si>
  <si>
    <t>Eco-TIRAS International Association of River Keepers (Rep.Moldova)</t>
  </si>
  <si>
    <t>Artvin Coruh University (Turcia)</t>
  </si>
  <si>
    <t>Protecting streams for a clean Black Sea by reducing sediment and litter pollution with joint innovative monitoring and control tools and nature-based practices</t>
  </si>
  <si>
    <t>BSB831</t>
  </si>
  <si>
    <t>BSB874</t>
  </si>
  <si>
    <t>ESTABLISHING LONG-LASTING PARTNERSHIPS TO UPGRADE HERITAGE-BASED OFFERS AND CREATE NEW INVESTMENT OPPORTUNITIES IN TOURISM AND THE CULTURAL AND CREATIVE INDUSTRIES AT UNESCO DESIGNATED AREAS IN THE BLACK SEA BASIN</t>
  </si>
  <si>
    <t>DEVELOPMENT AGENCY OF KAVALA</t>
  </si>
  <si>
    <t>THE "DANUBE BLACK SEA" UNIVERSITY FOUNDATION</t>
  </si>
  <si>
    <t>UNION OF BULGARIAN BLACK SEA LOCAL AUTHORITIES</t>
  </si>
  <si>
    <t xml:space="preserve">NATIONAL INBOUND TOURISM ASSOCIATION OF MOLDOVA </t>
  </si>
  <si>
    <t>IAKOB GOGEBASHVILI TELAVI STATE UNIVERSITY</t>
  </si>
  <si>
    <t>EASTERN BLACK SEA DEVELOPMENT AGENCY</t>
  </si>
  <si>
    <t>BUSINESS EXCELLENCE IN TOURISM</t>
  </si>
  <si>
    <t>Düzce Governorship</t>
  </si>
  <si>
    <t>Municipality of Xanthi</t>
  </si>
  <si>
    <t>GLOBAL PROJECT Association</t>
  </si>
  <si>
    <t>Development Principles NGO</t>
  </si>
  <si>
    <t>State organization “Regional Fund for Entrepreneurship Support in Zaporizhia region”</t>
  </si>
  <si>
    <t>15.07.2020</t>
  </si>
  <si>
    <t>CROSSLOCALDEV</t>
  </si>
  <si>
    <t>Berettyóújfalu Város Önkormányzata</t>
  </si>
  <si>
    <t>15.06.2020</t>
  </si>
  <si>
    <t>82981/ 16.06.2020</t>
  </si>
  <si>
    <t>82887/ 16.06.2020</t>
  </si>
  <si>
    <t>CBC-EMPLOYMENT</t>
  </si>
  <si>
    <t>Buzau-Ialomita Water Administration (Romania)</t>
  </si>
  <si>
    <t>03.07.2020</t>
  </si>
  <si>
    <t>2SOFT/2.1/34</t>
  </si>
  <si>
    <t>MUNICIPALITY OF SATU MARE</t>
  </si>
  <si>
    <t xml:space="preserve">Communal Enterprise "Transcarpathian Regional Academic Ukrainian Drama Theatre named after brothers Yuri Augustine and Eugene Sherehiy" of Transcarpathian Regional Council </t>
  </si>
  <si>
    <t>Developing cross-border culture: Revitalised Theatres in Satu Mare and Uzhgorod</t>
  </si>
  <si>
    <t>22.06.2020</t>
  </si>
  <si>
    <t>20.07.2020</t>
  </si>
  <si>
    <t>2SOFT/1.1/40</t>
  </si>
  <si>
    <t>BĂLCĂUȚI COMMUNE</t>
  </si>
  <si>
    <t>YORDANESHTY VILLAGE COUNCIL</t>
  </si>
  <si>
    <t>EASY - B: Enhanced Access in Schools in Yordaneshty and Balcauti cross-border rural area</t>
  </si>
  <si>
    <t>25.06.2020</t>
  </si>
  <si>
    <t>N/A</t>
  </si>
  <si>
    <t>BSB998</t>
  </si>
  <si>
    <t>BSB1088</t>
  </si>
  <si>
    <t>LET'S CYCLE AT THE BLACK SEA</t>
  </si>
  <si>
    <t>SAKARYA METROPOLITAN MUNICIPALITY</t>
  </si>
  <si>
    <t>SAKARYA APPLIED SCIENCES UNIVERSITY (SAKARYA UYGULAMALI BİLİMLER ÜNİVERSİTESİ)</t>
  </si>
  <si>
    <t>KONSTANTIN PRESLAVSKY UNIVERSITY OF SHUMEN</t>
  </si>
  <si>
    <t>“DUNAREA DE JOS” UNIVERSITY OF GALATI</t>
  </si>
  <si>
    <t>THE INSTITUTE OF MARKET PROBLEMS AND ECONOMIC&amp;ECOLOGICAL RESEARCH OF THE NATIONAL ACADEMY OF SCIENCE OF UKRAINE</t>
  </si>
  <si>
    <t>INTERNATIONAL BUSINESS DEVELOPMENT AND INVESTMENT PROMOTION CENTRE</t>
  </si>
  <si>
    <t>Establishment of Learning Network for the consolidation effort of joint environmental control and monitoring in the Black sea Basin 2</t>
  </si>
  <si>
    <t>Danubius University of Galati</t>
  </si>
  <si>
    <t>Agency of Sustainable Development and European Integration "Lower Danube" Euroregion</t>
  </si>
  <si>
    <t>University “Prof. D-r Asen Zlatarov”</t>
  </si>
  <si>
    <t>Association of Cross Border Cooperation “Lower Danube Euroregion”</t>
  </si>
  <si>
    <t>Ecological Counseling Center Cahul</t>
  </si>
  <si>
    <t>Decizie de acordare a grantului anulata prin Decizia CCM nr. 87/25.06.2020 privind anularea 2SOFT2.1/68 si finantarea unrmatorului proiect de pe lista de rezerva (2SOFT/2.1/63)</t>
  </si>
  <si>
    <t>02.07.2020</t>
  </si>
  <si>
    <t xml:space="preserve">Increasing the protection of the population in emergency situations caused by natural disasters in the cross-border area </t>
  </si>
  <si>
    <t xml:space="preserve">Republican Training Center of the General Inspectorate for Emergency Situations of Ministry of Internal Affairs from Republic of Moldova </t>
  </si>
  <si>
    <t xml:space="preserve">Inspectorate for Emergency Situations „General Eremia Grigorescu” of Galati county </t>
  </si>
  <si>
    <t>13.07.2020</t>
  </si>
  <si>
    <t>2SOFT/4.2/71</t>
  </si>
  <si>
    <t xml:space="preserve">Improving response time for emergency situations in the cross-border area by renovating and equipping the infrastructure necessary for training and effectively managing the population in the provision of first aid </t>
  </si>
  <si>
    <t>Republican Training Center  Chisinau</t>
  </si>
  <si>
    <t>Good Man Association Iasi</t>
  </si>
  <si>
    <t>2SOFT/4.2/85</t>
  </si>
  <si>
    <t>29.06.2020</t>
  </si>
  <si>
    <t>28.06.2020</t>
  </si>
  <si>
    <t>Pe circuitul de avizare în cadrul AM</t>
  </si>
  <si>
    <t>06.07.2020</t>
  </si>
  <si>
    <t>09.07.2020</t>
  </si>
  <si>
    <t>14.07.2020</t>
  </si>
  <si>
    <t>31.07.2020</t>
  </si>
  <si>
    <t>17.07.2020</t>
  </si>
  <si>
    <t>23.07.2020</t>
  </si>
  <si>
    <t>27.07.2020</t>
  </si>
  <si>
    <t>21.08.2020</t>
  </si>
  <si>
    <t>19.07.2020</t>
  </si>
  <si>
    <t>2SOFT/1.1/45</t>
  </si>
  <si>
    <t xml:space="preserve">Forestry Technological Highschool of Sighetu Marmatiei </t>
  </si>
  <si>
    <t>Kolomyia City Council</t>
  </si>
  <si>
    <t xml:space="preserve">Learning with my neighbour -Improving the quality of education through cross-border cooperation </t>
  </si>
  <si>
    <t>3.08.2020</t>
  </si>
  <si>
    <t xml:space="preserve">The Professional School of Cooperation </t>
  </si>
  <si>
    <t xml:space="preserve">Professional School, or. Glodeni </t>
  </si>
  <si>
    <t>Cross-border cooperation on supporting and developing entrepreneurial skills of young people</t>
  </si>
  <si>
    <t>06.08.2020</t>
  </si>
  <si>
    <t>2SOFT/4.3/15</t>
  </si>
  <si>
    <t>2SOFT/1.2/83</t>
  </si>
  <si>
    <t xml:space="preserve">Iasi County Gendarmery Inspectorate </t>
  </si>
  <si>
    <t xml:space="preserve">Department of Carabineers Troops from the Republic of Moldova </t>
  </si>
  <si>
    <t xml:space="preserve">Intervention techniques and tactics standardization through joint preparation and training activities for the insurance of public order measures occurred during cross border public manifestations </t>
  </si>
  <si>
    <t>03.08.2020</t>
  </si>
  <si>
    <t>05.08.2020</t>
  </si>
  <si>
    <t xml:space="preserve">"Ion Ionescu de la Brad" University of Agricultural Sciences and Veterinary Medicine, Iasi </t>
  </si>
  <si>
    <t xml:space="preserve">INTELLIGENT VALORISATION OF AGRO-FOOD INDUSTRIAL WASTES </t>
  </si>
  <si>
    <t>04.08.2020</t>
  </si>
  <si>
    <t>2SOFT/1.2/38</t>
  </si>
  <si>
    <t>Galati Research - Development Institute for Aquatic Ecology, Fishing and Aquaculture</t>
  </si>
  <si>
    <t>Galati Association for Sustainable Development Prut - Dunare</t>
  </si>
  <si>
    <t xml:space="preserve">Cross-border Cooperation and European Integration Agency  </t>
  </si>
  <si>
    <t>CROSS - BORDER RESEARCH STUDY OF ECOSYSTEMS VALORIZITION ON LOWER PRUT MEADOW</t>
  </si>
  <si>
    <t>217691.00 </t>
  </si>
  <si>
    <t>26.08.2020</t>
  </si>
  <si>
    <t>2SOFT/4.3/142</t>
  </si>
  <si>
    <t xml:space="preserve">IASI COUNTY POLICE INSPECTORATE </t>
  </si>
  <si>
    <t xml:space="preserve">GENERAL POLICE INSPECTORATE OF THE MINISTRY OF INTERNAL AFFAIRS OF THE REPUBLIC OF MOLDOVA </t>
  </si>
  <si>
    <t>Enhancing cross border cooperation through developing a common concept of complex crime scene investigation</t>
  </si>
  <si>
    <t>07.08.2020</t>
  </si>
  <si>
    <t>2SOFT/1.1/94</t>
  </si>
  <si>
    <t xml:space="preserve">Integrated Value Chain for Improvement on Labour Market </t>
  </si>
  <si>
    <t xml:space="preserve">“Gheorghe Asachi” Technical University of Iasi  </t>
  </si>
  <si>
    <t>21.09.2020</t>
  </si>
  <si>
    <t>2SOFT/1.1/17</t>
  </si>
  <si>
    <t>Association Resource Center for Education and Family Doxamus</t>
  </si>
  <si>
    <t>Moldovan Branch of Amici dei Bambini Association</t>
  </si>
  <si>
    <t xml:space="preserve">Increasing quality and access to education in the border area by innovative perspective of accelerated learning </t>
  </si>
  <si>
    <t>13.08.2020</t>
  </si>
  <si>
    <t>2SOFT/1.1/11</t>
  </si>
  <si>
    <t xml:space="preserve">Technical University Gheorghe Asachi from Iasi </t>
  </si>
  <si>
    <t>Technical University of Moldova</t>
  </si>
  <si>
    <t>State Agrarian University of Moldova</t>
  </si>
  <si>
    <t xml:space="preserve">Cross-Border Regional Hub of Competences for the Automotive Industry </t>
  </si>
  <si>
    <t>31.08.2020</t>
  </si>
  <si>
    <t>2SOFT/1.1/64</t>
  </si>
  <si>
    <t xml:space="preserve">Technical University "Gh. Asachi" from Iasi </t>
  </si>
  <si>
    <t xml:space="preserve">Cross border cooperation in mechatronics engineering education </t>
  </si>
  <si>
    <t>19.08.2020</t>
  </si>
  <si>
    <t>2SOFT/1.2/207</t>
  </si>
  <si>
    <t>Business Consulting Institute</t>
  </si>
  <si>
    <t xml:space="preserve">Association Regional Center for Social Integration North East </t>
  </si>
  <si>
    <t xml:space="preserve">“Gheorghe Asachi” Technical University of Iasi </t>
  </si>
  <si>
    <t xml:space="preserve">Direct Access To Students </t>
  </si>
  <si>
    <t>20.08.2020</t>
  </si>
  <si>
    <t>08.09.2020</t>
  </si>
  <si>
    <t xml:space="preserve">Regional Institute of Oncology Iasi </t>
  </si>
  <si>
    <t xml:space="preserve">Public Medical Sanitary Institution Institute of Oncology </t>
  </si>
  <si>
    <t xml:space="preserve">Network of Excellence for Diagnosis and Research in Lung Cancer Disease </t>
  </si>
  <si>
    <t>2SOFT/1.1/7</t>
  </si>
  <si>
    <t xml:space="preserve">„DUMITRU MOȚOC„ TOURISM AND FOOD INDUSTRY HIGH SCHOOL GALATI </t>
  </si>
  <si>
    <t xml:space="preserve">College "Iulia Hasdeu" Cahul </t>
  </si>
  <si>
    <t xml:space="preserve">Christian Medical Philanthropy Association CHRISTIANA Galati </t>
  </si>
  <si>
    <t xml:space="preserve">CBC-FeRoM – Innovative learning and collaborative methods in the field of education at bilateral level in Romania and Republic of Moldova </t>
  </si>
  <si>
    <t>2SOFT/1.2/139</t>
  </si>
  <si>
    <t>Institute of Electronic Engineering and Nanotechnologies "D. Ghitu"</t>
  </si>
  <si>
    <t>"Dunarea de Jos" University of Galati</t>
  </si>
  <si>
    <t xml:space="preserve">Public Association "National Environmental Center"  </t>
  </si>
  <si>
    <t xml:space="preserve">Advanced nanotechnology-based approaches to waste water purification form organic pollutants and their monitoring in water bodies </t>
  </si>
  <si>
    <t>14.09.2020</t>
  </si>
  <si>
    <t>444,195.1</t>
  </si>
  <si>
    <t>SHARING HERITAGE: Preserving Historical Legacy of Pniv Fortress in Ukraine and Ardud Fortress in Romania for Tourism Development</t>
  </si>
  <si>
    <t>2SOFT/2.1/169</t>
  </si>
  <si>
    <t xml:space="preserve">Tourist Association of Ivano-Frankivsk Region </t>
  </si>
  <si>
    <t>City Hall of Ardud</t>
  </si>
  <si>
    <t xml:space="preserve">Chamber of Commerce, Industry and Agriculture Satu Mare </t>
  </si>
  <si>
    <t xml:space="preserve">Pniv Village Council </t>
  </si>
  <si>
    <t>2SOFT/1.1/1</t>
  </si>
  <si>
    <t>Patronage of Small and Medium Enterprises from Iasi County</t>
  </si>
  <si>
    <t>Technical University ”Gheorghe Asachi” Iasi</t>
  </si>
  <si>
    <t>Collaborative Entrepreneurial Education</t>
  </si>
  <si>
    <t xml:space="preserve">343,703.60 </t>
  </si>
  <si>
    <t>24.08.2021</t>
  </si>
  <si>
    <t>2SOFT/1.1/107</t>
  </si>
  <si>
    <t>Close to You Romania Foundation</t>
  </si>
  <si>
    <t>Academy of Public Administration under the Guvernment of the Republic of Moldova</t>
  </si>
  <si>
    <t>Ecoul Cernobilului Foundation</t>
  </si>
  <si>
    <t xml:space="preserve">Cross-Border Partnership for the Development of Social Entrepreunership </t>
  </si>
  <si>
    <t>27.08.2020</t>
  </si>
  <si>
    <t>14.08.2020</t>
  </si>
  <si>
    <t>24.08.2020</t>
  </si>
  <si>
    <t>28.08.2020</t>
  </si>
  <si>
    <t>2SOFT/4.3/167</t>
  </si>
  <si>
    <t>NATIONAL INSPECTORATE OF PUBLIC SECURITY</t>
  </si>
  <si>
    <t xml:space="preserve">Vaslui County Police Inspectorate </t>
  </si>
  <si>
    <t>Developing of a concept of joint police patrol of the roads in the border area between the Republic of Moldova - Romania</t>
  </si>
  <si>
    <t>03.09.2020</t>
  </si>
  <si>
    <t>30.09.2020</t>
  </si>
  <si>
    <t>2SOFT/1.1/187</t>
  </si>
  <si>
    <t xml:space="preserve">Solidarity and Hope Foundation </t>
  </si>
  <si>
    <t>Protopopiate II Iasi</t>
  </si>
  <si>
    <t xml:space="preserve">Comunity Association „Fate” </t>
  </si>
  <si>
    <t>The Public Humanitarian Association "Christian Philanthropy"</t>
  </si>
  <si>
    <t xml:space="preserve">Education for the development of refinement in creative and productive fields on both sides of the Prut </t>
  </si>
  <si>
    <t>RORS-372</t>
  </si>
  <si>
    <t>Cornereva Hall</t>
  </si>
  <si>
    <t>Municipality of Kovačica</t>
  </si>
  <si>
    <t>Assoc. "Friends of Pancevo"</t>
  </si>
  <si>
    <t>Tourist Organization of Vršac</t>
  </si>
  <si>
    <t xml:space="preserve">BANAT GREENWAY CORRIDOR- Connecting People to  Nature and Culture </t>
  </si>
  <si>
    <t>2SOFT/4.2/146</t>
  </si>
  <si>
    <t>EURONEST Intercommunity Development Association</t>
  </si>
  <si>
    <t>Ungheni District Council</t>
  </si>
  <si>
    <t>Improving the quality and capability of joint emergency actions in the cross-border area</t>
  </si>
  <si>
    <t>04.09.2020</t>
  </si>
  <si>
    <t>09/03/2020. Returnat STC in 03/06/2020 pentru clarificari si completari, apoi reintrat in AM in 08/09/2020</t>
  </si>
  <si>
    <t>ROHU-457</t>
  </si>
  <si>
    <t>121659/ 07.09.2020</t>
  </si>
  <si>
    <t>07.09.2020</t>
  </si>
  <si>
    <t>„</t>
  </si>
  <si>
    <t>22.09.2020</t>
  </si>
  <si>
    <t>2SOFT/1.2/105</t>
  </si>
  <si>
    <t xml:space="preserve">Changes in human colonic microbiome in antibiotic generated stress </t>
  </si>
  <si>
    <t>Public Medical Sanitary Institution Institute of Oncology Chisinau</t>
  </si>
  <si>
    <t>Regional Institute of Oncology Iasi</t>
  </si>
  <si>
    <t>7.09.2020</t>
  </si>
  <si>
    <t>09.10.2020</t>
  </si>
  <si>
    <t>25.09.2020</t>
  </si>
  <si>
    <t>2SOFT/1.1/145</t>
  </si>
  <si>
    <t>28.09.2020</t>
  </si>
  <si>
    <t xml:space="preserve">Cross-Border Partnership for Inclusive Career Guidance </t>
  </si>
  <si>
    <t>Keystone Human Services International Moldova Association</t>
  </si>
  <si>
    <t>2SOFT/1.2/63</t>
  </si>
  <si>
    <t xml:space="preserve">NGO "Bureau of research, innovations and technology" </t>
  </si>
  <si>
    <t>Department of Economic and Integration Development of Executive Committee of City Council</t>
  </si>
  <si>
    <t xml:space="preserve">RO-UA Partnership for Climate Change Mitigation </t>
  </si>
  <si>
    <t>16.09.2020</t>
  </si>
  <si>
    <t>Semnat de beneficiar pe 14.09.2020</t>
  </si>
  <si>
    <t>RORS-379</t>
  </si>
  <si>
    <t>Municipality of Senta</t>
  </si>
  <si>
    <t>Asociatia Otelek Magyarul Magyarokert Egyesulet</t>
  </si>
  <si>
    <t>Banat touristic cycling route connection</t>
  </si>
  <si>
    <t>24.09.2020</t>
  </si>
  <si>
    <t>ROBG 256</t>
  </si>
  <si>
    <t xml:space="preserve">Territorial Administrative Unit – Turnu Măgurele Town </t>
  </si>
  <si>
    <t xml:space="preserve">Modernization of the health services within hospitals from Turnu Magurele and Nikopol </t>
  </si>
  <si>
    <t>2SOFT/1.2/44</t>
  </si>
  <si>
    <t xml:space="preserve">"Gheorghe Asachi"Technical University of Iasi </t>
  </si>
  <si>
    <t xml:space="preserve">Improving the Quality of Solid Biofuels Produced from Raw Material Collected From Both Sides of Prut River </t>
  </si>
  <si>
    <t>01.10.2020</t>
  </si>
  <si>
    <t>06.11.2020</t>
  </si>
  <si>
    <t>2SOFT/1.2/47</t>
  </si>
  <si>
    <t>2SOFT/1.1/133</t>
  </si>
  <si>
    <t>2SOFT/4.2/178</t>
  </si>
  <si>
    <t>23.09.2020</t>
  </si>
  <si>
    <t>Ion Ionescu de la Brad University of Agricultural Sciences of Veterinary Medicine Romania</t>
  </si>
  <si>
    <t xml:space="preserve">: Team up for healthy fish in aquaculture systems of the Prut river basin </t>
  </si>
  <si>
    <t>Botoșani County School Inspectorate</t>
  </si>
  <si>
    <t xml:space="preserve">Education, Youth and Sport Department Balti </t>
  </si>
  <si>
    <t xml:space="preserve"> Together for a better educational integration of children with special educational need</t>
  </si>
  <si>
    <t xml:space="preserve">Ștefan cel Mare Commune </t>
  </si>
  <si>
    <t xml:space="preserve">Gotesti village Mayoralty </t>
  </si>
  <si>
    <t>Implementation of construction works for protection against river floods in Stefan cel Mare commune, Vaslui County and Goteşti Commune, Cantemir County</t>
  </si>
  <si>
    <t>RORS-400</t>
  </si>
  <si>
    <t>Municipality of Alibunar</t>
  </si>
  <si>
    <t>Asociatia de Dezvoltare Intercomunitara " Timis Torontal"</t>
  </si>
  <si>
    <t>Asociatia de Dezvoltare Intercomunitara "Padurea Bistra"</t>
  </si>
  <si>
    <t>Towards more smart, sustainable and inclusive waste management in South Banat and Timis</t>
  </si>
  <si>
    <t>13.10.2020</t>
  </si>
  <si>
    <t>Urmare a clarificărilor solicitate, LB a informat SC că renunță la finanțare.</t>
  </si>
  <si>
    <t>Semnat de benenficiar</t>
  </si>
  <si>
    <t>2SOFT/1.2/66</t>
  </si>
  <si>
    <t>2SOFT/1.2/78</t>
  </si>
  <si>
    <t>21.10.2020</t>
  </si>
  <si>
    <t>22.10.2020</t>
  </si>
  <si>
    <t>10.11.2020</t>
  </si>
  <si>
    <t xml:space="preserve">Research and promotion of highly efficient energy generation through trigeneration by using solar renewable resources for getting electricity, heat and cold and purchasing of equipment </t>
  </si>
  <si>
    <t xml:space="preserve">Institute of Power Engineering of Moldova </t>
  </si>
  <si>
    <t xml:space="preserve">Technical University ”Gheorghe Asachi” of Iași </t>
  </si>
  <si>
    <t>Galati County Center for Resources and Educational Assistance</t>
  </si>
  <si>
    <t>HELICOMED Association</t>
  </si>
  <si>
    <t>SOMATO</t>
  </si>
  <si>
    <t>Cross border cooperation and research through interdisciplinary approach of genesis, clinical manifestations and therapeutical/preventional aspects of oral/written language specific disorders and development of innovative method of intervention in the cross border area</t>
  </si>
  <si>
    <t>02.11.2020</t>
  </si>
  <si>
    <t>ROBG 409</t>
  </si>
  <si>
    <t>26.10.2020</t>
  </si>
  <si>
    <t>09.11.2020</t>
  </si>
  <si>
    <t>BSB817</t>
  </si>
  <si>
    <t>"Dunarea de Jos"
University of
Galati</t>
  </si>
  <si>
    <t>Reni Town
Council of
Odessa Region (UA)</t>
  </si>
  <si>
    <t>Cahul district
council (MD)</t>
  </si>
  <si>
    <t>Institutul pentru
Dezvoltare si
Initiative Sociale
(IDIS) "Viitorul" (MD)</t>
  </si>
  <si>
    <t>Develop and promote the green tourism in the Danube sector of the Black Sea Basin (Cahul District, Republic of Moldova; Reni District, Ukraine; Galati County, Romania)</t>
  </si>
  <si>
    <t>05.11.2020</t>
  </si>
  <si>
    <t>2SOFT/1.1/53</t>
  </si>
  <si>
    <t>Mihai Eminescu National College</t>
  </si>
  <si>
    <t xml:space="preserve">Mihai Eminescu Theoretical High School Balti </t>
  </si>
  <si>
    <t>CNME Botosani-Our Children -Educated Minds</t>
  </si>
  <si>
    <t xml:space="preserve">Innovative teaching and learning through developing of digital competences and implementation of STEM educational program </t>
  </si>
  <si>
    <t>02.09.2020</t>
  </si>
  <si>
    <t>Semnat de beneficiar 25.09.2020</t>
  </si>
  <si>
    <t>18.11.2020</t>
  </si>
  <si>
    <t>02.12.2020</t>
  </si>
  <si>
    <t>BSB757</t>
  </si>
  <si>
    <t>11.12.2020</t>
  </si>
  <si>
    <t>Cekmekoy Municipality</t>
  </si>
  <si>
    <t>Ukrainian Association of Business Support Center</t>
  </si>
  <si>
    <t>Constanta Municipality</t>
  </si>
  <si>
    <t>Municipality of Kavala</t>
  </si>
  <si>
    <t>Developing Cultural and Creative İndustries in the Black Sea Basin</t>
  </si>
  <si>
    <t>*AM RoBg a incheiat contractarea proiectelor din alocarea aferenta exercitiului financiar 2014-2020</t>
  </si>
  <si>
    <t xml:space="preserve">07.12.2020 </t>
  </si>
  <si>
    <t>08.11.2019</t>
  </si>
  <si>
    <t>25.11.2020</t>
  </si>
  <si>
    <t>03.12.2020</t>
  </si>
  <si>
    <t>ROHU-456</t>
  </si>
  <si>
    <t>LB - Self-government of Szabolcs-Szatmár-Bereg County</t>
  </si>
  <si>
    <t>17.11.2020</t>
  </si>
  <si>
    <t>19.11.2020</t>
  </si>
  <si>
    <t>09.12.2020</t>
  </si>
  <si>
    <t>1HARD/4.1/10</t>
  </si>
  <si>
    <t>Communal Non-Profit Enterprise “City Children’s Clinical Hospital of Chernivtsi City Council”</t>
  </si>
  <si>
    <t>Suceava Emergency Hospital “Sf. Ioan cel Nou”</t>
  </si>
  <si>
    <t xml:space="preserve">Emergency care for children of cross-border region </t>
  </si>
  <si>
    <t>14.12.2020</t>
  </si>
  <si>
    <t>RORS-373</t>
  </si>
  <si>
    <t>Opstina Ada</t>
  </si>
  <si>
    <t>Ecosystems Rehabilitation and Preservation of Natural Values in Jimbolia and Kikinda</t>
  </si>
  <si>
    <t>RORS-406</t>
  </si>
  <si>
    <t xml:space="preserve"> Universitatea de Vest din Timisoara</t>
  </si>
  <si>
    <t>School Center “Nikola Tesla”</t>
  </si>
  <si>
    <t>Colegiul National Banatean</t>
  </si>
  <si>
    <t xml:space="preserve">e-Support services for career and vocational counseling of youth entering to the labor market </t>
  </si>
  <si>
    <t>1HARD/3.1/17</t>
  </si>
  <si>
    <t>Road Service in Chernivtsi oblast</t>
  </si>
  <si>
    <t xml:space="preserve">Improvement of the transport infrastructure in the cross-border area Suceava – Chernivtsi (Izvoarele Sucevei – Shepit) </t>
  </si>
  <si>
    <t>1HARD/3.1/27</t>
  </si>
  <si>
    <t>Chernivtsi Regional Council</t>
  </si>
  <si>
    <t>Bukovinian Center for Development and Reconstruction</t>
  </si>
  <si>
    <t>Improvement of the Transport Infrastructure in the Cross-Border Area Chernivtsi - Suceava (Shepit - Izvoarele Sucevei)</t>
  </si>
  <si>
    <t>2,195,895.50</t>
  </si>
  <si>
    <t>18.12.2020</t>
  </si>
  <si>
    <t>24.12.2020</t>
  </si>
  <si>
    <t>ROHU-319</t>
  </si>
  <si>
    <t xml:space="preserve">Joint Program For Youth Cross – Border Cooperation </t>
  </si>
  <si>
    <t>LP: UAT Comuna Paleu</t>
  </si>
  <si>
    <t>Hosszupalyi Commune</t>
  </si>
  <si>
    <t>UAT Comuna Cetariu</t>
  </si>
  <si>
    <t>KABA Town Self-government</t>
  </si>
  <si>
    <t>4 YOUTH</t>
  </si>
  <si>
    <t>173627/ 24.12.2020</t>
  </si>
  <si>
    <t>156965/ 17.11.2020</t>
  </si>
  <si>
    <t>23.12.2020</t>
  </si>
  <si>
    <t>Easing Access to Systemic Discovery of
Our Origins and Resources</t>
  </si>
  <si>
    <t>Territorial Inspectorate of Border Police Sighetu Marmatiei</t>
  </si>
  <si>
    <t>1HARD/4.1/11</t>
  </si>
  <si>
    <t>Chernivtsi Border Guard Detachment of the State Border Guard Sevice of Ukraine</t>
  </si>
  <si>
    <t>Rehabilitation and upgrading of border police infrastructure in view of enhancing of common activities for police cooperation</t>
  </si>
  <si>
    <t>EDINFO Foundation</t>
  </si>
  <si>
    <t>05.02.2021</t>
  </si>
  <si>
    <t>2SOFT/1.2/91</t>
  </si>
  <si>
    <t xml:space="preserve">The University of Agricultural Sciences and Veterinary Medicine Iaşi </t>
  </si>
  <si>
    <t>Grigore T. Popa University of Medicine and Pharmacy Iași</t>
  </si>
  <si>
    <t>National Agency for Public Health</t>
  </si>
  <si>
    <t>CROSS-BORDER NETWORK FOR RESEARCH DEVELOPMENT REGARDING HEPATITIS E PREVENTION AND CONTROL, TOWARDS A GLOBAL ONE HEALTH</t>
  </si>
  <si>
    <t>08.01.2021</t>
  </si>
  <si>
    <t xml:space="preserve">1,978,796.44 </t>
  </si>
  <si>
    <t xml:space="preserve">1,300,000.00 </t>
  </si>
  <si>
    <t xml:space="preserve">1,321,412.00 </t>
  </si>
  <si>
    <t>1HARD/4.3/36</t>
  </si>
  <si>
    <t>Executive Committee of lvano-Frankivsk City Council</t>
  </si>
  <si>
    <t>Solotvyno Town Hall</t>
  </si>
  <si>
    <t>The Municipality of Baia Mare</t>
  </si>
  <si>
    <t>Sighetu Marmatiei Municipality</t>
  </si>
  <si>
    <t xml:space="preserve">Safe Future </t>
  </si>
  <si>
    <t xml:space="preserve">1,461,680.16 </t>
  </si>
  <si>
    <t>18.01.2021</t>
  </si>
  <si>
    <t>12.02.2021</t>
  </si>
  <si>
    <t>1HARD/3.1/24</t>
  </si>
  <si>
    <t>Improving the cross-border territory - joint actions for better Ukraine-Romania cross-border roads</t>
  </si>
  <si>
    <t xml:space="preserve">Road Service in Chernivtsi oblast </t>
  </si>
  <si>
    <t>Botosani County</t>
  </si>
  <si>
    <t xml:space="preserve">1,835,043.88 </t>
  </si>
  <si>
    <t>1HARD/3.1/5</t>
  </si>
  <si>
    <t xml:space="preserve">Administrative Territorial Unit of the Isaccea municipality </t>
  </si>
  <si>
    <t>Orlivka Village Council</t>
  </si>
  <si>
    <t>Executive committee of Izmail city Council</t>
  </si>
  <si>
    <t>Tulcea County Administrative Territorial Unit</t>
  </si>
  <si>
    <t xml:space="preserve">CBConnect Trans - Developing a cross border inter-modal connection between Isaccea -Orlivka-Tulcea -Izmail </t>
  </si>
  <si>
    <t xml:space="preserve">1,825,838.25 </t>
  </si>
  <si>
    <t>20.01.2021</t>
  </si>
  <si>
    <t>19.02.2021</t>
  </si>
  <si>
    <t>21.01.2021</t>
  </si>
  <si>
    <t>1HARD/4.3/2</t>
  </si>
  <si>
    <t>Tulcea Municipality</t>
  </si>
  <si>
    <t>Executive Committee of Izmail City Council</t>
  </si>
  <si>
    <t>Tulcea County Police Inspectorate</t>
  </si>
  <si>
    <t>The Main department of the National police in the Odesa region</t>
  </si>
  <si>
    <t xml:space="preserve">Prevention and Combating Organized Crime and Police Cooperation through Cross-Border Centers at the Romania-Ukraine Border </t>
  </si>
  <si>
    <t xml:space="preserve">1,298,925.00 </t>
  </si>
  <si>
    <t>1HARD/4.1/37</t>
  </si>
  <si>
    <t>Maramures County Council</t>
  </si>
  <si>
    <t>General Direction of Social Assistance and Child Protection Maramures</t>
  </si>
  <si>
    <t>Executive Committee of Ivano-Frankivsk City Council</t>
  </si>
  <si>
    <t>Alternative Therapies in Maramures and Ivano Frankivsk</t>
  </si>
  <si>
    <t>1,300,000.00</t>
  </si>
  <si>
    <t>6</t>
  </si>
  <si>
    <t>RORS-286</t>
  </si>
  <si>
    <t>Comuna Sisesti</t>
  </si>
  <si>
    <t>Local Community of Mosna</t>
  </si>
  <si>
    <t>Municipality of Majdanpek</t>
  </si>
  <si>
    <t>Common solutions for effective risk management</t>
  </si>
  <si>
    <t>1HARD/4.1/15</t>
  </si>
  <si>
    <t xml:space="preserve">1,168,901.00 </t>
  </si>
  <si>
    <t>03.02.2021</t>
  </si>
  <si>
    <t>Development of health and social rehabiliation services in the Romania - Ukraine border region</t>
  </si>
  <si>
    <t>Charitable Fund “Humanitarian and social development, cultural heritage preservation Foundation”</t>
  </si>
  <si>
    <t>26.02.2021</t>
  </si>
  <si>
    <t>15.02.2021</t>
  </si>
  <si>
    <t>10.02.2021</t>
  </si>
  <si>
    <t>2SOFT/4.3/118</t>
  </si>
  <si>
    <t>TERRITORIAL INSPECTORATE OF BORDER POLICE IAȘI</t>
  </si>
  <si>
    <t xml:space="preserve">GENERAL INSPECTORATE OF THE BORDER POLICE, REPUBLIC OF MOLDOVA </t>
  </si>
  <si>
    <r>
      <t>Capacity building for border police cooperation in the area of Stânca Costesti</t>
    </r>
    <r>
      <rPr>
        <sz val="11"/>
        <color theme="1"/>
        <rFont val="Calibri"/>
        <family val="2"/>
        <scheme val="minor"/>
      </rPr>
      <t xml:space="preserve"> </t>
    </r>
  </si>
  <si>
    <t>11.02.2021</t>
  </si>
  <si>
    <t>15.03.2021</t>
  </si>
  <si>
    <t>Pe circuitul de avizare MDLPA. AM a solicitat clarificari suplimentare cu privire la operationalizarea punctului vamal Izvoarele Sucevei-Shepit.</t>
  </si>
  <si>
    <t>BSB1021</t>
  </si>
  <si>
    <t>VARNA FREE
UNIVERSITY (BG)</t>
  </si>
  <si>
    <t>Greek Exporters
Association (GR)</t>
  </si>
  <si>
    <t>European
Regional
Framework for
Cooperation (GR)</t>
  </si>
  <si>
    <t>Municipal
Institution
“Grant office
“ODESA 5T” (UA)</t>
  </si>
  <si>
    <t>International
Centre for Social
Research and
Policy Analysis (GE)</t>
  </si>
  <si>
    <t>Samsun
Metropolitan
Municipality (TR)</t>
  </si>
  <si>
    <t>KNOWING CIRCULAR ECONOMY IN BLACK SEA BASIN</t>
  </si>
  <si>
    <t>RORS-324</t>
  </si>
  <si>
    <t>Dumbrava Commune</t>
  </si>
  <si>
    <t>Municipality of Ada</t>
  </si>
  <si>
    <t>Cross-border natural disaster and emergency preparedness</t>
  </si>
  <si>
    <t>1HARD/2.1/50</t>
  </si>
  <si>
    <t>District Council Soroca</t>
  </si>
  <si>
    <t>Vaslui County</t>
  </si>
  <si>
    <t xml:space="preserve">County Museum "Stefan Cel Mare" </t>
  </si>
  <si>
    <t xml:space="preserve">STEFAN CEL MARE, COMMON HISTORY- SHARED HERITAGE, SOROCA - VASLUI </t>
  </si>
  <si>
    <t>18.02.2021</t>
  </si>
  <si>
    <t>22.02.2021</t>
  </si>
  <si>
    <t>19.03.2021</t>
  </si>
  <si>
    <t>26.03.2021</t>
  </si>
  <si>
    <t>17.03.2021</t>
  </si>
  <si>
    <t>1HARD/4.1/26</t>
  </si>
  <si>
    <t>Municipality of Poienile de sub Munte</t>
  </si>
  <si>
    <t>Verkhovyna District Council</t>
  </si>
  <si>
    <t>Velykyi Bychkiv Rural Council</t>
  </si>
  <si>
    <t xml:space="preserve">Joint actions to improve cross-border management and control of epidemiological indicators in the RO-UA population </t>
  </si>
  <si>
    <t xml:space="preserve">1,278,155.06 </t>
  </si>
  <si>
    <t>01.03.2021</t>
  </si>
  <si>
    <t>31.03.2021</t>
  </si>
  <si>
    <t>2SOFT/4.3/165</t>
  </si>
  <si>
    <t xml:space="preserve">Victoria Commune </t>
  </si>
  <si>
    <t xml:space="preserve">Mayoralty of Sculeni Commune </t>
  </si>
  <si>
    <t xml:space="preserve">General Inspectorate of the Border Police, Republic of Moldova </t>
  </si>
  <si>
    <t xml:space="preserve">TERRITORIAL INSPECTORATE OF BORDER POLICE IASI </t>
  </si>
  <si>
    <t xml:space="preserve">Video Surveillance Installation in RO - MD cross border area (Victoria - Sculeni) </t>
  </si>
  <si>
    <t>11.03.2021</t>
  </si>
  <si>
    <t>15.04.2021</t>
  </si>
  <si>
    <t>8</t>
  </si>
  <si>
    <t>9</t>
  </si>
  <si>
    <t>RORS-434</t>
  </si>
  <si>
    <t>Preschool Institute Zrenjanin</t>
  </si>
  <si>
    <t>Preschool Teachers' Training College in Kikinda</t>
  </si>
  <si>
    <t>Asociatia Kreativ Research-Centrul de Studii Media si Cercetari Sociale</t>
  </si>
  <si>
    <t xml:space="preserve"> Asociatia Daria - Zambet de Copil</t>
  </si>
  <si>
    <t>For Unique New Education Design</t>
  </si>
  <si>
    <t>RORS-439</t>
  </si>
  <si>
    <t>Municipality of  Zitiste</t>
  </si>
  <si>
    <t>UAT SACALAZ</t>
  </si>
  <si>
    <t>Opština Sečanj</t>
  </si>
  <si>
    <t>Common support on the life path in the cross border area</t>
  </si>
  <si>
    <t>09.04.2021</t>
  </si>
  <si>
    <t>18.03.2021</t>
  </si>
  <si>
    <t>22.03.2021</t>
  </si>
  <si>
    <t>23.04.2021</t>
  </si>
  <si>
    <t>1HARD/4.1/93</t>
  </si>
  <si>
    <t>University of Medicine and Pharmacy ”Gr. T. Popa” Iași</t>
  </si>
  <si>
    <t xml:space="preserve">State University of Medicine and Pharmacy “NicolaeTestemitanu” </t>
  </si>
  <si>
    <t xml:space="preserve">CROSS-BORDER INTEGRATED NETWORK FOR ADVANCED HEALTH SERVICES IN OBESITY, DIABETES AND METABOLIC DISORDERS </t>
  </si>
  <si>
    <t>02.04.2021</t>
  </si>
  <si>
    <t>05.04.2021</t>
  </si>
  <si>
    <t>14.04.2021</t>
  </si>
  <si>
    <t>Support to the local economy by encouraging
alternative use of agricultural products</t>
  </si>
  <si>
    <t>29.04.2021</t>
  </si>
  <si>
    <t>26.04.2021</t>
  </si>
  <si>
    <t>Semnat de beenficiar</t>
  </si>
  <si>
    <t>1HARD/3.1/47</t>
  </si>
  <si>
    <t xml:space="preserve">Tutora Commune, Iasi </t>
  </si>
  <si>
    <t>Nisporeni District Council</t>
  </si>
  <si>
    <t>Improvement and development of road infrastructure from cross-border area</t>
  </si>
  <si>
    <t>27.04.2021</t>
  </si>
  <si>
    <t>21.05.2021</t>
  </si>
  <si>
    <t>Semnat de benficiar</t>
  </si>
  <si>
    <t>1HARD/2.1/88</t>
  </si>
  <si>
    <t>Religious Community Parish with the Dedication Day ”Sfintul Mare Mucenic Dimitrie” (Holy Great Martyr Dimitrios) from the Orthodox Church of Moldova, the Soroca City</t>
  </si>
  <si>
    <t>Parish "Sfintii Teodori"</t>
  </si>
  <si>
    <t>”Soarta” Public Association</t>
  </si>
  <si>
    <t>The Solidarity and Hope Foundation</t>
  </si>
  <si>
    <t xml:space="preserve">Preservation and promotion of the cultural and historical heritage in the cross-border area of IASI and SOROCA </t>
  </si>
  <si>
    <t>12.05.2021</t>
  </si>
  <si>
    <t>11.05.2021</t>
  </si>
  <si>
    <t>ROHU 426</t>
  </si>
  <si>
    <t>ALTERAGRI</t>
  </si>
  <si>
    <t>Transilvania Technology Transfer Association</t>
  </si>
  <si>
    <t>Bihor Office of Pedological and Agrochemical Studies</t>
  </si>
  <si>
    <t>SolarTech South Plain Nonprofit Company for Development and Produktion</t>
  </si>
  <si>
    <t>Csongrád-Csanad</t>
  </si>
  <si>
    <t>59967/ 13.05.2021</t>
  </si>
  <si>
    <t>LP: Directorate for Agriculture of Bihor County</t>
  </si>
  <si>
    <t>14.05.2021</t>
  </si>
  <si>
    <t>60113/ 14.05.2021</t>
  </si>
  <si>
    <t>60124/ 14.05.2021</t>
  </si>
  <si>
    <t>1HARD/4.1/18</t>
  </si>
  <si>
    <t>Iasi Municipality</t>
  </si>
  <si>
    <t>Clinical Rehabilitation Hospital</t>
  </si>
  <si>
    <t>Institute of Neurology and Neurosurgery</t>
  </si>
  <si>
    <t xml:space="preserve">ROBOts dedicated to neuroMOtric Valuable Efficiency </t>
  </si>
  <si>
    <t>18.05.2021</t>
  </si>
  <si>
    <t xml:space="preserve">In implementare </t>
  </si>
  <si>
    <t>Emergency County Clinical Hospital Pius Brinzeu Timisoara</t>
  </si>
  <si>
    <t>Satu Mare County Administrative-Territorial Unit</t>
  </si>
  <si>
    <t>Added Value in Cooperation for stroke situations</t>
  </si>
  <si>
    <t>Improvement of health care services in Nyírbátor and Negresti-Oas, by investment in infrastructure and joint service development</t>
  </si>
  <si>
    <t>02.06.2021</t>
  </si>
  <si>
    <t>03.06.2021</t>
  </si>
  <si>
    <t>25.06.2021</t>
  </si>
  <si>
    <t>1HARD/2.1/107</t>
  </si>
  <si>
    <t>1HARD/4.1/24</t>
  </si>
  <si>
    <t>Hincesti District Council</t>
  </si>
  <si>
    <t>County Museum “Ștefan cel Mare”</t>
  </si>
  <si>
    <t>Muntenii de Jos Commune</t>
  </si>
  <si>
    <t>Let's discover Stefan cel Mare traces</t>
  </si>
  <si>
    <t>07.06.2021</t>
  </si>
  <si>
    <t>Territorial Administrative Unit - Galati County</t>
  </si>
  <si>
    <t xml:space="preserve">HEALTH IN GOOD HANDS Bigger HOSPITALS, Better CARE, Best DOCTORS for people in the border area Romania - R. of Moldova </t>
  </si>
  <si>
    <t>08.06.2021</t>
  </si>
  <si>
    <t>BSB1030</t>
  </si>
  <si>
    <t>Greek Association of Women Entrepreneurs (GR)</t>
  </si>
  <si>
    <t>The Georgian
Association
“Women in
Business” (GE)</t>
  </si>
  <si>
    <t>Business Agency
Association (BG)</t>
  </si>
  <si>
    <t>“EKOTURIZMI
ASOCIACIA”HASA
RAKAKAN KAZMAKERPUTJ UN
ECOTOURISM ASSOCIATION (AM)</t>
  </si>
  <si>
    <t>The Women
Entrepreneurs
Association of
Turkey (TR)</t>
  </si>
  <si>
    <t>Black Sea Women Entrepreneurship Connection – Empowering Women through Tourism</t>
  </si>
  <si>
    <t>ROHU 368</t>
  </si>
  <si>
    <t>JOINTCARE</t>
  </si>
  <si>
    <t>Szabolcs-Szatmár-Bereg County</t>
  </si>
  <si>
    <r>
      <rPr>
        <b/>
        <sz val="11"/>
        <color theme="1"/>
        <rFont val="Calibri"/>
        <family val="2"/>
        <scheme val="minor"/>
      </rPr>
      <t>LP:</t>
    </r>
    <r>
      <rPr>
        <sz val="11"/>
        <color theme="1"/>
        <rFont val="Calibri"/>
        <family val="2"/>
        <scheme val="minor"/>
      </rPr>
      <t xml:space="preserve"> Nyírbátor Város Önkormányzata </t>
    </r>
    <r>
      <rPr>
        <b/>
        <sz val="11"/>
        <color theme="1"/>
        <rFont val="Calibri"/>
        <family val="2"/>
        <scheme val="minor"/>
      </rPr>
      <t>(Municipality of Nyírbátor)</t>
    </r>
  </si>
  <si>
    <t>09.06.2021</t>
  </si>
  <si>
    <t>Oraș Negrești-Oaș</t>
  </si>
  <si>
    <r>
      <rPr>
        <b/>
        <sz val="9"/>
        <color theme="1"/>
        <rFont val="Arial"/>
        <family val="2"/>
      </rPr>
      <t>71587</t>
    </r>
    <r>
      <rPr>
        <sz val="9"/>
        <color theme="1"/>
        <rFont val="Arial"/>
        <family val="2"/>
      </rPr>
      <t>/ 11.06.2021</t>
    </r>
  </si>
  <si>
    <t>17.06.2021</t>
  </si>
  <si>
    <r>
      <rPr>
        <b/>
        <sz val="9"/>
        <color theme="1"/>
        <rFont val="Arial"/>
        <family val="2"/>
      </rPr>
      <t xml:space="preserve">744424/ </t>
    </r>
    <r>
      <rPr>
        <sz val="9"/>
        <color theme="1"/>
        <rFont val="Arial"/>
        <family val="2"/>
      </rPr>
      <t>17.06.2021</t>
    </r>
  </si>
  <si>
    <t>18.06.2021</t>
  </si>
  <si>
    <t>1HARD/3.1/86</t>
  </si>
  <si>
    <t>1HARD/3.1/12</t>
  </si>
  <si>
    <t>Tulucesti Commune</t>
  </si>
  <si>
    <t xml:space="preserve">City Hall of Sireti Vilage </t>
  </si>
  <si>
    <t xml:space="preserve">Development of infrastructure - engine of socio-economic cooperation in the Tulucesti Commune, Galati County and Sireti Commune, Straseni District </t>
  </si>
  <si>
    <t>23.06.2021</t>
  </si>
  <si>
    <t>24.06.2021</t>
  </si>
  <si>
    <t xml:space="preserve">Sustainability, Mobility and Accessibility of the cross border Region Cahul-Oancea – improved Transport infrastructure </t>
  </si>
  <si>
    <t>Cahul City Hall</t>
  </si>
  <si>
    <t>Oancea Town Hall</t>
  </si>
  <si>
    <t>28.06.2021</t>
  </si>
  <si>
    <t>30.06.2021</t>
  </si>
  <si>
    <t>ROHU 387</t>
  </si>
  <si>
    <t>Szabolcs-Szatmar-Bereg County Hospitals and University Hospital</t>
  </si>
  <si>
    <t>AVC</t>
  </si>
  <si>
    <t>75021/18.06.2021</t>
  </si>
  <si>
    <t>75553/22.06.2021</t>
  </si>
  <si>
    <t>75591/22.06.2021</t>
  </si>
  <si>
    <t>1HARD/2.1/1</t>
  </si>
  <si>
    <t>1HARD/4.1/70</t>
  </si>
  <si>
    <t>1HARD/2.1/60</t>
  </si>
  <si>
    <t>1HARD/3.1/22</t>
  </si>
  <si>
    <t>26.07.2021</t>
  </si>
  <si>
    <t>16.07.2021</t>
  </si>
  <si>
    <t xml:space="preserve">Iași County </t>
  </si>
  <si>
    <t xml:space="preserve">Fălești District Council </t>
  </si>
  <si>
    <t>Făleşti Town Mayoralty</t>
  </si>
  <si>
    <t xml:space="preserve">Traveller on  Cultural Meridians </t>
  </si>
  <si>
    <t xml:space="preserve">Metropolitanate of Moldavia and Bucovina </t>
  </si>
  <si>
    <t xml:space="preserve">The Solidarity and Hope Foundation </t>
  </si>
  <si>
    <t xml:space="preserve">Public Health Institution Orhei district Hospital </t>
  </si>
  <si>
    <t xml:space="preserve">The Public Humanitarian Association "Christian Philanthropy" </t>
  </si>
  <si>
    <t xml:space="preserve">Hopeful links for health and care between Romania and Republic of Moldova </t>
  </si>
  <si>
    <t xml:space="preserve">City Hall of Balti Municipality </t>
  </si>
  <si>
    <t>The Public Institution “Mihai Eminescu” High School of mun. Balti</t>
  </si>
  <si>
    <t xml:space="preserve">Eminescu: one culture-one route in Botosani-Balti cross-border area together </t>
  </si>
  <si>
    <t>Iași Municipality</t>
  </si>
  <si>
    <t xml:space="preserve">Transport infrastructure rehabilitation in the Ungheni-Iasi cross-border area which aims at traffic streamline in the Sculeni border crossing point </t>
  </si>
  <si>
    <t>ROHU 339</t>
  </si>
  <si>
    <t xml:space="preserve">"Romanian-Hungarian cross-border project with a wider focus
on diagnostics related to infertility, healthy pregnancy and
newborn care" 
</t>
  </si>
  <si>
    <t xml:space="preserve">University of Szeged </t>
  </si>
  <si>
    <t>Csongrad-Csanad County</t>
  </si>
  <si>
    <t>Government Office of Csongrád-Csanad County</t>
  </si>
  <si>
    <t>7999,99.60</t>
  </si>
  <si>
    <t>HEALTH-PREGN-RO-HU</t>
  </si>
  <si>
    <t>1HARD/3.1/75</t>
  </si>
  <si>
    <t>Joint Cross-Border Networking Infrastructure of Technical Universities of Iasi and Moldova</t>
  </si>
  <si>
    <t>07.07.2021</t>
  </si>
  <si>
    <t>08.07.2021</t>
  </si>
  <si>
    <t>15.07.2021</t>
  </si>
  <si>
    <t>10</t>
  </si>
  <si>
    <t xml:space="preserve">Using cultural traditions from Valcani-Novi Knezevac region for the promotion of tourism in historical Banat </t>
  </si>
  <si>
    <t>RORS-395</t>
  </si>
  <si>
    <t>Comuna Valcani</t>
  </si>
  <si>
    <t>Opština Novi Kneževac</t>
  </si>
  <si>
    <t>27.08.2021</t>
  </si>
  <si>
    <t>90312/27.07.2021</t>
  </si>
  <si>
    <t xml:space="preserve"> </t>
  </si>
  <si>
    <t>20.08.2021</t>
  </si>
  <si>
    <t>90316/27.07.2021</t>
  </si>
  <si>
    <t>Contractul este in implementare in perioada raportata.</t>
  </si>
  <si>
    <t>12.08.2021</t>
  </si>
  <si>
    <t>17.08.2021</t>
  </si>
  <si>
    <r>
      <t xml:space="preserve">in </t>
    </r>
    <r>
      <rPr>
        <b/>
        <sz val="9"/>
        <color theme="1"/>
        <rFont val="Arial"/>
        <family val="2"/>
      </rPr>
      <t xml:space="preserve">implementare </t>
    </r>
    <r>
      <rPr>
        <sz val="9"/>
        <color theme="1"/>
        <rFont val="Arial"/>
        <family val="2"/>
      </rPr>
      <t>in perioada raportata.</t>
    </r>
  </si>
  <si>
    <r>
      <t xml:space="preserve"> </t>
    </r>
    <r>
      <rPr>
        <b/>
        <sz val="9"/>
        <color theme="1"/>
        <rFont val="Arial"/>
        <family val="2"/>
      </rPr>
      <t>26.07.2021</t>
    </r>
    <r>
      <rPr>
        <sz val="9"/>
        <color theme="1"/>
        <rFont val="Arial"/>
        <family val="2"/>
      </rPr>
      <t>.</t>
    </r>
  </si>
  <si>
    <t xml:space="preserve"> 04.08.2021</t>
  </si>
  <si>
    <t>19.08.2021</t>
  </si>
  <si>
    <t>23.08.2021</t>
  </si>
  <si>
    <t>15.09.2021</t>
  </si>
  <si>
    <t xml:space="preserve">County council Suceava </t>
  </si>
  <si>
    <t xml:space="preserve">Administration of Civil Protection of Population of Chernivtsi Regional State Administration </t>
  </si>
  <si>
    <t xml:space="preserve">Agency for Innovations and Development </t>
  </si>
  <si>
    <t xml:space="preserve">522,433.00 </t>
  </si>
  <si>
    <t>Safety and protection - a common factor in cross-border cooperation</t>
  </si>
  <si>
    <t>06.09.2021</t>
  </si>
  <si>
    <t>2SOFT/4.2/18</t>
  </si>
  <si>
    <t>2SOFT/4.2/132</t>
  </si>
  <si>
    <t xml:space="preserve">Bistra Municipality </t>
  </si>
  <si>
    <t xml:space="preserve">Velykyi Bychkiv Village Council </t>
  </si>
  <si>
    <t>Together for improvement of disaster risk management and faster response in Cross-Border RO-UA Community</t>
  </si>
  <si>
    <t xml:space="preserve">519,641.50 </t>
  </si>
  <si>
    <t>11.10.2021</t>
  </si>
  <si>
    <t>08.10.2021</t>
  </si>
  <si>
    <t>1HARD/3.1/95</t>
  </si>
  <si>
    <t>29.09.2021</t>
  </si>
  <si>
    <t xml:space="preserve">Improving the ICT based communications capabilities in the North-East Romania - Republic of Moldova cross-border area </t>
  </si>
  <si>
    <t>General Inspectorate for Emergency Situations from Republic of Moldova</t>
  </si>
  <si>
    <t>05.10.2021</t>
  </si>
  <si>
    <t>29.10.2021</t>
  </si>
  <si>
    <t>25.10.2021</t>
  </si>
  <si>
    <t>12.11.2021</t>
  </si>
  <si>
    <t>BSB802</t>
  </si>
  <si>
    <t>Republic of Turkey General Directorate of Forestry Istanbul Regional Forestry Directorate (TR)</t>
  </si>
  <si>
    <t>Kameno Municipality (BG)</t>
  </si>
  <si>
    <t>General Inspectorate for Emergency Situations of the Ministry of Internal Affairs of the Republic of Moldova (MD)</t>
  </si>
  <si>
    <t>ANATOLIKI S.A, ORGANISATION FOR LOCAL DEVELOPMENT (GR)</t>
  </si>
  <si>
    <t>Cooperation for disaster prevention and environmental monitoring in BSB - Co-PREVENT</t>
  </si>
  <si>
    <t>10.11.2021</t>
  </si>
  <si>
    <t>1HARD/2.1/101</t>
  </si>
  <si>
    <t xml:space="preserve">Ministry of Culture </t>
  </si>
  <si>
    <t>Botoșani County Museum</t>
  </si>
  <si>
    <t>History and Music – values that bring us together</t>
  </si>
  <si>
    <t>1HARD/3.1/31</t>
  </si>
  <si>
    <t xml:space="preserve">Effective joint response in cross-border emergency situations </t>
  </si>
  <si>
    <t>11.11.2021</t>
  </si>
  <si>
    <t>General Inspectorate for Emergency Situations of the Ministry of Internal Affairs</t>
  </si>
  <si>
    <t>"Mihail Grigore Sturdza" Inspectorate for Emergency Situations of Iasi County</t>
  </si>
  <si>
    <t>In analiza la AM (suspendat pentru clarificari transmise la STC)</t>
  </si>
  <si>
    <t>1HARD/4.1/16</t>
  </si>
  <si>
    <t>RMI “Emergency Hospital" Chernivtsi</t>
  </si>
  <si>
    <t>Improving the readiness of emergency medical institutions in Chernivtsi oblast and Suceava county</t>
  </si>
  <si>
    <t>17.11.2021</t>
  </si>
  <si>
    <t>24.11.2021</t>
  </si>
  <si>
    <t>2SOFT/4.1/43</t>
  </si>
  <si>
    <t>Suceava County</t>
  </si>
  <si>
    <t xml:space="preserve">Regional Municipal Non-Commercial Enterprise “Bukovinian Clinical Oncology Center” </t>
  </si>
  <si>
    <t>Improvement of the health services in the cross-border area Suceava-Chernivtsi</t>
  </si>
  <si>
    <t>02.12.2021</t>
  </si>
  <si>
    <t>15.12.0221</t>
  </si>
  <si>
    <t>15.12.2021</t>
  </si>
  <si>
    <t>14.12.2021</t>
  </si>
  <si>
    <t>16.12.2021</t>
  </si>
  <si>
    <t>Transmis pe circuitul intern de avizare</t>
  </si>
  <si>
    <t>31.01.2022</t>
  </si>
  <si>
    <t>TOTAL 8.2</t>
  </si>
  <si>
    <t>implementare</t>
  </si>
  <si>
    <t>Comuna Tarna Mare</t>
  </si>
  <si>
    <t>Health CBC</t>
  </si>
  <si>
    <t>Comuna Șantău</t>
  </si>
  <si>
    <t>ASOCIATIA CREST</t>
  </si>
  <si>
    <t>SIGMED RO-UA II</t>
  </si>
  <si>
    <t>TOTAL 8.1</t>
  </si>
  <si>
    <t>RESCUE GUARD</t>
  </si>
  <si>
    <t>Maramures</t>
  </si>
  <si>
    <t>Asociatia Valea Verde</t>
  </si>
  <si>
    <t>DIKEINSPECT</t>
  </si>
  <si>
    <t>Consiliul Judetean Maramures</t>
  </si>
  <si>
    <t>Orasul Ardud</t>
  </si>
  <si>
    <t>WARN</t>
  </si>
  <si>
    <t>COMAND</t>
  </si>
  <si>
    <t>DIRECTIA SANITARA VETERINARA SI PENTRU SIGURANTA ALIMENTELOR MARAMURES</t>
  </si>
  <si>
    <t>BioSecurity</t>
  </si>
  <si>
    <t>TOTAL 7.1</t>
  </si>
  <si>
    <t>precontractare</t>
  </si>
  <si>
    <t>Aeroport Satu Mare</t>
  </si>
  <si>
    <t>Small Aviation</t>
  </si>
  <si>
    <t>TOTAL 3.1</t>
  </si>
  <si>
    <t>PINTEA HERITAGE</t>
  </si>
  <si>
    <t>Muzeul Maramureşan</t>
  </si>
  <si>
    <t>Jculture</t>
  </si>
  <si>
    <t>ASOCIAŢIA DE DEZVOLTARE INTERCOMUNITARĂ JUDEŢUL SATU MARE</t>
  </si>
  <si>
    <t>SMAR.T.OURISM</t>
  </si>
  <si>
    <t>Fundatia Centrul pentru Dezvoltarea Intreprinderilor Mici si Mijlocii Maramures</t>
  </si>
  <si>
    <t>HICART</t>
  </si>
  <si>
    <t>APEL III: în contractare</t>
  </si>
  <si>
    <t>Autoritatea Nationala pentru Asigurarea Calitatii in Sanatate</t>
  </si>
  <si>
    <t>SIGMED RO-UA</t>
  </si>
  <si>
    <t>Asociatia CREST</t>
  </si>
  <si>
    <t>Spitalul Judetean de Urgenta Satu Mare</t>
  </si>
  <si>
    <t>ICF</t>
  </si>
  <si>
    <t>Spitalul Municipal Sighetu Marmatiei</t>
  </si>
  <si>
    <t>Initiatives for health</t>
  </si>
  <si>
    <t>Health beyond borders</t>
  </si>
  <si>
    <t>Primaria Carei</t>
  </si>
  <si>
    <t>4DAGMEG4</t>
  </si>
  <si>
    <t>TOTAL DMI din care se finanţează 8.1</t>
  </si>
  <si>
    <t>Comuna Camarzana</t>
  </si>
  <si>
    <t>CROSS COOP</t>
  </si>
  <si>
    <t>Comuna Tîrsolt</t>
  </si>
  <si>
    <t>Crucea Rosie - Filiala Satu Mare</t>
  </si>
  <si>
    <t>COPE</t>
  </si>
  <si>
    <t>Cluj</t>
  </si>
  <si>
    <t>Universitatea Tehnica Cluj</t>
  </si>
  <si>
    <t>GeoSES</t>
  </si>
  <si>
    <t>Universitatea Babes-Bolyai</t>
  </si>
  <si>
    <t>CODE VDIC</t>
  </si>
  <si>
    <t>Primaria Seini</t>
  </si>
  <si>
    <t>Comuna Moisei</t>
  </si>
  <si>
    <t>TOTAL DMI din care se finanţează 7.1</t>
  </si>
  <si>
    <t>UA-RO-HU Mobility</t>
  </si>
  <si>
    <t>DEMOINROUA</t>
  </si>
  <si>
    <t>Primaria Baia Mare</t>
  </si>
  <si>
    <t>CGTN</t>
  </si>
  <si>
    <t>MOBI</t>
  </si>
  <si>
    <t>TOTAL DMI din care se finanţează 6.1</t>
  </si>
  <si>
    <t>Univesitatea Tehnica Cluj- Centrul Universitar Baia Mare</t>
  </si>
  <si>
    <t>NET4SENERGY</t>
  </si>
  <si>
    <t>Primaria Sighetu Marmatiei</t>
  </si>
  <si>
    <t>REVITAL I</t>
  </si>
  <si>
    <t>Administratia Parcului Natural Muntii Maramuresului</t>
  </si>
  <si>
    <t>CARPATHIAN FOREST SCHOOLs</t>
  </si>
  <si>
    <t>Suceava</t>
  </si>
  <si>
    <t>Universitatea Stefan cel Mare</t>
  </si>
  <si>
    <t>NESICA</t>
  </si>
  <si>
    <t>Societatea Carpatina Ardeleana</t>
  </si>
  <si>
    <t>ETIMA</t>
  </si>
  <si>
    <t xml:space="preserve">Universitatea Tehnica Cluj Napoca </t>
  </si>
  <si>
    <t>CRIMIGE</t>
  </si>
  <si>
    <t>Asociatia E-Consult Satu Mare</t>
  </si>
  <si>
    <t>BAT 4 MAN</t>
  </si>
  <si>
    <t>Universitatea Tehnica Cluj Napoca - Centrul Universitar Baia Mare</t>
  </si>
  <si>
    <t>EnyMSW</t>
  </si>
  <si>
    <t xml:space="preserve">WWF Danube Carpathian Programme Romania </t>
  </si>
  <si>
    <t>OBWIC</t>
  </si>
  <si>
    <t>TOTAL DMI din care se finanţează 3.1</t>
  </si>
  <si>
    <t>COOLNET</t>
  </si>
  <si>
    <t>Primaria Siret</t>
  </si>
  <si>
    <t>CARPATHIA UNESCO</t>
  </si>
  <si>
    <t>Camera de Comert si Industrie Suceava</t>
  </si>
  <si>
    <t>CULTURE IN THE MIRROR</t>
  </si>
  <si>
    <t>Camera de Comert si Industrie Satu Mare</t>
  </si>
  <si>
    <t>52 Lifestyle Experiences</t>
  </si>
  <si>
    <t>KRA'GAS</t>
  </si>
  <si>
    <t>Camera de Comert si Industrie Maramures</t>
  </si>
  <si>
    <t>APEL II: incheiat</t>
  </si>
  <si>
    <t>APEL I: incheiat ; nu au fost selectate proiecte cu participare din România</t>
  </si>
  <si>
    <t>Buget naţional</t>
  </si>
  <si>
    <t>Fonduri UE RO</t>
  </si>
  <si>
    <t>Contribuţia proprie a beneficiarului RO</t>
  </si>
  <si>
    <t xml:space="preserve">Finanţare acordată </t>
  </si>
  <si>
    <t>Stadiul</t>
  </si>
  <si>
    <t>Rest de platit</t>
  </si>
  <si>
    <t>Plati efectuate din cofinantarea nationala la 19.11.2021</t>
  </si>
  <si>
    <t>Total valoare proiect (ENI)</t>
  </si>
  <si>
    <t>Total valoare proiect aferentă beneficiari RO</t>
  </si>
  <si>
    <t>Valoarea proiectului (Eur)</t>
  </si>
  <si>
    <t>Nume operaţiune / DMI din care se finanţează</t>
  </si>
  <si>
    <t>Județ (RO)</t>
  </si>
  <si>
    <t>Nume beneficiar</t>
  </si>
  <si>
    <t>Titlu proiect</t>
  </si>
  <si>
    <t>Cod proiect</t>
  </si>
  <si>
    <t xml:space="preserve"> PROGRAMUL DE COOPERARE TRANSFRONTALIERĂ ENI 
UNGARIA-SLOVACIA-ROMÂNIA-UCRAINA 2014-2020</t>
  </si>
  <si>
    <t>Anexa 3</t>
  </si>
  <si>
    <t>VA ROG SA VERIFICATI TABELUL INAINTE SA INTRODUCETI BENEFICIARI. ULTIMUL BENEFICIAR ADAUGAT SE GASESTE LA NR. CRT. 38</t>
  </si>
  <si>
    <t>184.755,00</t>
  </si>
  <si>
    <t>3.695,10</t>
  </si>
  <si>
    <t>24.018,15</t>
  </si>
  <si>
    <t>157.041,75</t>
  </si>
  <si>
    <t>01.07.2020 - 31.12.2024</t>
  </si>
  <si>
    <t>TRANSDANUBE TRAVEL STORIES</t>
  </si>
  <si>
    <t>Asociația pentru Promovarea Turismului din Oradea și Regiune,</t>
  </si>
  <si>
    <t>DTP3-319-2.2</t>
  </si>
  <si>
    <t>01.07.2020 - 31.12.2022</t>
  </si>
  <si>
    <t>DIONYSUS</t>
  </si>
  <si>
    <t xml:space="preserve">SC WIESER CONSULT SRL </t>
  </si>
  <si>
    <t>DTP3-576</t>
  </si>
  <si>
    <t>01.07.2020 - 31.12.2023</t>
  </si>
  <si>
    <t>MELIA Observatory</t>
  </si>
  <si>
    <t>Universitatea Babes Bolyai</t>
  </si>
  <si>
    <t>DTP3 657</t>
  </si>
  <si>
    <t>SaveGREEN</t>
  </si>
  <si>
    <t>Asociatia WWF Romania</t>
  </si>
  <si>
    <t>DTP3-314</t>
  </si>
  <si>
    <t>DANUrB+</t>
  </si>
  <si>
    <t>ASOCIATIA EUROLAND BANAT</t>
  </si>
  <si>
    <t>DTP3-433-2.2</t>
  </si>
  <si>
    <t>TalentMagnet</t>
  </si>
  <si>
    <t>Unitatea Administrativ Teritorială Județul Harghita</t>
  </si>
  <si>
    <t>DTP3-454-4.1</t>
  </si>
  <si>
    <t>DanubePeerChains</t>
  </si>
  <si>
    <t>Asociatia Clusterelor din Romania</t>
  </si>
  <si>
    <t>DTP3-497</t>
  </si>
  <si>
    <t>finalizat</t>
  </si>
  <si>
    <t>01.01.2017-30/09/2019</t>
  </si>
  <si>
    <t>Danube Sediment Management - Restoration of the Sediment Balance in the Danube River</t>
  </si>
  <si>
    <t xml:space="preserve">Institutul National de Hidrologie si Gospodarire a Apelor </t>
  </si>
  <si>
    <t>DTP1-195</t>
  </si>
  <si>
    <t>Administratia Nationalǎ „Apele Române“</t>
  </si>
  <si>
    <t>D-CareLabs</t>
  </si>
  <si>
    <t>Federatia ONG-urilor Sociale din Transilvania</t>
  </si>
  <si>
    <t>DTP3-306</t>
  </si>
  <si>
    <t>ARTNOUVEAU2</t>
  </si>
  <si>
    <t>Institutul Național al Patrimoniului</t>
  </si>
  <si>
    <t>DTP3-748</t>
  </si>
  <si>
    <t>Muzeul Orașului Oradea - Complex Cultural</t>
  </si>
  <si>
    <t>Municipiul Oradea</t>
  </si>
  <si>
    <t>DanuP-2-Gas</t>
  </si>
  <si>
    <t>URBASOFIA SRL</t>
  </si>
  <si>
    <t>DTP3-745</t>
  </si>
  <si>
    <t>ISTER</t>
  </si>
  <si>
    <t>Municipiul Alba Iulia</t>
  </si>
  <si>
    <t>DTP3-732</t>
  </si>
  <si>
    <t>SC URBASOFIA SRL</t>
  </si>
  <si>
    <t>Muzeul Național de Istorie a Transilvaniei</t>
  </si>
  <si>
    <t>eDigiStars</t>
  </si>
  <si>
    <t>SC ROMARKETING SRL</t>
  </si>
  <si>
    <t>DTP3-730</t>
  </si>
  <si>
    <t>Centrul European pentru Integrare Socioprofesionala ACTA</t>
  </si>
  <si>
    <t>SABRINA</t>
  </si>
  <si>
    <t>AGILE TRANSPORT ANALYSIS S.R.L</t>
  </si>
  <si>
    <t>DTP3-711</t>
  </si>
  <si>
    <t>Asociatia Green Revolution</t>
  </si>
  <si>
    <t>Asociația Centrul pentru Inovare Publică</t>
  </si>
  <si>
    <t>DTP3-657</t>
  </si>
  <si>
    <t>Universitatea Babeș-Bolyai</t>
  </si>
  <si>
    <t xml:space="preserve">D-CARE </t>
  </si>
  <si>
    <t>Asociatia "Dr. Vasile Micu"</t>
  </si>
  <si>
    <t>DTP3-656</t>
  </si>
  <si>
    <t>Universitatea de Medicina si Farmacie "Iuliu Hateganu" Cluj Napoca</t>
  </si>
  <si>
    <t>Danube´s Archaeological eLandscapes</t>
  </si>
  <si>
    <t>Muzeul National de Istorie a Romaniei</t>
  </si>
  <si>
    <t>DTP3-641</t>
  </si>
  <si>
    <t>Tid(y)Up</t>
  </si>
  <si>
    <t>Asociatia Multisalva</t>
  </si>
  <si>
    <t>DTP3-620</t>
  </si>
  <si>
    <t>Asociația Armatorilor și Operatorilor Portuari – Fluviali din Romania</t>
  </si>
  <si>
    <t>Compania Naţională Administraţia Porturilor Maritime SA Constanţa</t>
  </si>
  <si>
    <t>Pro Danube Romania - Asociatia pentru promovarea transporturilor pe Dunare</t>
  </si>
  <si>
    <t>CD SKILLS</t>
  </si>
  <si>
    <t>Institutul National pentru Sanatatea Mamei si Copilului Alessandrescu-Rusescu</t>
  </si>
  <si>
    <t>DTP3-571</t>
  </si>
  <si>
    <t>CSSC LAB</t>
  </si>
  <si>
    <t>Agenția Locală a Energiei Alba</t>
  </si>
  <si>
    <t>DTP3-538</t>
  </si>
  <si>
    <t>Fem4Forest</t>
  </si>
  <si>
    <t>Universitatea Ştefan cel Mare din Suceava</t>
  </si>
  <si>
    <t>DTP3-500</t>
  </si>
  <si>
    <t>Institutul Național de Cercetare Științifică în domeniul Muncii și Protecției Sociale</t>
  </si>
  <si>
    <t>GoDanuBio</t>
  </si>
  <si>
    <t>Comuna Ghelinta</t>
  </si>
  <si>
    <t>DTP3-471</t>
  </si>
  <si>
    <t>Consiliul Judetean Harghita</t>
  </si>
  <si>
    <t>DTP3-454</t>
  </si>
  <si>
    <t>OJP4Danube</t>
  </si>
  <si>
    <t>DTP3-447</t>
  </si>
  <si>
    <t>ELECTRONIC SOLUTIONS SRL</t>
  </si>
  <si>
    <t>S-A RETRAS</t>
  </si>
  <si>
    <t>Asociația Urban Survey</t>
  </si>
  <si>
    <t>DTP3-433</t>
  </si>
  <si>
    <t>Asociația pentru Tranziția Urbană</t>
  </si>
  <si>
    <t>Universitatea Politechnica Timişoara</t>
  </si>
  <si>
    <t>Institutul Naţional de Cercetare-Dezvoltare Delta Dunării</t>
  </si>
  <si>
    <t>Universitatea de Arhitectură și Urbanism "Ion Mincu"</t>
  </si>
  <si>
    <t>Institutul Naţional de Cercetare – Dezvoltare în Turism</t>
  </si>
  <si>
    <t>ARCHEODANUBE</t>
  </si>
  <si>
    <t>Muzeul National al Unirii Alba Iulia</t>
  </si>
  <si>
    <t>DTP3-413</t>
  </si>
  <si>
    <t>IDES</t>
  </si>
  <si>
    <t>Asociația WWF Programul Dunare Carpați România</t>
  </si>
  <si>
    <t>DTP3-389</t>
  </si>
  <si>
    <t>UNIVERSITATEA DIN BUCURESTI</t>
  </si>
  <si>
    <t>DREAM ROAD</t>
  </si>
  <si>
    <t>Agentia Judeteana Pentru Ocuparea Fortei de Munca Covasna</t>
  </si>
  <si>
    <t>DTP3-383</t>
  </si>
  <si>
    <t>Consiliul Judeţean Harghita</t>
  </si>
  <si>
    <t>Asociatia Nevo Parudimos</t>
  </si>
  <si>
    <t>Living Danube Limes</t>
  </si>
  <si>
    <t>Institutul Național de Cercetare Dezvoltare în Turism</t>
  </si>
  <si>
    <t>DTP3-359</t>
  </si>
  <si>
    <t>Muzeul de Istorie Națională și Arheologie Constanța</t>
  </si>
  <si>
    <t>Universitatea de Arhitectura si Urbanism “Ion Mincu”, Bucuresti</t>
  </si>
  <si>
    <t>AGORA</t>
  </si>
  <si>
    <t>DTP3-353</t>
  </si>
  <si>
    <t>Municipiul Cluj-Napoca</t>
  </si>
  <si>
    <t>RESTART_4Danube</t>
  </si>
  <si>
    <t>Consiliul Local al Municipiului Craiova</t>
  </si>
  <si>
    <t>DTP3-340</t>
  </si>
  <si>
    <t>IPA   - Societate comerciala pentru cercetare, proiectare si productie pentru echipamente si instalatii de automatizare</t>
  </si>
  <si>
    <t>Universitatea POLITEHNICA București</t>
  </si>
  <si>
    <t>CINEMA</t>
  </si>
  <si>
    <t>Municipiul Resita</t>
  </si>
  <si>
    <t>DTP3-327</t>
  </si>
  <si>
    <t>Agentia pentru Dezvoltare Regionala Vest</t>
  </si>
  <si>
    <t>Danube Cycle Plans</t>
  </si>
  <si>
    <t>Institutul National de Cercetare – Dezvoltare in Turism</t>
  </si>
  <si>
    <t>DTP3-320</t>
  </si>
  <si>
    <t>SO 3.1</t>
  </si>
  <si>
    <t>Transdanube Travel Stories</t>
  </si>
  <si>
    <t>Asociația pentru promovarea turismului în Oradea și regiune</t>
  </si>
  <si>
    <t>DTP3-319</t>
  </si>
  <si>
    <t>EPC Consultanţă de mediu SRL</t>
  </si>
  <si>
    <t>Asociatia Zarand</t>
  </si>
  <si>
    <t>Danube Hazard m3c</t>
  </si>
  <si>
    <t>DTP3-299-2.1</t>
  </si>
  <si>
    <t>01.06.2018 - 30.11.2020</t>
  </si>
  <si>
    <t>GRENDEL</t>
  </si>
  <si>
    <t>River Navigation Company NAVROM SA</t>
  </si>
  <si>
    <t>DTP2-052</t>
  </si>
  <si>
    <t>Romanian Naval Authority</t>
  </si>
  <si>
    <t>SHIP DESIGN GROUP S.R.L. Galati</t>
  </si>
  <si>
    <t>Romanian Maritime Training Centre</t>
  </si>
  <si>
    <t>Association „Pro Danube Romania” – Association for the promotion of transports on the Danube</t>
  </si>
  <si>
    <t>01.06.2018 - 31.05.2021</t>
  </si>
  <si>
    <t>MEASURES</t>
  </si>
  <si>
    <t xml:space="preserve">WWF Danube Carpathian Association Romania </t>
  </si>
  <si>
    <t>DTP2-038</t>
  </si>
  <si>
    <t>D2C</t>
  </si>
  <si>
    <t>N.F.A. Romsilva - Iron Gates Nature Park Administration R.A.</t>
  </si>
  <si>
    <t>DTP2-007</t>
  </si>
  <si>
    <t>Are datorii la BS</t>
  </si>
  <si>
    <t>01.07.2018 - 30.12.2021</t>
  </si>
  <si>
    <t>ConnectGREEN</t>
  </si>
  <si>
    <t>National Institute for Research and Development in Constructions, Urban Planning and Sustainable Spatial Development</t>
  </si>
  <si>
    <t>DTP2-072</t>
  </si>
  <si>
    <t>Piatra Craiului National Park Administration</t>
  </si>
  <si>
    <t>WWF Danube Carpathian Programme, Romania (LA)</t>
  </si>
  <si>
    <t>URBforDAN</t>
  </si>
  <si>
    <t>Cluj Metropolitan Association</t>
  </si>
  <si>
    <t>DTP2-018</t>
  </si>
  <si>
    <t>City of Cluj-Napoca</t>
  </si>
  <si>
    <t>REDSICOVER</t>
  </si>
  <si>
    <t>Primăria Municipiului Galati</t>
  </si>
  <si>
    <t>DTP2-084</t>
  </si>
  <si>
    <t>Primăria Municipiului Timișoara</t>
  </si>
  <si>
    <t>EcoVeloTour</t>
  </si>
  <si>
    <t>DANUBE DELTA NATIONAL INSTITUTE FOR RESEARCH AND DEVELOPMENT</t>
  </si>
  <si>
    <t>DTP2-055</t>
  </si>
  <si>
    <t>SIMONA</t>
  </si>
  <si>
    <t>Geological Institute of Romania</t>
  </si>
  <si>
    <t>DTP2-093</t>
  </si>
  <si>
    <t>Technical University of Cluj Napoca</t>
  </si>
  <si>
    <t>DAREFFORT</t>
  </si>
  <si>
    <t>National Institute of Hydrology and Water Management</t>
  </si>
  <si>
    <t>DTP2-064</t>
  </si>
  <si>
    <t>Danube Floodplain</t>
  </si>
  <si>
    <t>WWF Danube-Carpathian Programme Romania</t>
  </si>
  <si>
    <t>DTP2-003</t>
  </si>
  <si>
    <t>National Administration "Romanian Waters" (LA)</t>
  </si>
  <si>
    <t>WOMEN IN BUSINESS</t>
  </si>
  <si>
    <t>OVIDIUS University of Constanta</t>
  </si>
  <si>
    <t>DTP2-048</t>
  </si>
  <si>
    <t>The Association of Small and Medium Enterprises Constanta</t>
  </si>
  <si>
    <t>InnoSchool</t>
  </si>
  <si>
    <t>Centre for Resources and Educational Assistance of Bihor County</t>
  </si>
  <si>
    <t>DTP2-021</t>
  </si>
  <si>
    <t>The European Center for Socio Professional Integration ACTA</t>
  </si>
  <si>
    <t>INDEED</t>
  </si>
  <si>
    <t>Romanian Alzheimer Society</t>
  </si>
  <si>
    <t>DTP2-089</t>
  </si>
  <si>
    <t>Finance4SocialChange</t>
  </si>
  <si>
    <t>Executive Agency for Higher Education, Research, Development and Innovation Funding</t>
  </si>
  <si>
    <t>DTP2-011</t>
  </si>
  <si>
    <t>01.08.2018 - 31.07.2021</t>
  </si>
  <si>
    <t>Danube Energy+</t>
  </si>
  <si>
    <t>Startup Transilvania Center</t>
  </si>
  <si>
    <t>DTP2-036</t>
  </si>
  <si>
    <t>DanubeChance2.0</t>
  </si>
  <si>
    <t>Technical University of Cluj-Napoca</t>
  </si>
  <si>
    <t>DTP2-012</t>
  </si>
  <si>
    <t>KnowING IPR</t>
  </si>
  <si>
    <t>DTP2-076</t>
  </si>
  <si>
    <t>Danube S3 Cluster</t>
  </si>
  <si>
    <t xml:space="preserve">National Institute of Research - Development for Machines and Installations designed to Agriculture and Food Industry </t>
  </si>
  <si>
    <t>DTP2-004</t>
  </si>
  <si>
    <t>SC IPA S.A, Business Incubator</t>
  </si>
  <si>
    <t>South Muntenia Regional Development Agency (LA)</t>
  </si>
  <si>
    <t>Buget naţional RO</t>
  </si>
  <si>
    <t>Fonduri UE</t>
  </si>
  <si>
    <t>Finanţare acordată RO</t>
  </si>
  <si>
    <t>Plati efectuate din cofinantarea nationala 19.11.2021 EURO</t>
  </si>
  <si>
    <t>Total valoare proiect aferenta RO (Eur)</t>
  </si>
  <si>
    <t>Stadiu proiect</t>
  </si>
  <si>
    <t>Perioada de implementare</t>
  </si>
  <si>
    <t>Nume beneficiar RO</t>
  </si>
  <si>
    <t>Axa</t>
  </si>
  <si>
    <t xml:space="preserve">Nr. Contracte semnate în anul 2021: </t>
  </si>
  <si>
    <t xml:space="preserve">Nr. Contracte ce urmeaza a fi semnate: </t>
  </si>
  <si>
    <t xml:space="preserve">Total contracte de cofinantare semnate: </t>
  </si>
  <si>
    <t>Beneficiari romani în proiectele aprobate în apelurile 1 (2 beneficiari), 2 și 3, în implementare: 97 de organizatii (1 s-a retras și a fost inlocuit și 1 a intrat intr-un proiect)</t>
  </si>
  <si>
    <t xml:space="preserve">                                                                                                                27/01/2022</t>
  </si>
  <si>
    <t>LISTA PROIECTELOR IN IMPLEMENTARE CONTRACTATE în cadrul Programului Transnațional DUNĂREA</t>
  </si>
  <si>
    <t>in implementare</t>
  </si>
  <si>
    <t>Axa 1: Sprijinirea Dezvoltării Urbane Durabile</t>
  </si>
  <si>
    <t>Primăria Timișoara</t>
  </si>
  <si>
    <t>AS TRANSFER</t>
  </si>
  <si>
    <t>Primăria Cluj-Napoca</t>
  </si>
  <si>
    <t>CO4CITIES</t>
  </si>
  <si>
    <t>Apel V - Retele Pilot de Transfer Urban Innovative Actions</t>
  </si>
  <si>
    <t>București</t>
  </si>
  <si>
    <t>Primăria Sector 3 București</t>
  </si>
  <si>
    <t>RESOURCEFUL CITIES</t>
  </si>
  <si>
    <t>Bistriţa Năsăud</t>
  </si>
  <si>
    <t>Primăria Bistriţa</t>
  </si>
  <si>
    <t>ZERO CARBON CITIES</t>
  </si>
  <si>
    <t>Galaţi</t>
  </si>
  <si>
    <t>Primăria Galaţi</t>
  </si>
  <si>
    <t>Urb-En Pact</t>
  </si>
  <si>
    <t>Primăria Oradea</t>
  </si>
  <si>
    <t>Thriving Streets</t>
  </si>
  <si>
    <t>Primăria Arad</t>
  </si>
  <si>
    <t>Space4People</t>
  </si>
  <si>
    <t>Maramureș</t>
  </si>
  <si>
    <t>Primăria Baia Mare</t>
  </si>
  <si>
    <t>SIBdev</t>
  </si>
  <si>
    <t>Alba</t>
  </si>
  <si>
    <t>Primăria Alba Iulia</t>
  </si>
  <si>
    <t>FOOD CORRIDORS</t>
  </si>
  <si>
    <t>Directia de Asistenta Socala Timisoara</t>
  </si>
  <si>
    <t>ROOF</t>
  </si>
  <si>
    <t>Primăria Suceava</t>
  </si>
  <si>
    <t>Health &amp; Greenspace</t>
  </si>
  <si>
    <t>FIND YOUR GREATNESS</t>
  </si>
  <si>
    <t>Botoşani</t>
  </si>
  <si>
    <t>Primăria Botoşani</t>
  </si>
  <si>
    <t>DigiPlace</t>
  </si>
  <si>
    <t>ACTIVE CITIZENS</t>
  </si>
  <si>
    <t>Apel IV - Retele de Planificare</t>
  </si>
  <si>
    <t>Bacău</t>
  </si>
  <si>
    <t>ADL Bacău</t>
  </si>
  <si>
    <t>Tech Revolution</t>
  </si>
  <si>
    <t>RUMOURLESS CITIES</t>
  </si>
  <si>
    <t>Bistrița-Nasaud</t>
  </si>
  <si>
    <t>Primăria Bistrița</t>
  </si>
  <si>
    <t>Making Spend Matter</t>
  </si>
  <si>
    <t>Iasi</t>
  </si>
  <si>
    <t>Primăria Iaşi</t>
  </si>
  <si>
    <t>Civic eState</t>
  </si>
  <si>
    <t>BLUACT</t>
  </si>
  <si>
    <t>Vaslui</t>
  </si>
  <si>
    <t>Primăria Vaslui</t>
  </si>
  <si>
    <t>BioCanteens</t>
  </si>
  <si>
    <t>Constanta</t>
  </si>
  <si>
    <t>Primăria Constanţa</t>
  </si>
  <si>
    <t>ALT/BAU</t>
  </si>
  <si>
    <t>InnovaTO-r</t>
  </si>
  <si>
    <t>Harghita</t>
  </si>
  <si>
    <t>Primăria Gheorgheni</t>
  </si>
  <si>
    <t>ComeIn!</t>
  </si>
  <si>
    <t>CARD4ALL</t>
  </si>
  <si>
    <t>Apel III - Retele de Transfer</t>
  </si>
  <si>
    <t>Fonduri UE aferente RO</t>
  </si>
  <si>
    <r>
      <t>Stadiu proiect</t>
    </r>
    <r>
      <rPr>
        <sz val="10"/>
        <rFont val="Arial"/>
        <family val="2"/>
      </rPr>
      <t xml:space="preserve"> (finalizat/in implementare/reziliat)</t>
    </r>
  </si>
  <si>
    <t>Total valoare proiect RO</t>
  </si>
  <si>
    <t>LISTA PROIECTELOR IN IMPLEMENTARE CONTRACTATE în cadrul Programului de cooperare URBACT III</t>
  </si>
  <si>
    <t>în implementare</t>
  </si>
  <si>
    <t>iesit din proiect</t>
  </si>
  <si>
    <t>4.1</t>
  </si>
  <si>
    <t>Bucureşti - Ilfov</t>
  </si>
  <si>
    <t>STAR Cities</t>
  </si>
  <si>
    <t>Ministerul Turismului</t>
  </si>
  <si>
    <t>PGI04888</t>
  </si>
  <si>
    <t>Bucuresti</t>
  </si>
  <si>
    <t>31 iulie 2023</t>
  </si>
  <si>
    <t>INNO INDUSTRY</t>
  </si>
  <si>
    <t>Asociatia Clusterelor din Romania - CLUSTERO</t>
  </si>
  <si>
    <t>PGI06094</t>
  </si>
  <si>
    <t>Centru</t>
  </si>
  <si>
    <t>RAMSAT</t>
  </si>
  <si>
    <t>Primaria Rasinari</t>
  </si>
  <si>
    <t>PGI06218</t>
  </si>
  <si>
    <t>3.1</t>
  </si>
  <si>
    <t>S3UNICA</t>
  </si>
  <si>
    <t>Agenția Locală a Energiei Alba – ALEA</t>
  </si>
  <si>
    <t>PGI06201</t>
  </si>
  <si>
    <t>4.2</t>
  </si>
  <si>
    <t>PLASTECO</t>
  </si>
  <si>
    <t>Agenția pentru Dezvoltare Regională București-Ilfov (ADR-BI)</t>
  </si>
  <si>
    <t>PGI06169</t>
  </si>
  <si>
    <t>0/08/2019</t>
  </si>
  <si>
    <t>IRENES</t>
  </si>
  <si>
    <t xml:space="preserve"> Ministerul Fondurilor Europene ( Autoritatea de Management pentru Programul Operational Infrastructura Mare</t>
  </si>
  <si>
    <t>PGI06168</t>
  </si>
  <si>
    <t>Universitatea din Bucuresti</t>
  </si>
  <si>
    <t>Sud - Muntenia</t>
  </si>
  <si>
    <t>SHREC</t>
  </si>
  <si>
    <t>Agentia pentru Dezvoltare Regionala Sud Muntenia</t>
  </si>
  <si>
    <t>PGI06148</t>
  </si>
  <si>
    <t>Nord-Vest</t>
  </si>
  <si>
    <t>REDUCES</t>
  </si>
  <si>
    <t>PGI06140</t>
  </si>
  <si>
    <t>E-MOB</t>
  </si>
  <si>
    <t>Agenția Locală a Energiei Alba - ALEA</t>
  </si>
  <si>
    <t>PGI06133</t>
  </si>
  <si>
    <t>Sud-Vest Oltenia</t>
  </si>
  <si>
    <t>MOMAr</t>
  </si>
  <si>
    <t>Unitatea Administrativ-Teritoriala Judetul Mehedinti</t>
  </si>
  <si>
    <t>PGI06095</t>
  </si>
  <si>
    <t>1.2</t>
  </si>
  <si>
    <t>INNO4.0</t>
  </si>
  <si>
    <t>AgroRES</t>
  </si>
  <si>
    <t>PGI06062</t>
  </si>
  <si>
    <t>2.1</t>
  </si>
  <si>
    <t>Vest</t>
  </si>
  <si>
    <t>ECoC-SME</t>
  </si>
  <si>
    <t>PGI06047</t>
  </si>
  <si>
    <t>REGIONS 4.0</t>
  </si>
  <si>
    <t>Agenția pentru Dezvoltare Regională a Regiunii Vest</t>
  </si>
  <si>
    <t>PGI06030</t>
  </si>
  <si>
    <t>SinCE-AFC</t>
  </si>
  <si>
    <t>PGI05967</t>
  </si>
  <si>
    <t>ACSELL</t>
  </si>
  <si>
    <t>Consiliul Judeţean Timiş</t>
  </si>
  <si>
    <t>PGI05966</t>
  </si>
  <si>
    <t>PROGRESS</t>
  </si>
  <si>
    <t>University of Craiova</t>
  </si>
  <si>
    <t>PGI05955</t>
  </si>
  <si>
    <t>BIGDATA 4RIVERS</t>
  </si>
  <si>
    <t>Uniunea Nationala a Patronatului Roman (UNPR)</t>
  </si>
  <si>
    <t>PGI05949</t>
  </si>
  <si>
    <t>SMEP2.0+</t>
  </si>
  <si>
    <t>Agentia Pentru Dezvoltare Regionala Sud-Vest Oltenia</t>
  </si>
  <si>
    <t>PGI05899</t>
  </si>
  <si>
    <t>COLOR CIRCLE</t>
  </si>
  <si>
    <t>Agentia pentru Dezvoltare Regionala Centru</t>
  </si>
  <si>
    <t>PGI05896</t>
  </si>
  <si>
    <t>EURE</t>
  </si>
  <si>
    <t>PGI05871</t>
  </si>
  <si>
    <t>RFC</t>
  </si>
  <si>
    <t>AGENTIA DE DEZVOLTARE REGIONALA NORD-VEST</t>
  </si>
  <si>
    <t>PGI05866</t>
  </si>
  <si>
    <t>Blue Green City</t>
  </si>
  <si>
    <t xml:space="preserve">Agenția pentru Dezvoltare Regională București-Ilfov </t>
  </si>
  <si>
    <t>PGI05836</t>
  </si>
  <si>
    <t>FRiDGE</t>
  </si>
  <si>
    <t>PGI05831</t>
  </si>
  <si>
    <t>OptiMaaS</t>
  </si>
  <si>
    <t>Primaria Municipiului Timisoara</t>
  </si>
  <si>
    <t>Organizatia Romana pentru Implementarea Sistemelor Inteligente de Transport - ITS Romania</t>
  </si>
  <si>
    <t>PGI05830</t>
  </si>
  <si>
    <t>4.0-Ready</t>
  </si>
  <si>
    <t>Organismul Intermediar Regional pentru Programul Operational Sectorial Dezvoltarea Resurselor Umane - Regiunea Bucuresti – Ilfov</t>
  </si>
  <si>
    <t>PGI05819</t>
  </si>
  <si>
    <t>COHES3ION</t>
  </si>
  <si>
    <t>Agentia de Dezvoltare Regionala Nord-Vest</t>
  </si>
  <si>
    <t>PGI05810</t>
  </si>
  <si>
    <t>Nord-Est</t>
  </si>
  <si>
    <t>REPLACE</t>
  </si>
  <si>
    <t>Agenţia pentru Dezvoltare Regională Nord-Est</t>
  </si>
  <si>
    <t>PGI05807</t>
  </si>
  <si>
    <t>E-MOBICITY</t>
  </si>
  <si>
    <t>PGI05792</t>
  </si>
  <si>
    <t>Local Cultural Flavours</t>
  </si>
  <si>
    <t>PGI05790</t>
  </si>
  <si>
    <t>IMPROVE</t>
  </si>
  <si>
    <t>PGI05786</t>
  </si>
  <si>
    <t>DeCarb</t>
  </si>
  <si>
    <t>PGI05587</t>
  </si>
  <si>
    <t>EXTRA-SMEs</t>
  </si>
  <si>
    <t>PGI05574</t>
  </si>
  <si>
    <t>1.1</t>
  </si>
  <si>
    <t>TraCS3</t>
  </si>
  <si>
    <t>Agentia pentru Dezvoltare Regionala Nord-Est</t>
  </si>
  <si>
    <t>PGI05500</t>
  </si>
  <si>
    <t>CLAY</t>
  </si>
  <si>
    <t>Agentia pentru Dezvoltare Regionala Sud Vest Oltenia</t>
  </si>
  <si>
    <t>PGI05491</t>
  </si>
  <si>
    <t>SmartEdge</t>
  </si>
  <si>
    <t>Ministerul Mediului</t>
  </si>
  <si>
    <t>PGI05434</t>
  </si>
  <si>
    <t>Consiliul Judeţean Ilfov</t>
  </si>
  <si>
    <t>ThreeT</t>
  </si>
  <si>
    <t>Județul Brașov</t>
  </si>
  <si>
    <t>PGI05391</t>
  </si>
  <si>
    <t>MATCH-UP</t>
  </si>
  <si>
    <t>Municipiul Timisoara</t>
  </si>
  <si>
    <t>PGI05382</t>
  </si>
  <si>
    <t>RECREATE</t>
  </si>
  <si>
    <t xml:space="preserve">Agentia pentru Dezvoltare Regionala Sud-Vest Oltenia
</t>
  </si>
  <si>
    <t>PGI05275</t>
  </si>
  <si>
    <t>INVALIS</t>
  </si>
  <si>
    <t>PGI05271</t>
  </si>
  <si>
    <t>EUREGA</t>
  </si>
  <si>
    <t xml:space="preserve">Consiliul Judetean Sibiu </t>
  </si>
  <si>
    <t>PGI05254</t>
  </si>
  <si>
    <t>GPP-STREAM</t>
  </si>
  <si>
    <t>Agentia de Dezvoltare Regionala Nord-Est</t>
  </si>
  <si>
    <t>PGI05251</t>
  </si>
  <si>
    <t>e-MOPOLI</t>
  </si>
  <si>
    <t>PGI05232</t>
  </si>
  <si>
    <t>Innocastle</t>
  </si>
  <si>
    <t>Institutul National de Patrimoniului</t>
  </si>
  <si>
    <t>PGI05215</t>
  </si>
  <si>
    <t>E-COOL</t>
  </si>
  <si>
    <t>PGI05114</t>
  </si>
  <si>
    <t>IWATERMAP</t>
  </si>
  <si>
    <t>PGI05062</t>
  </si>
  <si>
    <t>FINCH</t>
  </si>
  <si>
    <t>PGI05046</t>
  </si>
  <si>
    <t>DEVISE</t>
  </si>
  <si>
    <t>Agenția pentru Dezvoltare Regională a Regiunii Vest România</t>
  </si>
  <si>
    <t>PGI05040</t>
  </si>
  <si>
    <t>Innova SPA</t>
  </si>
  <si>
    <t>Agenţia pentru Dezvoltare Regională Centru</t>
  </si>
  <si>
    <t>PGI05018</t>
  </si>
  <si>
    <t>FEMINA</t>
  </si>
  <si>
    <t>Agentia pentru Dezvoltare Regionala Bucuresti-Ilfov</t>
  </si>
  <si>
    <t>PGI04987</t>
  </si>
  <si>
    <t>Sud-Est</t>
  </si>
  <si>
    <t>Delta Lady</t>
  </si>
  <si>
    <t xml:space="preserve">Institutul National de Cercetare Dezvoltare Delta Dunarii </t>
  </si>
  <si>
    <t>PGI04939</t>
  </si>
  <si>
    <t>WINPOL</t>
  </si>
  <si>
    <t xml:space="preserve">Consiliul Judetean Mehedinti </t>
  </si>
  <si>
    <t>PGI04924</t>
  </si>
  <si>
    <t>Unitatatea Administrativ Teritoriala Drobeta Turnu Severin</t>
  </si>
  <si>
    <t>iBuy</t>
  </si>
  <si>
    <t>Agentia pentru Dezvoltare Regionala Bucuresti Ilfov</t>
  </si>
  <si>
    <t>PGI04868</t>
  </si>
  <si>
    <t>BIOGOV</t>
  </si>
  <si>
    <t>Agenţia pentru Protecţia Mediului Mureş</t>
  </si>
  <si>
    <t>PGI04824</t>
  </si>
  <si>
    <t>Fundatia ADEPT Transilvania</t>
  </si>
  <si>
    <t>regiunea Sud-Est</t>
  </si>
  <si>
    <t>VIOLET</t>
  </si>
  <si>
    <t>Agentia pentru Dezvoltare Regionala a Regiunii de Dezvoltare Sud-Est</t>
  </si>
  <si>
    <t>PGI02366</t>
  </si>
  <si>
    <t>regiunea Sud Muntenia</t>
  </si>
  <si>
    <t>UpGrade SME</t>
  </si>
  <si>
    <t>Agenţia pentru Dezvoltare Regională Sud Muntenia</t>
  </si>
  <si>
    <t>PGI00115</t>
  </si>
  <si>
    <t>regiunea Nord-Vest</t>
  </si>
  <si>
    <t>TRAM</t>
  </si>
  <si>
    <t>PGI00208</t>
  </si>
  <si>
    <t>SUPPORT</t>
  </si>
  <si>
    <t>PGI02448</t>
  </si>
  <si>
    <t>Covasna</t>
  </si>
  <si>
    <t>STRING</t>
  </si>
  <si>
    <t>Asociația Interprinderilor Mici și Mijlocii Covasna</t>
  </si>
  <si>
    <t>PGI02501</t>
  </si>
  <si>
    <t>Ilfov</t>
  </si>
  <si>
    <t>STOB regions</t>
  </si>
  <si>
    <t>PGI02268</t>
  </si>
  <si>
    <t>regiunile Sud Muntenia si Centru</t>
  </si>
  <si>
    <t>Social Green</t>
  </si>
  <si>
    <t>ORAŞ MIZIL (partner until 06/04/2017)</t>
  </si>
  <si>
    <t>PGI01473</t>
  </si>
  <si>
    <t>Agenția pentru Dezvoltare Regională Sud Muntenia (Partner from 06/04/17)</t>
  </si>
  <si>
    <t>SME ORGANICS</t>
  </si>
  <si>
    <t>Agenția pentru Dezvoltare Regională Nord-Est</t>
  </si>
  <si>
    <t>PGI00070</t>
  </si>
  <si>
    <t>regiunea Nord-Est</t>
  </si>
  <si>
    <t>SHARE</t>
  </si>
  <si>
    <t>PGI02343</t>
  </si>
  <si>
    <t>Brasov</t>
  </si>
  <si>
    <t>School Chance</t>
  </si>
  <si>
    <t>Agenția Metropolitană pentru Dezvoltare Durabilă Brașov</t>
  </si>
  <si>
    <t>PGI02068</t>
  </si>
  <si>
    <t>RuralGrowth</t>
  </si>
  <si>
    <t>PGI00142</t>
  </si>
  <si>
    <t>Bistrita Nasaud</t>
  </si>
  <si>
    <t>Rural SMEs</t>
  </si>
  <si>
    <t>Camera de Comerț si Industrie Bistrița Năsăud</t>
  </si>
  <si>
    <t>PGI02119</t>
  </si>
  <si>
    <t>RETRACE</t>
  </si>
  <si>
    <t>PGI00045</t>
  </si>
  <si>
    <t>nivel national</t>
  </si>
  <si>
    <t>RESET</t>
  </si>
  <si>
    <t>Institutul National de Cercetare Dezvoltare pentru Textile si Pielarie</t>
  </si>
  <si>
    <t>PGI00016</t>
  </si>
  <si>
    <t>regiunea Sud-Vest Oltenia</t>
  </si>
  <si>
    <t>REGIO-MOB</t>
  </si>
  <si>
    <t>AGENTIA PENTRU DEZVOLTARE REGIONALA SUD-VEST OLTENIA</t>
  </si>
  <si>
    <t>PGI00116</t>
  </si>
  <si>
    <t>REBUS</t>
  </si>
  <si>
    <t>Agentia pentru Dezvoltare Regionala Sud-Est</t>
  </si>
  <si>
    <t>PGI01482</t>
  </si>
  <si>
    <t>RCIA</t>
  </si>
  <si>
    <t>PGI01981</t>
  </si>
  <si>
    <t>OptiTrans</t>
  </si>
  <si>
    <t>Asociatia de Dezvoltare Intercomunitara "Zona Metropolitana Baia Mare"</t>
  </si>
  <si>
    <t>PGI01997</t>
  </si>
  <si>
    <t>NMP-REG</t>
  </si>
  <si>
    <t>Universitatea Politehnica din Bucuresti</t>
  </si>
  <si>
    <t>PGI00023</t>
  </si>
  <si>
    <t xml:space="preserve"> Unitatea Executiva Pentru Finantarea Invatamantului Superior, a Cercetarii Dezvoltarii si Inovarii</t>
  </si>
  <si>
    <t>regiunea Vest</t>
  </si>
  <si>
    <t>NICHE</t>
  </si>
  <si>
    <t>Agenţia pentru Dezvoltare Regională – Regiunea Vest, România</t>
  </si>
  <si>
    <t>PGI00049</t>
  </si>
  <si>
    <t>MONITORIS3</t>
  </si>
  <si>
    <t>PGI01964</t>
  </si>
  <si>
    <t>MOLOC</t>
  </si>
  <si>
    <t>Municipiul Suceava</t>
  </si>
  <si>
    <t>PGI01979</t>
  </si>
  <si>
    <t>MARIE</t>
  </si>
  <si>
    <t>Unitatea Executiva Pentru Finantarea Invatamantului Superior, a Cercetarii Dezvoltarii si Inovarii</t>
  </si>
  <si>
    <t>PGI02115</t>
  </si>
  <si>
    <t>LOCARBO</t>
  </si>
  <si>
    <t>PGI01568</t>
  </si>
  <si>
    <t>Innova SUMP</t>
  </si>
  <si>
    <t>Primaria Municipiului Iasi</t>
  </si>
  <si>
    <t>PGI02331</t>
  </si>
  <si>
    <t>INNOTRANS</t>
  </si>
  <si>
    <t>PGI02182</t>
  </si>
  <si>
    <t>IMPACT</t>
  </si>
  <si>
    <t>INSTITUTUL NATIONAL DE CERCETARE-DEZVOLTARE IN TURISM</t>
  </si>
  <si>
    <t>PGI00094</t>
  </si>
  <si>
    <t>iEER</t>
  </si>
  <si>
    <t>PGI00111</t>
  </si>
  <si>
    <t>HoCare</t>
  </si>
  <si>
    <t>Institutul National de Cercetare Dezvoltare in Informatica</t>
  </si>
  <si>
    <t>PGI01388</t>
  </si>
  <si>
    <t>Tulcea</t>
  </si>
  <si>
    <t>HERICOAST</t>
  </si>
  <si>
    <t>Consiliul Judetean Tulcea</t>
  </si>
  <si>
    <t>PGI00031</t>
  </si>
  <si>
    <t>regiunea Bucuresti-Ilfov</t>
  </si>
  <si>
    <t>Green Screen</t>
  </si>
  <si>
    <t>Agenția pentru Dezvoltare Regională București-Ilfov</t>
  </si>
  <si>
    <t>PGI02020</t>
  </si>
  <si>
    <t>Green Pilgrimage</t>
  </si>
  <si>
    <t>INSTITUTUL NAȚIONAL DE CERCETARE-DEZVOLTARE ÎN TURISM</t>
  </si>
  <si>
    <t>PGI02129</t>
  </si>
  <si>
    <t>FoodChains 4 EU</t>
  </si>
  <si>
    <t>Consiliul Județean Maramureș</t>
  </si>
  <si>
    <t>PGI02227</t>
  </si>
  <si>
    <t>EPICAH</t>
  </si>
  <si>
    <t>Asociația de Dezvoltare Intercomunitară Județul Satu Mare</t>
  </si>
  <si>
    <t>PGI02464</t>
  </si>
  <si>
    <t>ENERSELVES</t>
  </si>
  <si>
    <t>PGI02505</t>
  </si>
  <si>
    <t>CYCLEWALK</t>
  </si>
  <si>
    <t>PGI02450</t>
  </si>
  <si>
    <t>regiunea Centru</t>
  </si>
  <si>
    <t>CRE:HUB</t>
  </si>
  <si>
    <t>PGI01511</t>
  </si>
  <si>
    <t>Prahova</t>
  </si>
  <si>
    <t>COALESCCE</t>
  </si>
  <si>
    <t>Agenţia pentru Eficienţă Energetică şi Energii Regenerabile « Ae3R Ploieşti – Prahova</t>
  </si>
  <si>
    <t>PGI01972</t>
  </si>
  <si>
    <t>CLUSTERIX 2.1</t>
  </si>
  <si>
    <t>INSTITUTUL NATIONAL DE CERCETARE - DEZVOLTARE PENTRU MASINI SI INSTALATII DESTINATE AGRICULTURII SI INDUSTRIEI ALIMENTARE - INMA</t>
  </si>
  <si>
    <t>PGI00274</t>
  </si>
  <si>
    <t>CLUSTERIX 2.0</t>
  </si>
  <si>
    <t>ClusterFY</t>
  </si>
  <si>
    <t>PGI02158</t>
  </si>
  <si>
    <t>CLEAN</t>
  </si>
  <si>
    <t>PGI02121</t>
  </si>
  <si>
    <t>.</t>
  </si>
  <si>
    <t>CISMOB</t>
  </si>
  <si>
    <t>Organizatia Romana pentru Implementarea Sistemelor Inteligente de Transport – ITS Romania</t>
  </si>
  <si>
    <t>PGI01611</t>
  </si>
  <si>
    <t>Asociația de Dezvoltare Intercomunitară pentru Transport Public București – Ilfov</t>
  </si>
  <si>
    <t>Sibiu</t>
  </si>
  <si>
    <t>CHRISTA</t>
  </si>
  <si>
    <t>Asociaţia Judeţeană de Turism Sibiu</t>
  </si>
  <si>
    <t>PGI00057</t>
  </si>
  <si>
    <t>CD-ETA</t>
  </si>
  <si>
    <t>PGI00008</t>
  </si>
  <si>
    <t>Calarasi</t>
  </si>
  <si>
    <t>BIOREGIO</t>
  </si>
  <si>
    <t>INCDCP ICECHIM, Filiala Calarasi</t>
  </si>
  <si>
    <t>PGI01963</t>
  </si>
  <si>
    <t>BIO4ECO</t>
  </si>
  <si>
    <t>PGI01518</t>
  </si>
  <si>
    <t>Beyond EDP</t>
  </si>
  <si>
    <t>PGI00048</t>
  </si>
  <si>
    <t>Buget naţional****</t>
  </si>
  <si>
    <t>Contribuţia proprie a beneficiarului</t>
  </si>
  <si>
    <t>Alte detalii relevante</t>
  </si>
  <si>
    <t>Data finalizarii</t>
  </si>
  <si>
    <t>Data inceperii</t>
  </si>
  <si>
    <r>
      <t>Stadiul</t>
    </r>
    <r>
      <rPr>
        <sz val="8"/>
        <color indexed="10"/>
        <rFont val="Times New Roman"/>
        <family val="1"/>
      </rPr>
      <t>(finalizat/in implementare/reziliat)</t>
    </r>
  </si>
  <si>
    <t>Rest de plătit</t>
  </si>
  <si>
    <t>Plăți efectuate din cofinantarea nationala la 26.11.2021</t>
  </si>
  <si>
    <t>Total valoare proiecte RO</t>
  </si>
  <si>
    <t>Valoarea proiectului (EUR)</t>
  </si>
  <si>
    <t>Județ (RO)*    proiectele  sunt implementate in cele mai multe cazuri la nivel regional si national</t>
  </si>
  <si>
    <r>
      <t xml:space="preserve">Stadiul </t>
    </r>
    <r>
      <rPr>
        <sz val="8"/>
        <color indexed="10"/>
        <rFont val="Times New Roman"/>
        <family val="1"/>
      </rPr>
      <t>implementrii</t>
    </r>
  </si>
  <si>
    <t>Perioada de implementare
de la - pana la</t>
  </si>
  <si>
    <t>Beneficiar</t>
  </si>
  <si>
    <t>LISTA PROIECTELOR CONTRACTATE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</si>
</sst>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43" formatCode="_-* #,##0.00\ _l_e_i_-;\-* #,##0.00\ _l_e_i_-;_-* &quot;-&quot;??\ _l_e_i_-;_-@_-"/>
    <numFmt numFmtId="164" formatCode="_(* #,##0.00_);_(* \(#,##0.00\);_(* &quot;-&quot;??_);_(@_)"/>
    <numFmt numFmtId="165" formatCode="#,##0.00;[Red]#,##0.00"/>
    <numFmt numFmtId="166" formatCode="_-* #,##0.00\ _L_e_i_-;\-* #,##0.00\ _L_e_i_-;_-* &quot;-&quot;??\ _L_e_i_-;_-@_-"/>
    <numFmt numFmtId="167" formatCode="#,##0.00_ ;\-#,##0.00\ "/>
    <numFmt numFmtId="168" formatCode="[$-418]d\ mmmm\ yyyy;@"/>
    <numFmt numFmtId="169" formatCode="[$-409]d\-mmm\-yy;@"/>
    <numFmt numFmtId="170" formatCode="#,##0.00\ [$€-1];[Red]#,##0.00\ [$€-1]"/>
    <numFmt numFmtId="171" formatCode="#,##0.00\ [$€-1];[Red]\-#,##0.00\ [$€-1]"/>
    <numFmt numFmtId="172" formatCode="[$-10407]#,##0.00\ \€"/>
    <numFmt numFmtId="173" formatCode="#,##0.00\ [$€-1]"/>
    <numFmt numFmtId="174" formatCode="[$-10809]#,##0.00\ \€"/>
  </numFmts>
  <fonts count="92">
    <font>
      <sz val="11"/>
      <color theme="1"/>
      <name val="Calibri"/>
      <family val="2"/>
      <scheme val="minor"/>
    </font>
    <font>
      <b/>
      <sz val="11"/>
      <color theme="1"/>
      <name val="Calibri"/>
      <family val="2"/>
      <scheme val="minor"/>
    </font>
    <font>
      <sz val="8"/>
      <name val="Calibri"/>
      <family val="2"/>
      <scheme val="minor"/>
    </font>
    <font>
      <sz val="11"/>
      <color rgb="FF000000"/>
      <name val="Calibri"/>
      <family val="2"/>
      <scheme val="minor"/>
    </font>
    <font>
      <sz val="12"/>
      <color theme="1"/>
      <name val="Calibri"/>
      <family val="2"/>
      <scheme val="minor"/>
    </font>
    <font>
      <sz val="11"/>
      <color theme="1"/>
      <name val="Calibri"/>
      <family val="2"/>
    </font>
    <font>
      <sz val="11"/>
      <color rgb="FF1F282D"/>
      <name val="Calibri"/>
      <family val="2"/>
      <scheme val="minor"/>
    </font>
    <font>
      <sz val="11"/>
      <color theme="1"/>
      <name val="Calibri"/>
      <family val="2"/>
      <scheme val="minor"/>
    </font>
    <font>
      <sz val="11"/>
      <color rgb="FF000000"/>
      <name val="Calibri"/>
      <family val="2"/>
    </font>
    <font>
      <sz val="9"/>
      <color rgb="FF000000"/>
      <name val="Arial Narrow"/>
      <family val="2"/>
    </font>
    <font>
      <sz val="11"/>
      <color rgb="FFFF0000"/>
      <name val="Calibri"/>
      <family val="2"/>
      <scheme val="minor"/>
    </font>
    <font>
      <sz val="11"/>
      <color rgb="FF006100"/>
      <name val="Calibri"/>
      <family val="2"/>
      <scheme val="minor"/>
    </font>
    <font>
      <b/>
      <sz val="16"/>
      <color theme="1"/>
      <name val="Calibri"/>
      <family val="2"/>
      <scheme val="minor"/>
    </font>
    <font>
      <b/>
      <sz val="11"/>
      <color theme="1"/>
      <name val="Trebuchet MS"/>
      <family val="2"/>
    </font>
    <font>
      <sz val="11"/>
      <color theme="1"/>
      <name val="Trebuchet MS"/>
      <family val="2"/>
    </font>
    <font>
      <sz val="11"/>
      <color rgb="FFFF0000"/>
      <name val="Trebuchet MS"/>
      <family val="2"/>
    </font>
    <font>
      <sz val="10"/>
      <name val="Arial"/>
      <family val="2"/>
      <charset val="238"/>
    </font>
    <font>
      <sz val="11"/>
      <name val="Trebuchet MS"/>
      <family val="2"/>
    </font>
    <font>
      <b/>
      <sz val="11"/>
      <color theme="1"/>
      <name val="Trebuchet MS"/>
      <family val="2"/>
      <charset val="238"/>
    </font>
    <font>
      <sz val="11"/>
      <color theme="1"/>
      <name val="Calibri"/>
      <family val="2"/>
      <charset val="238"/>
      <scheme val="minor"/>
    </font>
    <font>
      <b/>
      <sz val="14"/>
      <color theme="1"/>
      <name val="Calibri"/>
      <family val="2"/>
      <scheme val="minor"/>
    </font>
    <font>
      <sz val="8"/>
      <color theme="1"/>
      <name val="Calibri"/>
      <family val="2"/>
      <scheme val="minor"/>
    </font>
    <font>
      <vertAlign val="superscript"/>
      <sz val="8"/>
      <color theme="1"/>
      <name val="Calibri"/>
      <family val="2"/>
      <scheme val="minor"/>
    </font>
    <font>
      <sz val="8"/>
      <color rgb="FF000000"/>
      <name val="Calibri"/>
      <family val="2"/>
      <scheme val="minor"/>
    </font>
    <font>
      <sz val="10"/>
      <color theme="1"/>
      <name val="Calibri"/>
      <family val="2"/>
      <scheme val="minor"/>
    </font>
    <font>
      <sz val="9"/>
      <color theme="1"/>
      <name val="Arial"/>
      <family val="2"/>
    </font>
    <font>
      <b/>
      <sz val="12"/>
      <color theme="1"/>
      <name val="Arial"/>
      <family val="2"/>
    </font>
    <font>
      <b/>
      <sz val="9"/>
      <color theme="1"/>
      <name val="Arial"/>
      <family val="2"/>
    </font>
    <font>
      <b/>
      <sz val="11"/>
      <color theme="1"/>
      <name val="Arial"/>
      <family val="2"/>
    </font>
    <font>
      <b/>
      <sz val="9"/>
      <name val="Arial"/>
      <family val="2"/>
    </font>
    <font>
      <sz val="9"/>
      <color rgb="FF000000"/>
      <name val="Arial"/>
      <family val="2"/>
    </font>
    <font>
      <sz val="9"/>
      <color rgb="FFFF0000"/>
      <name val="Arial"/>
      <family val="2"/>
    </font>
    <font>
      <b/>
      <sz val="9"/>
      <color rgb="FFFF0000"/>
      <name val="Arial"/>
      <family val="2"/>
    </font>
    <font>
      <b/>
      <sz val="9"/>
      <color indexed="10"/>
      <name val="Arial"/>
      <family val="2"/>
    </font>
    <font>
      <sz val="9"/>
      <name val="Arial"/>
      <family val="2"/>
    </font>
    <font>
      <sz val="8"/>
      <color theme="1"/>
      <name val="Arial Narrow"/>
      <family val="2"/>
    </font>
    <font>
      <sz val="9"/>
      <color rgb="FF1F282D"/>
      <name val="Arial"/>
      <family val="2"/>
    </font>
    <font>
      <b/>
      <sz val="9"/>
      <color rgb="FF000000"/>
      <name val="Arial"/>
      <family val="2"/>
    </font>
    <font>
      <sz val="9"/>
      <color rgb="FF000000"/>
      <name val="Calibri"/>
      <family val="2"/>
    </font>
    <font>
      <b/>
      <sz val="9"/>
      <color rgb="FF000000"/>
      <name val="Arial Narrow"/>
      <family val="2"/>
    </font>
    <font>
      <sz val="9"/>
      <color indexed="8"/>
      <name val="Arial"/>
      <family val="2"/>
    </font>
    <font>
      <b/>
      <sz val="9"/>
      <color indexed="8"/>
      <name val="Arial"/>
      <family val="2"/>
    </font>
    <font>
      <b/>
      <sz val="10"/>
      <color theme="1"/>
      <name val="Arial"/>
      <family val="2"/>
    </font>
    <font>
      <sz val="9"/>
      <color rgb="FF0070C0"/>
      <name val="Arial"/>
      <family val="2"/>
    </font>
    <font>
      <sz val="11"/>
      <name val="Calibri"/>
      <family val="2"/>
      <scheme val="minor"/>
    </font>
    <font>
      <b/>
      <sz val="11"/>
      <color theme="1"/>
      <name val="Times New Roman"/>
      <family val="1"/>
    </font>
    <font>
      <sz val="11"/>
      <color theme="1"/>
      <name val="Times New Roman"/>
      <family val="1"/>
    </font>
    <font>
      <sz val="11"/>
      <name val="Times New Roman"/>
      <family val="1"/>
    </font>
    <font>
      <b/>
      <sz val="11"/>
      <name val="Times New Roman"/>
      <family val="1"/>
    </font>
    <font>
      <sz val="9"/>
      <color rgb="FF000000"/>
      <name val="Trebuchet MS"/>
      <family val="2"/>
    </font>
    <font>
      <sz val="9"/>
      <color theme="1"/>
      <name val="Times New Roman"/>
      <family val="1"/>
    </font>
    <font>
      <sz val="10"/>
      <name val="Times New Roman"/>
      <family val="1"/>
    </font>
    <font>
      <b/>
      <sz val="10"/>
      <color theme="1"/>
      <name val="Times New Roman"/>
      <family val="1"/>
    </font>
    <font>
      <sz val="10"/>
      <color theme="1"/>
      <name val="Arial"/>
      <family val="2"/>
    </font>
    <font>
      <sz val="8"/>
      <color theme="1"/>
      <name val="Arial"/>
      <family val="2"/>
    </font>
    <font>
      <sz val="10"/>
      <name val="Arial"/>
    </font>
    <font>
      <sz val="12"/>
      <name val="Arial"/>
      <family val="2"/>
    </font>
    <font>
      <sz val="11"/>
      <color theme="3" tint="-0.249977111117893"/>
      <name val="Arial"/>
      <family val="2"/>
    </font>
    <font>
      <b/>
      <sz val="12"/>
      <color theme="1"/>
      <name val="Times New Roman"/>
      <family val="1"/>
    </font>
    <font>
      <b/>
      <sz val="12"/>
      <name val="Times New Roman"/>
      <family val="1"/>
    </font>
    <font>
      <sz val="12"/>
      <color theme="1"/>
      <name val="Times New Roman"/>
      <family val="1"/>
    </font>
    <font>
      <b/>
      <sz val="12"/>
      <color indexed="9"/>
      <name val="Times New Roman"/>
      <family val="1"/>
    </font>
    <font>
      <sz val="12"/>
      <name val="Times New Roman"/>
      <family val="1"/>
    </font>
    <font>
      <b/>
      <sz val="10"/>
      <color theme="1"/>
      <name val="Book Antiqua"/>
      <family val="1"/>
    </font>
    <font>
      <b/>
      <sz val="10"/>
      <color theme="1"/>
      <name val="Book Antiqua"/>
      <family val="1"/>
      <charset val="238"/>
    </font>
    <font>
      <sz val="10"/>
      <name val="Times New Roman"/>
      <family val="1"/>
      <charset val="238"/>
    </font>
    <font>
      <sz val="12"/>
      <color rgb="FFFF0000"/>
      <name val="Arial"/>
      <family val="2"/>
    </font>
    <font>
      <sz val="10"/>
      <color rgb="FFFF0000"/>
      <name val="Arial"/>
      <family val="2"/>
    </font>
    <font>
      <b/>
      <sz val="10"/>
      <color rgb="FFFF0000"/>
      <name val="Times New Roman"/>
      <family val="1"/>
    </font>
    <font>
      <b/>
      <sz val="12"/>
      <color rgb="FFFF0000"/>
      <name val="Times New Roman"/>
      <family val="1"/>
    </font>
    <font>
      <b/>
      <sz val="16"/>
      <name val="Times New Roman"/>
      <family val="1"/>
    </font>
    <font>
      <b/>
      <sz val="10"/>
      <name val="Arial"/>
      <family val="2"/>
    </font>
    <font>
      <sz val="10"/>
      <name val="Arial"/>
      <family val="2"/>
    </font>
    <font>
      <sz val="11"/>
      <name val="Arial"/>
      <family val="2"/>
    </font>
    <font>
      <sz val="11"/>
      <color rgb="FF7030A0"/>
      <name val="Arial"/>
      <family val="2"/>
    </font>
    <font>
      <sz val="11"/>
      <color theme="4" tint="-0.499984740745262"/>
      <name val="Arial"/>
      <family val="2"/>
    </font>
    <font>
      <sz val="10"/>
      <color rgb="FF000000"/>
      <name val="Roboto"/>
    </font>
    <font>
      <sz val="10"/>
      <color rgb="FF7030A0"/>
      <name val="Arial"/>
      <family val="2"/>
    </font>
    <font>
      <b/>
      <sz val="10"/>
      <name val="Times New Roman"/>
      <family val="1"/>
    </font>
    <font>
      <sz val="8"/>
      <name val="Times New Roman"/>
      <family val="1"/>
    </font>
    <font>
      <b/>
      <sz val="8"/>
      <name val="Times New Roman"/>
      <family val="1"/>
    </font>
    <font>
      <b/>
      <sz val="10"/>
      <color rgb="FF000000"/>
      <name val="Times New Roman"/>
      <family val="1"/>
    </font>
    <font>
      <sz val="10"/>
      <name val="Trebuchet MS"/>
      <family val="2"/>
    </font>
    <font>
      <b/>
      <sz val="10"/>
      <color indexed="9"/>
      <name val="Arial"/>
      <family val="2"/>
    </font>
    <font>
      <sz val="10"/>
      <color indexed="8"/>
      <name val="Arial"/>
      <family val="2"/>
    </font>
    <font>
      <b/>
      <sz val="8"/>
      <color indexed="8"/>
      <name val="Times New Roman"/>
      <family val="1"/>
    </font>
    <font>
      <b/>
      <sz val="10"/>
      <color indexed="8"/>
      <name val="Arial"/>
      <family val="2"/>
    </font>
    <font>
      <b/>
      <sz val="10"/>
      <color rgb="FF000000"/>
      <name val="Arial"/>
      <family val="2"/>
    </font>
    <font>
      <sz val="10"/>
      <color theme="1" tint="0.34998626667073579"/>
      <name val="Arial"/>
      <family val="2"/>
    </font>
    <font>
      <b/>
      <sz val="10"/>
      <color theme="1" tint="0.34998626667073579"/>
      <name val="Arial"/>
      <family val="2"/>
    </font>
    <font>
      <b/>
      <sz val="8"/>
      <color rgb="FFFF0000"/>
      <name val="Times New Roman"/>
      <family val="1"/>
    </font>
    <font>
      <sz val="8"/>
      <color indexed="10"/>
      <name val="Times New Roman"/>
      <family val="1"/>
    </font>
  </fonts>
  <fills count="17">
    <fill>
      <patternFill patternType="none"/>
    </fill>
    <fill>
      <patternFill patternType="gray125"/>
    </fill>
    <fill>
      <patternFill patternType="solid">
        <fgColor theme="4" tint="0.59999389629810485"/>
        <bgColor indexed="64"/>
      </patternFill>
    </fill>
    <fill>
      <patternFill patternType="solid">
        <fgColor rgb="FFC6EFCE"/>
      </patternFill>
    </fill>
    <fill>
      <patternFill patternType="solid">
        <fgColor theme="9" tint="0.59999389629810485"/>
        <bgColor indexed="64"/>
      </patternFill>
    </fill>
    <fill>
      <patternFill patternType="solid">
        <fgColor theme="0"/>
        <bgColor indexed="64"/>
      </patternFill>
    </fill>
    <fill>
      <patternFill patternType="solid">
        <fgColor rgb="FFFFFFFF"/>
        <bgColor rgb="FFFFFFFF"/>
      </patternFill>
    </fill>
    <fill>
      <patternFill patternType="solid">
        <fgColor theme="0"/>
        <bgColor rgb="FF92CDDC"/>
      </patternFill>
    </fill>
    <fill>
      <patternFill patternType="solid">
        <fgColor theme="5" tint="0.59999389629810485"/>
        <bgColor indexed="64"/>
      </patternFill>
    </fill>
    <fill>
      <patternFill patternType="solid">
        <fgColor indexed="48"/>
        <bgColor indexed="64"/>
      </patternFill>
    </fill>
    <fill>
      <patternFill patternType="solid">
        <fgColor theme="0" tint="-4.9989318521683403E-2"/>
        <bgColor indexed="64"/>
      </patternFill>
    </fill>
    <fill>
      <patternFill patternType="solid">
        <fgColor rgb="FF3366FF"/>
        <bgColor indexed="64"/>
      </patternFill>
    </fill>
    <fill>
      <patternFill patternType="solid">
        <fgColor rgb="FFFFFF00"/>
        <bgColor indexed="64"/>
      </patternFill>
    </fill>
    <fill>
      <patternFill patternType="solid">
        <fgColor theme="4"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8" tint="0.59999389629810485"/>
        <bgColor indexed="64"/>
      </patternFill>
    </fill>
  </fills>
  <borders count="5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style="thin">
        <color rgb="FF000000"/>
      </left>
      <right style="thin">
        <color rgb="FF000000"/>
      </right>
      <top style="thin">
        <color rgb="FF000000"/>
      </top>
      <bottom/>
      <diagonal/>
    </border>
    <border>
      <left style="thin">
        <color rgb="FF000000"/>
      </left>
      <right style="thin">
        <color rgb="FF000000"/>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diagonal/>
    </border>
    <border>
      <left style="thin">
        <color rgb="FF000000"/>
      </left>
      <right/>
      <top/>
      <bottom/>
      <diagonal/>
    </border>
    <border>
      <left/>
      <right style="thin">
        <color rgb="FF000000"/>
      </right>
      <top style="thin">
        <color rgb="FF000000"/>
      </top>
      <bottom style="thin">
        <color rgb="FF000000"/>
      </bottom>
      <diagonal/>
    </border>
    <border>
      <left/>
      <right style="thin">
        <color rgb="FF000000"/>
      </right>
      <top/>
      <bottom/>
      <diagonal/>
    </border>
    <border>
      <left style="thin">
        <color rgb="FF000000"/>
      </left>
      <right style="thin">
        <color rgb="FF000000"/>
      </right>
      <top/>
      <bottom style="thin">
        <color indexed="64"/>
      </bottom>
      <diagonal/>
    </border>
    <border>
      <left style="thin">
        <color indexed="64"/>
      </left>
      <right style="thin">
        <color indexed="64"/>
      </right>
      <top style="thin">
        <color rgb="FF000000"/>
      </top>
      <bottom/>
      <diagonal/>
    </border>
    <border>
      <left style="thin">
        <color indexed="64"/>
      </left>
      <right/>
      <top style="thin">
        <color rgb="FF000000"/>
      </top>
      <bottom/>
      <diagonal/>
    </border>
    <border>
      <left style="thin">
        <color indexed="64"/>
      </left>
      <right style="thin">
        <color rgb="FF000000"/>
      </right>
      <top style="thin">
        <color indexed="64"/>
      </top>
      <bottom style="thin">
        <color indexed="64"/>
      </bottom>
      <diagonal/>
    </border>
    <border>
      <left style="thin">
        <color indexed="64"/>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indexed="64"/>
      </left>
      <right style="thin">
        <color rgb="FF000000"/>
      </right>
      <top/>
      <bottom style="thin">
        <color indexed="64"/>
      </bottom>
      <diagonal/>
    </border>
    <border>
      <left/>
      <right/>
      <top style="thin">
        <color rgb="FF000000"/>
      </top>
      <bottom/>
      <diagonal/>
    </border>
    <border>
      <left style="thin">
        <color indexed="64"/>
      </left>
      <right style="thin">
        <color indexed="64"/>
      </right>
      <top/>
      <bottom style="thin">
        <color rgb="FF000000"/>
      </bottom>
      <diagonal/>
    </border>
    <border>
      <left/>
      <right style="thin">
        <color indexed="64"/>
      </right>
      <top/>
      <bottom style="thin">
        <color indexed="64"/>
      </bottom>
      <diagonal/>
    </border>
    <border>
      <left/>
      <right style="thin">
        <color indexed="64"/>
      </right>
      <top/>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bottom/>
      <diagonal/>
    </border>
    <border>
      <left style="thin">
        <color indexed="64"/>
      </left>
      <right style="thin">
        <color indexed="64"/>
      </right>
      <top style="medium">
        <color indexed="64"/>
      </top>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diagonal/>
    </border>
    <border>
      <left style="thin">
        <color indexed="10"/>
      </left>
      <right style="thin">
        <color indexed="10"/>
      </right>
      <top style="thin">
        <color indexed="10"/>
      </top>
      <bottom style="thin">
        <color indexed="10"/>
      </bottom>
      <diagonal/>
    </border>
  </borders>
  <cellStyleXfs count="13">
    <xf numFmtId="0" fontId="0" fillId="0" borderId="0"/>
    <xf numFmtId="0" fontId="8" fillId="0" borderId="0"/>
    <xf numFmtId="0" fontId="8" fillId="0" borderId="0"/>
    <xf numFmtId="0" fontId="11" fillId="3" borderId="0" applyNumberFormat="0" applyBorder="0" applyAlignment="0" applyProtection="0"/>
    <xf numFmtId="0" fontId="16" fillId="0" borderId="0"/>
    <xf numFmtId="0" fontId="19" fillId="0" borderId="0"/>
    <xf numFmtId="164" fontId="7" fillId="0" borderId="0" applyFont="0" applyFill="0" applyBorder="0" applyAlignment="0" applyProtection="0"/>
    <xf numFmtId="0" fontId="7" fillId="0" borderId="0"/>
    <xf numFmtId="0" fontId="11" fillId="3" borderId="0" applyNumberFormat="0" applyBorder="0" applyAlignment="0" applyProtection="0"/>
    <xf numFmtId="0" fontId="55" fillId="0" borderId="0"/>
    <xf numFmtId="43" fontId="72" fillId="0" borderId="0" applyFont="0" applyFill="0" applyBorder="0" applyAlignment="0" applyProtection="0"/>
    <xf numFmtId="164" fontId="55" fillId="0" borderId="0" applyFont="0" applyFill="0" applyBorder="0" applyAlignment="0" applyProtection="0"/>
    <xf numFmtId="0" fontId="7" fillId="0" borderId="0"/>
  </cellStyleXfs>
  <cellXfs count="1221">
    <xf numFmtId="0" fontId="0" fillId="0" borderId="0" xfId="0"/>
    <xf numFmtId="49" fontId="0" fillId="0" borderId="1" xfId="0" applyNumberFormat="1" applyBorder="1" applyAlignment="1">
      <alignment horizontal="center" vertical="center" wrapText="1"/>
    </xf>
    <xf numFmtId="0" fontId="0" fillId="0" borderId="0" xfId="0" applyAlignment="1">
      <alignment horizontal="center" vertical="center"/>
    </xf>
    <xf numFmtId="14" fontId="0" fillId="0" borderId="1" xfId="0" applyNumberFormat="1" applyBorder="1" applyAlignment="1">
      <alignment horizontal="center" vertical="center" wrapText="1"/>
    </xf>
    <xf numFmtId="0" fontId="1" fillId="2" borderId="1" xfId="0" applyFont="1" applyFill="1" applyBorder="1" applyAlignment="1">
      <alignment horizontal="center" vertical="center"/>
    </xf>
    <xf numFmtId="4" fontId="0" fillId="0" borderId="1" xfId="0" applyNumberFormat="1" applyBorder="1" applyAlignment="1">
      <alignment horizontal="center" vertical="center" wrapText="1"/>
    </xf>
    <xf numFmtId="2" fontId="0" fillId="0" borderId="0" xfId="0" applyNumberFormat="1"/>
    <xf numFmtId="0" fontId="0" fillId="0" borderId="1" xfId="0" applyBorder="1" applyAlignment="1">
      <alignment horizontal="center" vertical="center"/>
    </xf>
    <xf numFmtId="0" fontId="0" fillId="0" borderId="1" xfId="0" applyFont="1" applyBorder="1" applyAlignment="1">
      <alignment horizontal="center" vertical="center" wrapText="1"/>
    </xf>
    <xf numFmtId="49" fontId="0" fillId="0" borderId="1" xfId="0" applyNumberFormat="1" applyFont="1" applyBorder="1" applyAlignment="1">
      <alignment horizontal="center" vertical="center" wrapText="1"/>
    </xf>
    <xf numFmtId="4" fontId="0" fillId="0" borderId="1" xfId="0" applyNumberFormat="1" applyFont="1" applyBorder="1" applyAlignment="1">
      <alignment horizontal="center" vertical="center" wrapText="1"/>
    </xf>
    <xf numFmtId="14" fontId="0" fillId="0" borderId="1" xfId="0" applyNumberFormat="1" applyFont="1" applyBorder="1" applyAlignment="1">
      <alignment horizontal="center" vertical="center" wrapText="1"/>
    </xf>
    <xf numFmtId="0" fontId="0" fillId="0" borderId="1" xfId="0" applyFont="1" applyBorder="1" applyAlignment="1">
      <alignment vertical="center" wrapText="1"/>
    </xf>
    <xf numFmtId="49" fontId="3" fillId="0" borderId="1" xfId="0" applyNumberFormat="1" applyFont="1" applyBorder="1" applyAlignment="1">
      <alignment horizontal="center" vertical="center" wrapText="1"/>
    </xf>
    <xf numFmtId="4" fontId="3" fillId="0" borderId="1" xfId="0" applyNumberFormat="1" applyFont="1" applyBorder="1" applyAlignment="1">
      <alignment horizontal="center" vertical="center" wrapText="1"/>
    </xf>
    <xf numFmtId="0" fontId="0" fillId="0" borderId="0" xfId="0" applyFont="1"/>
    <xf numFmtId="0" fontId="0" fillId="0" borderId="0" xfId="0" applyFont="1" applyAlignment="1">
      <alignment horizontal="center" vertical="center"/>
    </xf>
    <xf numFmtId="0" fontId="0" fillId="0" borderId="0" xfId="0" applyFill="1"/>
    <xf numFmtId="49" fontId="3" fillId="0" borderId="1" xfId="0" applyNumberFormat="1" applyFont="1" applyFill="1" applyBorder="1" applyAlignment="1">
      <alignment horizontal="center" vertical="center" wrapText="1"/>
    </xf>
    <xf numFmtId="4" fontId="0" fillId="0" borderId="1" xfId="0" applyNumberFormat="1" applyFont="1" applyFill="1" applyBorder="1" applyAlignment="1">
      <alignment horizontal="center" vertical="center" wrapText="1"/>
    </xf>
    <xf numFmtId="14" fontId="0" fillId="0" borderId="1" xfId="0" applyNumberFormat="1" applyFont="1" applyFill="1" applyBorder="1" applyAlignment="1">
      <alignment horizontal="center" vertical="center" wrapText="1"/>
    </xf>
    <xf numFmtId="0" fontId="0"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4" fontId="3" fillId="0" borderId="1" xfId="0" applyNumberFormat="1" applyFont="1" applyFill="1" applyBorder="1" applyAlignment="1">
      <alignment horizontal="center" vertical="center" wrapText="1"/>
    </xf>
    <xf numFmtId="0" fontId="1" fillId="2" borderId="1" xfId="0" applyFont="1" applyFill="1" applyBorder="1" applyAlignment="1">
      <alignment horizontal="center" vertical="center" wrapText="1"/>
    </xf>
    <xf numFmtId="0" fontId="0" fillId="0" borderId="1" xfId="0" applyFont="1" applyBorder="1" applyAlignment="1">
      <alignment wrapText="1"/>
    </xf>
    <xf numFmtId="0" fontId="0" fillId="0" borderId="0" xfId="0" applyAlignment="1">
      <alignment wrapText="1"/>
    </xf>
    <xf numFmtId="0" fontId="0" fillId="0" borderId="1" xfId="0" applyBorder="1" applyAlignment="1">
      <alignment horizontal="center" vertical="center" wrapText="1"/>
    </xf>
    <xf numFmtId="0" fontId="0" fillId="0" borderId="1" xfId="0" applyBorder="1"/>
    <xf numFmtId="0" fontId="0" fillId="0" borderId="1" xfId="0" applyBorder="1" applyAlignment="1">
      <alignment wrapText="1"/>
    </xf>
    <xf numFmtId="0" fontId="0" fillId="0" borderId="1" xfId="0" applyFill="1" applyBorder="1" applyAlignment="1">
      <alignment horizontal="center" vertical="center" wrapText="1"/>
    </xf>
    <xf numFmtId="0" fontId="0" fillId="0" borderId="0" xfId="0" applyAlignment="1">
      <alignment vertical="center"/>
    </xf>
    <xf numFmtId="4" fontId="1" fillId="2" borderId="1" xfId="0" applyNumberFormat="1" applyFont="1" applyFill="1" applyBorder="1" applyAlignment="1">
      <alignment horizontal="center" vertical="center" wrapText="1"/>
    </xf>
    <xf numFmtId="4" fontId="0" fillId="0" borderId="0" xfId="0" applyNumberFormat="1" applyAlignment="1">
      <alignment wrapText="1"/>
    </xf>
    <xf numFmtId="0" fontId="0" fillId="0" borderId="1" xfId="0" applyBorder="1" applyAlignment="1">
      <alignment vertical="center" wrapText="1"/>
    </xf>
    <xf numFmtId="4" fontId="0" fillId="0" borderId="1" xfId="0" applyNumberFormat="1" applyBorder="1" applyAlignment="1">
      <alignment horizontal="center" vertical="center"/>
    </xf>
    <xf numFmtId="0" fontId="0" fillId="0" borderId="1" xfId="0" applyBorder="1" applyAlignment="1">
      <alignment vertical="top" wrapText="1"/>
    </xf>
    <xf numFmtId="0" fontId="0" fillId="0" borderId="1" xfId="0" applyFill="1" applyBorder="1" applyAlignment="1">
      <alignment horizontal="center" vertical="center"/>
    </xf>
    <xf numFmtId="49" fontId="0" fillId="0" borderId="1" xfId="0" applyNumberFormat="1" applyFont="1" applyFill="1" applyBorder="1" applyAlignment="1">
      <alignment horizontal="center" vertical="center" wrapText="1"/>
    </xf>
    <xf numFmtId="0" fontId="0" fillId="0" borderId="0" xfId="0" applyAlignment="1">
      <alignment horizontal="center" vertical="center" wrapText="1"/>
    </xf>
    <xf numFmtId="0" fontId="5" fillId="0" borderId="1" xfId="0" applyFont="1" applyBorder="1" applyAlignment="1">
      <alignment horizontal="justify" vertical="center"/>
    </xf>
    <xf numFmtId="0" fontId="5" fillId="0" borderId="1" xfId="0" applyFont="1" applyBorder="1" applyAlignment="1">
      <alignment horizontal="center" vertical="center" wrapText="1"/>
    </xf>
    <xf numFmtId="0" fontId="5" fillId="0" borderId="1" xfId="0" applyFont="1" applyFill="1" applyBorder="1" applyAlignment="1">
      <alignment horizontal="center" vertical="center" wrapText="1"/>
    </xf>
    <xf numFmtId="4" fontId="0" fillId="0" borderId="1" xfId="0" applyNumberFormat="1" applyFill="1" applyBorder="1" applyAlignment="1">
      <alignment horizontal="center" vertical="center" wrapText="1"/>
    </xf>
    <xf numFmtId="4" fontId="0" fillId="0" borderId="1" xfId="0" applyNumberFormat="1" applyFill="1" applyBorder="1" applyAlignment="1">
      <alignment horizontal="center" vertical="center"/>
    </xf>
    <xf numFmtId="0" fontId="5" fillId="0" borderId="1" xfId="0" applyFont="1" applyBorder="1" applyAlignment="1">
      <alignment vertical="center" wrapText="1"/>
    </xf>
    <xf numFmtId="0" fontId="0" fillId="0" borderId="3" xfId="0" applyBorder="1" applyAlignment="1">
      <alignment horizontal="center" vertical="center" wrapText="1"/>
    </xf>
    <xf numFmtId="4" fontId="0" fillId="0" borderId="3" xfId="0" applyNumberFormat="1" applyBorder="1" applyAlignment="1">
      <alignment horizontal="center" vertical="center" wrapText="1"/>
    </xf>
    <xf numFmtId="3" fontId="0" fillId="0" borderId="1" xfId="0" applyNumberFormat="1" applyBorder="1" applyAlignment="1">
      <alignment horizontal="center" vertical="center"/>
    </xf>
    <xf numFmtId="14" fontId="0" fillId="0" borderId="1" xfId="0" applyNumberFormat="1" applyFill="1" applyBorder="1" applyAlignment="1">
      <alignment horizontal="center" vertical="center" wrapText="1"/>
    </xf>
    <xf numFmtId="0" fontId="0" fillId="0" borderId="0" xfId="0" applyFill="1" applyAlignment="1">
      <alignment horizontal="center" vertical="center"/>
    </xf>
    <xf numFmtId="0" fontId="10" fillId="0" borderId="1" xfId="0" applyFont="1" applyBorder="1" applyAlignment="1">
      <alignment horizontal="center" vertical="center" wrapText="1"/>
    </xf>
    <xf numFmtId="49" fontId="10" fillId="0" borderId="1" xfId="0" applyNumberFormat="1" applyFont="1" applyBorder="1" applyAlignment="1">
      <alignment horizontal="center" vertical="center" wrapText="1"/>
    </xf>
    <xf numFmtId="4" fontId="10" fillId="0" borderId="1" xfId="0" applyNumberFormat="1" applyFont="1" applyBorder="1" applyAlignment="1">
      <alignment horizontal="center" vertical="center" wrapText="1"/>
    </xf>
    <xf numFmtId="14" fontId="10" fillId="0" borderId="1" xfId="0" applyNumberFormat="1" applyFont="1" applyBorder="1" applyAlignment="1">
      <alignment horizontal="center" vertical="center" wrapText="1"/>
    </xf>
    <xf numFmtId="0" fontId="12" fillId="0" borderId="0" xfId="0" applyFont="1" applyFill="1"/>
    <xf numFmtId="0" fontId="13" fillId="0" borderId="6"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7" xfId="0" applyFont="1" applyFill="1" applyBorder="1" applyAlignment="1">
      <alignment horizontal="center" vertical="center" wrapText="1"/>
    </xf>
    <xf numFmtId="4" fontId="13" fillId="0" borderId="7" xfId="0" applyNumberFormat="1" applyFont="1" applyFill="1" applyBorder="1" applyAlignment="1">
      <alignment horizontal="center" vertical="center" wrapText="1"/>
    </xf>
    <xf numFmtId="0" fontId="13" fillId="0" borderId="8" xfId="0" applyFont="1" applyFill="1" applyBorder="1" applyAlignment="1">
      <alignment horizontal="center" vertical="center" wrapText="1"/>
    </xf>
    <xf numFmtId="0" fontId="14" fillId="0" borderId="2" xfId="0" applyFont="1" applyFill="1" applyBorder="1" applyAlignment="1">
      <alignment horizontal="center" vertical="center"/>
    </xf>
    <xf numFmtId="0" fontId="14" fillId="0" borderId="2" xfId="0" applyFont="1" applyFill="1" applyBorder="1" applyAlignment="1">
      <alignment horizontal="center" vertical="center" wrapText="1"/>
    </xf>
    <xf numFmtId="4" fontId="14" fillId="0" borderId="2" xfId="0" applyNumberFormat="1" applyFont="1" applyFill="1" applyBorder="1" applyAlignment="1">
      <alignment horizontal="center" vertical="center"/>
    </xf>
    <xf numFmtId="14" fontId="14" fillId="0" borderId="2" xfId="0" applyNumberFormat="1" applyFont="1" applyFill="1" applyBorder="1" applyAlignment="1">
      <alignment horizontal="center" vertical="center"/>
    </xf>
    <xf numFmtId="0" fontId="14" fillId="0" borderId="1" xfId="0" applyFont="1" applyFill="1" applyBorder="1" applyAlignment="1">
      <alignment horizontal="center" vertical="center"/>
    </xf>
    <xf numFmtId="0" fontId="14" fillId="0" borderId="1" xfId="0" applyFont="1" applyFill="1" applyBorder="1" applyAlignment="1">
      <alignment horizontal="center" vertical="center" wrapText="1"/>
    </xf>
    <xf numFmtId="4" fontId="14" fillId="0" borderId="1" xfId="0" applyNumberFormat="1" applyFont="1" applyFill="1" applyBorder="1" applyAlignment="1">
      <alignment horizontal="center" vertical="center"/>
    </xf>
    <xf numFmtId="4" fontId="15" fillId="0" borderId="1" xfId="0" applyNumberFormat="1" applyFont="1" applyFill="1" applyBorder="1" applyAlignment="1">
      <alignment horizontal="center" vertical="center"/>
    </xf>
    <xf numFmtId="0" fontId="17" fillId="0" borderId="1" xfId="4" applyFont="1" applyFill="1" applyBorder="1" applyAlignment="1">
      <alignment horizontal="center" vertical="center" wrapText="1"/>
    </xf>
    <xf numFmtId="0" fontId="17" fillId="0" borderId="1" xfId="4" applyFont="1" applyFill="1" applyBorder="1" applyAlignment="1">
      <alignment horizontal="center" vertical="center"/>
    </xf>
    <xf numFmtId="4" fontId="17" fillId="0" borderId="1" xfId="0" applyNumberFormat="1" applyFont="1" applyFill="1" applyBorder="1" applyAlignment="1">
      <alignment horizontal="center" vertical="center"/>
    </xf>
    <xf numFmtId="4" fontId="17" fillId="0" borderId="1" xfId="4" applyNumberFormat="1" applyFont="1" applyFill="1" applyBorder="1" applyAlignment="1">
      <alignment horizontal="center" vertical="center"/>
    </xf>
    <xf numFmtId="14" fontId="14" fillId="0" borderId="1" xfId="0" applyNumberFormat="1" applyFont="1" applyFill="1" applyBorder="1" applyAlignment="1">
      <alignment horizontal="center" vertical="center"/>
    </xf>
    <xf numFmtId="0" fontId="17" fillId="0" borderId="1" xfId="4" applyFont="1" applyFill="1" applyBorder="1" applyAlignment="1">
      <alignment horizontal="center"/>
    </xf>
    <xf numFmtId="0" fontId="17" fillId="0" borderId="1" xfId="4" applyFont="1" applyFill="1" applyBorder="1" applyAlignment="1">
      <alignment horizontal="center" wrapText="1"/>
    </xf>
    <xf numFmtId="0" fontId="17" fillId="0" borderId="1" xfId="0" applyFont="1" applyFill="1" applyBorder="1" applyAlignment="1">
      <alignment horizontal="center" vertical="center" wrapText="1"/>
    </xf>
    <xf numFmtId="0" fontId="14" fillId="0" borderId="1" xfId="0" applyFont="1" applyFill="1" applyBorder="1" applyAlignment="1">
      <alignment wrapText="1"/>
    </xf>
    <xf numFmtId="0" fontId="17" fillId="0" borderId="1" xfId="3" applyFont="1" applyFill="1" applyBorder="1" applyAlignment="1">
      <alignment horizontal="center" vertical="center"/>
    </xf>
    <xf numFmtId="0" fontId="17" fillId="0" borderId="1" xfId="3" applyFont="1" applyFill="1" applyBorder="1" applyAlignment="1">
      <alignment vertical="center"/>
    </xf>
    <xf numFmtId="0" fontId="17" fillId="0" borderId="1" xfId="3" applyFont="1" applyFill="1" applyBorder="1" applyAlignment="1">
      <alignment wrapText="1"/>
    </xf>
    <xf numFmtId="0" fontId="17" fillId="0" borderId="1" xfId="3" applyFont="1" applyFill="1" applyBorder="1" applyAlignment="1">
      <alignment vertical="center" wrapText="1"/>
    </xf>
    <xf numFmtId="4" fontId="17" fillId="0" borderId="1" xfId="3" applyNumberFormat="1" applyFont="1" applyFill="1" applyBorder="1" applyAlignment="1">
      <alignment horizontal="center" vertical="center"/>
    </xf>
    <xf numFmtId="14" fontId="17" fillId="0" borderId="1" xfId="3" applyNumberFormat="1" applyFont="1" applyFill="1" applyBorder="1" applyAlignment="1">
      <alignment horizontal="center" vertical="center"/>
    </xf>
    <xf numFmtId="0" fontId="14" fillId="0" borderId="1" xfId="3" applyFont="1" applyFill="1" applyBorder="1" applyAlignment="1">
      <alignment horizontal="center" vertical="center"/>
    </xf>
    <xf numFmtId="0" fontId="14" fillId="0" borderId="1" xfId="3" applyFont="1" applyFill="1" applyBorder="1" applyAlignment="1">
      <alignment horizontal="center" vertical="center" wrapText="1"/>
    </xf>
    <xf numFmtId="4" fontId="14" fillId="0" borderId="1" xfId="3" applyNumberFormat="1" applyFont="1" applyFill="1" applyBorder="1" applyAlignment="1">
      <alignment horizontal="center" vertical="center"/>
    </xf>
    <xf numFmtId="14" fontId="14" fillId="0" borderId="1" xfId="3" applyNumberFormat="1" applyFont="1" applyFill="1" applyBorder="1" applyAlignment="1">
      <alignment horizontal="center" vertical="center"/>
    </xf>
    <xf numFmtId="0" fontId="17" fillId="0" borderId="1" xfId="0" applyFont="1" applyFill="1" applyBorder="1" applyAlignment="1">
      <alignment horizontal="center" vertical="center"/>
    </xf>
    <xf numFmtId="14" fontId="17" fillId="0" borderId="1" xfId="0" applyNumberFormat="1" applyFont="1" applyFill="1" applyBorder="1" applyAlignment="1">
      <alignment horizontal="center" vertical="center"/>
    </xf>
    <xf numFmtId="0" fontId="14" fillId="0" borderId="2" xfId="0" applyFont="1" applyFill="1" applyBorder="1" applyAlignment="1">
      <alignment wrapText="1"/>
    </xf>
    <xf numFmtId="0" fontId="17" fillId="0" borderId="9" xfId="0" applyFont="1" applyFill="1" applyBorder="1" applyAlignment="1">
      <alignment horizontal="center" vertical="center" wrapText="1"/>
    </xf>
    <xf numFmtId="0" fontId="17" fillId="0" borderId="10" xfId="4" applyFont="1" applyFill="1" applyBorder="1" applyAlignment="1">
      <alignment horizontal="center" vertical="center"/>
    </xf>
    <xf numFmtId="0" fontId="18" fillId="2" borderId="1" xfId="0" applyFont="1" applyFill="1" applyBorder="1" applyAlignment="1">
      <alignment horizontal="center" vertical="center" wrapText="1"/>
    </xf>
    <xf numFmtId="0" fontId="7" fillId="0" borderId="0" xfId="5" applyFont="1" applyAlignment="1">
      <alignment wrapText="1"/>
    </xf>
    <xf numFmtId="0" fontId="20" fillId="0" borderId="0" xfId="5" applyFont="1" applyAlignment="1">
      <alignment horizontal="center" vertical="center" wrapText="1"/>
    </xf>
    <xf numFmtId="0" fontId="1" fillId="2" borderId="1" xfId="5" applyFont="1" applyFill="1" applyBorder="1" applyAlignment="1">
      <alignment horizontal="center" vertical="center" wrapText="1"/>
    </xf>
    <xf numFmtId="0" fontId="7" fillId="0" borderId="1" xfId="5" applyFont="1" applyBorder="1" applyAlignment="1">
      <alignment vertical="center" wrapText="1"/>
    </xf>
    <xf numFmtId="0" fontId="7" fillId="0" borderId="1" xfId="5" applyFont="1" applyBorder="1" applyAlignment="1">
      <alignment horizontal="center" vertical="center" wrapText="1"/>
    </xf>
    <xf numFmtId="0" fontId="21" fillId="0" borderId="1" xfId="5" applyFont="1" applyBorder="1" applyAlignment="1">
      <alignment vertical="center" wrapText="1"/>
    </xf>
    <xf numFmtId="165" fontId="7" fillId="0" borderId="1" xfId="5" applyNumberFormat="1" applyFont="1" applyBorder="1" applyAlignment="1">
      <alignment horizontal="right" vertical="center" wrapText="1"/>
    </xf>
    <xf numFmtId="49" fontId="7" fillId="0" borderId="1" xfId="5" applyNumberFormat="1" applyFont="1" applyBorder="1" applyAlignment="1">
      <alignment horizontal="right" vertical="center" wrapText="1"/>
    </xf>
    <xf numFmtId="0" fontId="7" fillId="0" borderId="1" xfId="5" applyFont="1" applyBorder="1" applyAlignment="1">
      <alignment horizontal="left" vertical="center" wrapText="1"/>
    </xf>
    <xf numFmtId="4" fontId="7" fillId="0" borderId="1" xfId="5" applyNumberFormat="1" applyFont="1" applyBorder="1" applyAlignment="1">
      <alignment vertical="center" wrapText="1"/>
    </xf>
    <xf numFmtId="9" fontId="7" fillId="0" borderId="1" xfId="5" applyNumberFormat="1" applyFont="1" applyBorder="1" applyAlignment="1">
      <alignment vertical="center" wrapText="1"/>
    </xf>
    <xf numFmtId="165" fontId="7" fillId="0" borderId="1" xfId="5" applyNumberFormat="1" applyFont="1" applyBorder="1" applyAlignment="1">
      <alignment vertical="center" wrapText="1"/>
    </xf>
    <xf numFmtId="0" fontId="4" fillId="0" borderId="1" xfId="5" applyFont="1" applyBorder="1" applyAlignment="1">
      <alignment vertical="center" wrapText="1"/>
    </xf>
    <xf numFmtId="0" fontId="7" fillId="0" borderId="1" xfId="5" applyFont="1" applyBorder="1" applyAlignment="1">
      <alignment wrapText="1"/>
    </xf>
    <xf numFmtId="4" fontId="7" fillId="0" borderId="1" xfId="5" applyNumberFormat="1" applyFont="1" applyBorder="1" applyAlignment="1">
      <alignment horizontal="right" vertical="center" wrapText="1"/>
    </xf>
    <xf numFmtId="0" fontId="23" fillId="0" borderId="1" xfId="5" applyFont="1" applyBorder="1" applyAlignment="1">
      <alignment wrapText="1"/>
    </xf>
    <xf numFmtId="9" fontId="7" fillId="0" borderId="1" xfId="5" applyNumberFormat="1" applyFont="1" applyBorder="1" applyAlignment="1">
      <alignment horizontal="center" vertical="center" wrapText="1"/>
    </xf>
    <xf numFmtId="0" fontId="7" fillId="0" borderId="10" xfId="5" applyFont="1" applyBorder="1" applyAlignment="1">
      <alignment horizontal="left" vertical="center" wrapText="1"/>
    </xf>
    <xf numFmtId="0" fontId="7" fillId="0" borderId="11" xfId="5" applyFont="1" applyBorder="1" applyAlignment="1">
      <alignment horizontal="left" vertical="center" wrapText="1"/>
    </xf>
    <xf numFmtId="0" fontId="24" fillId="0" borderId="1" xfId="5" applyFont="1" applyBorder="1" applyAlignment="1">
      <alignment horizontal="left" vertical="center" wrapText="1"/>
    </xf>
    <xf numFmtId="4" fontId="18" fillId="2" borderId="1" xfId="0" applyNumberFormat="1" applyFont="1" applyFill="1" applyBorder="1" applyAlignment="1">
      <alignment horizontal="center" vertical="center" wrapText="1"/>
    </xf>
    <xf numFmtId="0" fontId="7" fillId="0" borderId="10" xfId="5" applyFont="1" applyBorder="1" applyAlignment="1">
      <alignment horizontal="center" vertical="center" wrapText="1"/>
    </xf>
    <xf numFmtId="0" fontId="7" fillId="0" borderId="10" xfId="5" applyFont="1" applyBorder="1" applyAlignment="1">
      <alignment wrapText="1"/>
    </xf>
    <xf numFmtId="0" fontId="0" fillId="0" borderId="1" xfId="5" applyFont="1" applyBorder="1" applyAlignment="1">
      <alignment horizontal="center" vertical="center" wrapText="1"/>
    </xf>
    <xf numFmtId="4" fontId="6" fillId="0" borderId="1" xfId="5" applyNumberFormat="1" applyFont="1" applyBorder="1" applyAlignment="1">
      <alignment horizontal="right" vertical="center"/>
    </xf>
    <xf numFmtId="0" fontId="0" fillId="0" borderId="1" xfId="5" applyFont="1" applyBorder="1" applyAlignment="1">
      <alignment horizontal="left" vertical="center" wrapText="1"/>
    </xf>
    <xf numFmtId="0" fontId="25" fillId="0" borderId="0" xfId="0" applyFont="1"/>
    <xf numFmtId="0" fontId="27" fillId="0" borderId="0" xfId="0" applyFont="1"/>
    <xf numFmtId="0" fontId="28" fillId="0" borderId="0" xfId="0" applyFont="1" applyAlignment="1">
      <alignment vertical="center"/>
    </xf>
    <xf numFmtId="0" fontId="25" fillId="0" borderId="0" xfId="0" applyFont="1" applyAlignment="1">
      <alignment vertical="center"/>
    </xf>
    <xf numFmtId="0" fontId="27" fillId="0" borderId="12" xfId="0" applyFont="1" applyBorder="1" applyAlignment="1">
      <alignment vertical="center"/>
    </xf>
    <xf numFmtId="0" fontId="27" fillId="4" borderId="1" xfId="0" applyFont="1" applyFill="1" applyBorder="1" applyAlignment="1">
      <alignment horizontal="center" vertical="center" wrapText="1"/>
    </xf>
    <xf numFmtId="0" fontId="27" fillId="4" borderId="10" xfId="0" applyFont="1" applyFill="1" applyBorder="1" applyAlignment="1">
      <alignment horizontal="center" vertical="center" wrapText="1"/>
    </xf>
    <xf numFmtId="0" fontId="27" fillId="4" borderId="9" xfId="0" applyFont="1" applyFill="1" applyBorder="1" applyAlignment="1">
      <alignment horizontal="center" vertical="center" wrapText="1"/>
    </xf>
    <xf numFmtId="14" fontId="27" fillId="4" borderId="1" xfId="0" applyNumberFormat="1" applyFont="1" applyFill="1" applyBorder="1" applyAlignment="1">
      <alignment horizontal="center" vertical="center" wrapText="1"/>
    </xf>
    <xf numFmtId="14" fontId="29" fillId="4" borderId="1" xfId="0" applyNumberFormat="1" applyFont="1" applyFill="1" applyBorder="1" applyAlignment="1">
      <alignment horizontal="center" vertical="center" wrapText="1"/>
    </xf>
    <xf numFmtId="0" fontId="25" fillId="0" borderId="3" xfId="0" applyFont="1" applyBorder="1" applyAlignment="1">
      <alignment horizontal="center" vertical="center" wrapText="1"/>
    </xf>
    <xf numFmtId="0" fontId="27" fillId="0" borderId="1" xfId="0" applyFont="1" applyBorder="1" applyAlignment="1">
      <alignment horizontal="center" vertical="center"/>
    </xf>
    <xf numFmtId="0" fontId="25" fillId="0" borderId="1" xfId="0" applyFont="1" applyBorder="1" applyAlignment="1">
      <alignment vertical="top"/>
    </xf>
    <xf numFmtId="0" fontId="25" fillId="0" borderId="1" xfId="0" applyFont="1" applyBorder="1" applyAlignment="1">
      <alignment horizontal="center" vertical="center"/>
    </xf>
    <xf numFmtId="4" fontId="25" fillId="0" borderId="1" xfId="0" applyNumberFormat="1" applyFont="1" applyBorder="1" applyAlignment="1">
      <alignment horizontal="center" vertical="center"/>
    </xf>
    <xf numFmtId="0" fontId="25" fillId="0" borderId="5" xfId="0" applyFont="1" applyBorder="1" applyAlignment="1">
      <alignment vertical="top"/>
    </xf>
    <xf numFmtId="0" fontId="25" fillId="0" borderId="1" xfId="0" applyFont="1" applyBorder="1" applyAlignment="1">
      <alignment horizontal="center" vertical="top"/>
    </xf>
    <xf numFmtId="0" fontId="25" fillId="0" borderId="2" xfId="0" applyFont="1" applyBorder="1" applyAlignment="1">
      <alignment vertical="top"/>
    </xf>
    <xf numFmtId="0" fontId="27" fillId="0" borderId="1" xfId="0" applyFont="1" applyBorder="1" applyAlignment="1">
      <alignment horizontal="center" vertical="center" wrapText="1"/>
    </xf>
    <xf numFmtId="0" fontId="25" fillId="0" borderId="5" xfId="0" applyFont="1" applyBorder="1" applyAlignment="1">
      <alignment horizontal="center" vertical="top"/>
    </xf>
    <xf numFmtId="0" fontId="25" fillId="0" borderId="2" xfId="0" applyFont="1" applyBorder="1" applyAlignment="1">
      <alignment horizontal="center" vertical="top"/>
    </xf>
    <xf numFmtId="0" fontId="25" fillId="0" borderId="1" xfId="0" applyFont="1" applyBorder="1" applyAlignment="1">
      <alignment horizontal="center" vertical="top" wrapText="1"/>
    </xf>
    <xf numFmtId="0" fontId="25" fillId="0" borderId="3" xfId="0" applyFont="1" applyBorder="1" applyAlignment="1">
      <alignment horizontal="center" vertical="center"/>
    </xf>
    <xf numFmtId="0" fontId="27" fillId="0" borderId="3" xfId="0" applyFont="1" applyBorder="1" applyAlignment="1">
      <alignment horizontal="center" vertical="center"/>
    </xf>
    <xf numFmtId="0" fontId="27" fillId="0" borderId="3" xfId="0" applyFont="1" applyBorder="1" applyAlignment="1">
      <alignment horizontal="center" vertical="top"/>
    </xf>
    <xf numFmtId="0" fontId="25" fillId="0" borderId="9" xfId="0" applyFont="1" applyBorder="1" applyAlignment="1">
      <alignment horizontal="center" vertical="center"/>
    </xf>
    <xf numFmtId="0" fontId="25" fillId="0" borderId="0" xfId="0" applyFont="1" applyAlignment="1">
      <alignment horizontal="center" vertical="center"/>
    </xf>
    <xf numFmtId="0" fontId="27" fillId="0" borderId="2" xfId="0" applyFont="1" applyBorder="1" applyAlignment="1">
      <alignment horizontal="center" vertical="top"/>
    </xf>
    <xf numFmtId="0" fontId="25" fillId="0" borderId="9" xfId="0" applyFont="1" applyBorder="1" applyAlignment="1">
      <alignment horizontal="center" vertical="center" wrapText="1"/>
    </xf>
    <xf numFmtId="0" fontId="29" fillId="0" borderId="3" xfId="0" applyFont="1" applyBorder="1" applyAlignment="1">
      <alignment horizontal="center" vertical="center"/>
    </xf>
    <xf numFmtId="0" fontId="27" fillId="0" borderId="2" xfId="0" applyFont="1" applyBorder="1" applyAlignment="1">
      <alignment horizontal="center" vertical="top" wrapText="1"/>
    </xf>
    <xf numFmtId="0" fontId="29" fillId="0" borderId="2" xfId="0" applyFont="1" applyBorder="1" applyAlignment="1">
      <alignment horizontal="center" vertical="center"/>
    </xf>
    <xf numFmtId="0" fontId="25" fillId="0" borderId="1" xfId="0" applyFont="1" applyBorder="1" applyAlignment="1">
      <alignment vertical="top" wrapText="1"/>
    </xf>
    <xf numFmtId="0" fontId="25" fillId="0" borderId="1" xfId="0" applyFont="1" applyBorder="1" applyAlignment="1">
      <alignment horizontal="center" vertical="center"/>
    </xf>
    <xf numFmtId="0" fontId="27" fillId="0" borderId="5" xfId="0" applyFont="1" applyBorder="1" applyAlignment="1">
      <alignment horizontal="center" vertical="center"/>
    </xf>
    <xf numFmtId="4" fontId="25" fillId="0" borderId="1" xfId="0" applyNumberFormat="1" applyFont="1" applyBorder="1"/>
    <xf numFmtId="0" fontId="25" fillId="0" borderId="3" xfId="0" applyFont="1" applyBorder="1" applyAlignment="1">
      <alignment vertical="top"/>
    </xf>
    <xf numFmtId="0" fontId="25" fillId="0" borderId="9" xfId="0" applyFont="1" applyBorder="1" applyAlignment="1">
      <alignment horizontal="center" vertical="top"/>
    </xf>
    <xf numFmtId="0" fontId="25" fillId="0" borderId="9" xfId="0" applyFont="1" applyBorder="1" applyAlignment="1">
      <alignment horizontal="center" vertical="top" wrapText="1"/>
    </xf>
    <xf numFmtId="0" fontId="25" fillId="0" borderId="15" xfId="0" applyFont="1" applyBorder="1" applyAlignment="1">
      <alignment horizontal="center" vertical="center"/>
    </xf>
    <xf numFmtId="0" fontId="25" fillId="0" borderId="1" xfId="0" applyFont="1" applyBorder="1" applyAlignment="1">
      <alignment horizontal="center" vertical="center" wrapText="1"/>
    </xf>
    <xf numFmtId="0" fontId="25" fillId="0" borderId="15" xfId="0" applyFont="1" applyBorder="1" applyAlignment="1">
      <alignment horizontal="center" vertical="center" wrapText="1"/>
    </xf>
    <xf numFmtId="0" fontId="27" fillId="0" borderId="1" xfId="0" applyFont="1" applyBorder="1" applyAlignment="1">
      <alignment horizontal="center" vertical="top" wrapText="1"/>
    </xf>
    <xf numFmtId="0" fontId="27" fillId="0" borderId="1" xfId="0" applyFont="1" applyBorder="1" applyAlignment="1">
      <alignment horizontal="center" vertical="top"/>
    </xf>
    <xf numFmtId="0" fontId="25" fillId="0" borderId="3" xfId="0" applyFont="1" applyBorder="1" applyAlignment="1">
      <alignment horizontal="center" vertical="top" wrapText="1"/>
    </xf>
    <xf numFmtId="0" fontId="25" fillId="0" borderId="5" xfId="0" applyFont="1" applyBorder="1" applyAlignment="1">
      <alignment horizontal="center" vertical="top" wrapText="1"/>
    </xf>
    <xf numFmtId="0" fontId="25" fillId="0" borderId="2" xfId="0" applyFont="1" applyBorder="1" applyAlignment="1">
      <alignment horizontal="center" vertical="top" wrapText="1"/>
    </xf>
    <xf numFmtId="0" fontId="25" fillId="0" borderId="3" xfId="0" applyFont="1" applyBorder="1" applyAlignment="1">
      <alignment horizontal="center" vertical="top"/>
    </xf>
    <xf numFmtId="0" fontId="27" fillId="0" borderId="5" xfId="0" applyFont="1" applyBorder="1" applyAlignment="1">
      <alignment horizontal="center" vertical="top" wrapText="1"/>
    </xf>
    <xf numFmtId="4" fontId="25" fillId="0" borderId="0" xfId="0" applyNumberFormat="1" applyFont="1" applyAlignment="1">
      <alignment horizontal="center" vertical="center"/>
    </xf>
    <xf numFmtId="0" fontId="27" fillId="0" borderId="3" xfId="0" applyFont="1" applyBorder="1" applyAlignment="1">
      <alignment horizontal="center" vertical="top" wrapText="1"/>
    </xf>
    <xf numFmtId="4" fontId="25" fillId="0" borderId="1" xfId="0" applyNumberFormat="1" applyFont="1" applyBorder="1" applyAlignment="1">
      <alignment horizontal="center" vertical="center" wrapText="1"/>
    </xf>
    <xf numFmtId="0" fontId="35" fillId="0" borderId="0" xfId="0" applyFont="1" applyAlignment="1">
      <alignment horizontal="center" vertical="center" wrapText="1"/>
    </xf>
    <xf numFmtId="0" fontId="29" fillId="0" borderId="1" xfId="0" applyFont="1" applyBorder="1" applyAlignment="1">
      <alignment horizontal="center" vertical="center" wrapText="1"/>
    </xf>
    <xf numFmtId="0" fontId="34" fillId="0" borderId="1" xfId="0" applyFont="1" applyBorder="1" applyAlignment="1">
      <alignment horizontal="center" vertical="center" wrapText="1"/>
    </xf>
    <xf numFmtId="4" fontId="34" fillId="0" borderId="1" xfId="0" applyNumberFormat="1" applyFont="1" applyBorder="1" applyAlignment="1">
      <alignment horizontal="center" vertical="center" wrapText="1"/>
    </xf>
    <xf numFmtId="0" fontId="36" fillId="0" borderId="1" xfId="0" applyFont="1" applyBorder="1" applyAlignment="1">
      <alignment horizontal="center" vertical="center"/>
    </xf>
    <xf numFmtId="0" fontId="34" fillId="0" borderId="1" xfId="0" applyFont="1" applyBorder="1" applyAlignment="1">
      <alignment horizontal="left" vertical="center" wrapText="1"/>
    </xf>
    <xf numFmtId="0" fontId="29" fillId="0" borderId="1" xfId="2" applyFont="1" applyBorder="1" applyAlignment="1">
      <alignment horizontal="center" vertical="center" wrapText="1"/>
    </xf>
    <xf numFmtId="0" fontId="34" fillId="0" borderId="1" xfId="2" applyFont="1" applyBorder="1" applyAlignment="1">
      <alignment horizontal="center" vertical="center" wrapText="1"/>
    </xf>
    <xf numFmtId="4" fontId="34" fillId="0" borderId="1" xfId="2" applyNumberFormat="1" applyFont="1" applyBorder="1" applyAlignment="1">
      <alignment horizontal="center" vertical="center" wrapText="1"/>
    </xf>
    <xf numFmtId="0" fontId="29" fillId="0" borderId="1" xfId="2" applyFont="1" applyBorder="1" applyAlignment="1">
      <alignment vertical="center" wrapText="1"/>
    </xf>
    <xf numFmtId="0" fontId="34" fillId="0" borderId="1" xfId="0" applyFont="1" applyBorder="1" applyAlignment="1">
      <alignment horizontal="center" vertical="top" wrapText="1"/>
    </xf>
    <xf numFmtId="4" fontId="29" fillId="0" borderId="1" xfId="0" applyNumberFormat="1" applyFont="1" applyBorder="1" applyAlignment="1">
      <alignment horizontal="center" vertical="center" wrapText="1"/>
    </xf>
    <xf numFmtId="4" fontId="29" fillId="0" borderId="1" xfId="2" applyNumberFormat="1" applyFont="1" applyBorder="1" applyAlignment="1">
      <alignment horizontal="center" vertical="center" wrapText="1"/>
    </xf>
    <xf numFmtId="4" fontId="27" fillId="0" borderId="1" xfId="2" applyNumberFormat="1" applyFont="1" applyBorder="1" applyAlignment="1">
      <alignment horizontal="center" vertical="center" wrapText="1"/>
    </xf>
    <xf numFmtId="4" fontId="27" fillId="0" borderId="1" xfId="0" applyNumberFormat="1" applyFont="1" applyBorder="1" applyAlignment="1">
      <alignment horizontal="center" vertical="center" wrapText="1"/>
    </xf>
    <xf numFmtId="4" fontId="29" fillId="0" borderId="1" xfId="2" applyNumberFormat="1" applyFont="1" applyBorder="1" applyAlignment="1">
      <alignment horizontal="center" vertical="top" wrapText="1"/>
    </xf>
    <xf numFmtId="0" fontId="37" fillId="0" borderId="18" xfId="0" applyFont="1" applyBorder="1" applyAlignment="1">
      <alignment horizontal="center" vertical="top" wrapText="1"/>
    </xf>
    <xf numFmtId="0" fontId="30" fillId="0" borderId="18" xfId="0" applyFont="1" applyBorder="1" applyAlignment="1">
      <alignment vertical="top" wrapText="1"/>
    </xf>
    <xf numFmtId="0" fontId="30" fillId="0" borderId="18" xfId="0" applyFont="1" applyBorder="1" applyAlignment="1">
      <alignment horizontal="center" vertical="center"/>
    </xf>
    <xf numFmtId="4" fontId="30" fillId="0" borderId="18" xfId="0" applyNumberFormat="1" applyFont="1" applyBorder="1" applyAlignment="1">
      <alignment horizontal="center" vertical="center"/>
    </xf>
    <xf numFmtId="4" fontId="30" fillId="0" borderId="1" xfId="0" applyNumberFormat="1" applyFont="1" applyBorder="1" applyAlignment="1">
      <alignment horizontal="center" vertical="center"/>
    </xf>
    <xf numFmtId="0" fontId="9" fillId="0" borderId="0" xfId="0" applyFont="1"/>
    <xf numFmtId="0" fontId="37" fillId="0" borderId="18" xfId="0" applyFont="1" applyBorder="1" applyAlignment="1">
      <alignment vertical="top" wrapText="1"/>
    </xf>
    <xf numFmtId="0" fontId="30" fillId="0" borderId="18" xfId="0" applyFont="1" applyBorder="1" applyAlignment="1">
      <alignment horizontal="center" vertical="center" wrapText="1"/>
    </xf>
    <xf numFmtId="0" fontId="30" fillId="0" borderId="18" xfId="0" applyFont="1" applyBorder="1" applyAlignment="1">
      <alignment horizontal="center" vertical="top" wrapText="1"/>
    </xf>
    <xf numFmtId="4" fontId="34" fillId="0" borderId="0" xfId="0" applyNumberFormat="1" applyFont="1" applyAlignment="1">
      <alignment horizontal="center" vertical="center"/>
    </xf>
    <xf numFmtId="4" fontId="34" fillId="0" borderId="1" xfId="0" applyNumberFormat="1" applyFont="1" applyBorder="1" applyAlignment="1">
      <alignment horizontal="center" vertical="center"/>
    </xf>
    <xf numFmtId="0" fontId="34" fillId="0" borderId="0" xfId="0" applyFont="1" applyAlignment="1">
      <alignment horizontal="center" vertical="center"/>
    </xf>
    <xf numFmtId="0" fontId="37" fillId="6" borderId="16" xfId="0" applyFont="1" applyFill="1" applyBorder="1" applyAlignment="1">
      <alignment horizontal="center" vertical="top" wrapText="1"/>
    </xf>
    <xf numFmtId="0" fontId="30" fillId="6" borderId="18" xfId="0" applyFont="1" applyFill="1" applyBorder="1" applyAlignment="1">
      <alignment vertical="top" wrapText="1"/>
    </xf>
    <xf numFmtId="0" fontId="34" fillId="6" borderId="18" xfId="0" applyFont="1" applyFill="1" applyBorder="1" applyAlignment="1">
      <alignment horizontal="center"/>
    </xf>
    <xf numFmtId="4" fontId="30" fillId="6" borderId="18" xfId="0" applyNumberFormat="1" applyFont="1" applyFill="1" applyBorder="1" applyAlignment="1">
      <alignment horizontal="center" vertical="center"/>
    </xf>
    <xf numFmtId="4" fontId="30" fillId="6" borderId="1" xfId="0" applyNumberFormat="1" applyFont="1" applyFill="1" applyBorder="1" applyAlignment="1">
      <alignment horizontal="center" vertical="center"/>
    </xf>
    <xf numFmtId="0" fontId="37" fillId="6" borderId="3" xfId="0" applyFont="1" applyFill="1" applyBorder="1" applyAlignment="1">
      <alignment horizontal="center" vertical="top" wrapText="1"/>
    </xf>
    <xf numFmtId="0" fontId="30" fillId="6" borderId="26" xfId="0" applyFont="1" applyFill="1" applyBorder="1" applyAlignment="1">
      <alignment horizontal="center" vertical="top" wrapText="1"/>
    </xf>
    <xf numFmtId="0" fontId="36" fillId="6" borderId="18" xfId="0" applyFont="1" applyFill="1" applyBorder="1" applyAlignment="1">
      <alignment horizontal="center"/>
    </xf>
    <xf numFmtId="0" fontId="37" fillId="6" borderId="2" xfId="0" applyFont="1" applyFill="1" applyBorder="1" applyAlignment="1">
      <alignment horizontal="center" vertical="top" wrapText="1"/>
    </xf>
    <xf numFmtId="0" fontId="30" fillId="6" borderId="18" xfId="0" applyFont="1" applyFill="1" applyBorder="1" applyAlignment="1">
      <alignment horizontal="center" vertical="center"/>
    </xf>
    <xf numFmtId="0" fontId="37" fillId="6" borderId="3" xfId="0" applyFont="1" applyFill="1" applyBorder="1" applyAlignment="1">
      <alignment vertical="top" wrapText="1"/>
    </xf>
    <xf numFmtId="0" fontId="37" fillId="6" borderId="2" xfId="0" applyFont="1" applyFill="1" applyBorder="1" applyAlignment="1">
      <alignment vertical="top" wrapText="1"/>
    </xf>
    <xf numFmtId="0" fontId="30" fillId="6" borderId="26" xfId="0" applyFont="1" applyFill="1" applyBorder="1" applyAlignment="1">
      <alignment horizontal="center" vertical="center" wrapText="1"/>
    </xf>
    <xf numFmtId="0" fontId="36" fillId="6" borderId="18" xfId="0" applyFont="1" applyFill="1" applyBorder="1" applyAlignment="1">
      <alignment horizontal="center" vertical="center"/>
    </xf>
    <xf numFmtId="0" fontId="37" fillId="0" borderId="24" xfId="0" applyFont="1" applyBorder="1" applyAlignment="1">
      <alignment horizontal="center" vertical="center" wrapText="1"/>
    </xf>
    <xf numFmtId="0" fontId="30" fillId="0" borderId="16" xfId="0" applyFont="1" applyBorder="1" applyAlignment="1">
      <alignment vertical="top" wrapText="1"/>
    </xf>
    <xf numFmtId="0" fontId="37" fillId="0" borderId="3" xfId="0" applyFont="1" applyBorder="1" applyAlignment="1">
      <alignment vertical="top" wrapText="1"/>
    </xf>
    <xf numFmtId="0" fontId="34" fillId="0" borderId="9" xfId="0" applyFont="1" applyBorder="1" applyAlignment="1">
      <alignment horizontal="center" vertical="top"/>
    </xf>
    <xf numFmtId="0" fontId="30" fillId="0" borderId="26" xfId="0" applyFont="1" applyBorder="1" applyAlignment="1">
      <alignment horizontal="center" vertical="center"/>
    </xf>
    <xf numFmtId="0" fontId="37" fillId="0" borderId="5" xfId="0" applyFont="1" applyBorder="1" applyAlignment="1">
      <alignment vertical="top" wrapText="1"/>
    </xf>
    <xf numFmtId="0" fontId="30" fillId="0" borderId="9" xfId="0" applyFont="1" applyBorder="1" applyAlignment="1">
      <alignment horizontal="center" vertical="top" wrapText="1"/>
    </xf>
    <xf numFmtId="0" fontId="34" fillId="0" borderId="9" xfId="0" applyFont="1" applyBorder="1" applyAlignment="1">
      <alignment horizontal="center" vertical="top" wrapText="1"/>
    </xf>
    <xf numFmtId="0" fontId="37" fillId="0" borderId="2" xfId="0" applyFont="1" applyBorder="1" applyAlignment="1">
      <alignment vertical="top" wrapText="1"/>
    </xf>
    <xf numFmtId="0" fontId="37" fillId="6" borderId="24" xfId="0" applyFont="1" applyFill="1" applyBorder="1" applyAlignment="1">
      <alignment horizontal="center" vertical="top" wrapText="1"/>
    </xf>
    <xf numFmtId="0" fontId="30" fillId="6" borderId="21" xfId="0" applyFont="1" applyFill="1" applyBorder="1" applyAlignment="1">
      <alignment horizontal="center" vertical="top" wrapText="1"/>
    </xf>
    <xf numFmtId="0" fontId="37" fillId="6" borderId="5" xfId="0" applyFont="1" applyFill="1" applyBorder="1" applyAlignment="1">
      <alignment vertical="top" wrapText="1"/>
    </xf>
    <xf numFmtId="0" fontId="36" fillId="0" borderId="18" xfId="0" applyFont="1" applyBorder="1" applyAlignment="1">
      <alignment horizontal="center" vertical="center"/>
    </xf>
    <xf numFmtId="4" fontId="30" fillId="0" borderId="18" xfId="0" applyNumberFormat="1" applyFont="1" applyBorder="1" applyAlignment="1">
      <alignment horizontal="center" vertical="center" wrapText="1"/>
    </xf>
    <xf numFmtId="0" fontId="37" fillId="0" borderId="3" xfId="0" applyFont="1" applyBorder="1" applyAlignment="1">
      <alignment horizontal="center" vertical="center" wrapText="1"/>
    </xf>
    <xf numFmtId="0" fontId="34" fillId="0" borderId="0" xfId="0" applyFont="1" applyAlignment="1">
      <alignment horizontal="center" vertical="center" wrapText="1"/>
    </xf>
    <xf numFmtId="0" fontId="37" fillId="0" borderId="5" xfId="0" applyFont="1" applyBorder="1" applyAlignment="1">
      <alignment horizontal="center" vertical="center" wrapText="1"/>
    </xf>
    <xf numFmtId="0" fontId="30" fillId="0" borderId="26" xfId="0" applyFont="1" applyBorder="1" applyAlignment="1">
      <alignment horizontal="center" vertical="center" wrapText="1"/>
    </xf>
    <xf numFmtId="0" fontId="37" fillId="0" borderId="2" xfId="0" applyFont="1" applyBorder="1" applyAlignment="1">
      <alignment horizontal="center" vertical="center" wrapText="1"/>
    </xf>
    <xf numFmtId="0" fontId="37" fillId="0" borderId="24" xfId="0" applyFont="1" applyBorder="1" applyAlignment="1">
      <alignment horizontal="center" vertical="top" wrapText="1"/>
    </xf>
    <xf numFmtId="0" fontId="30" fillId="0" borderId="26" xfId="0" applyFont="1" applyBorder="1" applyAlignment="1">
      <alignment horizontal="center" vertical="top" wrapText="1"/>
    </xf>
    <xf numFmtId="0" fontId="37" fillId="0" borderId="24" xfId="0" applyFont="1" applyBorder="1" applyAlignment="1">
      <alignment vertical="top" wrapText="1"/>
    </xf>
    <xf numFmtId="0" fontId="37" fillId="6" borderId="21" xfId="0" applyFont="1" applyFill="1" applyBorder="1" applyAlignment="1">
      <alignment horizontal="center" vertical="top" wrapText="1"/>
    </xf>
    <xf numFmtId="0" fontId="37" fillId="6" borderId="18" xfId="0" applyFont="1" applyFill="1" applyBorder="1" applyAlignment="1">
      <alignment horizontal="center" vertical="top" wrapText="1"/>
    </xf>
    <xf numFmtId="0" fontId="30" fillId="6" borderId="18" xfId="0" applyFont="1" applyFill="1" applyBorder="1" applyAlignment="1">
      <alignment horizontal="center" vertical="top" wrapText="1"/>
    </xf>
    <xf numFmtId="0" fontId="36" fillId="0" borderId="18" xfId="0" applyFont="1" applyBorder="1" applyAlignment="1">
      <alignment horizontal="left" vertical="center"/>
    </xf>
    <xf numFmtId="0" fontId="37" fillId="0" borderId="16" xfId="0" applyFont="1" applyBorder="1" applyAlignment="1">
      <alignment horizontal="center" vertical="top" wrapText="1"/>
    </xf>
    <xf numFmtId="0" fontId="37" fillId="0" borderId="3" xfId="0" applyFont="1" applyBorder="1" applyAlignment="1">
      <alignment horizontal="center" vertical="top" wrapText="1"/>
    </xf>
    <xf numFmtId="0" fontId="37" fillId="0" borderId="5" xfId="0" applyFont="1" applyBorder="1" applyAlignment="1">
      <alignment horizontal="center" vertical="top" wrapText="1"/>
    </xf>
    <xf numFmtId="0" fontId="37" fillId="0" borderId="2" xfId="0" applyFont="1" applyBorder="1" applyAlignment="1">
      <alignment horizontal="center" vertical="top" wrapText="1"/>
    </xf>
    <xf numFmtId="0" fontId="34" fillId="0" borderId="1" xfId="0" applyFont="1" applyBorder="1" applyAlignment="1">
      <alignment horizontal="center" vertical="center"/>
    </xf>
    <xf numFmtId="0" fontId="37" fillId="6" borderId="18" xfId="0" applyFont="1" applyFill="1" applyBorder="1" applyAlignment="1">
      <alignment horizontal="center" vertical="center" wrapText="1"/>
    </xf>
    <xf numFmtId="0" fontId="30" fillId="6" borderId="18" xfId="0" applyFont="1" applyFill="1" applyBorder="1" applyAlignment="1">
      <alignment horizontal="center" vertical="center" wrapText="1"/>
    </xf>
    <xf numFmtId="0" fontId="37" fillId="0" borderId="21" xfId="0" applyFont="1" applyBorder="1" applyAlignment="1">
      <alignment horizontal="center" vertical="top" wrapText="1"/>
    </xf>
    <xf numFmtId="0" fontId="34" fillId="0" borderId="18" xfId="0" applyFont="1" applyBorder="1" applyAlignment="1">
      <alignment horizontal="center" vertical="top"/>
    </xf>
    <xf numFmtId="4" fontId="30" fillId="0" borderId="18" xfId="0" applyNumberFormat="1" applyFont="1" applyBorder="1" applyAlignment="1">
      <alignment horizontal="center"/>
    </xf>
    <xf numFmtId="0" fontId="37" fillId="0" borderId="21" xfId="0" applyFont="1" applyBorder="1" applyAlignment="1">
      <alignment horizontal="center" vertical="center" wrapText="1"/>
    </xf>
    <xf numFmtId="4" fontId="30" fillId="0" borderId="0" xfId="0" applyNumberFormat="1" applyFont="1" applyAlignment="1">
      <alignment horizontal="center" vertical="center"/>
    </xf>
    <xf numFmtId="0" fontId="37" fillId="0" borderId="18" xfId="0" applyFont="1" applyBorder="1" applyAlignment="1">
      <alignment horizontal="center" vertical="center" wrapText="1"/>
    </xf>
    <xf numFmtId="0" fontId="30" fillId="0" borderId="18" xfId="0" applyFont="1" applyBorder="1" applyAlignment="1">
      <alignment horizontal="center" vertical="top"/>
    </xf>
    <xf numFmtId="0" fontId="37" fillId="6" borderId="18" xfId="0" applyFont="1" applyFill="1" applyBorder="1" applyAlignment="1">
      <alignment vertical="top" wrapText="1"/>
    </xf>
    <xf numFmtId="0" fontId="34" fillId="0" borderId="18" xfId="0" applyFont="1" applyBorder="1" applyAlignment="1">
      <alignment horizontal="center"/>
    </xf>
    <xf numFmtId="0" fontId="34" fillId="0" borderId="18" xfId="0" applyFont="1" applyBorder="1" applyAlignment="1">
      <alignment horizontal="center" vertical="center"/>
    </xf>
    <xf numFmtId="0" fontId="36" fillId="0" borderId="18" xfId="0" applyFont="1" applyBorder="1" applyAlignment="1">
      <alignment horizontal="center" vertical="top" wrapText="1"/>
    </xf>
    <xf numFmtId="0" fontId="37" fillId="6" borderId="21" xfId="0" applyFont="1" applyFill="1" applyBorder="1" applyAlignment="1">
      <alignment horizontal="center" vertical="center" wrapText="1"/>
    </xf>
    <xf numFmtId="0" fontId="37" fillId="6" borderId="16" xfId="0" applyFont="1" applyFill="1" applyBorder="1" applyAlignment="1">
      <alignment horizontal="center" vertical="center" wrapText="1"/>
    </xf>
    <xf numFmtId="0" fontId="37" fillId="0" borderId="16" xfId="0" applyFont="1" applyBorder="1" applyAlignment="1">
      <alignment horizontal="center" vertical="center" wrapText="1"/>
    </xf>
    <xf numFmtId="4" fontId="34" fillId="0" borderId="18" xfId="0" applyNumberFormat="1" applyFont="1" applyBorder="1" applyAlignment="1">
      <alignment horizontal="center" vertical="center"/>
    </xf>
    <xf numFmtId="4" fontId="34" fillId="0" borderId="18" xfId="0" applyNumberFormat="1" applyFont="1" applyBorder="1" applyAlignment="1">
      <alignment horizontal="center"/>
    </xf>
    <xf numFmtId="0" fontId="37" fillId="0" borderId="1" xfId="0" applyFont="1" applyBorder="1" applyAlignment="1">
      <alignment horizontal="center" vertical="center" wrapText="1"/>
    </xf>
    <xf numFmtId="0" fontId="30" fillId="0" borderId="1" xfId="0" applyFont="1" applyBorder="1" applyAlignment="1">
      <alignment horizontal="center" vertical="center" wrapText="1"/>
    </xf>
    <xf numFmtId="0" fontId="30" fillId="0" borderId="1" xfId="0" applyFont="1" applyBorder="1" applyAlignment="1">
      <alignment horizontal="center" vertical="center"/>
    </xf>
    <xf numFmtId="0" fontId="30" fillId="0" borderId="1" xfId="0" applyFont="1" applyBorder="1" applyAlignment="1">
      <alignment horizontal="center" vertical="top" wrapText="1"/>
    </xf>
    <xf numFmtId="0" fontId="38" fillId="0" borderId="0" xfId="0" applyFont="1"/>
    <xf numFmtId="0" fontId="30" fillId="0" borderId="3" xfId="0" applyFont="1" applyBorder="1" applyAlignment="1">
      <alignment horizontal="center" vertical="center" wrapText="1"/>
    </xf>
    <xf numFmtId="0" fontId="30" fillId="0" borderId="2" xfId="0" applyFont="1" applyBorder="1" applyAlignment="1">
      <alignment horizontal="center" vertical="center" wrapText="1"/>
    </xf>
    <xf numFmtId="4" fontId="34" fillId="6" borderId="18" xfId="0" applyNumberFormat="1" applyFont="1" applyFill="1" applyBorder="1" applyAlignment="1">
      <alignment horizontal="center" vertical="center" wrapText="1"/>
    </xf>
    <xf numFmtId="0" fontId="30" fillId="6" borderId="20" xfId="0" applyFont="1" applyFill="1" applyBorder="1" applyAlignment="1">
      <alignment horizontal="center" vertical="center" wrapText="1"/>
    </xf>
    <xf numFmtId="0" fontId="36" fillId="6" borderId="16" xfId="0" applyFont="1" applyFill="1" applyBorder="1" applyAlignment="1">
      <alignment horizontal="center" vertical="center"/>
    </xf>
    <xf numFmtId="0" fontId="30" fillId="6" borderId="9" xfId="0" applyFont="1" applyFill="1" applyBorder="1" applyAlignment="1">
      <alignment horizontal="center" vertical="center" wrapText="1"/>
    </xf>
    <xf numFmtId="0" fontId="36" fillId="6" borderId="1" xfId="0" applyFont="1" applyFill="1" applyBorder="1" applyAlignment="1">
      <alignment horizontal="center" vertical="center"/>
    </xf>
    <xf numFmtId="0" fontId="30" fillId="0" borderId="9" xfId="0" applyFont="1" applyBorder="1" applyAlignment="1">
      <alignment horizontal="center" vertical="center" wrapText="1"/>
    </xf>
    <xf numFmtId="0" fontId="30" fillId="0" borderId="2" xfId="0" applyFont="1" applyBorder="1" applyAlignment="1">
      <alignment vertical="top" wrapText="1"/>
    </xf>
    <xf numFmtId="0" fontId="30" fillId="0" borderId="23" xfId="0" applyFont="1" applyBorder="1" applyAlignment="1">
      <alignment horizontal="center" vertical="center"/>
    </xf>
    <xf numFmtId="4" fontId="30" fillId="5" borderId="18" xfId="0" applyNumberFormat="1" applyFont="1" applyFill="1" applyBorder="1" applyAlignment="1">
      <alignment horizontal="center" vertical="center" wrapText="1"/>
    </xf>
    <xf numFmtId="4" fontId="37" fillId="0" borderId="16" xfId="0" applyNumberFormat="1" applyFont="1" applyBorder="1" applyAlignment="1">
      <alignment horizontal="center" vertical="center"/>
    </xf>
    <xf numFmtId="0" fontId="37" fillId="0" borderId="1" xfId="0" applyFont="1" applyBorder="1" applyAlignment="1">
      <alignment vertical="top" wrapText="1"/>
    </xf>
    <xf numFmtId="0" fontId="29" fillId="0" borderId="24" xfId="0" applyFont="1" applyBorder="1"/>
    <xf numFmtId="4" fontId="29" fillId="0" borderId="24" xfId="0" applyNumberFormat="1" applyFont="1" applyBorder="1"/>
    <xf numFmtId="0" fontId="30" fillId="0" borderId="16" xfId="0" applyFont="1" applyBorder="1" applyAlignment="1">
      <alignment horizontal="center" vertical="center" wrapText="1"/>
    </xf>
    <xf numFmtId="0" fontId="30" fillId="6" borderId="19" xfId="0" applyFont="1" applyFill="1" applyBorder="1" applyAlignment="1">
      <alignment horizontal="center" vertical="center"/>
    </xf>
    <xf numFmtId="0" fontId="37" fillId="6" borderId="1" xfId="0" applyFont="1" applyFill="1" applyBorder="1" applyAlignment="1">
      <alignment horizontal="center" vertical="top" wrapText="1"/>
    </xf>
    <xf numFmtId="0" fontId="30" fillId="6" borderId="26" xfId="0" applyFont="1" applyFill="1" applyBorder="1" applyAlignment="1">
      <alignment vertical="top" wrapText="1"/>
    </xf>
    <xf numFmtId="0" fontId="30" fillId="0" borderId="24" xfId="0" applyFont="1" applyBorder="1" applyAlignment="1">
      <alignment horizontal="center" vertical="center" wrapText="1"/>
    </xf>
    <xf numFmtId="0" fontId="34" fillId="0" borderId="21" xfId="0" applyFont="1" applyBorder="1"/>
    <xf numFmtId="0" fontId="36" fillId="6" borderId="18" xfId="0" applyFont="1" applyFill="1" applyBorder="1" applyAlignment="1">
      <alignment horizontal="left" vertical="center"/>
    </xf>
    <xf numFmtId="0" fontId="37" fillId="0" borderId="2" xfId="0" applyFont="1" applyBorder="1" applyAlignment="1">
      <alignment horizontal="center" vertical="center"/>
    </xf>
    <xf numFmtId="0" fontId="30" fillId="0" borderId="20" xfId="0" applyFont="1" applyBorder="1" applyAlignment="1">
      <alignment horizontal="center" vertical="top" wrapText="1"/>
    </xf>
    <xf numFmtId="0" fontId="30" fillId="0" borderId="16" xfId="0" applyFont="1" applyBorder="1" applyAlignment="1">
      <alignment horizontal="center" vertical="center"/>
    </xf>
    <xf numFmtId="4" fontId="30" fillId="0" borderId="16" xfId="0" applyNumberFormat="1" applyFont="1" applyBorder="1" applyAlignment="1">
      <alignment horizontal="center" vertical="center"/>
    </xf>
    <xf numFmtId="0" fontId="37" fillId="0" borderId="1" xfId="0" applyFont="1" applyBorder="1" applyAlignment="1">
      <alignment horizontal="center" vertical="top" wrapText="1"/>
    </xf>
    <xf numFmtId="0" fontId="39" fillId="0" borderId="0" xfId="0" applyFont="1"/>
    <xf numFmtId="0" fontId="30" fillId="0" borderId="33" xfId="0" applyFont="1" applyBorder="1" applyAlignment="1">
      <alignment horizontal="center" vertical="center"/>
    </xf>
    <xf numFmtId="4" fontId="30" fillId="0" borderId="34" xfId="0" applyNumberFormat="1" applyFont="1" applyBorder="1" applyAlignment="1">
      <alignment horizontal="center" vertical="center"/>
    </xf>
    <xf numFmtId="4" fontId="30" fillId="0" borderId="26" xfId="0" applyNumberFormat="1" applyFont="1" applyBorder="1" applyAlignment="1">
      <alignment horizontal="center" vertical="center"/>
    </xf>
    <xf numFmtId="0" fontId="30" fillId="0" borderId="16" xfId="0" applyFont="1" applyBorder="1" applyAlignment="1">
      <alignment horizontal="center" vertical="top" wrapText="1"/>
    </xf>
    <xf numFmtId="0" fontId="30" fillId="0" borderId="19" xfId="0" applyFont="1" applyBorder="1" applyAlignment="1">
      <alignment horizontal="center" vertical="center"/>
    </xf>
    <xf numFmtId="4" fontId="30" fillId="0" borderId="36" xfId="0" applyNumberFormat="1" applyFont="1" applyBorder="1" applyAlignment="1">
      <alignment horizontal="center" vertical="center"/>
    </xf>
    <xf numFmtId="4" fontId="30" fillId="0" borderId="20" xfId="0" applyNumberFormat="1" applyFont="1" applyBorder="1" applyAlignment="1">
      <alignment horizontal="center" vertical="center"/>
    </xf>
    <xf numFmtId="4" fontId="39" fillId="0" borderId="0" xfId="0" applyNumberFormat="1" applyFont="1" applyAlignment="1">
      <alignment vertical="center"/>
    </xf>
    <xf numFmtId="0" fontId="30" fillId="0" borderId="18" xfId="0" applyFont="1" applyBorder="1" applyAlignment="1">
      <alignment vertical="center" wrapText="1"/>
    </xf>
    <xf numFmtId="0" fontId="30" fillId="0" borderId="0" xfId="0" applyFont="1" applyAlignment="1">
      <alignment horizontal="center" vertical="center" wrapText="1"/>
    </xf>
    <xf numFmtId="0" fontId="30" fillId="5" borderId="3" xfId="0" applyFont="1" applyFill="1" applyBorder="1" applyAlignment="1">
      <alignment horizontal="center" vertical="center" wrapText="1"/>
    </xf>
    <xf numFmtId="0" fontId="37" fillId="5" borderId="1" xfId="0" applyFont="1" applyFill="1" applyBorder="1" applyAlignment="1">
      <alignment horizontal="center" vertical="center" wrapText="1"/>
    </xf>
    <xf numFmtId="0" fontId="25" fillId="0" borderId="0" xfId="0" applyFont="1" applyAlignment="1">
      <alignment vertical="center" wrapText="1"/>
    </xf>
    <xf numFmtId="0" fontId="30" fillId="7" borderId="1" xfId="0" applyFont="1" applyFill="1" applyBorder="1" applyAlignment="1">
      <alignment horizontal="center" vertical="center"/>
    </xf>
    <xf numFmtId="4" fontId="30" fillId="7" borderId="1" xfId="0" applyNumberFormat="1" applyFont="1" applyFill="1" applyBorder="1" applyAlignment="1">
      <alignment horizontal="center" vertical="center"/>
    </xf>
    <xf numFmtId="0" fontId="30" fillId="5" borderId="3" xfId="0" applyFont="1" applyFill="1" applyBorder="1" applyAlignment="1">
      <alignment vertical="center" wrapText="1"/>
    </xf>
    <xf numFmtId="0" fontId="30" fillId="5" borderId="3" xfId="0" applyFont="1" applyFill="1" applyBorder="1" applyAlignment="1">
      <alignment vertical="center"/>
    </xf>
    <xf numFmtId="4" fontId="9" fillId="0" borderId="0" xfId="0" applyNumberFormat="1" applyFont="1"/>
    <xf numFmtId="0" fontId="30" fillId="5" borderId="1" xfId="0" applyFont="1" applyFill="1" applyBorder="1" applyAlignment="1">
      <alignment horizontal="center" vertical="center" wrapText="1"/>
    </xf>
    <xf numFmtId="0" fontId="30" fillId="5" borderId="5" xfId="0" applyFont="1" applyFill="1" applyBorder="1" applyAlignment="1">
      <alignment vertical="center"/>
    </xf>
    <xf numFmtId="0" fontId="30" fillId="5" borderId="2" xfId="0" applyFont="1" applyFill="1" applyBorder="1" applyAlignment="1">
      <alignment vertical="center"/>
    </xf>
    <xf numFmtId="0" fontId="37" fillId="5" borderId="3" xfId="0" applyFont="1" applyFill="1" applyBorder="1" applyAlignment="1">
      <alignment horizontal="center" vertical="top" wrapText="1"/>
    </xf>
    <xf numFmtId="0" fontId="37" fillId="5" borderId="1" xfId="0" applyFont="1" applyFill="1" applyBorder="1" applyAlignment="1">
      <alignment horizontal="center" wrapText="1"/>
    </xf>
    <xf numFmtId="0" fontId="37" fillId="5" borderId="1" xfId="0" applyFont="1" applyFill="1" applyBorder="1" applyAlignment="1">
      <alignment horizontal="center" vertical="top" wrapText="1"/>
    </xf>
    <xf numFmtId="0" fontId="30" fillId="7" borderId="1" xfId="0" applyFont="1" applyFill="1" applyBorder="1" applyAlignment="1">
      <alignment horizontal="center" vertical="center" wrapText="1"/>
    </xf>
    <xf numFmtId="0" fontId="37" fillId="5" borderId="3" xfId="0" applyFont="1" applyFill="1" applyBorder="1" applyAlignment="1">
      <alignment horizontal="center" vertical="center" wrapText="1"/>
    </xf>
    <xf numFmtId="0" fontId="30" fillId="0" borderId="0" xfId="0" applyFont="1" applyAlignment="1">
      <alignment horizontal="center" vertical="center"/>
    </xf>
    <xf numFmtId="4" fontId="39" fillId="0" borderId="0" xfId="0" applyNumberFormat="1" applyFont="1" applyAlignment="1">
      <alignment vertical="center" wrapText="1"/>
    </xf>
    <xf numFmtId="0" fontId="26" fillId="0" borderId="0" xfId="0" applyFont="1"/>
    <xf numFmtId="0" fontId="28" fillId="8" borderId="1" xfId="0" applyFont="1" applyFill="1" applyBorder="1" applyAlignment="1">
      <alignment vertical="top" wrapText="1"/>
    </xf>
    <xf numFmtId="0" fontId="25" fillId="0" borderId="1" xfId="0" applyFont="1" applyBorder="1"/>
    <xf numFmtId="164" fontId="25" fillId="0" borderId="1" xfId="6" applyFont="1" applyBorder="1"/>
    <xf numFmtId="164" fontId="42" fillId="0" borderId="0" xfId="0" applyNumberFormat="1" applyFont="1"/>
    <xf numFmtId="0" fontId="42" fillId="0" borderId="0" xfId="0" applyFont="1"/>
    <xf numFmtId="4" fontId="30" fillId="7" borderId="3" xfId="0" applyNumberFormat="1" applyFont="1" applyFill="1" applyBorder="1" applyAlignment="1">
      <alignment horizontal="center" vertical="center"/>
    </xf>
    <xf numFmtId="0" fontId="37" fillId="5" borderId="1" xfId="0" applyFont="1" applyFill="1" applyBorder="1" applyAlignment="1">
      <alignment horizontal="center" vertical="center"/>
    </xf>
    <xf numFmtId="0" fontId="36" fillId="0" borderId="1" xfId="0" applyFont="1" applyBorder="1" applyAlignment="1">
      <alignment horizontal="center" vertical="center" wrapText="1"/>
    </xf>
    <xf numFmtId="0" fontId="30" fillId="5" borderId="3" xfId="0" applyFont="1" applyFill="1" applyBorder="1" applyAlignment="1">
      <alignment horizontal="center" vertical="center" wrapText="1"/>
    </xf>
    <xf numFmtId="0" fontId="30" fillId="0" borderId="1" xfId="0" applyFont="1" applyBorder="1" applyAlignment="1">
      <alignment horizontal="center" vertical="center"/>
    </xf>
    <xf numFmtId="0" fontId="37" fillId="0" borderId="5" xfId="0" applyFont="1" applyBorder="1" applyAlignment="1">
      <alignment horizontal="center" vertical="center" wrapText="1"/>
    </xf>
    <xf numFmtId="0" fontId="25" fillId="0" borderId="3" xfId="0" applyFont="1" applyBorder="1" applyAlignment="1">
      <alignment horizontal="center" vertical="center"/>
    </xf>
    <xf numFmtId="0" fontId="30" fillId="7" borderId="3" xfId="0" applyFont="1" applyFill="1" applyBorder="1" applyAlignment="1">
      <alignment horizontal="center" vertical="center"/>
    </xf>
    <xf numFmtId="0" fontId="37" fillId="0" borderId="20" xfId="0" applyFont="1" applyBorder="1" applyAlignment="1">
      <alignment horizontal="center" vertical="center" wrapText="1"/>
    </xf>
    <xf numFmtId="4" fontId="30" fillId="0" borderId="33" xfId="0" applyNumberFormat="1" applyFont="1" applyBorder="1" applyAlignment="1">
      <alignment horizontal="center" vertical="center"/>
    </xf>
    <xf numFmtId="0" fontId="37" fillId="0" borderId="15" xfId="0" applyFont="1" applyBorder="1" applyAlignment="1">
      <alignment horizontal="center" vertical="top" wrapText="1"/>
    </xf>
    <xf numFmtId="0" fontId="37" fillId="0" borderId="39" xfId="0" applyFont="1" applyBorder="1" applyAlignment="1">
      <alignment horizontal="center" vertical="top" wrapText="1"/>
    </xf>
    <xf numFmtId="0" fontId="37" fillId="0" borderId="38" xfId="0" applyFont="1" applyBorder="1" applyAlignment="1">
      <alignment horizontal="center" vertical="top" wrapText="1"/>
    </xf>
    <xf numFmtId="2" fontId="1" fillId="2" borderId="1" xfId="0" applyNumberFormat="1" applyFont="1" applyFill="1" applyBorder="1" applyAlignment="1">
      <alignment horizontal="center" vertical="center"/>
    </xf>
    <xf numFmtId="0" fontId="0" fillId="0" borderId="1" xfId="0" applyFont="1" applyBorder="1" applyAlignment="1">
      <alignment horizontal="center" vertical="center" wrapText="1"/>
    </xf>
    <xf numFmtId="49" fontId="44" fillId="0" borderId="1" xfId="0" applyNumberFormat="1" applyFont="1" applyFill="1" applyBorder="1" applyAlignment="1">
      <alignment horizontal="center" vertical="center" wrapText="1"/>
    </xf>
    <xf numFmtId="4" fontId="44" fillId="0" borderId="1" xfId="0" applyNumberFormat="1" applyFont="1" applyFill="1" applyBorder="1" applyAlignment="1">
      <alignment horizontal="center" vertical="center" wrapText="1"/>
    </xf>
    <xf numFmtId="14" fontId="44" fillId="0" borderId="1" xfId="0" applyNumberFormat="1" applyFont="1" applyFill="1" applyBorder="1" applyAlignment="1">
      <alignment horizontal="center" vertical="center" wrapText="1"/>
    </xf>
    <xf numFmtId="0" fontId="44" fillId="0" borderId="1" xfId="0" applyFont="1" applyFill="1" applyBorder="1" applyAlignment="1">
      <alignment horizontal="center" vertical="center" wrapText="1"/>
    </xf>
    <xf numFmtId="14" fontId="44" fillId="0" borderId="1" xfId="0" applyNumberFormat="1" applyFont="1" applyBorder="1" applyAlignment="1">
      <alignment horizontal="center" vertical="center" wrapText="1"/>
    </xf>
    <xf numFmtId="0" fontId="0" fillId="0" borderId="3" xfId="0" applyBorder="1" applyAlignment="1">
      <alignment horizontal="center" vertical="center" wrapText="1"/>
    </xf>
    <xf numFmtId="0" fontId="0" fillId="0" borderId="1" xfId="0" applyFont="1" applyBorder="1" applyAlignment="1">
      <alignment horizontal="center" vertical="center" wrapText="1"/>
    </xf>
    <xf numFmtId="0" fontId="0" fillId="0" borderId="0" xfId="0" applyBorder="1" applyAlignment="1">
      <alignment horizontal="center" vertical="center"/>
    </xf>
    <xf numFmtId="14" fontId="0" fillId="0" borderId="1" xfId="0" applyNumberFormat="1" applyFill="1" applyBorder="1" applyAlignment="1">
      <alignment horizontal="center" vertical="center"/>
    </xf>
    <xf numFmtId="0" fontId="30" fillId="0" borderId="1" xfId="0" applyFont="1" applyBorder="1" applyAlignment="1">
      <alignment horizontal="center" vertical="center"/>
    </xf>
    <xf numFmtId="4" fontId="30" fillId="0" borderId="1" xfId="0" applyNumberFormat="1" applyFont="1" applyBorder="1" applyAlignment="1">
      <alignment horizontal="center" vertical="center"/>
    </xf>
    <xf numFmtId="0" fontId="25" fillId="0" borderId="1" xfId="0" applyFont="1" applyBorder="1" applyAlignment="1">
      <alignment horizontal="center" vertical="center" wrapText="1"/>
    </xf>
    <xf numFmtId="0" fontId="30" fillId="0" borderId="3" xfId="0" applyFont="1" applyBorder="1" applyAlignment="1">
      <alignment horizontal="center" vertical="center"/>
    </xf>
    <xf numFmtId="0" fontId="30" fillId="0" borderId="15" xfId="0" applyFont="1" applyBorder="1" applyAlignment="1">
      <alignment horizontal="center" vertical="top" wrapText="1"/>
    </xf>
    <xf numFmtId="4" fontId="30" fillId="0" borderId="3" xfId="0" applyNumberFormat="1" applyFont="1" applyBorder="1" applyAlignment="1">
      <alignment horizontal="center" vertical="center"/>
    </xf>
    <xf numFmtId="0" fontId="0" fillId="0" borderId="1" xfId="0" applyBorder="1" applyAlignment="1">
      <alignment horizontal="center" vertical="center" wrapText="1"/>
    </xf>
    <xf numFmtId="0" fontId="0" fillId="0" borderId="9" xfId="0"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center" vertical="center" wrapText="1"/>
    </xf>
    <xf numFmtId="0" fontId="44" fillId="5" borderId="1" xfId="0" applyFont="1" applyFill="1" applyBorder="1" applyAlignment="1">
      <alignment horizontal="center" vertical="center" wrapText="1"/>
    </xf>
    <xf numFmtId="49" fontId="44" fillId="5" borderId="1" xfId="0" applyNumberFormat="1" applyFont="1" applyFill="1" applyBorder="1" applyAlignment="1">
      <alignment horizontal="center" vertical="center" wrapText="1"/>
    </xf>
    <xf numFmtId="4" fontId="44" fillId="5" borderId="1" xfId="0" applyNumberFormat="1" applyFont="1" applyFill="1" applyBorder="1" applyAlignment="1">
      <alignment horizontal="center" vertical="center" wrapText="1"/>
    </xf>
    <xf numFmtId="14" fontId="44" fillId="5" borderId="1" xfId="0" applyNumberFormat="1" applyFont="1" applyFill="1" applyBorder="1" applyAlignment="1">
      <alignment horizontal="center" vertical="center" wrapText="1"/>
    </xf>
    <xf numFmtId="0" fontId="44" fillId="5" borderId="0" xfId="0" applyFont="1" applyFill="1" applyAlignment="1">
      <alignment wrapText="1"/>
    </xf>
    <xf numFmtId="0" fontId="0" fillId="0" borderId="1" xfId="0" applyBorder="1" applyAlignment="1">
      <alignment horizontal="center" vertical="center" wrapText="1"/>
    </xf>
    <xf numFmtId="0" fontId="0" fillId="0" borderId="1" xfId="0" applyFill="1" applyBorder="1"/>
    <xf numFmtId="0" fontId="0" fillId="0" borderId="1" xfId="0" applyBorder="1" applyAlignment="1">
      <alignment horizontal="center" vertical="center" wrapText="1"/>
    </xf>
    <xf numFmtId="0" fontId="0" fillId="0" borderId="1" xfId="0" applyFont="1" applyBorder="1" applyAlignment="1">
      <alignment horizontal="center" vertical="center" wrapText="1"/>
    </xf>
    <xf numFmtId="0" fontId="0" fillId="0" borderId="1" xfId="0" applyBorder="1" applyAlignment="1">
      <alignment horizontal="center" vertical="center" wrapText="1"/>
    </xf>
    <xf numFmtId="0" fontId="0" fillId="0" borderId="2" xfId="0" applyBorder="1" applyAlignment="1">
      <alignment horizontal="center" vertical="center" wrapText="1"/>
    </xf>
    <xf numFmtId="0" fontId="0" fillId="0" borderId="5" xfId="0" applyFill="1" applyBorder="1" applyAlignment="1">
      <alignment horizontal="center" vertical="center" wrapText="1"/>
    </xf>
    <xf numFmtId="3" fontId="0" fillId="0" borderId="1" xfId="0" applyNumberFormat="1" applyBorder="1" applyAlignment="1">
      <alignment horizontal="center" vertical="center" wrapText="1"/>
    </xf>
    <xf numFmtId="4" fontId="0" fillId="0" borderId="2" xfId="0" applyNumberFormat="1" applyBorder="1" applyAlignment="1">
      <alignment horizontal="center" vertical="center" wrapText="1"/>
    </xf>
    <xf numFmtId="0" fontId="0" fillId="0" borderId="1" xfId="0" applyBorder="1" applyAlignment="1">
      <alignment horizontal="center" vertical="center" wrapText="1"/>
    </xf>
    <xf numFmtId="0" fontId="5" fillId="0" borderId="0" xfId="0" applyFont="1" applyAlignment="1">
      <alignment vertical="center" wrapText="1"/>
    </xf>
    <xf numFmtId="0" fontId="0" fillId="0" borderId="3" xfId="0" applyFont="1"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horizontal="center" vertical="center" wrapText="1"/>
    </xf>
    <xf numFmtId="0" fontId="0" fillId="0" borderId="1" xfId="0" applyBorder="1" applyAlignment="1">
      <alignment horizontal="center" vertical="center"/>
    </xf>
    <xf numFmtId="0" fontId="0" fillId="0" borderId="1" xfId="0" applyFont="1" applyBorder="1" applyAlignment="1">
      <alignment horizontal="center" vertical="center" wrapText="1"/>
    </xf>
    <xf numFmtId="0" fontId="0" fillId="0" borderId="1" xfId="0" applyBorder="1" applyAlignment="1">
      <alignment horizontal="center" vertical="center"/>
    </xf>
    <xf numFmtId="0" fontId="5" fillId="0" borderId="1" xfId="0" applyFont="1" applyFill="1" applyBorder="1" applyAlignment="1">
      <alignment horizontal="justify" vertical="center"/>
    </xf>
    <xf numFmtId="0" fontId="5" fillId="0" borderId="1" xfId="0" applyFont="1" applyBorder="1" applyAlignment="1">
      <alignment horizontal="center" vertical="center"/>
    </xf>
    <xf numFmtId="0" fontId="0" fillId="0" borderId="1" xfId="0"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horizontal="center" vertical="center"/>
    </xf>
    <xf numFmtId="0" fontId="0" fillId="0" borderId="1" xfId="0" applyBorder="1" applyAlignment="1">
      <alignment horizontal="center" vertical="center" wrapText="1"/>
    </xf>
    <xf numFmtId="0" fontId="0" fillId="0" borderId="1" xfId="0" applyFont="1"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center" vertical="center" wrapText="1"/>
    </xf>
    <xf numFmtId="0" fontId="5" fillId="0" borderId="11" xfId="0" applyFont="1" applyBorder="1" applyAlignment="1">
      <alignment horizontal="left" vertical="center" wrapText="1"/>
    </xf>
    <xf numFmtId="0" fontId="25" fillId="0" borderId="1" xfId="0" applyFont="1" applyBorder="1" applyAlignment="1">
      <alignment horizontal="center" vertical="center"/>
    </xf>
    <xf numFmtId="0" fontId="25" fillId="0" borderId="1" xfId="0" applyFont="1" applyBorder="1" applyAlignment="1">
      <alignment horizontal="center" vertical="center" wrapText="1"/>
    </xf>
    <xf numFmtId="4" fontId="30" fillId="0" borderId="1" xfId="0" applyNumberFormat="1" applyFont="1" applyBorder="1" applyAlignment="1">
      <alignment horizontal="center" vertical="center"/>
    </xf>
    <xf numFmtId="14" fontId="0" fillId="0" borderId="1" xfId="7" applyNumberFormat="1" applyFont="1" applyFill="1"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horizontal="center" vertical="center"/>
    </xf>
    <xf numFmtId="0" fontId="0" fillId="0" borderId="1" xfId="0" applyBorder="1" applyAlignment="1">
      <alignment horizontal="center" vertical="center" wrapText="1"/>
    </xf>
    <xf numFmtId="0" fontId="0" fillId="0" borderId="1" xfId="0" applyBorder="1" applyAlignment="1">
      <alignment horizontal="center" vertical="center" wrapText="1"/>
    </xf>
    <xf numFmtId="0" fontId="10" fillId="0" borderId="1" xfId="0" applyFont="1" applyFill="1" applyBorder="1" applyAlignment="1">
      <alignment horizontal="center" vertical="center" wrapText="1"/>
    </xf>
    <xf numFmtId="0" fontId="0" fillId="0" borderId="1" xfId="0" applyBorder="1" applyAlignment="1">
      <alignment horizontal="center" vertical="center" wrapText="1"/>
    </xf>
    <xf numFmtId="0" fontId="1" fillId="0" borderId="10" xfId="0" applyFont="1" applyBorder="1" applyAlignment="1">
      <alignment horizontal="left" vertical="center"/>
    </xf>
    <xf numFmtId="0" fontId="0" fillId="0" borderId="1" xfId="0" applyBorder="1" applyAlignment="1">
      <alignment horizontal="center" vertical="center"/>
    </xf>
    <xf numFmtId="0" fontId="0" fillId="0" borderId="1" xfId="0"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center" vertical="center" wrapText="1"/>
    </xf>
    <xf numFmtId="0" fontId="45" fillId="0" borderId="1" xfId="0" applyFont="1" applyBorder="1" applyAlignment="1">
      <alignment vertical="center" wrapText="1"/>
    </xf>
    <xf numFmtId="0" fontId="46" fillId="0" borderId="1" xfId="0" applyFont="1" applyBorder="1" applyAlignment="1">
      <alignment horizontal="center" vertical="center" wrapText="1"/>
    </xf>
    <xf numFmtId="0" fontId="46" fillId="0" borderId="1" xfId="0" applyFont="1" applyBorder="1" applyAlignment="1">
      <alignment horizontal="center" vertical="top" wrapText="1"/>
    </xf>
    <xf numFmtId="0" fontId="46" fillId="0" borderId="1" xfId="0" applyFont="1" applyBorder="1" applyAlignment="1">
      <alignment horizontal="center" vertical="center"/>
    </xf>
    <xf numFmtId="4" fontId="46" fillId="0" borderId="1" xfId="0" applyNumberFormat="1" applyFont="1" applyBorder="1" applyAlignment="1">
      <alignment horizontal="right" vertical="center"/>
    </xf>
    <xf numFmtId="0" fontId="0" fillId="0" borderId="1" xfId="0"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center" vertical="center" wrapText="1"/>
    </xf>
    <xf numFmtId="0" fontId="0" fillId="0" borderId="1" xfId="0" applyFont="1" applyBorder="1" applyAlignment="1">
      <alignment horizontal="center" vertical="center" wrapText="1"/>
    </xf>
    <xf numFmtId="0" fontId="0" fillId="0" borderId="1" xfId="0" applyFont="1" applyBorder="1" applyAlignment="1">
      <alignment horizontal="center" vertical="center"/>
    </xf>
    <xf numFmtId="0" fontId="25" fillId="0" borderId="0" xfId="0" applyFont="1" applyBorder="1"/>
    <xf numFmtId="0" fontId="30" fillId="0" borderId="0" xfId="0" applyFont="1" applyBorder="1" applyAlignment="1">
      <alignment horizontal="center" vertical="center"/>
    </xf>
    <xf numFmtId="0" fontId="47" fillId="0" borderId="1" xfId="0" applyFont="1" applyBorder="1" applyAlignment="1">
      <alignment horizontal="center" vertical="center" wrapText="1"/>
    </xf>
    <xf numFmtId="4" fontId="47" fillId="0" borderId="1" xfId="0" applyNumberFormat="1" applyFont="1" applyBorder="1" applyAlignment="1">
      <alignment horizontal="right" vertical="center"/>
    </xf>
    <xf numFmtId="0" fontId="25" fillId="0" borderId="3" xfId="0" applyFont="1" applyBorder="1"/>
    <xf numFmtId="0" fontId="45" fillId="0" borderId="1" xfId="0" applyFont="1" applyBorder="1" applyAlignment="1">
      <alignment horizontal="center" vertical="center" wrapText="1"/>
    </xf>
    <xf numFmtId="0" fontId="46" fillId="0" borderId="3" xfId="0" applyFont="1" applyBorder="1" applyAlignment="1">
      <alignment horizontal="center" vertical="top"/>
    </xf>
    <xf numFmtId="0" fontId="46" fillId="0" borderId="3" xfId="0" applyFont="1" applyBorder="1" applyAlignment="1">
      <alignment horizontal="center" vertical="center"/>
    </xf>
    <xf numFmtId="4" fontId="46" fillId="0" borderId="3" xfId="0" applyNumberFormat="1" applyFont="1" applyBorder="1" applyAlignment="1">
      <alignment horizontal="right" vertical="center"/>
    </xf>
    <xf numFmtId="0" fontId="0" fillId="0" borderId="1" xfId="0" applyBorder="1" applyAlignment="1">
      <alignment horizontal="center" vertical="center" wrapText="1"/>
    </xf>
    <xf numFmtId="0" fontId="0" fillId="0" borderId="1" xfId="0" applyBorder="1" applyAlignment="1">
      <alignment horizontal="center" vertical="center" wrapText="1"/>
    </xf>
    <xf numFmtId="0" fontId="0" fillId="0" borderId="0" xfId="0" applyAlignment="1">
      <alignment wrapText="1"/>
    </xf>
    <xf numFmtId="0" fontId="0" fillId="0" borderId="1" xfId="0"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center" vertical="center" wrapText="1"/>
    </xf>
    <xf numFmtId="49" fontId="49" fillId="0" borderId="1" xfId="0" applyNumberFormat="1" applyFont="1" applyBorder="1" applyAlignment="1">
      <alignment horizontal="center" vertical="center"/>
    </xf>
    <xf numFmtId="0" fontId="0" fillId="0" borderId="1" xfId="0"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horizontal="center" vertical="center"/>
    </xf>
    <xf numFmtId="0" fontId="0" fillId="0" borderId="1" xfId="0"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horizontal="center" vertical="center" wrapText="1"/>
    </xf>
    <xf numFmtId="0" fontId="0" fillId="0" borderId="1" xfId="0" applyBorder="1" applyAlignment="1">
      <alignment horizontal="center" vertical="center" wrapText="1"/>
    </xf>
    <xf numFmtId="0" fontId="3" fillId="0" borderId="1" xfId="0" applyNumberFormat="1" applyFont="1" applyFill="1"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center" vertical="center" wrapText="1"/>
    </xf>
    <xf numFmtId="0" fontId="0" fillId="0" borderId="0" xfId="0" applyAlignment="1">
      <alignment wrapText="1"/>
    </xf>
    <xf numFmtId="0" fontId="47" fillId="0" borderId="1" xfId="0" applyFont="1" applyBorder="1" applyAlignment="1">
      <alignment horizontal="center" vertical="center" wrapText="1"/>
    </xf>
    <xf numFmtId="0" fontId="25" fillId="0" borderId="1" xfId="0" applyFont="1" applyBorder="1" applyAlignment="1">
      <alignment horizontal="center" vertical="center" wrapText="1"/>
    </xf>
    <xf numFmtId="0" fontId="25" fillId="0" borderId="1" xfId="0" applyFont="1" applyFill="1" applyBorder="1" applyAlignment="1">
      <alignment horizontal="center" vertical="center"/>
    </xf>
    <xf numFmtId="0" fontId="34" fillId="0" borderId="1" xfId="0" applyFont="1" applyBorder="1" applyAlignment="1">
      <alignment horizontal="center" vertical="center" wrapText="1"/>
    </xf>
    <xf numFmtId="0" fontId="46" fillId="0" borderId="9" xfId="0" applyFont="1" applyBorder="1" applyAlignment="1">
      <alignment horizontal="center" vertical="center" wrapText="1"/>
    </xf>
    <xf numFmtId="0" fontId="46" fillId="0" borderId="9" xfId="0" applyFont="1" applyBorder="1" applyAlignment="1">
      <alignment horizontal="center" vertical="top" wrapText="1"/>
    </xf>
    <xf numFmtId="0" fontId="0" fillId="0" borderId="1" xfId="0" applyBorder="1" applyAlignment="1">
      <alignment vertical="center"/>
    </xf>
    <xf numFmtId="0" fontId="52" fillId="0" borderId="1" xfId="0" applyFont="1" applyBorder="1" applyAlignment="1">
      <alignment vertical="center" wrapText="1"/>
    </xf>
    <xf numFmtId="0" fontId="53" fillId="0" borderId="1" xfId="0" applyFont="1" applyBorder="1" applyAlignment="1">
      <alignment horizontal="center" vertical="center" wrapText="1"/>
    </xf>
    <xf numFmtId="0" fontId="0" fillId="0" borderId="1" xfId="0" applyBorder="1" applyAlignment="1">
      <alignment horizontal="center" vertical="center" wrapText="1"/>
    </xf>
    <xf numFmtId="0" fontId="0" fillId="0" borderId="40" xfId="0" applyBorder="1" applyAlignment="1">
      <alignment wrapText="1"/>
    </xf>
    <xf numFmtId="0" fontId="0" fillId="0" borderId="0" xfId="0" applyBorder="1"/>
    <xf numFmtId="0" fontId="0" fillId="0" borderId="0" xfId="0" applyBorder="1" applyAlignment="1">
      <alignment horizontal="center" wrapText="1"/>
    </xf>
    <xf numFmtId="2" fontId="0" fillId="0" borderId="0" xfId="0" applyNumberFormat="1" applyBorder="1" applyAlignment="1">
      <alignment horizontal="center"/>
    </xf>
    <xf numFmtId="0" fontId="0" fillId="0" borderId="12" xfId="0" applyBorder="1"/>
    <xf numFmtId="0" fontId="0" fillId="0" borderId="12" xfId="0" applyBorder="1" applyAlignment="1">
      <alignment wrapText="1"/>
    </xf>
    <xf numFmtId="2" fontId="0" fillId="0" borderId="12" xfId="0" applyNumberFormat="1" applyBorder="1" applyAlignment="1">
      <alignment horizontal="center"/>
    </xf>
    <xf numFmtId="0" fontId="0" fillId="0" borderId="40" xfId="0" applyBorder="1"/>
    <xf numFmtId="0" fontId="0" fillId="0" borderId="40" xfId="0" applyFill="1" applyBorder="1" applyAlignment="1">
      <alignment horizontal="center" vertical="center"/>
    </xf>
    <xf numFmtId="0" fontId="0" fillId="0" borderId="40" xfId="0" applyBorder="1" applyAlignment="1">
      <alignment horizontal="center"/>
    </xf>
    <xf numFmtId="0" fontId="0" fillId="0" borderId="12" xfId="0" applyFill="1" applyBorder="1" applyAlignment="1">
      <alignment horizontal="center" vertical="center"/>
    </xf>
    <xf numFmtId="0" fontId="0" fillId="0" borderId="12" xfId="0" applyFill="1" applyBorder="1" applyAlignment="1">
      <alignment horizontal="center" vertical="center" wrapText="1"/>
    </xf>
    <xf numFmtId="0" fontId="1" fillId="0" borderId="40" xfId="0" applyFont="1" applyBorder="1" applyAlignment="1">
      <alignment wrapText="1"/>
    </xf>
    <xf numFmtId="0" fontId="1" fillId="0" borderId="0" xfId="0" applyFont="1" applyBorder="1" applyAlignment="1">
      <alignment wrapText="1"/>
    </xf>
    <xf numFmtId="0" fontId="1" fillId="0" borderId="0" xfId="0" applyFont="1" applyBorder="1"/>
    <xf numFmtId="0" fontId="1" fillId="0" borderId="4" xfId="0" applyFont="1" applyFill="1" applyBorder="1" applyAlignment="1">
      <alignment wrapText="1"/>
    </xf>
    <xf numFmtId="0" fontId="1" fillId="0" borderId="14" xfId="0" applyFont="1" applyBorder="1"/>
    <xf numFmtId="0" fontId="1" fillId="0" borderId="12" xfId="0" applyFont="1" applyBorder="1" applyAlignment="1">
      <alignment wrapText="1"/>
    </xf>
    <xf numFmtId="2" fontId="0" fillId="0" borderId="40" xfId="0" applyNumberFormat="1" applyBorder="1" applyAlignment="1">
      <alignment horizontal="center"/>
    </xf>
    <xf numFmtId="0" fontId="0" fillId="0" borderId="0" xfId="0" applyFill="1" applyBorder="1" applyAlignment="1">
      <alignment horizontal="center" vertical="center"/>
    </xf>
    <xf numFmtId="0" fontId="1" fillId="0" borderId="40" xfId="0" applyFont="1" applyBorder="1"/>
    <xf numFmtId="0" fontId="0" fillId="0" borderId="0" xfId="0" applyBorder="1" applyAlignment="1">
      <alignment wrapText="1"/>
    </xf>
    <xf numFmtId="0" fontId="1" fillId="0" borderId="12" xfId="0" applyFont="1" applyBorder="1"/>
    <xf numFmtId="0" fontId="0" fillId="0" borderId="40" xfId="0" applyFill="1" applyBorder="1" applyAlignment="1">
      <alignment wrapText="1"/>
    </xf>
    <xf numFmtId="0" fontId="0" fillId="0" borderId="12" xfId="0" applyFill="1" applyBorder="1" applyAlignment="1">
      <alignment wrapText="1"/>
    </xf>
    <xf numFmtId="14" fontId="0" fillId="0" borderId="0" xfId="0" applyNumberFormat="1" applyFill="1" applyBorder="1" applyAlignment="1">
      <alignment horizontal="center" vertical="center"/>
    </xf>
    <xf numFmtId="14" fontId="0" fillId="0" borderId="40" xfId="0" applyNumberFormat="1" applyFill="1" applyBorder="1" applyAlignment="1">
      <alignment horizontal="center" vertical="center"/>
    </xf>
    <xf numFmtId="14" fontId="0" fillId="0" borderId="12" xfId="0" applyNumberFormat="1" applyFill="1" applyBorder="1" applyAlignment="1">
      <alignment horizontal="center" vertical="center"/>
    </xf>
    <xf numFmtId="0" fontId="0" fillId="0" borderId="3" xfId="0" applyBorder="1"/>
    <xf numFmtId="0" fontId="0" fillId="0" borderId="2" xfId="0" applyBorder="1"/>
    <xf numFmtId="0" fontId="0" fillId="0" borderId="5" xfId="0" applyBorder="1"/>
    <xf numFmtId="0" fontId="0" fillId="0" borderId="12" xfId="0" applyBorder="1" applyAlignment="1">
      <alignment horizontal="center"/>
    </xf>
    <xf numFmtId="2" fontId="0" fillId="0" borderId="12" xfId="0" applyNumberFormat="1" applyBorder="1" applyAlignment="1">
      <alignment horizontal="center" vertical="center"/>
    </xf>
    <xf numFmtId="0" fontId="0" fillId="0" borderId="1" xfId="0" applyBorder="1" applyAlignment="1">
      <alignment horizontal="center" vertical="center" wrapText="1"/>
    </xf>
    <xf numFmtId="0" fontId="0" fillId="0" borderId="1" xfId="0" applyBorder="1" applyAlignment="1">
      <alignment horizontal="center" vertical="center"/>
    </xf>
    <xf numFmtId="0" fontId="0" fillId="0" borderId="40" xfId="0" applyBorder="1" applyAlignment="1">
      <alignment horizontal="center" wrapText="1"/>
    </xf>
    <xf numFmtId="0" fontId="0" fillId="0" borderId="12" xfId="0" applyFill="1" applyBorder="1" applyAlignment="1">
      <alignment horizontal="center" wrapText="1"/>
    </xf>
    <xf numFmtId="0" fontId="0" fillId="0" borderId="40" xfId="0" applyFill="1" applyBorder="1" applyAlignment="1">
      <alignment horizontal="center" wrapText="1"/>
    </xf>
    <xf numFmtId="0" fontId="0" fillId="0" borderId="12" xfId="0" applyBorder="1" applyAlignment="1">
      <alignment horizontal="center" wrapText="1"/>
    </xf>
    <xf numFmtId="0" fontId="25" fillId="0" borderId="1" xfId="0" applyFont="1" applyBorder="1" applyAlignment="1">
      <alignment horizontal="center" vertical="center" wrapText="1"/>
    </xf>
    <xf numFmtId="0" fontId="25" fillId="0" borderId="3" xfId="0" applyFont="1" applyBorder="1" applyAlignment="1">
      <alignment horizontal="center" vertical="center" wrapText="1"/>
    </xf>
    <xf numFmtId="0" fontId="34" fillId="0" borderId="1" xfId="0" applyFont="1" applyBorder="1" applyAlignment="1">
      <alignment horizontal="center" vertical="center" wrapText="1"/>
    </xf>
    <xf numFmtId="0" fontId="34" fillId="0" borderId="3" xfId="0" applyFont="1" applyBorder="1" applyAlignment="1">
      <alignment horizontal="center" vertical="center" wrapText="1"/>
    </xf>
    <xf numFmtId="0" fontId="25" fillId="0" borderId="1" xfId="0" applyFont="1" applyFill="1" applyBorder="1" applyAlignment="1">
      <alignment horizontal="center" vertical="center"/>
    </xf>
    <xf numFmtId="0" fontId="25" fillId="0" borderId="3" xfId="0" applyFont="1" applyFill="1" applyBorder="1" applyAlignment="1">
      <alignment horizontal="center" vertical="center"/>
    </xf>
    <xf numFmtId="0" fontId="25" fillId="0" borderId="12" xfId="0" applyFont="1" applyBorder="1"/>
    <xf numFmtId="0" fontId="0" fillId="0" borderId="1" xfId="0" applyBorder="1" applyAlignment="1">
      <alignment horizontal="center" vertical="center" wrapText="1"/>
    </xf>
    <xf numFmtId="0" fontId="0" fillId="0" borderId="1" xfId="0" applyBorder="1" applyAlignment="1">
      <alignment horizontal="center" vertical="center"/>
    </xf>
    <xf numFmtId="0" fontId="25" fillId="0" borderId="1" xfId="0" applyFont="1" applyFill="1" applyBorder="1" applyAlignment="1">
      <alignment horizontal="center" vertical="center"/>
    </xf>
    <xf numFmtId="4" fontId="47" fillId="0" borderId="0" xfId="0" applyNumberFormat="1" applyFont="1" applyBorder="1" applyAlignment="1">
      <alignment horizontal="center" vertical="center" wrapText="1"/>
    </xf>
    <xf numFmtId="0" fontId="25" fillId="0" borderId="0" xfId="0" applyFont="1" applyAlignment="1">
      <alignment wrapText="1"/>
    </xf>
    <xf numFmtId="0" fontId="25" fillId="0" borderId="5" xfId="0" applyFont="1" applyBorder="1"/>
    <xf numFmtId="0" fontId="25" fillId="0" borderId="2" xfId="0" applyFont="1" applyBorder="1"/>
    <xf numFmtId="0" fontId="25" fillId="0" borderId="38" xfId="0" applyFont="1" applyBorder="1"/>
    <xf numFmtId="0" fontId="25" fillId="0" borderId="11" xfId="0" applyFont="1" applyBorder="1"/>
    <xf numFmtId="0" fontId="34" fillId="0" borderId="9" xfId="0" applyFont="1" applyBorder="1" applyAlignment="1">
      <alignment horizontal="center" vertical="center" wrapText="1"/>
    </xf>
    <xf numFmtId="3" fontId="25" fillId="0" borderId="2" xfId="0" applyNumberFormat="1" applyFont="1" applyBorder="1"/>
    <xf numFmtId="0" fontId="27" fillId="0" borderId="1" xfId="0" applyFont="1" applyBorder="1" applyAlignment="1">
      <alignment wrapText="1"/>
    </xf>
    <xf numFmtId="0" fontId="45" fillId="0" borderId="1" xfId="0" applyFont="1" applyBorder="1" applyAlignment="1">
      <alignment horizontal="center" vertical="top" wrapText="1"/>
    </xf>
    <xf numFmtId="0" fontId="27" fillId="0" borderId="2" xfId="0" applyFont="1" applyBorder="1" applyAlignment="1">
      <alignment wrapText="1"/>
    </xf>
    <xf numFmtId="0" fontId="0" fillId="0" borderId="1" xfId="0" applyBorder="1" applyAlignment="1">
      <alignment horizontal="center" vertical="center" wrapText="1"/>
    </xf>
    <xf numFmtId="0" fontId="0" fillId="0" borderId="1" xfId="0" applyBorder="1" applyAlignment="1">
      <alignment horizontal="center" vertical="center" wrapText="1"/>
    </xf>
    <xf numFmtId="4" fontId="0" fillId="0" borderId="1" xfId="0" applyNumberFormat="1" applyFill="1" applyBorder="1" applyAlignment="1">
      <alignment horizontal="center"/>
    </xf>
    <xf numFmtId="0" fontId="25" fillId="0" borderId="1" xfId="0" applyFont="1" applyBorder="1" applyAlignment="1">
      <alignment wrapText="1"/>
    </xf>
    <xf numFmtId="3" fontId="25" fillId="0" borderId="1" xfId="0" applyNumberFormat="1" applyFont="1" applyBorder="1"/>
    <xf numFmtId="3" fontId="25" fillId="0" borderId="1" xfId="0" applyNumberFormat="1" applyFont="1" applyBorder="1" applyAlignment="1">
      <alignment horizontal="center" vertical="center"/>
    </xf>
    <xf numFmtId="3" fontId="25" fillId="0" borderId="1" xfId="0" applyNumberFormat="1" applyFont="1" applyBorder="1" applyAlignment="1">
      <alignment horizontal="center"/>
    </xf>
    <xf numFmtId="0" fontId="25" fillId="0" borderId="5" xfId="0" applyFont="1" applyBorder="1" applyAlignment="1">
      <alignment wrapText="1"/>
    </xf>
    <xf numFmtId="0" fontId="25" fillId="0" borderId="40" xfId="0" applyFont="1" applyBorder="1" applyAlignment="1">
      <alignment wrapText="1"/>
    </xf>
    <xf numFmtId="0" fontId="25" fillId="0" borderId="40" xfId="0" applyFont="1" applyBorder="1"/>
    <xf numFmtId="0" fontId="25" fillId="0" borderId="2" xfId="0" applyFont="1" applyBorder="1" applyAlignment="1">
      <alignment wrapText="1"/>
    </xf>
    <xf numFmtId="0" fontId="27" fillId="0" borderId="3" xfId="0" applyFont="1" applyBorder="1" applyAlignment="1">
      <alignment wrapText="1"/>
    </xf>
    <xf numFmtId="0" fontId="27" fillId="0" borderId="0" xfId="0" applyFont="1" applyBorder="1" applyAlignment="1">
      <alignment wrapText="1"/>
    </xf>
    <xf numFmtId="0" fontId="27" fillId="0" borderId="12" xfId="0" applyFont="1" applyBorder="1" applyAlignment="1">
      <alignment wrapText="1"/>
    </xf>
    <xf numFmtId="0" fontId="0" fillId="0" borderId="1" xfId="0" applyBorder="1" applyAlignment="1">
      <alignment horizontal="center" vertical="center" wrapText="1"/>
    </xf>
    <xf numFmtId="0" fontId="27" fillId="0" borderId="1" xfId="0" applyFont="1" applyBorder="1"/>
    <xf numFmtId="0" fontId="0" fillId="0" borderId="1" xfId="0"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center" vertical="center" wrapText="1"/>
    </xf>
    <xf numFmtId="0" fontId="0" fillId="0" borderId="0" xfId="0" applyAlignment="1">
      <alignment wrapText="1"/>
    </xf>
    <xf numFmtId="0" fontId="0" fillId="0" borderId="1" xfId="0" applyBorder="1" applyAlignment="1">
      <alignment horizontal="center" vertical="center" wrapText="1"/>
    </xf>
    <xf numFmtId="0" fontId="0" fillId="0" borderId="1" xfId="0" applyBorder="1" applyAlignment="1">
      <alignment horizontal="center" vertical="center"/>
    </xf>
    <xf numFmtId="0" fontId="0" fillId="0" borderId="1" xfId="0" applyNumberFormat="1" applyBorder="1" applyAlignment="1">
      <alignment horizontal="center" vertical="center" wrapText="1"/>
    </xf>
    <xf numFmtId="0" fontId="0" fillId="0" borderId="0" xfId="0" applyNumberFormat="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center" vertical="center" wrapText="1"/>
    </xf>
    <xf numFmtId="0" fontId="1" fillId="0" borderId="3" xfId="0" applyFont="1" applyBorder="1" applyAlignment="1">
      <alignment horizontal="center" vertical="center"/>
    </xf>
    <xf numFmtId="0" fontId="1" fillId="0" borderId="2" xfId="0" applyFont="1" applyBorder="1" applyAlignment="1">
      <alignment horizontal="center" vertical="center"/>
    </xf>
    <xf numFmtId="0" fontId="1" fillId="0" borderId="5" xfId="0" applyFont="1" applyBorder="1" applyAlignment="1">
      <alignment horizontal="center" vertical="center"/>
    </xf>
    <xf numFmtId="0" fontId="0" fillId="0" borderId="4" xfId="0" applyFill="1" applyBorder="1" applyAlignment="1">
      <alignment horizontal="center" vertical="center"/>
    </xf>
    <xf numFmtId="0" fontId="0" fillId="0" borderId="13" xfId="0" applyFill="1" applyBorder="1" applyAlignment="1">
      <alignment horizontal="center" vertical="center"/>
    </xf>
    <xf numFmtId="0" fontId="0" fillId="0" borderId="14" xfId="0" applyFill="1" applyBorder="1" applyAlignment="1">
      <alignment horizontal="center" vertical="center"/>
    </xf>
    <xf numFmtId="0" fontId="12" fillId="0" borderId="0" xfId="0" applyFont="1" applyAlignment="1">
      <alignment horizontal="center"/>
    </xf>
    <xf numFmtId="0" fontId="1" fillId="0" borderId="0" xfId="0" applyFont="1" applyAlignment="1">
      <alignment horizontal="center"/>
    </xf>
    <xf numFmtId="0" fontId="1" fillId="5" borderId="3" xfId="0" applyFont="1" applyFill="1" applyBorder="1" applyAlignment="1">
      <alignment horizontal="center" vertical="center"/>
    </xf>
    <xf numFmtId="0" fontId="1" fillId="5" borderId="2" xfId="0" applyFont="1" applyFill="1" applyBorder="1" applyAlignment="1">
      <alignment horizontal="center" vertical="center"/>
    </xf>
    <xf numFmtId="0" fontId="25" fillId="0" borderId="1" xfId="0" applyFont="1" applyBorder="1" applyAlignment="1">
      <alignment horizontal="center" vertical="center" wrapText="1"/>
    </xf>
    <xf numFmtId="0" fontId="25" fillId="0" borderId="1" xfId="0" applyFont="1" applyFill="1" applyBorder="1" applyAlignment="1">
      <alignment horizontal="center" vertical="center"/>
    </xf>
    <xf numFmtId="0" fontId="25" fillId="0" borderId="1" xfId="0" applyFont="1" applyBorder="1" applyAlignment="1">
      <alignment horizontal="center" vertical="center"/>
    </xf>
    <xf numFmtId="0" fontId="34" fillId="0" borderId="1" xfId="0" applyFont="1" applyBorder="1" applyAlignment="1">
      <alignment horizontal="center" vertical="center" wrapText="1"/>
    </xf>
    <xf numFmtId="0" fontId="0" fillId="0" borderId="1" xfId="0" applyFont="1"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center" vertical="center"/>
    </xf>
    <xf numFmtId="0" fontId="30" fillId="0" borderId="1" xfId="0" applyFont="1" applyBorder="1" applyAlignment="1">
      <alignment horizontal="center" vertical="center" wrapText="1"/>
    </xf>
    <xf numFmtId="0" fontId="30" fillId="0" borderId="1" xfId="0" applyFont="1" applyBorder="1" applyAlignment="1">
      <alignment horizontal="center" vertical="center"/>
    </xf>
    <xf numFmtId="4" fontId="30" fillId="0" borderId="1" xfId="0" applyNumberFormat="1" applyFont="1" applyBorder="1" applyAlignment="1">
      <alignment horizontal="center" vertical="center"/>
    </xf>
    <xf numFmtId="0" fontId="25" fillId="0" borderId="3" xfId="0" applyFont="1" applyBorder="1" applyAlignment="1">
      <alignment horizontal="center" vertical="center"/>
    </xf>
    <xf numFmtId="0" fontId="27" fillId="0" borderId="1" xfId="0" applyFont="1" applyBorder="1" applyAlignment="1">
      <alignment horizontal="center" vertical="center" wrapText="1"/>
    </xf>
    <xf numFmtId="0" fontId="27" fillId="0" borderId="3" xfId="0" applyFont="1" applyBorder="1" applyAlignment="1">
      <alignment horizontal="center" vertical="center" wrapText="1"/>
    </xf>
    <xf numFmtId="0" fontId="27" fillId="0" borderId="1" xfId="0" applyFont="1" applyBorder="1" applyAlignment="1">
      <alignment horizontal="center" vertical="center"/>
    </xf>
    <xf numFmtId="0" fontId="27" fillId="0" borderId="3" xfId="0" applyFont="1" applyBorder="1" applyAlignment="1">
      <alignment horizontal="center" vertical="center"/>
    </xf>
    <xf numFmtId="0" fontId="34" fillId="0" borderId="3"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2" xfId="0" applyFont="1" applyBorder="1" applyAlignment="1">
      <alignment horizontal="center" vertical="center"/>
    </xf>
    <xf numFmtId="0" fontId="30" fillId="0" borderId="10" xfId="0" applyFont="1" applyBorder="1" applyAlignment="1">
      <alignment horizontal="center" vertical="center"/>
    </xf>
    <xf numFmtId="0" fontId="30" fillId="0" borderId="4" xfId="0" applyFont="1" applyBorder="1" applyAlignment="1">
      <alignment horizontal="center" vertical="center"/>
    </xf>
    <xf numFmtId="4" fontId="37" fillId="0" borderId="5" xfId="0" applyNumberFormat="1" applyFont="1" applyBorder="1" applyAlignment="1">
      <alignment horizontal="center" vertical="center"/>
    </xf>
    <xf numFmtId="0" fontId="30" fillId="0" borderId="5" xfId="0" applyFont="1" applyBorder="1" applyAlignment="1">
      <alignment horizontal="center" vertical="center"/>
    </xf>
    <xf numFmtId="4" fontId="37" fillId="0" borderId="3" xfId="0" applyNumberFormat="1" applyFont="1" applyBorder="1" applyAlignment="1">
      <alignment horizontal="center" vertical="center"/>
    </xf>
    <xf numFmtId="4" fontId="30" fillId="0" borderId="5" xfId="0" applyNumberFormat="1" applyFont="1" applyBorder="1" applyAlignment="1">
      <alignment horizontal="center" vertical="center"/>
    </xf>
    <xf numFmtId="0" fontId="25" fillId="0" borderId="3" xfId="0" applyFont="1" applyFill="1" applyBorder="1" applyAlignment="1">
      <alignment horizontal="center" vertical="center"/>
    </xf>
    <xf numFmtId="0" fontId="34" fillId="0" borderId="1" xfId="0" applyFont="1" applyBorder="1" applyAlignment="1">
      <alignment horizontal="center" vertical="center"/>
    </xf>
    <xf numFmtId="0" fontId="37" fillId="0" borderId="1" xfId="0" applyFont="1" applyBorder="1" applyAlignment="1">
      <alignment horizontal="center" vertical="center" wrapText="1"/>
    </xf>
    <xf numFmtId="4" fontId="37" fillId="0" borderId="18" xfId="0" applyNumberFormat="1" applyFont="1" applyBorder="1" applyAlignment="1">
      <alignment horizontal="center" vertical="center" wrapText="1"/>
    </xf>
    <xf numFmtId="0" fontId="30" fillId="0" borderId="18" xfId="0" applyFont="1" applyBorder="1" applyAlignment="1">
      <alignment horizontal="center" vertical="center" wrapText="1"/>
    </xf>
    <xf numFmtId="0" fontId="30" fillId="5" borderId="1" xfId="0" applyFont="1" applyFill="1" applyBorder="1" applyAlignment="1">
      <alignment horizontal="center" vertical="center"/>
    </xf>
    <xf numFmtId="0" fontId="34" fillId="5" borderId="1" xfId="0" applyFont="1" applyFill="1" applyBorder="1" applyAlignment="1">
      <alignment horizontal="center" vertical="center" wrapText="1"/>
    </xf>
    <xf numFmtId="4" fontId="37" fillId="7" borderId="1" xfId="0" applyNumberFormat="1" applyFont="1" applyFill="1" applyBorder="1" applyAlignment="1">
      <alignment horizontal="center" vertical="center"/>
    </xf>
    <xf numFmtId="0" fontId="30" fillId="5" borderId="1" xfId="0" applyFont="1" applyFill="1" applyBorder="1" applyAlignment="1">
      <alignment horizontal="center" vertical="center" wrapText="1"/>
    </xf>
    <xf numFmtId="0" fontId="30" fillId="5" borderId="3" xfId="0" applyFont="1" applyFill="1" applyBorder="1" applyAlignment="1">
      <alignment horizontal="center" vertical="center"/>
    </xf>
    <xf numFmtId="0" fontId="30" fillId="5" borderId="5" xfId="0" applyFont="1" applyFill="1" applyBorder="1" applyAlignment="1">
      <alignment horizontal="center" vertical="center"/>
    </xf>
    <xf numFmtId="0" fontId="30" fillId="5" borderId="3" xfId="0" applyFont="1" applyFill="1" applyBorder="1" applyAlignment="1">
      <alignment horizontal="center" vertical="center" wrapText="1"/>
    </xf>
    <xf numFmtId="0" fontId="30" fillId="5" borderId="5" xfId="0" applyFont="1" applyFill="1" applyBorder="1" applyAlignment="1">
      <alignment horizontal="center" vertical="center" wrapText="1"/>
    </xf>
    <xf numFmtId="0" fontId="34" fillId="5" borderId="3" xfId="0" applyFont="1" applyFill="1" applyBorder="1" applyAlignment="1">
      <alignment horizontal="center" vertical="center" wrapText="1"/>
    </xf>
    <xf numFmtId="0" fontId="34" fillId="5" borderId="5" xfId="0" applyFont="1" applyFill="1" applyBorder="1" applyAlignment="1">
      <alignment horizontal="center" vertical="center" wrapText="1"/>
    </xf>
    <xf numFmtId="0" fontId="30" fillId="0" borderId="0" xfId="0" applyFont="1" applyAlignment="1">
      <alignment horizontal="center"/>
    </xf>
    <xf numFmtId="0" fontId="30" fillId="0" borderId="1" xfId="0" applyFont="1" applyFill="1" applyBorder="1" applyAlignment="1">
      <alignment horizontal="center" vertical="center" wrapText="1"/>
    </xf>
    <xf numFmtId="4" fontId="37" fillId="0" borderId="1" xfId="0" applyNumberFormat="1" applyFont="1" applyBorder="1" applyAlignment="1">
      <alignment horizontal="center" vertical="center"/>
    </xf>
    <xf numFmtId="0" fontId="30" fillId="0" borderId="0" xfId="0" applyFont="1" applyAlignment="1">
      <alignment horizontal="center" vertical="center"/>
    </xf>
    <xf numFmtId="0" fontId="37" fillId="0" borderId="0" xfId="0" applyFont="1" applyAlignment="1">
      <alignment horizontal="center" vertical="center" wrapText="1"/>
    </xf>
    <xf numFmtId="0" fontId="34" fillId="5" borderId="2" xfId="0" applyFont="1" applyFill="1" applyBorder="1" applyAlignment="1">
      <alignment horizontal="center" vertical="center" wrapText="1"/>
    </xf>
    <xf numFmtId="4" fontId="37" fillId="7" borderId="3" xfId="0" applyNumberFormat="1" applyFont="1" applyFill="1" applyBorder="1" applyAlignment="1">
      <alignment horizontal="center" vertical="center"/>
    </xf>
    <xf numFmtId="4" fontId="37" fillId="7" borderId="2" xfId="0" applyNumberFormat="1" applyFont="1" applyFill="1" applyBorder="1" applyAlignment="1">
      <alignment horizontal="center" vertical="center"/>
    </xf>
    <xf numFmtId="0" fontId="30" fillId="5" borderId="2" xfId="0" applyFont="1" applyFill="1" applyBorder="1" applyAlignment="1">
      <alignment horizontal="center" vertical="center"/>
    </xf>
    <xf numFmtId="0" fontId="30" fillId="5" borderId="2" xfId="0" applyFont="1" applyFill="1" applyBorder="1" applyAlignment="1">
      <alignment horizontal="center" vertical="center" wrapText="1"/>
    </xf>
    <xf numFmtId="0" fontId="34" fillId="5" borderId="3" xfId="0" applyFont="1" applyFill="1" applyBorder="1" applyAlignment="1">
      <alignment horizontal="center" vertical="center"/>
    </xf>
    <xf numFmtId="0" fontId="34" fillId="5" borderId="2" xfId="0" applyFont="1" applyFill="1" applyBorder="1" applyAlignment="1">
      <alignment horizontal="center" vertical="center"/>
    </xf>
    <xf numFmtId="0" fontId="37" fillId="0" borderId="1" xfId="0" applyFont="1" applyBorder="1" applyAlignment="1">
      <alignment horizontal="center" vertical="center"/>
    </xf>
    <xf numFmtId="4" fontId="37" fillId="7" borderId="5" xfId="0" applyNumberFormat="1" applyFont="1" applyFill="1" applyBorder="1" applyAlignment="1">
      <alignment horizontal="center" vertical="center"/>
    </xf>
    <xf numFmtId="0" fontId="37" fillId="0" borderId="3" xfId="0" applyFont="1" applyBorder="1" applyAlignment="1">
      <alignment horizontal="center" vertical="center"/>
    </xf>
    <xf numFmtId="0" fontId="37" fillId="0" borderId="5" xfId="0" applyFont="1" applyBorder="1" applyAlignment="1">
      <alignment horizontal="center" vertical="center"/>
    </xf>
    <xf numFmtId="0" fontId="37" fillId="0" borderId="29" xfId="0" applyFont="1" applyBorder="1" applyAlignment="1">
      <alignment horizontal="center" vertical="center"/>
    </xf>
    <xf numFmtId="0" fontId="30" fillId="0" borderId="3" xfId="0" applyFont="1" applyBorder="1" applyAlignment="1">
      <alignment horizontal="center" vertical="center" wrapText="1"/>
    </xf>
    <xf numFmtId="0" fontId="37" fillId="0" borderId="2" xfId="0" applyFont="1" applyBorder="1" applyAlignment="1">
      <alignment horizontal="center" vertical="center"/>
    </xf>
    <xf numFmtId="0" fontId="37" fillId="0" borderId="37" xfId="0" applyFont="1" applyBorder="1" applyAlignment="1">
      <alignment horizontal="center" vertical="center"/>
    </xf>
    <xf numFmtId="0" fontId="30" fillId="0" borderId="2" xfId="0" applyFont="1" applyBorder="1" applyAlignment="1">
      <alignment horizontal="center" vertical="center" wrapText="1"/>
    </xf>
    <xf numFmtId="4" fontId="37" fillId="7" borderId="15" xfId="0" applyNumberFormat="1" applyFont="1" applyFill="1" applyBorder="1" applyAlignment="1">
      <alignment horizontal="center" vertical="center"/>
    </xf>
    <xf numFmtId="4" fontId="37" fillId="7" borderId="38" xfId="0" applyNumberFormat="1" applyFont="1" applyFill="1" applyBorder="1" applyAlignment="1">
      <alignment horizontal="center" vertical="center"/>
    </xf>
    <xf numFmtId="0" fontId="25" fillId="0" borderId="2" xfId="0" applyFont="1" applyBorder="1" applyAlignment="1">
      <alignment horizontal="center" vertical="center"/>
    </xf>
    <xf numFmtId="0" fontId="29" fillId="0" borderId="3" xfId="0" applyFont="1" applyBorder="1" applyAlignment="1">
      <alignment horizontal="center" vertical="center"/>
    </xf>
    <xf numFmtId="0" fontId="34" fillId="0" borderId="2" xfId="0" applyFont="1" applyBorder="1" applyAlignment="1">
      <alignment horizontal="center" vertical="center"/>
    </xf>
    <xf numFmtId="0" fontId="25" fillId="0" borderId="2" xfId="0" applyFont="1" applyBorder="1" applyAlignment="1">
      <alignment horizontal="center" vertical="center" wrapText="1"/>
    </xf>
    <xf numFmtId="0" fontId="30" fillId="0" borderId="16" xfId="0" applyFont="1" applyBorder="1" applyAlignment="1">
      <alignment horizontal="center" vertical="center"/>
    </xf>
    <xf numFmtId="0" fontId="30" fillId="0" borderId="24" xfId="0" applyFont="1" applyBorder="1" applyAlignment="1">
      <alignment horizontal="center" vertical="center"/>
    </xf>
    <xf numFmtId="0" fontId="30" fillId="0" borderId="21" xfId="0" applyFont="1" applyBorder="1" applyAlignment="1">
      <alignment horizontal="center" vertical="center"/>
    </xf>
    <xf numFmtId="0" fontId="30" fillId="0" borderId="16" xfId="0" applyFont="1" applyBorder="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25" fillId="0" borderId="5" xfId="0" applyFont="1" applyBorder="1" applyAlignment="1">
      <alignment horizontal="center" vertical="center"/>
    </xf>
    <xf numFmtId="0" fontId="25" fillId="0" borderId="5" xfId="0" applyFont="1" applyBorder="1" applyAlignment="1">
      <alignment horizontal="center" vertical="center" wrapText="1"/>
    </xf>
    <xf numFmtId="4" fontId="37" fillId="0" borderId="16" xfId="0" applyNumberFormat="1" applyFont="1" applyBorder="1" applyAlignment="1">
      <alignment horizontal="center" vertical="center"/>
    </xf>
    <xf numFmtId="0" fontId="29" fillId="0" borderId="24" xfId="0" applyFont="1" applyBorder="1"/>
    <xf numFmtId="0" fontId="34" fillId="0" borderId="24" xfId="0" applyFont="1" applyBorder="1"/>
    <xf numFmtId="0" fontId="34" fillId="0" borderId="21" xfId="0" applyFont="1" applyBorder="1"/>
    <xf numFmtId="0" fontId="37" fillId="0" borderId="16" xfId="0" applyFont="1" applyBorder="1" applyAlignment="1">
      <alignment horizontal="center" vertical="center"/>
    </xf>
    <xf numFmtId="0" fontId="37" fillId="0" borderId="24" xfId="0" applyFont="1" applyBorder="1" applyAlignment="1">
      <alignment horizontal="center" vertical="center"/>
    </xf>
    <xf numFmtId="0" fontId="37" fillId="0" borderId="21" xfId="0" applyFont="1" applyBorder="1" applyAlignment="1">
      <alignment horizontal="center" vertical="center"/>
    </xf>
    <xf numFmtId="0" fontId="34" fillId="0" borderId="24" xfId="0" applyFont="1" applyBorder="1" applyAlignment="1">
      <alignment horizontal="center" vertical="center"/>
    </xf>
    <xf numFmtId="0" fontId="34" fillId="0" borderId="21" xfId="0" applyFont="1" applyBorder="1" applyAlignment="1">
      <alignment horizontal="center" vertical="center"/>
    </xf>
    <xf numFmtId="4" fontId="37" fillId="0" borderId="24" xfId="0" applyNumberFormat="1" applyFont="1" applyBorder="1" applyAlignment="1">
      <alignment horizontal="center" vertical="center"/>
    </xf>
    <xf numFmtId="0" fontId="29" fillId="0" borderId="21" xfId="0" applyFont="1" applyBorder="1"/>
    <xf numFmtId="0" fontId="30" fillId="6" borderId="16" xfId="0" applyFont="1" applyFill="1" applyBorder="1" applyAlignment="1">
      <alignment horizontal="center" vertical="center" wrapText="1"/>
    </xf>
    <xf numFmtId="0" fontId="30" fillId="6" borderId="24" xfId="0" applyFont="1" applyFill="1" applyBorder="1" applyAlignment="1">
      <alignment horizontal="center" vertical="center" wrapText="1"/>
    </xf>
    <xf numFmtId="0" fontId="34" fillId="0" borderId="21" xfId="0" applyFont="1" applyBorder="1" applyAlignment="1">
      <alignment wrapText="1"/>
    </xf>
    <xf numFmtId="0" fontId="30" fillId="6" borderId="16" xfId="0" applyFont="1" applyFill="1" applyBorder="1" applyAlignment="1">
      <alignment horizontal="center" vertical="center"/>
    </xf>
    <xf numFmtId="4" fontId="37" fillId="6" borderId="16" xfId="0" applyNumberFormat="1" applyFont="1" applyFill="1" applyBorder="1" applyAlignment="1">
      <alignment horizontal="center" vertical="center"/>
    </xf>
    <xf numFmtId="14" fontId="30" fillId="0" borderId="1" xfId="0" applyNumberFormat="1" applyFont="1" applyBorder="1" applyAlignment="1">
      <alignment horizontal="center" vertical="center" wrapText="1"/>
    </xf>
    <xf numFmtId="0" fontId="34" fillId="0" borderId="31" xfId="0" applyFont="1" applyBorder="1" applyAlignment="1">
      <alignment horizontal="center" vertical="center" wrapText="1"/>
    </xf>
    <xf numFmtId="0" fontId="31" fillId="0" borderId="31" xfId="0" applyFont="1" applyBorder="1" applyAlignment="1">
      <alignment horizontal="center" vertical="center" wrapText="1"/>
    </xf>
    <xf numFmtId="0" fontId="37" fillId="0" borderId="3" xfId="0" applyFont="1" applyBorder="1" applyAlignment="1">
      <alignment horizontal="center" vertical="center" wrapText="1"/>
    </xf>
    <xf numFmtId="0" fontId="37" fillId="0" borderId="37" xfId="0" applyFont="1" applyBorder="1" applyAlignment="1">
      <alignment horizontal="center" vertical="center" wrapText="1"/>
    </xf>
    <xf numFmtId="0" fontId="30" fillId="0" borderId="3" xfId="0" applyFont="1" applyBorder="1" applyAlignment="1">
      <alignment horizontal="center" vertical="center"/>
    </xf>
    <xf numFmtId="0" fontId="30" fillId="0" borderId="17" xfId="0" applyFont="1" applyBorder="1" applyAlignment="1">
      <alignment horizontal="center" vertical="center"/>
    </xf>
    <xf numFmtId="0" fontId="30" fillId="0" borderId="28" xfId="0" applyFont="1" applyBorder="1" applyAlignment="1">
      <alignment horizontal="center" vertical="center"/>
    </xf>
    <xf numFmtId="0" fontId="30" fillId="0" borderId="17" xfId="0" applyFont="1" applyBorder="1" applyAlignment="1">
      <alignment horizontal="center" vertical="center" wrapText="1"/>
    </xf>
    <xf numFmtId="0" fontId="30" fillId="0" borderId="28" xfId="0" applyFont="1" applyBorder="1" applyAlignment="1">
      <alignment horizontal="center" vertical="center" wrapText="1"/>
    </xf>
    <xf numFmtId="4" fontId="37" fillId="0" borderId="2" xfId="0" applyNumberFormat="1" applyFont="1" applyBorder="1" applyAlignment="1">
      <alignment horizontal="center" vertical="center"/>
    </xf>
    <xf numFmtId="0" fontId="37" fillId="0" borderId="2" xfId="0" applyFont="1" applyBorder="1" applyAlignment="1">
      <alignment horizontal="center" vertical="center" wrapText="1"/>
    </xf>
    <xf numFmtId="0" fontId="30" fillId="0" borderId="32" xfId="0" applyFont="1" applyBorder="1" applyAlignment="1">
      <alignment horizontal="center" vertical="center"/>
    </xf>
    <xf numFmtId="0" fontId="30" fillId="0" borderId="35" xfId="0" applyFont="1" applyBorder="1" applyAlignment="1">
      <alignment horizontal="center" vertical="center"/>
    </xf>
    <xf numFmtId="0" fontId="37" fillId="0" borderId="5" xfId="0" applyFont="1" applyBorder="1" applyAlignment="1">
      <alignment horizontal="center" vertical="center" wrapText="1"/>
    </xf>
    <xf numFmtId="0" fontId="29" fillId="0" borderId="5" xfId="0" applyFont="1" applyBorder="1" applyAlignment="1">
      <alignment horizontal="center" vertical="center"/>
    </xf>
    <xf numFmtId="0" fontId="29" fillId="0" borderId="2" xfId="0" applyFont="1" applyBorder="1" applyAlignment="1">
      <alignment horizontal="center" vertical="center"/>
    </xf>
    <xf numFmtId="0" fontId="36" fillId="0" borderId="3" xfId="0" applyFont="1" applyBorder="1" applyAlignment="1">
      <alignment horizontal="center" vertical="top" wrapText="1"/>
    </xf>
    <xf numFmtId="0" fontId="36" fillId="0" borderId="5" xfId="0" applyFont="1" applyBorder="1" applyAlignment="1">
      <alignment horizontal="center" vertical="top" wrapText="1"/>
    </xf>
    <xf numFmtId="0" fontId="36" fillId="0" borderId="2" xfId="0" applyFont="1" applyBorder="1" applyAlignment="1">
      <alignment horizontal="center" vertical="top" wrapText="1"/>
    </xf>
    <xf numFmtId="0" fontId="30" fillId="0" borderId="13" xfId="0" applyFont="1" applyBorder="1" applyAlignment="1">
      <alignment horizontal="center" vertical="center"/>
    </xf>
    <xf numFmtId="0" fontId="30" fillId="0" borderId="14" xfId="0" applyFont="1" applyBorder="1" applyAlignment="1">
      <alignment horizontal="center" vertical="center"/>
    </xf>
    <xf numFmtId="0" fontId="30" fillId="0" borderId="31" xfId="0" applyFont="1" applyBorder="1" applyAlignment="1">
      <alignment horizontal="center" vertical="center"/>
    </xf>
    <xf numFmtId="0" fontId="34" fillId="0" borderId="16" xfId="0" applyFont="1" applyBorder="1" applyAlignment="1">
      <alignment horizontal="center" vertical="center"/>
    </xf>
    <xf numFmtId="0" fontId="31" fillId="0" borderId="24" xfId="0" applyFont="1" applyBorder="1" applyAlignment="1">
      <alignment horizontal="center" vertical="center"/>
    </xf>
    <xf numFmtId="4" fontId="37" fillId="0" borderId="3" xfId="0" applyNumberFormat="1" applyFont="1" applyBorder="1" applyAlignment="1">
      <alignment horizontal="center" vertical="center" wrapText="1"/>
    </xf>
    <xf numFmtId="4" fontId="37" fillId="0" borderId="2" xfId="0" applyNumberFormat="1" applyFont="1" applyBorder="1" applyAlignment="1">
      <alignment horizontal="center" vertical="center" wrapText="1"/>
    </xf>
    <xf numFmtId="0" fontId="30" fillId="0" borderId="29" xfId="0" applyFont="1" applyBorder="1" applyAlignment="1">
      <alignment horizontal="center" vertical="center" wrapText="1"/>
    </xf>
    <xf numFmtId="0" fontId="30" fillId="0" borderId="30" xfId="0" applyFont="1" applyBorder="1" applyAlignment="1">
      <alignment horizontal="center" vertical="center" wrapText="1"/>
    </xf>
    <xf numFmtId="0" fontId="30" fillId="0" borderId="14" xfId="0" applyFont="1" applyBorder="1" applyAlignment="1">
      <alignment horizontal="center" vertical="center" wrapText="1"/>
    </xf>
    <xf numFmtId="0" fontId="30" fillId="6" borderId="21" xfId="0" applyFont="1" applyFill="1" applyBorder="1" applyAlignment="1">
      <alignment horizontal="center" vertical="center" wrapText="1"/>
    </xf>
    <xf numFmtId="0" fontId="30" fillId="6" borderId="21" xfId="0" applyFont="1" applyFill="1" applyBorder="1" applyAlignment="1">
      <alignment horizontal="center" vertical="center"/>
    </xf>
    <xf numFmtId="0" fontId="30" fillId="0" borderId="19" xfId="0" applyFont="1" applyBorder="1" applyAlignment="1">
      <alignment horizontal="center" vertical="center"/>
    </xf>
    <xf numFmtId="0" fontId="30" fillId="0" borderId="22" xfId="0" applyFont="1" applyBorder="1" applyAlignment="1">
      <alignment horizontal="center" vertical="center"/>
    </xf>
    <xf numFmtId="4" fontId="37" fillId="0" borderId="21" xfId="0" applyNumberFormat="1" applyFont="1" applyBorder="1" applyAlignment="1">
      <alignment horizontal="center" vertical="center"/>
    </xf>
    <xf numFmtId="4" fontId="37" fillId="6" borderId="21" xfId="0" applyNumberFormat="1" applyFont="1" applyFill="1" applyBorder="1" applyAlignment="1">
      <alignment horizontal="center" vertical="center"/>
    </xf>
    <xf numFmtId="4" fontId="29" fillId="0" borderId="24" xfId="0" applyNumberFormat="1" applyFont="1" applyBorder="1"/>
    <xf numFmtId="4" fontId="29" fillId="0" borderId="21" xfId="0" applyNumberFormat="1" applyFont="1" applyBorder="1"/>
    <xf numFmtId="0" fontId="34" fillId="0" borderId="24" xfId="0" applyFont="1" applyBorder="1" applyAlignment="1">
      <alignment horizontal="center"/>
    </xf>
    <xf numFmtId="0" fontId="34" fillId="0" borderId="21" xfId="0" applyFont="1" applyBorder="1" applyAlignment="1">
      <alignment horizontal="center"/>
    </xf>
    <xf numFmtId="0" fontId="34" fillId="0" borderId="25" xfId="0" applyFont="1" applyBorder="1"/>
    <xf numFmtId="0" fontId="34" fillId="0" borderId="22" xfId="0" applyFont="1" applyBorder="1"/>
    <xf numFmtId="4" fontId="37" fillId="5" borderId="16" xfId="0" applyNumberFormat="1" applyFont="1" applyFill="1" applyBorder="1" applyAlignment="1">
      <alignment horizontal="center" vertical="center" wrapText="1"/>
    </xf>
    <xf numFmtId="4" fontId="37" fillId="5" borderId="24" xfId="0" applyNumberFormat="1" applyFont="1" applyFill="1" applyBorder="1" applyAlignment="1">
      <alignment horizontal="center" vertical="center" wrapText="1"/>
    </xf>
    <xf numFmtId="4" fontId="37" fillId="5" borderId="21" xfId="0" applyNumberFormat="1" applyFont="1" applyFill="1" applyBorder="1" applyAlignment="1">
      <alignment horizontal="center" vertical="center" wrapText="1"/>
    </xf>
    <xf numFmtId="0" fontId="37" fillId="0" borderId="16" xfId="0" applyFont="1" applyBorder="1" applyAlignment="1">
      <alignment horizontal="center" vertical="center" wrapText="1"/>
    </xf>
    <xf numFmtId="4" fontId="37" fillId="0" borderId="16" xfId="0" applyNumberFormat="1" applyFont="1" applyBorder="1" applyAlignment="1">
      <alignment horizontal="center" vertical="center" wrapText="1"/>
    </xf>
    <xf numFmtId="4" fontId="37" fillId="0" borderId="24" xfId="0" applyNumberFormat="1" applyFont="1" applyBorder="1" applyAlignment="1">
      <alignment horizontal="center" vertical="center" wrapText="1"/>
    </xf>
    <xf numFmtId="4" fontId="37" fillId="0" borderId="21" xfId="0" applyNumberFormat="1" applyFont="1" applyBorder="1" applyAlignment="1">
      <alignment horizontal="center" vertical="center" wrapText="1"/>
    </xf>
    <xf numFmtId="0" fontId="34" fillId="0" borderId="21" xfId="0" applyFont="1" applyBorder="1" applyAlignment="1">
      <alignment horizontal="center" wrapText="1"/>
    </xf>
    <xf numFmtId="0" fontId="30" fillId="0" borderId="25" xfId="0" applyFont="1" applyBorder="1" applyAlignment="1">
      <alignment horizontal="center" vertical="center"/>
    </xf>
    <xf numFmtId="0" fontId="30" fillId="6" borderId="24" xfId="0" applyFont="1" applyFill="1" applyBorder="1" applyAlignment="1">
      <alignment horizontal="center" vertical="center"/>
    </xf>
    <xf numFmtId="0" fontId="29" fillId="0" borderId="27" xfId="0" applyFont="1" applyBorder="1"/>
    <xf numFmtId="0" fontId="29" fillId="0" borderId="23" xfId="0" applyFont="1" applyBorder="1"/>
    <xf numFmtId="0" fontId="43" fillId="0" borderId="16" xfId="0" applyFont="1" applyBorder="1" applyAlignment="1">
      <alignment horizontal="center" vertical="center"/>
    </xf>
    <xf numFmtId="0" fontId="43" fillId="0" borderId="24" xfId="0" applyFont="1" applyBorder="1" applyAlignment="1">
      <alignment horizontal="center" vertical="center"/>
    </xf>
    <xf numFmtId="0" fontId="43" fillId="0" borderId="21" xfId="0" applyFont="1" applyBorder="1"/>
    <xf numFmtId="0" fontId="34" fillId="0" borderId="16" xfId="0" applyFont="1" applyBorder="1" applyAlignment="1">
      <alignment horizontal="center" vertical="center" wrapText="1"/>
    </xf>
    <xf numFmtId="0" fontId="34" fillId="0" borderId="24" xfId="0" applyFont="1" applyBorder="1" applyAlignment="1">
      <alignment horizontal="center" vertical="center" wrapText="1"/>
    </xf>
    <xf numFmtId="0" fontId="37" fillId="0" borderId="17" xfId="0" applyFont="1" applyBorder="1" applyAlignment="1">
      <alignment horizontal="center" vertical="center" wrapText="1"/>
    </xf>
    <xf numFmtId="0" fontId="37" fillId="0" borderId="24" xfId="0" applyFont="1" applyBorder="1" applyAlignment="1">
      <alignment horizontal="center" vertical="center" wrapText="1"/>
    </xf>
    <xf numFmtId="0" fontId="37" fillId="0" borderId="21" xfId="0" applyFont="1" applyBorder="1" applyAlignment="1">
      <alignment horizontal="center" vertical="center" wrapText="1"/>
    </xf>
    <xf numFmtId="0" fontId="30" fillId="0" borderId="25" xfId="0" applyFont="1" applyBorder="1" applyAlignment="1">
      <alignment horizontal="center" vertical="center" wrapText="1"/>
    </xf>
    <xf numFmtId="0" fontId="34" fillId="0" borderId="22" xfId="0" applyFont="1" applyBorder="1" applyAlignment="1">
      <alignment vertical="center"/>
    </xf>
    <xf numFmtId="4" fontId="29" fillId="0" borderId="1" xfId="0" applyNumberFormat="1" applyFont="1" applyBorder="1" applyAlignment="1">
      <alignment horizontal="center" vertical="center"/>
    </xf>
    <xf numFmtId="4" fontId="29" fillId="0" borderId="16" xfId="0" applyNumberFormat="1" applyFont="1" applyBorder="1" applyAlignment="1">
      <alignment horizontal="center" vertical="center"/>
    </xf>
    <xf numFmtId="0" fontId="27" fillId="0" borderId="24" xfId="0" applyFont="1" applyBorder="1"/>
    <xf numFmtId="0" fontId="27" fillId="0" borderId="28" xfId="0" applyFont="1" applyBorder="1"/>
    <xf numFmtId="0" fontId="37" fillId="0" borderId="24" xfId="0" applyFont="1" applyBorder="1"/>
    <xf numFmtId="0" fontId="37" fillId="0" borderId="28" xfId="0" applyFont="1" applyBorder="1"/>
    <xf numFmtId="0" fontId="34" fillId="0" borderId="24" xfId="0" applyFont="1" applyBorder="1" applyAlignment="1">
      <alignment horizontal="center" wrapText="1"/>
    </xf>
    <xf numFmtId="0" fontId="34" fillId="6" borderId="16" xfId="0" applyFont="1" applyFill="1" applyBorder="1" applyAlignment="1">
      <alignment horizontal="center" vertical="center"/>
    </xf>
    <xf numFmtId="0" fontId="34" fillId="6" borderId="21" xfId="0" applyFont="1" applyFill="1" applyBorder="1" applyAlignment="1">
      <alignment horizontal="center" vertical="center"/>
    </xf>
    <xf numFmtId="0" fontId="37" fillId="0" borderId="28" xfId="0" applyFont="1" applyBorder="1" applyAlignment="1">
      <alignment horizontal="center" vertical="center"/>
    </xf>
    <xf numFmtId="0" fontId="30" fillId="0" borderId="16" xfId="0" applyFont="1" applyBorder="1" applyAlignment="1">
      <alignment horizontal="center" vertical="top" wrapText="1"/>
    </xf>
    <xf numFmtId="0" fontId="34" fillId="0" borderId="24" xfId="0" applyFont="1" applyBorder="1" applyAlignment="1">
      <alignment horizontal="center" vertical="top"/>
    </xf>
    <xf numFmtId="0" fontId="34" fillId="0" borderId="21" xfId="0" applyFont="1" applyBorder="1" applyAlignment="1">
      <alignment horizontal="center" vertical="top"/>
    </xf>
    <xf numFmtId="0" fontId="30" fillId="6" borderId="16" xfId="0" applyFont="1" applyFill="1" applyBorder="1" applyAlignment="1">
      <alignment horizontal="center" vertical="top" wrapText="1"/>
    </xf>
    <xf numFmtId="0" fontId="34" fillId="6" borderId="16" xfId="0" applyFont="1" applyFill="1" applyBorder="1" applyAlignment="1">
      <alignment horizontal="center" vertical="top" wrapText="1"/>
    </xf>
    <xf numFmtId="0" fontId="34" fillId="6" borderId="16" xfId="0" applyFont="1" applyFill="1" applyBorder="1" applyAlignment="1">
      <alignment horizontal="center" vertical="center" wrapText="1"/>
    </xf>
    <xf numFmtId="0" fontId="30" fillId="0" borderId="21" xfId="0" applyFont="1" applyBorder="1" applyAlignment="1">
      <alignment horizontal="center" vertical="top" wrapText="1"/>
    </xf>
    <xf numFmtId="0" fontId="34" fillId="0" borderId="21" xfId="0" applyFont="1" applyBorder="1" applyAlignment="1">
      <alignment vertical="center"/>
    </xf>
    <xf numFmtId="0" fontId="25" fillId="0" borderId="21" xfId="0" applyFont="1" applyBorder="1" applyAlignment="1">
      <alignment horizontal="center" vertical="center"/>
    </xf>
    <xf numFmtId="0" fontId="25" fillId="0" borderId="21" xfId="0" applyFont="1" applyBorder="1" applyAlignment="1">
      <alignment horizontal="center" vertical="center" wrapText="1"/>
    </xf>
    <xf numFmtId="0" fontId="34" fillId="0" borderId="3" xfId="0" applyFont="1" applyBorder="1" applyAlignment="1">
      <alignment horizontal="center" vertical="center"/>
    </xf>
    <xf numFmtId="0" fontId="31" fillId="0" borderId="2" xfId="0" applyFont="1" applyBorder="1" applyAlignment="1">
      <alignment horizontal="center" vertical="center" wrapText="1"/>
    </xf>
    <xf numFmtId="0" fontId="37" fillId="0" borderId="17" xfId="0" applyFont="1" applyBorder="1" applyAlignment="1">
      <alignment horizontal="center" vertical="center"/>
    </xf>
    <xf numFmtId="0" fontId="29" fillId="0" borderId="1" xfId="0" applyFont="1" applyBorder="1" applyAlignment="1">
      <alignment horizontal="center" vertical="center" wrapText="1"/>
    </xf>
    <xf numFmtId="0" fontId="29" fillId="0" borderId="1" xfId="0" applyFont="1" applyBorder="1" applyAlignment="1">
      <alignment horizontal="center" vertical="center"/>
    </xf>
    <xf numFmtId="0" fontId="29" fillId="0" borderId="3" xfId="0" applyFont="1" applyBorder="1" applyAlignment="1">
      <alignment horizontal="center" vertical="center" wrapText="1"/>
    </xf>
    <xf numFmtId="0" fontId="29" fillId="0" borderId="2" xfId="0" applyFont="1" applyBorder="1" applyAlignment="1">
      <alignment horizontal="center" vertical="center" wrapText="1"/>
    </xf>
    <xf numFmtId="0" fontId="34" fillId="0" borderId="2" xfId="0" applyFont="1" applyBorder="1" applyAlignment="1">
      <alignment horizontal="center" vertical="center" wrapText="1"/>
    </xf>
    <xf numFmtId="4" fontId="29" fillId="0" borderId="3" xfId="0" applyNumberFormat="1" applyFont="1" applyBorder="1" applyAlignment="1">
      <alignment horizontal="center" vertical="center" wrapText="1"/>
    </xf>
    <xf numFmtId="4" fontId="29" fillId="0" borderId="2" xfId="0" applyNumberFormat="1" applyFont="1" applyBorder="1" applyAlignment="1">
      <alignment horizontal="center" vertical="center" wrapText="1"/>
    </xf>
    <xf numFmtId="0" fontId="34" fillId="0" borderId="19" xfId="0" applyFont="1" applyBorder="1" applyAlignment="1">
      <alignment horizontal="center" vertical="center"/>
    </xf>
    <xf numFmtId="0" fontId="34" fillId="0" borderId="25" xfId="0" applyFont="1" applyBorder="1" applyAlignment="1">
      <alignment horizontal="center" vertical="center"/>
    </xf>
    <xf numFmtId="0" fontId="34" fillId="0" borderId="22" xfId="0" applyFont="1" applyBorder="1" applyAlignment="1">
      <alignment horizontal="center" vertical="center"/>
    </xf>
    <xf numFmtId="0" fontId="30" fillId="0" borderId="16" xfId="0" applyFont="1" applyBorder="1" applyAlignment="1">
      <alignment vertical="center"/>
    </xf>
    <xf numFmtId="0" fontId="34" fillId="6" borderId="24" xfId="0" applyFont="1" applyFill="1" applyBorder="1" applyAlignment="1">
      <alignment horizontal="center" vertical="center"/>
    </xf>
    <xf numFmtId="4" fontId="29" fillId="0" borderId="19" xfId="0" applyNumberFormat="1" applyFont="1" applyBorder="1" applyAlignment="1">
      <alignment horizontal="center" vertical="center"/>
    </xf>
    <xf numFmtId="0" fontId="29" fillId="0" borderId="22" xfId="0" applyFont="1" applyBorder="1"/>
    <xf numFmtId="0" fontId="30" fillId="0" borderId="20" xfId="0" applyFont="1" applyBorder="1" applyAlignment="1">
      <alignment horizontal="center" vertical="center"/>
    </xf>
    <xf numFmtId="0" fontId="34" fillId="0" borderId="23" xfId="0" applyFont="1" applyBorder="1"/>
    <xf numFmtId="4" fontId="37" fillId="6" borderId="19" xfId="0" applyNumberFormat="1" applyFont="1" applyFill="1" applyBorder="1" applyAlignment="1">
      <alignment horizontal="center" vertical="center"/>
    </xf>
    <xf numFmtId="0" fontId="29" fillId="0" borderId="25" xfId="0" applyFont="1" applyBorder="1"/>
    <xf numFmtId="0" fontId="30" fillId="6" borderId="20" xfId="0" applyFont="1" applyFill="1" applyBorder="1" applyAlignment="1">
      <alignment horizontal="center" vertical="center"/>
    </xf>
    <xf numFmtId="0" fontId="34" fillId="0" borderId="27" xfId="0" applyFont="1" applyBorder="1"/>
    <xf numFmtId="4" fontId="37" fillId="0" borderId="19" xfId="0" applyNumberFormat="1" applyFont="1" applyBorder="1" applyAlignment="1">
      <alignment horizontal="center" vertical="center"/>
    </xf>
    <xf numFmtId="4" fontId="29" fillId="0" borderId="1" xfId="0" applyNumberFormat="1" applyFont="1" applyBorder="1" applyAlignment="1">
      <alignment horizontal="center" vertical="center" wrapText="1"/>
    </xf>
    <xf numFmtId="4" fontId="37" fillId="0" borderId="19" xfId="0" applyNumberFormat="1" applyFont="1" applyBorder="1" applyAlignment="1">
      <alignment horizontal="center" vertical="center" wrapText="1"/>
    </xf>
    <xf numFmtId="14" fontId="25" fillId="0" borderId="1" xfId="0" applyNumberFormat="1" applyFont="1" applyBorder="1" applyAlignment="1">
      <alignment horizontal="center" vertical="center" wrapText="1"/>
    </xf>
    <xf numFmtId="14" fontId="34" fillId="0" borderId="1" xfId="0" applyNumberFormat="1" applyFont="1" applyBorder="1" applyAlignment="1">
      <alignment horizontal="center" vertical="center" wrapText="1"/>
    </xf>
    <xf numFmtId="4" fontId="29" fillId="0" borderId="1" xfId="2" applyNumberFormat="1" applyFont="1" applyBorder="1" applyAlignment="1">
      <alignment horizontal="center" vertical="center" wrapText="1"/>
    </xf>
    <xf numFmtId="0" fontId="25" fillId="0" borderId="3" xfId="0" applyFont="1" applyBorder="1" applyAlignment="1">
      <alignment horizontal="center" vertical="center" wrapText="1"/>
    </xf>
    <xf numFmtId="4" fontId="34" fillId="0" borderId="1" xfId="2" applyNumberFormat="1" applyFont="1" applyBorder="1" applyAlignment="1">
      <alignment horizontal="center" vertical="center" wrapText="1"/>
    </xf>
    <xf numFmtId="0" fontId="34" fillId="0" borderId="1" xfId="2" applyFont="1" applyBorder="1" applyAlignment="1">
      <alignment horizontal="center" vertical="center" wrapText="1"/>
    </xf>
    <xf numFmtId="4" fontId="27" fillId="0" borderId="1" xfId="0" applyNumberFormat="1" applyFont="1" applyBorder="1" applyAlignment="1">
      <alignment horizontal="center" vertical="center" wrapText="1"/>
    </xf>
    <xf numFmtId="14" fontId="25" fillId="5" borderId="1" xfId="0" applyNumberFormat="1" applyFont="1" applyFill="1" applyBorder="1" applyAlignment="1">
      <alignment horizontal="center" vertical="center" wrapText="1"/>
    </xf>
    <xf numFmtId="0" fontId="29" fillId="0" borderId="1" xfId="2" applyFont="1" applyBorder="1" applyAlignment="1">
      <alignment horizontal="center" vertical="center" wrapText="1"/>
    </xf>
    <xf numFmtId="0" fontId="29" fillId="0" borderId="5" xfId="0" applyFont="1" applyBorder="1" applyAlignment="1">
      <alignment horizontal="center" vertical="center" wrapText="1"/>
    </xf>
    <xf numFmtId="0" fontId="27" fillId="0" borderId="2" xfId="0" applyFont="1" applyBorder="1" applyAlignment="1">
      <alignment horizontal="center" vertical="center" wrapText="1"/>
    </xf>
    <xf numFmtId="4" fontId="27" fillId="0" borderId="1" xfId="0" applyNumberFormat="1" applyFont="1" applyBorder="1" applyAlignment="1">
      <alignment horizontal="center" vertical="center"/>
    </xf>
    <xf numFmtId="0" fontId="27" fillId="0" borderId="5" xfId="0" applyFont="1" applyBorder="1" applyAlignment="1">
      <alignment horizontal="center" vertical="center" wrapText="1"/>
    </xf>
    <xf numFmtId="0" fontId="27" fillId="0" borderId="5" xfId="0" applyFont="1" applyBorder="1" applyAlignment="1">
      <alignment horizontal="center" vertical="center"/>
    </xf>
    <xf numFmtId="0" fontId="27" fillId="0" borderId="2" xfId="0" applyFont="1" applyBorder="1" applyAlignment="1">
      <alignment horizontal="center" vertical="center"/>
    </xf>
    <xf numFmtId="4" fontId="27" fillId="0" borderId="3" xfId="0" applyNumberFormat="1" applyFont="1" applyBorder="1" applyAlignment="1">
      <alignment horizontal="center" vertical="center"/>
    </xf>
    <xf numFmtId="4" fontId="27" fillId="0" borderId="2" xfId="0" applyNumberFormat="1" applyFont="1" applyBorder="1" applyAlignment="1">
      <alignment horizontal="center" vertical="center"/>
    </xf>
    <xf numFmtId="4" fontId="27" fillId="0" borderId="5" xfId="0" applyNumberFormat="1" applyFont="1" applyBorder="1" applyAlignment="1">
      <alignment horizontal="center" vertical="center"/>
    </xf>
    <xf numFmtId="0" fontId="34" fillId="0" borderId="5" xfId="0" applyFont="1" applyBorder="1" applyAlignment="1">
      <alignment horizontal="center" vertical="center" wrapText="1"/>
    </xf>
    <xf numFmtId="0" fontId="34" fillId="0" borderId="5" xfId="0" applyFont="1" applyBorder="1" applyAlignment="1">
      <alignment horizontal="center" vertical="center"/>
    </xf>
    <xf numFmtId="0" fontId="32" fillId="0" borderId="3" xfId="0" applyFont="1" applyBorder="1" applyAlignment="1">
      <alignment horizontal="center" vertical="center" wrapText="1"/>
    </xf>
    <xf numFmtId="0" fontId="32" fillId="0" borderId="5" xfId="0" applyFont="1" applyBorder="1" applyAlignment="1">
      <alignment horizontal="center" vertical="center" wrapText="1"/>
    </xf>
    <xf numFmtId="0" fontId="32" fillId="0" borderId="2" xfId="0" applyFont="1" applyBorder="1" applyAlignment="1">
      <alignment horizontal="center" vertical="center" wrapText="1"/>
    </xf>
    <xf numFmtId="0" fontId="25" fillId="0" borderId="13" xfId="0" applyFont="1" applyBorder="1" applyAlignment="1">
      <alignment horizontal="center" vertical="center"/>
    </xf>
    <xf numFmtId="0" fontId="25" fillId="0" borderId="14" xfId="0" applyFont="1" applyBorder="1" applyAlignment="1">
      <alignment horizontal="center" vertical="center"/>
    </xf>
    <xf numFmtId="0" fontId="31" fillId="0" borderId="5" xfId="0" applyFont="1" applyBorder="1" applyAlignment="1">
      <alignment horizontal="center" vertical="center" wrapText="1"/>
    </xf>
    <xf numFmtId="0" fontId="31" fillId="0" borderId="5" xfId="0" applyFont="1" applyBorder="1" applyAlignment="1">
      <alignment horizontal="center" vertical="center"/>
    </xf>
    <xf numFmtId="0" fontId="31" fillId="0" borderId="2" xfId="0" applyFont="1" applyBorder="1" applyAlignment="1">
      <alignment horizontal="center" vertical="center"/>
    </xf>
    <xf numFmtId="0" fontId="26" fillId="0" borderId="0" xfId="0" applyFont="1" applyAlignment="1">
      <alignment horizontal="center"/>
    </xf>
    <xf numFmtId="0" fontId="28" fillId="0" borderId="0" xfId="0" applyFont="1" applyAlignment="1">
      <alignment horizontal="center" vertical="center"/>
    </xf>
    <xf numFmtId="0" fontId="0" fillId="0" borderId="3" xfId="0" applyBorder="1" applyAlignment="1">
      <alignment horizontal="center" vertical="center"/>
    </xf>
    <xf numFmtId="0" fontId="0" fillId="0" borderId="5" xfId="0" applyBorder="1" applyAlignment="1">
      <alignment horizontal="center" vertical="center"/>
    </xf>
    <xf numFmtId="0" fontId="0" fillId="0" borderId="2" xfId="0" applyBorder="1" applyAlignment="1">
      <alignment horizontal="center" vertical="center"/>
    </xf>
    <xf numFmtId="0" fontId="48" fillId="0" borderId="3" xfId="0" applyFont="1" applyBorder="1" applyAlignment="1">
      <alignment horizontal="center" vertical="center" wrapText="1"/>
    </xf>
    <xf numFmtId="0" fontId="48" fillId="0" borderId="5" xfId="0" applyFont="1" applyBorder="1" applyAlignment="1">
      <alignment horizontal="center" vertical="center" wrapText="1"/>
    </xf>
    <xf numFmtId="0" fontId="48" fillId="0" borderId="2" xfId="0" applyFont="1" applyBorder="1" applyAlignment="1">
      <alignment horizontal="center" vertical="center" wrapText="1"/>
    </xf>
    <xf numFmtId="0" fontId="51" fillId="0" borderId="40" xfId="0" applyFont="1" applyBorder="1" applyAlignment="1">
      <alignment horizontal="center" vertical="center" wrapText="1"/>
    </xf>
    <xf numFmtId="0" fontId="51" fillId="0" borderId="0" xfId="0" applyFont="1" applyBorder="1" applyAlignment="1">
      <alignment horizontal="center" vertical="center" wrapText="1"/>
    </xf>
    <xf numFmtId="0" fontId="51" fillId="0" borderId="12" xfId="0" applyFont="1" applyBorder="1" applyAlignment="1">
      <alignment horizontal="center" vertical="center" wrapText="1"/>
    </xf>
    <xf numFmtId="0" fontId="50" fillId="0" borderId="15" xfId="0" applyFont="1" applyBorder="1" applyAlignment="1">
      <alignment horizontal="center" vertical="center"/>
    </xf>
    <xf numFmtId="0" fontId="50" fillId="0" borderId="39" xfId="0" applyFont="1" applyBorder="1" applyAlignment="1">
      <alignment horizontal="center" vertical="center"/>
    </xf>
    <xf numFmtId="0" fontId="50" fillId="0" borderId="38" xfId="0" applyFont="1" applyBorder="1" applyAlignment="1">
      <alignment horizontal="center" vertical="center"/>
    </xf>
    <xf numFmtId="0" fontId="0" fillId="0" borderId="3" xfId="0" applyBorder="1" applyAlignment="1">
      <alignment horizontal="center" vertical="center" wrapText="1"/>
    </xf>
    <xf numFmtId="4" fontId="47" fillId="0" borderId="1" xfId="0" applyNumberFormat="1" applyFont="1" applyBorder="1" applyAlignment="1">
      <alignment horizontal="right" vertical="center" wrapText="1"/>
    </xf>
    <xf numFmtId="4" fontId="47" fillId="0" borderId="3" xfId="0" applyNumberFormat="1" applyFont="1" applyBorder="1" applyAlignment="1">
      <alignment horizontal="right" vertical="center" wrapText="1"/>
    </xf>
    <xf numFmtId="4" fontId="25" fillId="0" borderId="3" xfId="0" applyNumberFormat="1" applyFont="1" applyBorder="1" applyAlignment="1">
      <alignment horizontal="center" vertical="center"/>
    </xf>
    <xf numFmtId="4" fontId="25" fillId="0" borderId="5" xfId="0" applyNumberFormat="1" applyFont="1" applyBorder="1" applyAlignment="1">
      <alignment horizontal="center" vertical="center"/>
    </xf>
    <xf numFmtId="4" fontId="25" fillId="0" borderId="2" xfId="0" applyNumberFormat="1" applyFont="1" applyBorder="1" applyAlignment="1">
      <alignment horizontal="center" vertical="center"/>
    </xf>
    <xf numFmtId="4" fontId="47" fillId="0" borderId="3" xfId="0" applyNumberFormat="1" applyFont="1" applyBorder="1" applyAlignment="1">
      <alignment horizontal="center" vertical="center" wrapText="1"/>
    </xf>
    <xf numFmtId="4" fontId="47" fillId="0" borderId="5" xfId="0" applyNumberFormat="1" applyFont="1" applyBorder="1" applyAlignment="1">
      <alignment horizontal="center" vertical="center" wrapText="1"/>
    </xf>
    <xf numFmtId="4" fontId="47" fillId="0" borderId="2" xfId="0" applyNumberFormat="1" applyFont="1" applyBorder="1" applyAlignment="1">
      <alignment horizontal="center" vertical="center" wrapText="1"/>
    </xf>
    <xf numFmtId="4" fontId="30" fillId="0" borderId="3" xfId="0" applyNumberFormat="1" applyFont="1" applyBorder="1" applyAlignment="1">
      <alignment horizontal="center" vertical="center"/>
    </xf>
    <xf numFmtId="4" fontId="30" fillId="0" borderId="2" xfId="0" applyNumberFormat="1" applyFont="1" applyBorder="1" applyAlignment="1">
      <alignment horizontal="center" vertical="center"/>
    </xf>
    <xf numFmtId="0" fontId="47" fillId="0" borderId="1" xfId="0" applyFont="1" applyBorder="1" applyAlignment="1">
      <alignment horizontal="center" vertical="center" wrapText="1"/>
    </xf>
    <xf numFmtId="0" fontId="47" fillId="0" borderId="3" xfId="0" applyFont="1" applyBorder="1" applyAlignment="1">
      <alignment horizontal="center" vertical="center" wrapText="1"/>
    </xf>
    <xf numFmtId="0" fontId="48" fillId="0" borderId="1" xfId="0" applyFont="1" applyBorder="1" applyAlignment="1">
      <alignment horizontal="center" vertical="center" wrapText="1"/>
    </xf>
    <xf numFmtId="4" fontId="47" fillId="0" borderId="1" xfId="0" applyNumberFormat="1" applyFont="1" applyBorder="1" applyAlignment="1">
      <alignment horizontal="center" vertical="center" wrapText="1"/>
    </xf>
    <xf numFmtId="4" fontId="47" fillId="0" borderId="40" xfId="0" applyNumberFormat="1" applyFont="1" applyBorder="1" applyAlignment="1">
      <alignment horizontal="center" vertical="center" wrapText="1"/>
    </xf>
    <xf numFmtId="4" fontId="47" fillId="0" borderId="0" xfId="0" applyNumberFormat="1" applyFont="1" applyBorder="1" applyAlignment="1">
      <alignment horizontal="center" vertical="center" wrapText="1"/>
    </xf>
    <xf numFmtId="4" fontId="47" fillId="0" borderId="12" xfId="0" applyNumberFormat="1" applyFont="1" applyBorder="1" applyAlignment="1">
      <alignment horizontal="center" vertical="center" wrapText="1"/>
    </xf>
    <xf numFmtId="4" fontId="30" fillId="0" borderId="40" xfId="0" applyNumberFormat="1" applyFont="1" applyBorder="1" applyAlignment="1">
      <alignment horizontal="center" vertical="center"/>
    </xf>
    <xf numFmtId="4" fontId="30" fillId="0" borderId="0" xfId="0" applyNumberFormat="1" applyFont="1" applyBorder="1" applyAlignment="1">
      <alignment horizontal="center" vertical="center"/>
    </xf>
    <xf numFmtId="4" fontId="30" fillId="0" borderId="12" xfId="0" applyNumberFormat="1" applyFont="1" applyBorder="1" applyAlignment="1">
      <alignment horizontal="center" vertical="center"/>
    </xf>
    <xf numFmtId="0" fontId="0" fillId="0" borderId="15" xfId="0" applyBorder="1" applyAlignment="1">
      <alignment horizontal="center" vertical="center"/>
    </xf>
    <xf numFmtId="0" fontId="0" fillId="0" borderId="39" xfId="0" applyBorder="1" applyAlignment="1">
      <alignment horizontal="center" vertical="center"/>
    </xf>
    <xf numFmtId="0" fontId="0" fillId="0" borderId="38" xfId="0" applyBorder="1" applyAlignment="1">
      <alignment horizontal="center" vertical="center"/>
    </xf>
    <xf numFmtId="0" fontId="27" fillId="0" borderId="15" xfId="0" applyFont="1" applyBorder="1" applyAlignment="1">
      <alignment horizontal="center" vertical="center"/>
    </xf>
    <xf numFmtId="0" fontId="27" fillId="0" borderId="39" xfId="0" applyFont="1" applyBorder="1" applyAlignment="1">
      <alignment horizontal="center" vertical="center"/>
    </xf>
    <xf numFmtId="0" fontId="27" fillId="0" borderId="38" xfId="0" applyFont="1" applyBorder="1" applyAlignment="1">
      <alignment horizontal="center" vertical="center"/>
    </xf>
    <xf numFmtId="0" fontId="54" fillId="0" borderId="3" xfId="0" applyFont="1" applyBorder="1" applyAlignment="1">
      <alignment horizontal="center" vertical="center" wrapText="1"/>
    </xf>
    <xf numFmtId="0" fontId="54" fillId="0" borderId="5" xfId="0" applyFont="1" applyBorder="1" applyAlignment="1">
      <alignment horizontal="center" vertical="center" wrapText="1"/>
    </xf>
    <xf numFmtId="0" fontId="54" fillId="0" borderId="2" xfId="0" applyFont="1" applyBorder="1" applyAlignment="1">
      <alignment horizontal="center" vertical="center" wrapText="1"/>
    </xf>
    <xf numFmtId="0" fontId="31" fillId="0" borderId="13" xfId="0" applyFont="1" applyBorder="1" applyAlignment="1">
      <alignment horizontal="center" vertical="center" wrapText="1"/>
    </xf>
    <xf numFmtId="0" fontId="1" fillId="0" borderId="15" xfId="0" applyFont="1" applyBorder="1" applyAlignment="1">
      <alignment horizontal="center" vertical="center"/>
    </xf>
    <xf numFmtId="0" fontId="1" fillId="0" borderId="39" xfId="0" applyFont="1" applyBorder="1" applyAlignment="1">
      <alignment horizontal="center" vertical="center"/>
    </xf>
    <xf numFmtId="0" fontId="1" fillId="0" borderId="38" xfId="0" applyFont="1" applyBorder="1" applyAlignment="1">
      <alignment horizontal="center" vertical="center"/>
    </xf>
    <xf numFmtId="0" fontId="0" fillId="0" borderId="40" xfId="0" applyBorder="1" applyAlignment="1">
      <alignment horizontal="center" vertical="center" wrapText="1"/>
    </xf>
    <xf numFmtId="0" fontId="0" fillId="0" borderId="12" xfId="0" applyBorder="1" applyAlignment="1">
      <alignment horizontal="center" vertical="center" wrapText="1"/>
    </xf>
    <xf numFmtId="0" fontId="0" fillId="0" borderId="40" xfId="0" applyBorder="1" applyAlignment="1">
      <alignment horizontal="center" vertical="center"/>
    </xf>
    <xf numFmtId="0" fontId="0" fillId="0" borderId="12" xfId="0" applyBorder="1" applyAlignment="1">
      <alignment horizontal="center" vertical="center"/>
    </xf>
    <xf numFmtId="0" fontId="0" fillId="0" borderId="0" xfId="0" applyAlignment="1">
      <alignment wrapText="1"/>
    </xf>
    <xf numFmtId="0" fontId="1" fillId="0" borderId="0" xfId="0" applyFont="1" applyAlignment="1">
      <alignment wrapText="1"/>
    </xf>
    <xf numFmtId="0" fontId="1" fillId="0" borderId="0" xfId="5" applyFont="1" applyAlignment="1">
      <alignment horizontal="center" vertical="center" wrapText="1"/>
    </xf>
    <xf numFmtId="0" fontId="55" fillId="0" borderId="0" xfId="9"/>
    <xf numFmtId="0" fontId="56" fillId="0" borderId="0" xfId="9" applyFont="1"/>
    <xf numFmtId="0" fontId="55" fillId="5" borderId="0" xfId="9" applyFill="1"/>
    <xf numFmtId="0" fontId="55" fillId="0" borderId="0" xfId="9" applyBorder="1"/>
    <xf numFmtId="4" fontId="57" fillId="5" borderId="0" xfId="9" applyNumberFormat="1" applyFont="1" applyFill="1" applyBorder="1" applyAlignment="1">
      <alignment horizontal="right"/>
    </xf>
    <xf numFmtId="0" fontId="46" fillId="0" borderId="9" xfId="9" applyFont="1" applyFill="1" applyBorder="1" applyAlignment="1">
      <alignment horizontal="left" vertical="center" wrapText="1"/>
    </xf>
    <xf numFmtId="4" fontId="57" fillId="5" borderId="1" xfId="9" applyNumberFormat="1" applyFont="1" applyFill="1" applyBorder="1" applyAlignment="1">
      <alignment horizontal="right"/>
    </xf>
    <xf numFmtId="4" fontId="58" fillId="0" borderId="1" xfId="9" applyNumberFormat="1" applyFont="1" applyFill="1" applyBorder="1" applyAlignment="1">
      <alignment horizontal="center" vertical="center" wrapText="1"/>
    </xf>
    <xf numFmtId="0" fontId="58" fillId="0" borderId="9" xfId="9" applyFont="1" applyFill="1" applyBorder="1" applyAlignment="1">
      <alignment horizontal="center" vertical="center" wrapText="1"/>
    </xf>
    <xf numFmtId="0" fontId="58" fillId="0" borderId="11" xfId="9" applyFont="1" applyFill="1" applyBorder="1" applyAlignment="1">
      <alignment horizontal="center" vertical="center" wrapText="1"/>
    </xf>
    <xf numFmtId="0" fontId="58" fillId="0" borderId="10" xfId="9" applyFont="1" applyFill="1" applyBorder="1" applyAlignment="1">
      <alignment horizontal="center" vertical="center" wrapText="1"/>
    </xf>
    <xf numFmtId="0" fontId="59" fillId="0" borderId="1" xfId="9" applyFont="1" applyFill="1" applyBorder="1" applyAlignment="1">
      <alignment vertical="center"/>
    </xf>
    <xf numFmtId="0" fontId="60" fillId="0" borderId="9" xfId="9" applyFont="1" applyFill="1" applyBorder="1" applyAlignment="1">
      <alignment horizontal="left" vertical="center" wrapText="1"/>
    </xf>
    <xf numFmtId="0" fontId="46" fillId="0" borderId="1" xfId="9" applyFont="1" applyFill="1" applyBorder="1" applyAlignment="1">
      <alignment horizontal="left" vertical="center" wrapText="1"/>
    </xf>
    <xf numFmtId="4" fontId="59" fillId="0" borderId="2" xfId="9" applyNumberFormat="1" applyFont="1" applyFill="1" applyBorder="1" applyAlignment="1">
      <alignment horizontal="center" vertical="center" wrapText="1"/>
    </xf>
    <xf numFmtId="4" fontId="59" fillId="0" borderId="1" xfId="9" applyNumberFormat="1" applyFont="1" applyFill="1" applyBorder="1" applyAlignment="1">
      <alignment horizontal="center" vertical="center" wrapText="1"/>
    </xf>
    <xf numFmtId="0" fontId="59" fillId="0" borderId="1" xfId="9" applyFont="1" applyFill="1" applyBorder="1" applyAlignment="1">
      <alignment horizontal="center" vertical="center" wrapText="1"/>
    </xf>
    <xf numFmtId="0" fontId="59" fillId="0" borderId="1" xfId="9" applyFont="1" applyFill="1" applyBorder="1" applyAlignment="1">
      <alignment horizontal="left" vertical="center" wrapText="1"/>
    </xf>
    <xf numFmtId="0" fontId="59" fillId="0" borderId="1" xfId="9" applyFont="1" applyFill="1" applyBorder="1" applyAlignment="1">
      <alignment horizontal="center" vertical="center"/>
    </xf>
    <xf numFmtId="4" fontId="57" fillId="5" borderId="1" xfId="9" applyNumberFormat="1" applyFont="1" applyFill="1" applyBorder="1" applyAlignment="1">
      <alignment horizontal="center"/>
    </xf>
    <xf numFmtId="4" fontId="59" fillId="0" borderId="3" xfId="9" applyNumberFormat="1" applyFont="1" applyFill="1" applyBorder="1" applyAlignment="1">
      <alignment horizontal="center" vertical="center" wrapText="1"/>
    </xf>
    <xf numFmtId="0" fontId="58" fillId="0" borderId="1" xfId="9" applyFont="1" applyFill="1" applyBorder="1" applyAlignment="1">
      <alignment horizontal="center" vertical="center" wrapText="1"/>
    </xf>
    <xf numFmtId="0" fontId="46" fillId="0" borderId="38" xfId="9" applyFont="1" applyFill="1" applyBorder="1" applyAlignment="1">
      <alignment horizontal="left" vertical="center" wrapText="1"/>
    </xf>
    <xf numFmtId="4" fontId="61" fillId="0" borderId="12" xfId="9" applyNumberFormat="1" applyFont="1" applyFill="1" applyBorder="1" applyAlignment="1">
      <alignment horizontal="center" vertical="center" wrapText="1"/>
    </xf>
    <xf numFmtId="4" fontId="61" fillId="0" borderId="12" xfId="9" applyNumberFormat="1" applyFont="1" applyFill="1" applyBorder="1" applyAlignment="1">
      <alignment horizontal="left" vertical="center" wrapText="1"/>
    </xf>
    <xf numFmtId="0" fontId="61" fillId="0" borderId="12" xfId="9" applyFont="1" applyFill="1" applyBorder="1" applyAlignment="1">
      <alignment horizontal="left" vertical="center" wrapText="1"/>
    </xf>
    <xf numFmtId="0" fontId="59" fillId="0" borderId="12" xfId="9" applyFont="1" applyFill="1" applyBorder="1" applyAlignment="1">
      <alignment horizontal="left" vertical="center" wrapText="1"/>
    </xf>
    <xf numFmtId="0" fontId="58" fillId="0" borderId="12" xfId="9" applyFont="1" applyFill="1" applyBorder="1" applyAlignment="1">
      <alignment horizontal="center" vertical="center" wrapText="1"/>
    </xf>
    <xf numFmtId="0" fontId="59" fillId="0" borderId="14" xfId="9" applyFont="1" applyFill="1" applyBorder="1" applyAlignment="1">
      <alignment vertical="center"/>
    </xf>
    <xf numFmtId="0" fontId="59" fillId="0" borderId="2" xfId="9" applyFont="1" applyFill="1" applyBorder="1" applyAlignment="1">
      <alignment vertical="center"/>
    </xf>
    <xf numFmtId="0" fontId="59" fillId="0" borderId="3" xfId="9" applyFont="1" applyFill="1" applyBorder="1" applyAlignment="1">
      <alignment vertical="center"/>
    </xf>
    <xf numFmtId="0" fontId="58" fillId="0" borderId="1" xfId="9" applyFont="1" applyFill="1" applyBorder="1" applyAlignment="1">
      <alignment vertical="center" wrapText="1"/>
    </xf>
    <xf numFmtId="4" fontId="61" fillId="0" borderId="1" xfId="9" applyNumberFormat="1" applyFont="1" applyFill="1" applyBorder="1" applyAlignment="1">
      <alignment horizontal="center" vertical="center" wrapText="1"/>
    </xf>
    <xf numFmtId="4" fontId="61" fillId="0" borderId="1" xfId="9" applyNumberFormat="1" applyFont="1" applyFill="1" applyBorder="1" applyAlignment="1">
      <alignment horizontal="left" vertical="center" wrapText="1"/>
    </xf>
    <xf numFmtId="4" fontId="59" fillId="0" borderId="1" xfId="9" applyNumberFormat="1" applyFont="1" applyFill="1" applyBorder="1" applyAlignment="1">
      <alignment horizontal="left" vertical="center" wrapText="1"/>
    </xf>
    <xf numFmtId="0" fontId="59" fillId="0" borderId="3" xfId="9" applyFont="1" applyFill="1" applyBorder="1" applyAlignment="1">
      <alignment horizontal="center" vertical="center" wrapText="1"/>
    </xf>
    <xf numFmtId="0" fontId="56" fillId="5" borderId="0" xfId="9" applyFont="1" applyFill="1" applyBorder="1"/>
    <xf numFmtId="0" fontId="61" fillId="5" borderId="0" xfId="9" applyFont="1" applyFill="1" applyBorder="1" applyAlignment="1">
      <alignment horizontal="left" vertical="center" wrapText="1"/>
    </xf>
    <xf numFmtId="0" fontId="61" fillId="5" borderId="13" xfId="9" applyFont="1" applyFill="1" applyBorder="1" applyAlignment="1">
      <alignment horizontal="left" vertical="center" wrapText="1"/>
    </xf>
    <xf numFmtId="0" fontId="56" fillId="0" borderId="0" xfId="9" applyFont="1" applyBorder="1"/>
    <xf numFmtId="0" fontId="61" fillId="9" borderId="0" xfId="9" applyFont="1" applyFill="1" applyBorder="1" applyAlignment="1">
      <alignment horizontal="left" vertical="center" wrapText="1"/>
    </xf>
    <xf numFmtId="0" fontId="61" fillId="9" borderId="13" xfId="9" applyFont="1" applyFill="1" applyBorder="1" applyAlignment="1">
      <alignment horizontal="left" vertical="center" wrapText="1"/>
    </xf>
    <xf numFmtId="0" fontId="61" fillId="9" borderId="0" xfId="9" applyFont="1" applyFill="1" applyBorder="1" applyAlignment="1">
      <alignment horizontal="left" vertical="center" wrapText="1"/>
    </xf>
    <xf numFmtId="0" fontId="61" fillId="9" borderId="13" xfId="9" applyFont="1" applyFill="1" applyBorder="1" applyAlignment="1">
      <alignment horizontal="left" vertical="center" wrapText="1"/>
    </xf>
    <xf numFmtId="0" fontId="62" fillId="0" borderId="1" xfId="9" applyFont="1" applyBorder="1" applyAlignment="1">
      <alignment vertical="center" wrapText="1"/>
    </xf>
    <xf numFmtId="166" fontId="58" fillId="0" borderId="1" xfId="9" applyNumberFormat="1" applyFont="1" applyFill="1" applyBorder="1" applyAlignment="1">
      <alignment horizontal="center" vertical="center" wrapText="1"/>
    </xf>
    <xf numFmtId="0" fontId="58" fillId="0" borderId="0" xfId="9" applyFont="1" applyFill="1" applyBorder="1" applyAlignment="1">
      <alignment horizontal="left" vertical="center" wrapText="1"/>
    </xf>
    <xf numFmtId="0" fontId="60" fillId="0" borderId="1" xfId="9" applyFont="1" applyFill="1" applyBorder="1" applyAlignment="1">
      <alignment horizontal="left" vertical="center" wrapText="1"/>
    </xf>
    <xf numFmtId="4" fontId="57" fillId="0" borderId="1" xfId="9" applyNumberFormat="1" applyFont="1" applyFill="1" applyBorder="1" applyAlignment="1">
      <alignment horizontal="right"/>
    </xf>
    <xf numFmtId="167" fontId="58" fillId="0" borderId="2" xfId="9" applyNumberFormat="1" applyFont="1" applyFill="1" applyBorder="1" applyAlignment="1">
      <alignment horizontal="center" vertical="center" wrapText="1"/>
    </xf>
    <xf numFmtId="167" fontId="59" fillId="0" borderId="1" xfId="9" applyNumberFormat="1" applyFont="1" applyFill="1" applyBorder="1" applyAlignment="1">
      <alignment horizontal="center" vertical="center" wrapText="1"/>
    </xf>
    <xf numFmtId="166" fontId="59" fillId="0" borderId="1" xfId="9" applyNumberFormat="1" applyFont="1" applyFill="1" applyBorder="1" applyAlignment="1">
      <alignment horizontal="center" vertical="center" wrapText="1"/>
    </xf>
    <xf numFmtId="0" fontId="58" fillId="0" borderId="1" xfId="9" applyFont="1" applyFill="1" applyBorder="1" applyAlignment="1">
      <alignment horizontal="left" vertical="center" wrapText="1"/>
    </xf>
    <xf numFmtId="167" fontId="58" fillId="0" borderId="3" xfId="9" applyNumberFormat="1" applyFont="1" applyFill="1" applyBorder="1" applyAlignment="1">
      <alignment horizontal="center" vertical="center" wrapText="1"/>
    </xf>
    <xf numFmtId="4" fontId="57" fillId="5" borderId="3" xfId="9" applyNumberFormat="1" applyFont="1" applyFill="1" applyBorder="1" applyAlignment="1">
      <alignment horizontal="right"/>
    </xf>
    <xf numFmtId="167" fontId="58" fillId="0" borderId="2" xfId="9" applyNumberFormat="1" applyFont="1" applyFill="1" applyBorder="1" applyAlignment="1">
      <alignment horizontal="center" vertical="center" wrapText="1"/>
    </xf>
    <xf numFmtId="167" fontId="58" fillId="0" borderId="1" xfId="9" applyNumberFormat="1" applyFont="1" applyFill="1" applyBorder="1" applyAlignment="1">
      <alignment horizontal="center" vertical="center" wrapText="1"/>
    </xf>
    <xf numFmtId="167" fontId="58" fillId="0" borderId="1" xfId="9" applyNumberFormat="1" applyFont="1" applyFill="1" applyBorder="1" applyAlignment="1">
      <alignment horizontal="center" vertical="center" wrapText="1"/>
    </xf>
    <xf numFmtId="167" fontId="58" fillId="0" borderId="0" xfId="9" applyNumberFormat="1" applyFont="1" applyFill="1" applyBorder="1" applyAlignment="1">
      <alignment horizontal="center" vertical="center" wrapText="1"/>
    </xf>
    <xf numFmtId="167" fontId="58" fillId="0" borderId="13" xfId="9" applyNumberFormat="1" applyFont="1" applyFill="1" applyBorder="1" applyAlignment="1">
      <alignment horizontal="center" vertical="center" wrapText="1"/>
    </xf>
    <xf numFmtId="0" fontId="58" fillId="0" borderId="1" xfId="9" applyFont="1" applyFill="1" applyBorder="1" applyAlignment="1">
      <alignment horizontal="center" vertical="center" wrapText="1"/>
    </xf>
    <xf numFmtId="4" fontId="57" fillId="5" borderId="9" xfId="9" applyNumberFormat="1" applyFont="1" applyFill="1" applyBorder="1" applyAlignment="1">
      <alignment horizontal="right"/>
    </xf>
    <xf numFmtId="4" fontId="57" fillId="5" borderId="2" xfId="9" applyNumberFormat="1" applyFont="1" applyFill="1" applyBorder="1" applyAlignment="1">
      <alignment horizontal="right"/>
    </xf>
    <xf numFmtId="0" fontId="58" fillId="0" borderId="0" xfId="9" applyFont="1" applyFill="1" applyBorder="1" applyAlignment="1">
      <alignment horizontal="center" vertical="center" wrapText="1"/>
    </xf>
    <xf numFmtId="0" fontId="58" fillId="0" borderId="13" xfId="9" applyFont="1" applyFill="1" applyBorder="1" applyAlignment="1">
      <alignment horizontal="center" vertical="center" wrapText="1"/>
    </xf>
    <xf numFmtId="0" fontId="58" fillId="0" borderId="2" xfId="9" applyFont="1" applyFill="1" applyBorder="1" applyAlignment="1">
      <alignment horizontal="left" vertical="center" wrapText="1"/>
    </xf>
    <xf numFmtId="0" fontId="60" fillId="0" borderId="2" xfId="9" applyFont="1" applyFill="1" applyBorder="1" applyAlignment="1">
      <alignment horizontal="left" vertical="center" wrapText="1"/>
    </xf>
    <xf numFmtId="0" fontId="58" fillId="0" borderId="2" xfId="9" applyFont="1" applyFill="1" applyBorder="1" applyAlignment="1">
      <alignment horizontal="center" vertical="center" wrapText="1"/>
    </xf>
    <xf numFmtId="167" fontId="59" fillId="0" borderId="2" xfId="9" applyNumberFormat="1" applyFont="1" applyFill="1" applyBorder="1" applyAlignment="1">
      <alignment horizontal="center" vertical="center" wrapText="1"/>
    </xf>
    <xf numFmtId="166" fontId="59" fillId="0" borderId="2" xfId="9" applyNumberFormat="1" applyFont="1" applyFill="1" applyBorder="1" applyAlignment="1">
      <alignment horizontal="center" vertical="center" wrapText="1"/>
    </xf>
    <xf numFmtId="4" fontId="58" fillId="0" borderId="2" xfId="9" applyNumberFormat="1" applyFont="1" applyFill="1" applyBorder="1" applyAlignment="1">
      <alignment horizontal="center" vertical="center" wrapText="1"/>
    </xf>
    <xf numFmtId="4" fontId="59" fillId="0" borderId="2" xfId="9" applyNumberFormat="1" applyFont="1" applyFill="1" applyBorder="1" applyAlignment="1">
      <alignment horizontal="center" vertical="center" wrapText="1"/>
    </xf>
    <xf numFmtId="0" fontId="63" fillId="5" borderId="1" xfId="9" applyFont="1" applyFill="1" applyBorder="1" applyAlignment="1">
      <alignment vertical="center" wrapText="1"/>
    </xf>
    <xf numFmtId="4" fontId="58" fillId="0" borderId="2" xfId="9" applyNumberFormat="1" applyFont="1" applyFill="1" applyBorder="1" applyAlignment="1">
      <alignment horizontal="center" vertical="center" wrapText="1"/>
    </xf>
    <xf numFmtId="0" fontId="64" fillId="5" borderId="1" xfId="9" applyFont="1" applyFill="1" applyBorder="1" applyAlignment="1">
      <alignment vertical="center" wrapText="1"/>
    </xf>
    <xf numFmtId="4" fontId="58" fillId="0" borderId="3" xfId="9" applyNumberFormat="1" applyFont="1" applyFill="1" applyBorder="1" applyAlignment="1">
      <alignment horizontal="center" vertical="center" wrapText="1"/>
    </xf>
    <xf numFmtId="0" fontId="64" fillId="5" borderId="2" xfId="9" applyFont="1" applyFill="1" applyBorder="1" applyAlignment="1">
      <alignment vertical="center" wrapText="1"/>
    </xf>
    <xf numFmtId="4" fontId="59" fillId="0" borderId="1" xfId="9" quotePrefix="1" applyNumberFormat="1" applyFont="1" applyFill="1" applyBorder="1" applyAlignment="1">
      <alignment horizontal="center" vertical="center" wrapText="1"/>
    </xf>
    <xf numFmtId="0" fontId="62" fillId="0" borderId="0" xfId="9" applyFont="1" applyBorder="1" applyAlignment="1">
      <alignment vertical="center" wrapText="1"/>
    </xf>
    <xf numFmtId="3" fontId="65" fillId="0" borderId="1" xfId="9" applyNumberFormat="1" applyFont="1" applyBorder="1" applyAlignment="1">
      <alignment horizontal="center" vertical="center"/>
    </xf>
    <xf numFmtId="3" fontId="65" fillId="5" borderId="1" xfId="9" applyNumberFormat="1" applyFont="1" applyFill="1" applyBorder="1" applyAlignment="1">
      <alignment horizontal="center" vertical="center"/>
    </xf>
    <xf numFmtId="49" fontId="65" fillId="0" borderId="1" xfId="9" applyNumberFormat="1" applyFont="1" applyBorder="1" applyAlignment="1">
      <alignment horizontal="center" vertical="center" wrapText="1"/>
    </xf>
    <xf numFmtId="0" fontId="65" fillId="0" borderId="1" xfId="9" applyFont="1" applyBorder="1" applyAlignment="1">
      <alignment horizontal="center" vertical="center" wrapText="1"/>
    </xf>
    <xf numFmtId="0" fontId="65" fillId="0" borderId="0" xfId="9" applyFont="1" applyBorder="1" applyAlignment="1">
      <alignment horizontal="center" vertical="center" wrapText="1"/>
    </xf>
    <xf numFmtId="0" fontId="65" fillId="0" borderId="1" xfId="9" applyFont="1" applyBorder="1" applyAlignment="1">
      <alignment horizontal="center" vertical="center"/>
    </xf>
    <xf numFmtId="0" fontId="66" fillId="10" borderId="1" xfId="9" applyFont="1" applyFill="1" applyBorder="1" applyAlignment="1"/>
    <xf numFmtId="0" fontId="67" fillId="10" borderId="1" xfId="9" applyFont="1" applyFill="1" applyBorder="1" applyAlignment="1"/>
    <xf numFmtId="0" fontId="68" fillId="10" borderId="1" xfId="9" applyFont="1" applyFill="1" applyBorder="1" applyAlignment="1">
      <alignment horizontal="center" vertical="center" wrapText="1"/>
    </xf>
    <xf numFmtId="0" fontId="68" fillId="10" borderId="2" xfId="9" applyFont="1" applyFill="1" applyBorder="1" applyAlignment="1">
      <alignment horizontal="center" vertical="center" wrapText="1"/>
    </xf>
    <xf numFmtId="0" fontId="68" fillId="10" borderId="1" xfId="9" applyFont="1" applyFill="1" applyBorder="1" applyAlignment="1">
      <alignment horizontal="center" vertical="center" wrapText="1"/>
    </xf>
    <xf numFmtId="0" fontId="68" fillId="10" borderId="5" xfId="9" applyFont="1" applyFill="1" applyBorder="1" applyAlignment="1">
      <alignment horizontal="center" vertical="center" wrapText="1"/>
    </xf>
    <xf numFmtId="0" fontId="69" fillId="10" borderId="1" xfId="9" applyFont="1" applyFill="1" applyBorder="1" applyAlignment="1">
      <alignment horizontal="center" vertical="center" wrapText="1"/>
    </xf>
    <xf numFmtId="0" fontId="68" fillId="10" borderId="3" xfId="9" applyFont="1" applyFill="1" applyBorder="1" applyAlignment="1">
      <alignment horizontal="center" vertical="center" wrapText="1"/>
    </xf>
    <xf numFmtId="168" fontId="59" fillId="0" borderId="0" xfId="9" applyNumberFormat="1" applyFont="1" applyBorder="1" applyAlignment="1"/>
    <xf numFmtId="168" fontId="70" fillId="0" borderId="12" xfId="9" applyNumberFormat="1" applyFont="1" applyBorder="1" applyAlignment="1">
      <alignment horizontal="center" vertical="center"/>
    </xf>
    <xf numFmtId="168" fontId="70" fillId="0" borderId="14" xfId="9" applyNumberFormat="1" applyFont="1" applyBorder="1" applyAlignment="1">
      <alignment horizontal="center" vertical="center" wrapText="1"/>
    </xf>
    <xf numFmtId="0" fontId="55" fillId="0" borderId="0" xfId="9" applyFill="1"/>
    <xf numFmtId="0" fontId="56" fillId="0" borderId="0" xfId="9" applyFont="1" applyFill="1"/>
    <xf numFmtId="168" fontId="59" fillId="0" borderId="0" xfId="9" applyNumberFormat="1" applyFont="1" applyFill="1" applyBorder="1" applyAlignment="1">
      <alignment horizontal="center" vertical="center" wrapText="1"/>
    </xf>
    <xf numFmtId="168" fontId="59" fillId="0" borderId="13" xfId="9" applyNumberFormat="1" applyFont="1" applyFill="1" applyBorder="1" applyAlignment="1">
      <alignment horizontal="center" vertical="center" wrapText="1"/>
    </xf>
    <xf numFmtId="0" fontId="61" fillId="11" borderId="0" xfId="9" applyFont="1" applyFill="1" applyBorder="1" applyAlignment="1">
      <alignment horizontal="center" vertical="center" wrapText="1"/>
    </xf>
    <xf numFmtId="0" fontId="61" fillId="11" borderId="13" xfId="9" applyFont="1" applyFill="1" applyBorder="1" applyAlignment="1">
      <alignment horizontal="center" vertical="center" wrapText="1"/>
    </xf>
    <xf numFmtId="0" fontId="55" fillId="0" borderId="0" xfId="9" applyBorder="1" applyAlignment="1">
      <alignment horizontal="right" vertical="center"/>
    </xf>
    <xf numFmtId="0" fontId="59" fillId="0" borderId="0" xfId="9" applyFont="1" applyBorder="1" applyAlignment="1">
      <alignment horizontal="right" vertical="center"/>
    </xf>
    <xf numFmtId="0" fontId="59" fillId="0" borderId="13" xfId="9" applyFont="1" applyBorder="1" applyAlignment="1">
      <alignment horizontal="right" vertical="center"/>
    </xf>
    <xf numFmtId="0" fontId="55" fillId="0" borderId="0" xfId="9" applyAlignment="1">
      <alignment horizontal="center"/>
    </xf>
    <xf numFmtId="0" fontId="55" fillId="0" borderId="0" xfId="9" applyAlignment="1">
      <alignment horizontal="left"/>
    </xf>
    <xf numFmtId="4" fontId="55" fillId="0" borderId="0" xfId="9" applyNumberFormat="1" applyFill="1" applyAlignment="1">
      <alignment vertical="center"/>
    </xf>
    <xf numFmtId="0" fontId="71" fillId="0" borderId="0" xfId="9" applyFont="1" applyAlignment="1">
      <alignment horizontal="left" wrapText="1"/>
    </xf>
    <xf numFmtId="0" fontId="71" fillId="12" borderId="0" xfId="9" applyFont="1" applyFill="1" applyAlignment="1">
      <alignment horizontal="left" wrapText="1"/>
    </xf>
    <xf numFmtId="0" fontId="72" fillId="0" borderId="1" xfId="9" applyFont="1" applyBorder="1" applyAlignment="1">
      <alignment horizontal="center" vertical="center" wrapText="1"/>
    </xf>
    <xf numFmtId="0" fontId="55" fillId="0" borderId="1" xfId="9" applyBorder="1"/>
    <xf numFmtId="4" fontId="73" fillId="0" borderId="1" xfId="9" applyNumberFormat="1" applyFont="1" applyBorder="1"/>
    <xf numFmtId="4" fontId="74" fillId="12" borderId="41" xfId="9" applyNumberFormat="1" applyFont="1" applyFill="1" applyBorder="1" applyAlignment="1">
      <alignment horizontal="right"/>
    </xf>
    <xf numFmtId="4" fontId="57" fillId="12" borderId="1" xfId="9" applyNumberFormat="1" applyFont="1" applyFill="1" applyBorder="1" applyAlignment="1">
      <alignment horizontal="right" wrapText="1"/>
    </xf>
    <xf numFmtId="0" fontId="46" fillId="12" borderId="1" xfId="9" applyFont="1" applyFill="1" applyBorder="1" applyAlignment="1">
      <alignment horizontal="center" vertical="center" wrapText="1"/>
    </xf>
    <xf numFmtId="0" fontId="72" fillId="12" borderId="1" xfId="9" applyFont="1" applyFill="1" applyBorder="1" applyAlignment="1">
      <alignment horizontal="center" vertical="center" wrapText="1"/>
    </xf>
    <xf numFmtId="0" fontId="73" fillId="12" borderId="1" xfId="9" applyFont="1" applyFill="1" applyBorder="1" applyAlignment="1">
      <alignment wrapText="1"/>
    </xf>
    <xf numFmtId="0" fontId="72" fillId="12" borderId="1" xfId="9" applyFont="1" applyFill="1" applyBorder="1" applyAlignment="1">
      <alignment horizontal="center"/>
    </xf>
    <xf numFmtId="0" fontId="55" fillId="12" borderId="10" xfId="9" applyFill="1" applyBorder="1" applyAlignment="1">
      <alignment horizontal="center" vertical="center" wrapText="1"/>
    </xf>
    <xf numFmtId="0" fontId="75" fillId="12" borderId="41" xfId="9" applyFont="1" applyFill="1" applyBorder="1" applyAlignment="1">
      <alignment horizontal="center" vertical="center" wrapText="1"/>
    </xf>
    <xf numFmtId="4" fontId="57" fillId="5" borderId="14" xfId="9" applyNumberFormat="1" applyFont="1" applyFill="1" applyBorder="1" applyAlignment="1" applyProtection="1">
      <alignment horizontal="right"/>
    </xf>
    <xf numFmtId="4" fontId="74" fillId="5" borderId="41" xfId="9" applyNumberFormat="1" applyFont="1" applyFill="1" applyBorder="1" applyAlignment="1">
      <alignment horizontal="right"/>
    </xf>
    <xf numFmtId="4" fontId="57" fillId="5" borderId="1" xfId="9" applyNumberFormat="1" applyFont="1" applyFill="1" applyBorder="1" applyAlignment="1">
      <alignment horizontal="right" wrapText="1"/>
    </xf>
    <xf numFmtId="0" fontId="46" fillId="5" borderId="1" xfId="9" applyFont="1" applyFill="1" applyBorder="1" applyAlignment="1">
      <alignment horizontal="center" vertical="center" wrapText="1"/>
    </xf>
    <xf numFmtId="0" fontId="73" fillId="0" borderId="1" xfId="9" applyFont="1" applyBorder="1"/>
    <xf numFmtId="0" fontId="73" fillId="0" borderId="1" xfId="9" applyFont="1" applyBorder="1" applyAlignment="1">
      <alignment wrapText="1"/>
    </xf>
    <xf numFmtId="0" fontId="72" fillId="0" borderId="1" xfId="9" applyFont="1" applyBorder="1" applyAlignment="1">
      <alignment horizontal="center"/>
    </xf>
    <xf numFmtId="0" fontId="55" fillId="0" borderId="10" xfId="9" applyBorder="1" applyAlignment="1">
      <alignment horizontal="center" vertical="center" wrapText="1"/>
    </xf>
    <xf numFmtId="0" fontId="75" fillId="13" borderId="41" xfId="9" applyFont="1" applyFill="1" applyBorder="1" applyAlignment="1">
      <alignment horizontal="center" vertical="center" wrapText="1"/>
    </xf>
    <xf numFmtId="4" fontId="57" fillId="5" borderId="42" xfId="9" applyNumberFormat="1" applyFont="1" applyFill="1" applyBorder="1" applyAlignment="1" applyProtection="1">
      <alignment horizontal="right"/>
    </xf>
    <xf numFmtId="0" fontId="76" fillId="0" borderId="0" xfId="9" applyFont="1" applyBorder="1"/>
    <xf numFmtId="4" fontId="73" fillId="5" borderId="1" xfId="9" applyNumberFormat="1" applyFont="1" applyFill="1" applyBorder="1"/>
    <xf numFmtId="0" fontId="73" fillId="0" borderId="1" xfId="9" applyFont="1" applyBorder="1" applyAlignment="1">
      <alignment vertical="center" wrapText="1"/>
    </xf>
    <xf numFmtId="0" fontId="73" fillId="5" borderId="1" xfId="9" applyFont="1" applyFill="1" applyBorder="1" applyAlignment="1">
      <alignment wrapText="1"/>
    </xf>
    <xf numFmtId="0" fontId="72" fillId="5" borderId="1" xfId="9" applyFont="1" applyFill="1" applyBorder="1" applyAlignment="1">
      <alignment horizontal="center"/>
    </xf>
    <xf numFmtId="0" fontId="55" fillId="5" borderId="10" xfId="9" applyFill="1" applyBorder="1" applyAlignment="1">
      <alignment horizontal="center" vertical="center" wrapText="1"/>
    </xf>
    <xf numFmtId="43" fontId="17" fillId="0" borderId="3" xfId="10" applyFont="1" applyFill="1" applyBorder="1" applyAlignment="1">
      <alignment horizontal="right" vertical="center" wrapText="1"/>
    </xf>
    <xf numFmtId="4" fontId="57" fillId="5" borderId="1" xfId="9" applyNumberFormat="1" applyFont="1" applyFill="1" applyBorder="1" applyAlignment="1">
      <alignment horizontal="right" vertical="center" wrapText="1"/>
    </xf>
    <xf numFmtId="0" fontId="14" fillId="0" borderId="3" xfId="9" applyFont="1" applyBorder="1" applyAlignment="1">
      <alignment horizontal="center" vertical="top" wrapText="1"/>
    </xf>
    <xf numFmtId="4" fontId="73" fillId="0" borderId="1" xfId="9" applyNumberFormat="1" applyFont="1" applyBorder="1" applyAlignment="1">
      <alignment horizontal="right"/>
    </xf>
    <xf numFmtId="4" fontId="55" fillId="0" borderId="0" xfId="9" applyNumberFormat="1"/>
    <xf numFmtId="0" fontId="73" fillId="0" borderId="1" xfId="9" applyFont="1" applyBorder="1" applyAlignment="1">
      <alignment horizontal="left"/>
    </xf>
    <xf numFmtId="0" fontId="73" fillId="0" borderId="1" xfId="9" applyFont="1" applyBorder="1" applyAlignment="1">
      <alignment horizontal="center"/>
    </xf>
    <xf numFmtId="0" fontId="73" fillId="0" borderId="11" xfId="9" applyFont="1" applyBorder="1" applyAlignment="1">
      <alignment horizontal="center"/>
    </xf>
    <xf numFmtId="0" fontId="73" fillId="0" borderId="10" xfId="9" applyFont="1" applyBorder="1" applyAlignment="1">
      <alignment horizontal="center"/>
    </xf>
    <xf numFmtId="0" fontId="73" fillId="5" borderId="10" xfId="9" applyFont="1" applyFill="1" applyBorder="1" applyAlignment="1">
      <alignment horizontal="center" vertical="center" wrapText="1"/>
    </xf>
    <xf numFmtId="0" fontId="55" fillId="0" borderId="0" xfId="9" applyAlignment="1">
      <alignment wrapText="1"/>
    </xf>
    <xf numFmtId="0" fontId="57" fillId="13" borderId="1" xfId="9" applyFont="1" applyFill="1" applyBorder="1" applyAlignment="1">
      <alignment horizontal="center" vertical="center" wrapText="1"/>
    </xf>
    <xf numFmtId="0" fontId="57" fillId="5" borderId="1" xfId="9" applyFont="1" applyFill="1" applyBorder="1" applyAlignment="1">
      <alignment vertical="center" wrapText="1"/>
    </xf>
    <xf numFmtId="0" fontId="55" fillId="0" borderId="1" xfId="9" applyBorder="1" applyAlignment="1">
      <alignment horizontal="center" vertical="center" wrapText="1"/>
    </xf>
    <xf numFmtId="0" fontId="72" fillId="0" borderId="1" xfId="9" applyFont="1" applyFill="1" applyBorder="1" applyAlignment="1">
      <alignment horizontal="center" vertical="center" wrapText="1"/>
    </xf>
    <xf numFmtId="0" fontId="73" fillId="0" borderId="1" xfId="9" applyFont="1" applyBorder="1" applyAlignment="1">
      <alignment horizontal="center" vertical="center" wrapText="1"/>
    </xf>
    <xf numFmtId="0" fontId="73" fillId="13" borderId="1" xfId="9" applyFont="1" applyFill="1" applyBorder="1" applyAlignment="1">
      <alignment horizontal="center" vertical="center" wrapText="1"/>
    </xf>
    <xf numFmtId="0" fontId="75" fillId="0" borderId="1" xfId="9" applyFont="1" applyFill="1" applyBorder="1" applyAlignment="1">
      <alignment horizontal="left" vertical="center" wrapText="1"/>
    </xf>
    <xf numFmtId="0" fontId="73" fillId="0" borderId="1" xfId="9" applyFont="1" applyFill="1" applyBorder="1" applyAlignment="1">
      <alignment horizontal="center" vertical="center" wrapText="1"/>
    </xf>
    <xf numFmtId="4" fontId="57" fillId="5" borderId="43" xfId="9" applyNumberFormat="1" applyFont="1" applyFill="1" applyBorder="1" applyAlignment="1">
      <alignment horizontal="left" wrapText="1"/>
    </xf>
    <xf numFmtId="4" fontId="57" fillId="5" borderId="44" xfId="9" applyNumberFormat="1" applyFont="1" applyFill="1" applyBorder="1" applyAlignment="1">
      <alignment horizontal="left" wrapText="1"/>
    </xf>
    <xf numFmtId="4" fontId="74" fillId="5" borderId="1" xfId="9" applyNumberFormat="1" applyFont="1" applyFill="1" applyBorder="1" applyAlignment="1">
      <alignment horizontal="right"/>
    </xf>
    <xf numFmtId="3" fontId="55" fillId="0" borderId="0" xfId="9" applyNumberFormat="1" applyAlignment="1">
      <alignment wrapText="1"/>
    </xf>
    <xf numFmtId="0" fontId="72" fillId="13" borderId="1" xfId="9" applyFont="1" applyFill="1" applyBorder="1" applyAlignment="1">
      <alignment horizontal="center" vertical="center" wrapText="1"/>
    </xf>
    <xf numFmtId="0" fontId="57" fillId="0" borderId="1" xfId="9" applyFont="1" applyBorder="1" applyAlignment="1">
      <alignment vertical="center" wrapText="1"/>
    </xf>
    <xf numFmtId="0" fontId="73" fillId="5" borderId="1" xfId="9" applyFont="1" applyFill="1" applyBorder="1" applyAlignment="1">
      <alignment horizontal="center" vertical="center" wrapText="1"/>
    </xf>
    <xf numFmtId="4" fontId="74" fillId="0" borderId="1" xfId="9" applyNumberFormat="1" applyFont="1" applyFill="1" applyBorder="1" applyAlignment="1">
      <alignment horizontal="right"/>
    </xf>
    <xf numFmtId="0" fontId="75" fillId="0" borderId="1" xfId="9" applyFont="1" applyBorder="1" applyAlignment="1">
      <alignment horizontal="left" vertical="center" wrapText="1"/>
    </xf>
    <xf numFmtId="4" fontId="77" fillId="0" borderId="0" xfId="9" applyNumberFormat="1" applyFont="1" applyBorder="1"/>
    <xf numFmtId="4" fontId="57" fillId="5" borderId="42" xfId="9" applyNumberFormat="1" applyFont="1" applyFill="1" applyBorder="1" applyAlignment="1">
      <alignment horizontal="right"/>
    </xf>
    <xf numFmtId="4" fontId="57" fillId="0" borderId="41" xfId="9" applyNumberFormat="1" applyFont="1" applyFill="1" applyBorder="1" applyAlignment="1">
      <alignment horizontal="right"/>
    </xf>
    <xf numFmtId="0" fontId="46" fillId="5" borderId="41" xfId="9" applyFont="1" applyFill="1" applyBorder="1" applyAlignment="1">
      <alignment horizontal="center" vertical="center" wrapText="1"/>
    </xf>
    <xf numFmtId="0" fontId="75" fillId="0" borderId="41" xfId="9" applyFont="1" applyBorder="1" applyAlignment="1">
      <alignment horizontal="left" vertical="center" wrapText="1"/>
    </xf>
    <xf numFmtId="0" fontId="78" fillId="0" borderId="5" xfId="9" applyFont="1" applyBorder="1" applyAlignment="1">
      <alignment horizontal="center" vertical="center" wrapText="1"/>
    </xf>
    <xf numFmtId="0" fontId="78" fillId="0" borderId="3" xfId="9" applyFont="1" applyBorder="1" applyAlignment="1">
      <alignment horizontal="center" vertical="center" wrapText="1"/>
    </xf>
    <xf numFmtId="0" fontId="78" fillId="0" borderId="3" xfId="9" applyFont="1" applyBorder="1" applyAlignment="1">
      <alignment horizontal="center" vertical="center"/>
    </xf>
    <xf numFmtId="0" fontId="78" fillId="0" borderId="45" xfId="9" applyFont="1" applyBorder="1" applyAlignment="1">
      <alignment horizontal="center" vertical="center" wrapText="1"/>
    </xf>
    <xf numFmtId="0" fontId="78" fillId="0" borderId="3" xfId="9" applyFont="1" applyBorder="1" applyAlignment="1">
      <alignment horizontal="center" vertical="center" wrapText="1"/>
    </xf>
    <xf numFmtId="0" fontId="78" fillId="0" borderId="9" xfId="9" applyFont="1" applyBorder="1" applyAlignment="1">
      <alignment horizontal="center" vertical="center" wrapText="1"/>
    </xf>
    <xf numFmtId="0" fontId="78" fillId="0" borderId="10" xfId="9" applyFont="1" applyBorder="1" applyAlignment="1">
      <alignment horizontal="center" vertical="center" wrapText="1"/>
    </xf>
    <xf numFmtId="0" fontId="78" fillId="0" borderId="46" xfId="9" applyFont="1" applyBorder="1" applyAlignment="1">
      <alignment horizontal="center" vertical="center" wrapText="1"/>
    </xf>
    <xf numFmtId="0" fontId="78" fillId="0" borderId="47" xfId="9" applyFont="1" applyBorder="1" applyAlignment="1">
      <alignment horizontal="center" vertical="center" wrapText="1"/>
    </xf>
    <xf numFmtId="0" fontId="78" fillId="0" borderId="48" xfId="9" applyFont="1" applyBorder="1" applyAlignment="1">
      <alignment horizontal="center" vertical="center" wrapText="1"/>
    </xf>
    <xf numFmtId="0" fontId="78" fillId="0" borderId="49" xfId="9" applyFont="1" applyBorder="1" applyAlignment="1">
      <alignment horizontal="center" vertical="center" wrapText="1"/>
    </xf>
    <xf numFmtId="0" fontId="78" fillId="0" borderId="50" xfId="9" applyFont="1" applyBorder="1" applyAlignment="1">
      <alignment horizontal="center" vertical="center" wrapText="1"/>
    </xf>
    <xf numFmtId="169" fontId="59" fillId="0" borderId="0" xfId="9" applyNumberFormat="1" applyFont="1" applyBorder="1" applyAlignment="1"/>
    <xf numFmtId="168" fontId="59" fillId="0" borderId="0" xfId="9" applyNumberFormat="1" applyFont="1" applyBorder="1" applyAlignment="1">
      <alignment horizontal="center" vertical="center"/>
    </xf>
    <xf numFmtId="168" fontId="59" fillId="0" borderId="13" xfId="9" applyNumberFormat="1" applyFont="1" applyBorder="1" applyAlignment="1">
      <alignment horizontal="center" vertical="center"/>
    </xf>
    <xf numFmtId="168" fontId="59" fillId="0" borderId="0" xfId="9" applyNumberFormat="1" applyFont="1" applyBorder="1" applyAlignment="1">
      <alignment vertical="center"/>
    </xf>
    <xf numFmtId="168" fontId="59" fillId="0" borderId="13" xfId="9" applyNumberFormat="1" applyFont="1" applyBorder="1" applyAlignment="1">
      <alignment vertical="center"/>
    </xf>
    <xf numFmtId="0" fontId="61" fillId="9" borderId="40" xfId="9" applyFont="1" applyFill="1" applyBorder="1" applyAlignment="1">
      <alignment horizontal="center" vertical="center"/>
    </xf>
    <xf numFmtId="0" fontId="61" fillId="9" borderId="4" xfId="9" applyFont="1" applyFill="1" applyBorder="1" applyAlignment="1">
      <alignment horizontal="center" vertical="center"/>
    </xf>
    <xf numFmtId="0" fontId="59" fillId="0" borderId="11" xfId="9" applyFont="1" applyBorder="1" applyAlignment="1">
      <alignment horizontal="right" vertical="center"/>
    </xf>
    <xf numFmtId="0" fontId="59" fillId="0" borderId="10" xfId="9" applyFont="1" applyBorder="1" applyAlignment="1">
      <alignment horizontal="right" vertical="center"/>
    </xf>
    <xf numFmtId="0" fontId="55" fillId="0" borderId="0" xfId="9" applyFill="1" applyBorder="1"/>
    <xf numFmtId="0" fontId="79" fillId="0" borderId="0" xfId="9" applyFont="1" applyFill="1" applyBorder="1" applyAlignment="1">
      <alignment horizontal="center" vertical="center"/>
    </xf>
    <xf numFmtId="4" fontId="79" fillId="0" borderId="0" xfId="9" applyNumberFormat="1" applyFont="1" applyFill="1" applyBorder="1" applyAlignment="1">
      <alignment horizontal="center" vertical="center" wrapText="1"/>
    </xf>
    <xf numFmtId="4" fontId="79" fillId="0" borderId="0" xfId="9" quotePrefix="1" applyNumberFormat="1" applyFont="1" applyFill="1" applyBorder="1" applyAlignment="1">
      <alignment horizontal="center" vertical="center" wrapText="1"/>
    </xf>
    <xf numFmtId="0" fontId="79" fillId="0" borderId="0" xfId="9" applyFont="1" applyFill="1" applyBorder="1" applyAlignment="1">
      <alignment horizontal="center" vertical="center" wrapText="1"/>
    </xf>
    <xf numFmtId="0" fontId="79" fillId="0" borderId="0" xfId="9" applyFont="1" applyFill="1" applyBorder="1" applyAlignment="1">
      <alignment horizontal="left" vertical="center" wrapText="1"/>
    </xf>
    <xf numFmtId="0" fontId="51" fillId="0" borderId="0" xfId="9" applyFont="1" applyFill="1" applyBorder="1" applyAlignment="1">
      <alignment horizontal="center" vertical="center" wrapText="1"/>
    </xf>
    <xf numFmtId="0" fontId="80" fillId="0" borderId="0" xfId="9" applyFont="1" applyFill="1" applyBorder="1" applyAlignment="1">
      <alignment horizontal="center" vertical="center" wrapText="1"/>
    </xf>
    <xf numFmtId="4" fontId="80" fillId="0" borderId="0" xfId="9" quotePrefix="1" applyNumberFormat="1" applyFont="1" applyFill="1" applyBorder="1" applyAlignment="1">
      <alignment horizontal="center" vertical="center" wrapText="1"/>
    </xf>
    <xf numFmtId="0" fontId="80" fillId="0" borderId="0" xfId="9" applyFont="1" applyFill="1" applyBorder="1" applyAlignment="1">
      <alignment horizontal="center" vertical="center" wrapText="1"/>
    </xf>
    <xf numFmtId="0" fontId="72" fillId="0" borderId="0" xfId="9" applyFont="1"/>
    <xf numFmtId="0" fontId="51" fillId="0" borderId="1" xfId="9" applyFont="1" applyBorder="1" applyAlignment="1">
      <alignment horizontal="center" vertical="center"/>
    </xf>
    <xf numFmtId="0" fontId="72" fillId="0" borderId="1" xfId="9" applyFont="1" applyBorder="1"/>
    <xf numFmtId="4" fontId="51" fillId="0" borderId="1" xfId="9" applyNumberFormat="1" applyFont="1" applyFill="1" applyBorder="1" applyAlignment="1">
      <alignment horizontal="center" vertical="center" wrapText="1"/>
    </xf>
    <xf numFmtId="170" fontId="51" fillId="0" borderId="1" xfId="9" applyNumberFormat="1" applyFont="1" applyBorder="1" applyAlignment="1">
      <alignment horizontal="center" vertical="center"/>
    </xf>
    <xf numFmtId="4" fontId="51" fillId="5" borderId="1" xfId="9" applyNumberFormat="1" applyFont="1" applyFill="1" applyBorder="1" applyAlignment="1">
      <alignment horizontal="center" vertical="center" wrapText="1"/>
    </xf>
    <xf numFmtId="171" fontId="51" fillId="0" borderId="1" xfId="9" applyNumberFormat="1" applyFont="1" applyBorder="1" applyAlignment="1">
      <alignment horizontal="center" vertical="center"/>
    </xf>
    <xf numFmtId="0" fontId="51" fillId="0" borderId="1" xfId="9" applyFont="1" applyBorder="1" applyAlignment="1">
      <alignment horizontal="center" vertical="center" wrapText="1"/>
    </xf>
    <xf numFmtId="0" fontId="51" fillId="5" borderId="1" xfId="9" applyFont="1" applyFill="1" applyBorder="1" applyAlignment="1">
      <alignment horizontal="left" vertical="center" wrapText="1"/>
    </xf>
    <xf numFmtId="0" fontId="51" fillId="0" borderId="1" xfId="9" applyFont="1" applyFill="1" applyBorder="1" applyAlignment="1">
      <alignment horizontal="left" vertical="center" wrapText="1"/>
    </xf>
    <xf numFmtId="0" fontId="51" fillId="0" borderId="1" xfId="9" applyFont="1" applyFill="1" applyBorder="1" applyAlignment="1">
      <alignment horizontal="center" vertical="center" wrapText="1"/>
    </xf>
    <xf numFmtId="0" fontId="78" fillId="5" borderId="1" xfId="9" applyFont="1" applyFill="1" applyBorder="1" applyAlignment="1">
      <alignment horizontal="center" vertical="center" wrapText="1"/>
    </xf>
    <xf numFmtId="0" fontId="51" fillId="0" borderId="2" xfId="9" applyFont="1" applyBorder="1" applyAlignment="1">
      <alignment horizontal="center" vertical="center"/>
    </xf>
    <xf numFmtId="4" fontId="78" fillId="0" borderId="5" xfId="9" quotePrefix="1" applyNumberFormat="1" applyFont="1" applyFill="1" applyBorder="1" applyAlignment="1">
      <alignment horizontal="center" vertical="center" wrapText="1"/>
    </xf>
    <xf numFmtId="4" fontId="51" fillId="0" borderId="1" xfId="9" applyNumberFormat="1" applyFont="1" applyBorder="1" applyAlignment="1">
      <alignment horizontal="center" vertical="center"/>
    </xf>
    <xf numFmtId="164" fontId="51" fillId="0" borderId="1" xfId="11" applyFont="1" applyBorder="1" applyAlignment="1">
      <alignment vertical="center"/>
    </xf>
    <xf numFmtId="164" fontId="51" fillId="0" borderId="1" xfId="11" applyFont="1" applyBorder="1" applyAlignment="1">
      <alignment horizontal="left" vertical="center"/>
    </xf>
    <xf numFmtId="4" fontId="51" fillId="0" borderId="1" xfId="9" quotePrefix="1" applyNumberFormat="1" applyFont="1" applyFill="1" applyBorder="1" applyAlignment="1">
      <alignment horizontal="center" vertical="center" wrapText="1"/>
    </xf>
    <xf numFmtId="0" fontId="51" fillId="5" borderId="5" xfId="9" applyFont="1" applyFill="1" applyBorder="1" applyAlignment="1">
      <alignment horizontal="center" vertical="center" wrapText="1"/>
    </xf>
    <xf numFmtId="0" fontId="51" fillId="0" borderId="5" xfId="9" applyFont="1" applyFill="1" applyBorder="1" applyAlignment="1">
      <alignment horizontal="left" vertical="center" wrapText="1"/>
    </xf>
    <xf numFmtId="0" fontId="51" fillId="0" borderId="5" xfId="9" applyFont="1" applyFill="1" applyBorder="1" applyAlignment="1">
      <alignment horizontal="center" vertical="center" wrapText="1"/>
    </xf>
    <xf numFmtId="0" fontId="78" fillId="0" borderId="13" xfId="9" applyFont="1" applyFill="1" applyBorder="1" applyAlignment="1">
      <alignment horizontal="center" vertical="center" wrapText="1"/>
    </xf>
    <xf numFmtId="0" fontId="78" fillId="5" borderId="2" xfId="9" applyFont="1" applyFill="1" applyBorder="1" applyAlignment="1">
      <alignment horizontal="center" vertical="center" wrapText="1"/>
    </xf>
    <xf numFmtId="0" fontId="51" fillId="14" borderId="9" xfId="9" applyFont="1" applyFill="1" applyBorder="1" applyAlignment="1">
      <alignment horizontal="center" vertical="center"/>
    </xf>
    <xf numFmtId="4" fontId="78" fillId="14" borderId="11" xfId="9" quotePrefix="1" applyNumberFormat="1" applyFont="1" applyFill="1" applyBorder="1" applyAlignment="1">
      <alignment horizontal="center" vertical="center" wrapText="1"/>
    </xf>
    <xf numFmtId="0" fontId="78" fillId="14" borderId="11" xfId="9" applyFont="1" applyFill="1" applyBorder="1" applyAlignment="1">
      <alignment horizontal="center" vertical="center" wrapText="1"/>
    </xf>
    <xf numFmtId="0" fontId="78" fillId="14" borderId="11" xfId="9" applyFont="1" applyFill="1" applyBorder="1" applyAlignment="1">
      <alignment horizontal="center" vertical="center" wrapText="1"/>
    </xf>
    <xf numFmtId="0" fontId="78" fillId="14" borderId="10" xfId="9" applyFont="1" applyFill="1" applyBorder="1" applyAlignment="1">
      <alignment horizontal="center" vertical="center" wrapText="1"/>
    </xf>
    <xf numFmtId="0" fontId="51" fillId="0" borderId="3" xfId="9" applyFont="1" applyBorder="1" applyAlignment="1">
      <alignment horizontal="center" vertical="center"/>
    </xf>
    <xf numFmtId="4" fontId="51" fillId="0" borderId="3" xfId="9" applyNumberFormat="1" applyFont="1" applyBorder="1" applyAlignment="1">
      <alignment horizontal="center" vertical="center" wrapText="1"/>
    </xf>
    <xf numFmtId="4" fontId="51" fillId="5" borderId="3" xfId="9" quotePrefix="1" applyNumberFormat="1" applyFont="1" applyFill="1" applyBorder="1" applyAlignment="1">
      <alignment horizontal="center" vertical="center" wrapText="1"/>
    </xf>
    <xf numFmtId="0" fontId="51" fillId="0" borderId="3" xfId="9" applyFont="1" applyBorder="1" applyAlignment="1">
      <alignment horizontal="center" vertical="center" wrapText="1"/>
    </xf>
    <xf numFmtId="0" fontId="51" fillId="5" borderId="3" xfId="9" applyFont="1" applyFill="1" applyBorder="1" applyAlignment="1">
      <alignment horizontal="left" vertical="center" wrapText="1"/>
    </xf>
    <xf numFmtId="0" fontId="51" fillId="0" borderId="3" xfId="9" applyFont="1" applyBorder="1" applyAlignment="1">
      <alignment horizontal="left" vertical="center" wrapText="1"/>
    </xf>
    <xf numFmtId="0" fontId="51" fillId="0" borderId="3" xfId="9" applyFont="1" applyFill="1" applyBorder="1" applyAlignment="1">
      <alignment horizontal="center" vertical="center" wrapText="1"/>
    </xf>
    <xf numFmtId="0" fontId="78" fillId="5" borderId="3" xfId="9" applyFont="1" applyFill="1" applyBorder="1" applyAlignment="1">
      <alignment horizontal="center" vertical="center" wrapText="1"/>
    </xf>
    <xf numFmtId="4" fontId="51" fillId="0" borderId="1" xfId="9" applyNumberFormat="1" applyFont="1" applyBorder="1" applyAlignment="1">
      <alignment horizontal="center" vertical="center" wrapText="1"/>
    </xf>
    <xf numFmtId="4" fontId="51" fillId="5" borderId="1" xfId="9" quotePrefix="1" applyNumberFormat="1" applyFont="1" applyFill="1" applyBorder="1" applyAlignment="1">
      <alignment horizontal="center" vertical="center" wrapText="1"/>
    </xf>
    <xf numFmtId="0" fontId="51" fillId="0" borderId="1" xfId="9" applyFont="1" applyBorder="1" applyAlignment="1">
      <alignment horizontal="left" vertical="center" wrapText="1"/>
    </xf>
    <xf numFmtId="0" fontId="51" fillId="0" borderId="5" xfId="9" applyFont="1" applyBorder="1" applyAlignment="1">
      <alignment horizontal="left" vertical="center" wrapText="1"/>
    </xf>
    <xf numFmtId="0" fontId="51" fillId="14" borderId="3" xfId="9" applyFont="1" applyFill="1" applyBorder="1" applyAlignment="1">
      <alignment horizontal="center" vertical="center"/>
    </xf>
    <xf numFmtId="4" fontId="78" fillId="14" borderId="3" xfId="9" quotePrefix="1" applyNumberFormat="1" applyFont="1" applyFill="1" applyBorder="1" applyAlignment="1">
      <alignment horizontal="center" vertical="center" wrapText="1"/>
    </xf>
    <xf numFmtId="4" fontId="78" fillId="14" borderId="1" xfId="9" quotePrefix="1" applyNumberFormat="1" applyFont="1" applyFill="1" applyBorder="1" applyAlignment="1">
      <alignment horizontal="center" vertical="center" wrapText="1"/>
    </xf>
    <xf numFmtId="0" fontId="78" fillId="14" borderId="9" xfId="9" applyFont="1" applyFill="1" applyBorder="1" applyAlignment="1">
      <alignment horizontal="center" vertical="center" wrapText="1"/>
    </xf>
    <xf numFmtId="0" fontId="78" fillId="14" borderId="10" xfId="9" applyFont="1" applyFill="1" applyBorder="1" applyAlignment="1">
      <alignment horizontal="center" vertical="center" wrapText="1"/>
    </xf>
    <xf numFmtId="0" fontId="78" fillId="14" borderId="1" xfId="9" applyFont="1" applyFill="1" applyBorder="1" applyAlignment="1">
      <alignment horizontal="center" vertical="center" wrapText="1"/>
    </xf>
    <xf numFmtId="0" fontId="52" fillId="0" borderId="1" xfId="12" applyFont="1" applyBorder="1" applyAlignment="1">
      <alignment horizontal="center" vertical="center"/>
    </xf>
    <xf numFmtId="0" fontId="52" fillId="0" borderId="1" xfId="12" applyFont="1" applyFill="1" applyBorder="1" applyAlignment="1">
      <alignment horizontal="center" vertical="center"/>
    </xf>
    <xf numFmtId="0" fontId="81" fillId="0" borderId="1" xfId="12" applyFont="1" applyFill="1" applyBorder="1" applyAlignment="1">
      <alignment horizontal="center" vertical="center"/>
    </xf>
    <xf numFmtId="4" fontId="82" fillId="0" borderId="3" xfId="9" applyNumberFormat="1" applyFont="1" applyBorder="1" applyAlignment="1">
      <alignment horizontal="center" vertical="center" wrapText="1"/>
    </xf>
    <xf numFmtId="0" fontId="82" fillId="0" borderId="1" xfId="9" applyFont="1" applyBorder="1" applyAlignment="1">
      <alignment horizontal="center" vertical="center"/>
    </xf>
    <xf numFmtId="0" fontId="51" fillId="15" borderId="1" xfId="9" applyFont="1" applyFill="1" applyBorder="1" applyAlignment="1">
      <alignment horizontal="center" vertical="center"/>
    </xf>
    <xf numFmtId="4" fontId="78" fillId="15" borderId="1" xfId="9" quotePrefix="1" applyNumberFormat="1" applyFont="1" applyFill="1" applyBorder="1" applyAlignment="1">
      <alignment horizontal="center" vertical="center" wrapText="1"/>
    </xf>
    <xf numFmtId="0" fontId="78" fillId="15" borderId="10" xfId="9" applyFont="1" applyFill="1" applyBorder="1" applyAlignment="1">
      <alignment horizontal="center" vertical="center" wrapText="1"/>
    </xf>
    <xf numFmtId="0" fontId="78" fillId="15" borderId="1" xfId="9" applyFont="1" applyFill="1" applyBorder="1" applyAlignment="1">
      <alignment horizontal="center" vertical="center" wrapText="1"/>
    </xf>
    <xf numFmtId="0" fontId="71" fillId="16" borderId="2" xfId="9" applyFont="1" applyFill="1" applyBorder="1" applyAlignment="1">
      <alignment horizontal="center" vertical="center" wrapText="1"/>
    </xf>
    <xf numFmtId="0" fontId="72" fillId="16" borderId="1" xfId="9" applyFont="1" applyFill="1" applyBorder="1" applyAlignment="1"/>
    <xf numFmtId="0" fontId="71" fillId="16" borderId="1" xfId="9" applyFont="1" applyFill="1" applyBorder="1" applyAlignment="1">
      <alignment horizontal="center" vertical="center" wrapText="1"/>
    </xf>
    <xf numFmtId="0" fontId="71" fillId="16" borderId="5" xfId="9" applyFont="1" applyFill="1" applyBorder="1" applyAlignment="1">
      <alignment horizontal="center" vertical="center" wrapText="1"/>
    </xf>
    <xf numFmtId="0" fontId="71" fillId="16" borderId="1" xfId="9" applyFont="1" applyFill="1" applyBorder="1" applyAlignment="1">
      <alignment horizontal="center" vertical="center" wrapText="1"/>
    </xf>
    <xf numFmtId="0" fontId="71" fillId="16" borderId="3" xfId="9" applyFont="1" applyFill="1" applyBorder="1" applyAlignment="1">
      <alignment horizontal="center" vertical="center" wrapText="1"/>
    </xf>
    <xf numFmtId="168" fontId="71" fillId="0" borderId="12" xfId="9" applyNumberFormat="1" applyFont="1" applyBorder="1" applyAlignment="1">
      <alignment horizontal="center" vertical="center"/>
    </xf>
    <xf numFmtId="168" fontId="71" fillId="0" borderId="14" xfId="9" applyNumberFormat="1" applyFont="1" applyBorder="1" applyAlignment="1">
      <alignment horizontal="center" vertical="center"/>
    </xf>
    <xf numFmtId="0" fontId="83" fillId="9" borderId="15" xfId="9" applyFont="1" applyFill="1" applyBorder="1" applyAlignment="1">
      <alignment horizontal="center" vertical="center"/>
    </xf>
    <xf numFmtId="0" fontId="83" fillId="9" borderId="40" xfId="9" applyFont="1" applyFill="1" applyBorder="1" applyAlignment="1">
      <alignment horizontal="center" vertical="center"/>
    </xf>
    <xf numFmtId="0" fontId="83" fillId="9" borderId="4" xfId="9" applyFont="1" applyFill="1" applyBorder="1" applyAlignment="1">
      <alignment horizontal="center" vertical="center"/>
    </xf>
    <xf numFmtId="0" fontId="55" fillId="0" borderId="0" xfId="9" applyAlignment="1">
      <alignment horizontal="center" vertical="center"/>
    </xf>
    <xf numFmtId="0" fontId="80" fillId="0" borderId="0" xfId="9" applyFont="1" applyFill="1" applyBorder="1" applyAlignment="1">
      <alignment wrapText="1"/>
    </xf>
    <xf numFmtId="168" fontId="84" fillId="0" borderId="1" xfId="9" applyNumberFormat="1" applyFont="1" applyFill="1" applyBorder="1" applyAlignment="1">
      <alignment horizontal="center" vertical="center" wrapText="1" readingOrder="1"/>
    </xf>
    <xf numFmtId="0" fontId="72" fillId="0" borderId="9" xfId="9" applyFont="1" applyFill="1" applyBorder="1" applyAlignment="1">
      <alignment horizontal="center" vertical="center" wrapText="1"/>
    </xf>
    <xf numFmtId="0" fontId="80" fillId="0" borderId="1" xfId="9" applyFont="1" applyFill="1" applyBorder="1" applyAlignment="1"/>
    <xf numFmtId="4" fontId="85" fillId="0" borderId="1" xfId="9" applyNumberFormat="1" applyFont="1" applyFill="1" applyBorder="1" applyAlignment="1">
      <alignment horizontal="center" vertical="center" wrapText="1" readingOrder="1"/>
    </xf>
    <xf numFmtId="172" fontId="85" fillId="0" borderId="1" xfId="9" applyNumberFormat="1" applyFont="1" applyFill="1" applyBorder="1" applyAlignment="1">
      <alignment horizontal="center" vertical="center" wrapText="1" readingOrder="1"/>
    </xf>
    <xf numFmtId="173" fontId="80" fillId="0" borderId="1" xfId="9" applyNumberFormat="1" applyFont="1" applyFill="1" applyBorder="1" applyAlignment="1">
      <alignment horizontal="center" vertical="center" wrapText="1"/>
    </xf>
    <xf numFmtId="174" fontId="85" fillId="0" borderId="1" xfId="9" applyNumberFormat="1" applyFont="1" applyFill="1" applyBorder="1" applyAlignment="1">
      <alignment horizontal="center" vertical="center" wrapText="1" readingOrder="1"/>
    </xf>
    <xf numFmtId="0" fontId="85" fillId="0" borderId="1" xfId="9" applyFont="1" applyFill="1" applyBorder="1" applyAlignment="1">
      <alignment horizontal="center" vertical="center" wrapText="1" readingOrder="1"/>
    </xf>
    <xf numFmtId="0" fontId="84" fillId="0" borderId="1" xfId="9" applyFont="1" applyFill="1" applyBorder="1" applyAlignment="1">
      <alignment horizontal="left" vertical="center" wrapText="1" readingOrder="1"/>
    </xf>
    <xf numFmtId="0" fontId="86" fillId="0" borderId="1" xfId="9" applyFont="1" applyFill="1" applyBorder="1" applyAlignment="1">
      <alignment horizontal="center" vertical="center" wrapText="1" readingOrder="1"/>
    </xf>
    <xf numFmtId="0" fontId="72" fillId="0" borderId="1" xfId="9" applyFont="1" applyFill="1" applyBorder="1" applyAlignment="1">
      <alignment horizontal="left" vertical="center" wrapText="1" readingOrder="1"/>
    </xf>
    <xf numFmtId="0" fontId="86" fillId="0" borderId="1" xfId="9" applyFont="1" applyBorder="1" applyAlignment="1" applyProtection="1">
      <alignment horizontal="center" vertical="center" wrapText="1" readingOrder="1"/>
      <protection locked="0"/>
    </xf>
    <xf numFmtId="1" fontId="59" fillId="0" borderId="1" xfId="9" applyNumberFormat="1" applyFont="1" applyFill="1" applyBorder="1" applyAlignment="1">
      <alignment horizontal="center" vertical="center" wrapText="1"/>
    </xf>
    <xf numFmtId="0" fontId="55" fillId="0" borderId="1" xfId="9" applyBorder="1" applyAlignment="1">
      <alignment horizontal="center"/>
    </xf>
    <xf numFmtId="0" fontId="55" fillId="0" borderId="1" xfId="9" applyBorder="1" applyAlignment="1">
      <alignment horizontal="left" vertical="center"/>
    </xf>
    <xf numFmtId="0" fontId="55" fillId="0" borderId="1" xfId="9" applyBorder="1" applyAlignment="1">
      <alignment wrapText="1"/>
    </xf>
    <xf numFmtId="168" fontId="84" fillId="0" borderId="0" xfId="9" applyNumberFormat="1" applyFont="1" applyFill="1" applyBorder="1" applyAlignment="1">
      <alignment horizontal="center" vertical="center" wrapText="1" readingOrder="1"/>
    </xf>
    <xf numFmtId="0" fontId="72" fillId="0" borderId="0" xfId="9" applyFont="1" applyFill="1" applyBorder="1" applyAlignment="1">
      <alignment horizontal="center" vertical="center" wrapText="1"/>
    </xf>
    <xf numFmtId="3" fontId="85" fillId="0" borderId="1" xfId="9" applyNumberFormat="1" applyFont="1" applyFill="1" applyBorder="1" applyAlignment="1">
      <alignment horizontal="center" vertical="center" wrapText="1" readingOrder="1"/>
    </xf>
    <xf numFmtId="0" fontId="84" fillId="0" borderId="1" xfId="9" applyFont="1" applyBorder="1" applyAlignment="1" applyProtection="1">
      <alignment vertical="top" wrapText="1" readingOrder="1"/>
      <protection locked="0"/>
    </xf>
    <xf numFmtId="0" fontId="87" fillId="0" borderId="1" xfId="9" applyFont="1" applyFill="1" applyBorder="1" applyAlignment="1" applyProtection="1">
      <alignment horizontal="center" vertical="top" wrapText="1" readingOrder="1"/>
      <protection locked="0"/>
    </xf>
    <xf numFmtId="174" fontId="80" fillId="0" borderId="1" xfId="9" applyNumberFormat="1" applyFont="1" applyFill="1" applyBorder="1" applyAlignment="1">
      <alignment horizontal="center" vertical="center" wrapText="1"/>
    </xf>
    <xf numFmtId="0" fontId="88" fillId="0" borderId="1" xfId="9" applyFont="1" applyFill="1" applyBorder="1" applyAlignment="1">
      <alignment horizontal="center" vertical="center" wrapText="1"/>
    </xf>
    <xf numFmtId="168" fontId="88" fillId="0" borderId="1" xfId="9" applyNumberFormat="1" applyFont="1" applyFill="1" applyBorder="1" applyAlignment="1">
      <alignment horizontal="center" vertical="center" wrapText="1" readingOrder="1"/>
    </xf>
    <xf numFmtId="0" fontId="89" fillId="0" borderId="1" xfId="9" applyFont="1" applyFill="1" applyBorder="1" applyAlignment="1" applyProtection="1">
      <alignment horizontal="center" vertical="top" wrapText="1" readingOrder="1"/>
      <protection locked="0"/>
    </xf>
    <xf numFmtId="0" fontId="88" fillId="0" borderId="51" xfId="9" applyFont="1" applyBorder="1" applyAlignment="1" applyProtection="1">
      <alignment vertical="top" wrapText="1" readingOrder="1"/>
      <protection locked="0"/>
    </xf>
    <xf numFmtId="168" fontId="84" fillId="0" borderId="2" xfId="9" applyNumberFormat="1" applyFont="1" applyFill="1" applyBorder="1" applyAlignment="1">
      <alignment horizontal="center" vertical="center" wrapText="1" readingOrder="1"/>
    </xf>
    <xf numFmtId="0" fontId="72" fillId="0" borderId="2" xfId="9" applyFont="1" applyFill="1" applyBorder="1" applyAlignment="1">
      <alignment horizontal="center" vertical="center" wrapText="1"/>
    </xf>
    <xf numFmtId="172" fontId="85" fillId="10" borderId="1" xfId="9" applyNumberFormat="1" applyFont="1" applyFill="1" applyBorder="1" applyAlignment="1">
      <alignment horizontal="center" vertical="center" wrapText="1" readingOrder="1"/>
    </xf>
    <xf numFmtId="0" fontId="72" fillId="0" borderId="1" xfId="9" applyFont="1" applyFill="1" applyBorder="1" applyAlignment="1">
      <alignment vertical="center" wrapText="1"/>
    </xf>
    <xf numFmtId="168" fontId="84" fillId="0" borderId="1" xfId="9" applyNumberFormat="1" applyFont="1" applyFill="1" applyBorder="1" applyAlignment="1">
      <alignment horizontal="left" vertical="center" wrapText="1" readingOrder="1"/>
    </xf>
    <xf numFmtId="168" fontId="84" fillId="0" borderId="1" xfId="9" applyNumberFormat="1" applyFont="1" applyFill="1" applyBorder="1" applyAlignment="1">
      <alignment vertical="center" wrapText="1" readingOrder="1"/>
    </xf>
    <xf numFmtId="0" fontId="87" fillId="0" borderId="1" xfId="9" applyFont="1" applyFill="1" applyBorder="1" applyAlignment="1" applyProtection="1">
      <alignment vertical="center" wrapText="1" readingOrder="1"/>
      <protection locked="0"/>
    </xf>
    <xf numFmtId="0" fontId="87" fillId="0" borderId="1" xfId="9" applyFont="1" applyFill="1" applyBorder="1" applyAlignment="1" applyProtection="1">
      <alignment horizontal="center" vertical="center" wrapText="1" readingOrder="1"/>
      <protection locked="0"/>
    </xf>
    <xf numFmtId="168" fontId="84" fillId="0" borderId="3" xfId="9" applyNumberFormat="1" applyFont="1" applyFill="1" applyBorder="1" applyAlignment="1">
      <alignment horizontal="center" vertical="center" wrapText="1" readingOrder="1"/>
    </xf>
    <xf numFmtId="0" fontId="72" fillId="0" borderId="3" xfId="9" applyFont="1" applyFill="1" applyBorder="1" applyAlignment="1">
      <alignment horizontal="center" vertical="center" wrapText="1"/>
    </xf>
    <xf numFmtId="168" fontId="72" fillId="0" borderId="1" xfId="9" applyNumberFormat="1" applyFont="1" applyFill="1" applyBorder="1" applyAlignment="1">
      <alignment horizontal="center" vertical="center" wrapText="1" readingOrder="1"/>
    </xf>
    <xf numFmtId="0" fontId="71" fillId="0" borderId="1" xfId="9" applyFont="1" applyFill="1" applyBorder="1" applyAlignment="1" applyProtection="1">
      <alignment horizontal="center" vertical="top" wrapText="1" readingOrder="1"/>
      <protection locked="0"/>
    </xf>
    <xf numFmtId="0" fontId="71" fillId="10" borderId="1" xfId="9" applyFont="1" applyFill="1" applyBorder="1" applyAlignment="1" applyProtection="1">
      <alignment horizontal="center" vertical="center" wrapText="1" readingOrder="1"/>
      <protection locked="0"/>
    </xf>
    <xf numFmtId="0" fontId="87" fillId="10" borderId="1" xfId="9" applyFont="1" applyFill="1" applyBorder="1" applyAlignment="1" applyProtection="1">
      <alignment horizontal="center" vertical="top" wrapText="1" readingOrder="1"/>
      <protection locked="0"/>
    </xf>
    <xf numFmtId="0" fontId="87" fillId="0" borderId="1" xfId="9" applyFont="1" applyFill="1" applyBorder="1" applyAlignment="1" applyProtection="1">
      <alignment vertical="top" wrapText="1" readingOrder="1"/>
      <protection locked="0"/>
    </xf>
    <xf numFmtId="0" fontId="55" fillId="0" borderId="9" xfId="9" applyBorder="1"/>
    <xf numFmtId="0" fontId="62" fillId="0" borderId="0" xfId="9" applyFont="1" applyFill="1"/>
    <xf numFmtId="0" fontId="62" fillId="0" borderId="1" xfId="9" applyFont="1" applyFill="1" applyBorder="1"/>
    <xf numFmtId="0" fontId="86" fillId="0" borderId="1" xfId="9" applyFont="1" applyFill="1" applyBorder="1" applyAlignment="1">
      <alignment vertical="center" wrapText="1" readingOrder="1"/>
    </xf>
    <xf numFmtId="172" fontId="85" fillId="5" borderId="1" xfId="9" applyNumberFormat="1" applyFont="1" applyFill="1" applyBorder="1" applyAlignment="1">
      <alignment horizontal="center" vertical="center" wrapText="1" readingOrder="1"/>
    </xf>
    <xf numFmtId="0" fontId="67" fillId="0" borderId="1" xfId="9" applyFont="1" applyFill="1" applyBorder="1" applyAlignment="1">
      <alignment horizontal="left" vertical="center" wrapText="1" readingOrder="1"/>
    </xf>
    <xf numFmtId="0" fontId="80" fillId="0" borderId="1" xfId="9" applyFont="1" applyFill="1" applyBorder="1" applyAlignment="1">
      <alignment wrapText="1"/>
    </xf>
    <xf numFmtId="168" fontId="55" fillId="0" borderId="1" xfId="9" applyNumberFormat="1" applyBorder="1" applyAlignment="1">
      <alignment horizontal="center" vertical="center"/>
    </xf>
    <xf numFmtId="4" fontId="80" fillId="0" borderId="1" xfId="9" applyNumberFormat="1" applyFont="1" applyFill="1" applyBorder="1" applyAlignment="1">
      <alignment horizontal="center" vertical="center" wrapText="1"/>
    </xf>
    <xf numFmtId="173" fontId="80" fillId="10" borderId="1" xfId="9" applyNumberFormat="1" applyFont="1" applyFill="1" applyBorder="1" applyAlignment="1">
      <alignment horizontal="center" vertical="center" wrapText="1"/>
    </xf>
    <xf numFmtId="0" fontId="80" fillId="0" borderId="1" xfId="9" applyFont="1" applyFill="1" applyBorder="1" applyAlignment="1">
      <alignment horizontal="center" vertical="center" wrapText="1"/>
    </xf>
    <xf numFmtId="0" fontId="55" fillId="0" borderId="1" xfId="9" applyBorder="1" applyAlignment="1">
      <alignment horizontal="left" vertical="center" wrapText="1"/>
    </xf>
    <xf numFmtId="0" fontId="71" fillId="0" borderId="1" xfId="9" applyFont="1" applyBorder="1" applyAlignment="1">
      <alignment horizontal="center" vertical="center" wrapText="1"/>
    </xf>
    <xf numFmtId="0" fontId="72" fillId="0" borderId="1" xfId="9" applyFont="1" applyBorder="1" applyAlignment="1">
      <alignment horizontal="left" vertical="center" wrapText="1"/>
    </xf>
    <xf numFmtId="0" fontId="80" fillId="0" borderId="2" xfId="9" applyFont="1" applyFill="1" applyBorder="1" applyAlignment="1">
      <alignment horizontal="center" wrapText="1"/>
    </xf>
    <xf numFmtId="168" fontId="55" fillId="0" borderId="2" xfId="9" applyNumberFormat="1" applyBorder="1" applyAlignment="1">
      <alignment horizontal="center" vertical="center"/>
    </xf>
    <xf numFmtId="0" fontId="80" fillId="0" borderId="1" xfId="9" applyFont="1" applyFill="1" applyBorder="1" applyAlignment="1">
      <alignment horizontal="center" vertical="center"/>
    </xf>
    <xf numFmtId="0" fontId="55" fillId="0" borderId="1" xfId="9" applyBorder="1" applyAlignment="1">
      <alignment vertical="center" wrapText="1"/>
    </xf>
    <xf numFmtId="168" fontId="55" fillId="0" borderId="1" xfId="9" applyNumberFormat="1" applyBorder="1" applyAlignment="1">
      <alignment vertical="center"/>
    </xf>
    <xf numFmtId="0" fontId="71" fillId="0" borderId="1" xfId="9" applyFont="1" applyBorder="1" applyAlignment="1">
      <alignment vertical="center" wrapText="1"/>
    </xf>
    <xf numFmtId="0" fontId="80" fillId="0" borderId="5" xfId="9" applyFont="1" applyFill="1" applyBorder="1" applyAlignment="1">
      <alignment horizontal="center" wrapText="1"/>
    </xf>
    <xf numFmtId="168" fontId="55" fillId="0" borderId="5" xfId="9" applyNumberFormat="1" applyBorder="1" applyAlignment="1">
      <alignment horizontal="center" vertical="center"/>
    </xf>
    <xf numFmtId="0" fontId="72" fillId="0" borderId="5" xfId="9" applyFont="1" applyFill="1" applyBorder="1" applyAlignment="1">
      <alignment horizontal="center" vertical="center" wrapText="1"/>
    </xf>
    <xf numFmtId="0" fontId="80" fillId="0" borderId="3" xfId="9" applyFont="1" applyFill="1" applyBorder="1" applyAlignment="1">
      <alignment horizontal="center" wrapText="1"/>
    </xf>
    <xf numFmtId="168" fontId="55" fillId="0" borderId="3" xfId="9" applyNumberFormat="1" applyBorder="1" applyAlignment="1">
      <alignment horizontal="center" vertical="center"/>
    </xf>
    <xf numFmtId="0" fontId="80" fillId="0" borderId="1" xfId="9" applyFont="1" applyFill="1" applyBorder="1" applyAlignment="1">
      <alignment horizontal="center" vertical="center" wrapText="1"/>
    </xf>
    <xf numFmtId="0" fontId="71" fillId="0" borderId="1" xfId="9" applyFont="1" applyBorder="1" applyAlignment="1">
      <alignment vertical="center"/>
    </xf>
    <xf numFmtId="173" fontId="80" fillId="0" borderId="1" xfId="9" applyNumberFormat="1" applyFont="1" applyFill="1" applyBorder="1" applyAlignment="1"/>
    <xf numFmtId="168" fontId="55" fillId="0" borderId="1" xfId="9" applyNumberFormat="1" applyBorder="1" applyAlignment="1">
      <alignment vertical="center" wrapText="1"/>
    </xf>
    <xf numFmtId="0" fontId="71" fillId="0" borderId="1" xfId="9" applyFont="1" applyBorder="1" applyAlignment="1">
      <alignment horizontal="center" vertical="center"/>
    </xf>
    <xf numFmtId="0" fontId="86" fillId="0" borderId="1" xfId="9" applyFont="1" applyBorder="1" applyAlignment="1" applyProtection="1">
      <alignment vertical="top" wrapText="1" readingOrder="1"/>
      <protection locked="0"/>
    </xf>
    <xf numFmtId="0" fontId="90" fillId="0" borderId="1" xfId="9" applyFont="1" applyFill="1" applyBorder="1" applyAlignment="1">
      <alignment horizontal="center" vertical="center" wrapText="1"/>
    </xf>
    <xf numFmtId="0" fontId="72" fillId="0" borderId="1" xfId="9" applyFont="1" applyBorder="1" applyAlignment="1">
      <alignment horizontal="left" vertical="center"/>
    </xf>
    <xf numFmtId="0" fontId="90" fillId="0" borderId="2" xfId="9" applyFont="1" applyFill="1" applyBorder="1" applyAlignment="1">
      <alignment horizontal="center" vertical="center" wrapText="1"/>
    </xf>
    <xf numFmtId="0" fontId="90" fillId="10" borderId="2" xfId="9" applyFont="1" applyFill="1" applyBorder="1" applyAlignment="1">
      <alignment horizontal="center" vertical="center" wrapText="1"/>
    </xf>
    <xf numFmtId="0" fontId="90" fillId="10" borderId="1" xfId="9" applyFont="1" applyFill="1" applyBorder="1" applyAlignment="1">
      <alignment horizontal="center" vertical="center" wrapText="1"/>
    </xf>
    <xf numFmtId="0" fontId="90" fillId="10" borderId="12" xfId="9" applyFont="1" applyFill="1" applyBorder="1" applyAlignment="1">
      <alignment horizontal="center" vertical="center" wrapText="1"/>
    </xf>
    <xf numFmtId="0" fontId="90" fillId="10" borderId="14" xfId="9" applyFont="1" applyFill="1" applyBorder="1" applyAlignment="1">
      <alignment horizontal="center" vertical="center" wrapText="1"/>
    </xf>
    <xf numFmtId="0" fontId="90" fillId="10" borderId="2" xfId="9" applyFont="1" applyFill="1" applyBorder="1" applyAlignment="1">
      <alignment horizontal="center" vertical="center"/>
    </xf>
    <xf numFmtId="0" fontId="90" fillId="0" borderId="5" xfId="9" applyFont="1" applyFill="1" applyBorder="1" applyAlignment="1">
      <alignment horizontal="center" vertical="center" wrapText="1"/>
    </xf>
    <xf numFmtId="0" fontId="90" fillId="10" borderId="5" xfId="9" applyFont="1" applyFill="1" applyBorder="1" applyAlignment="1">
      <alignment horizontal="center" vertical="center" wrapText="1"/>
    </xf>
    <xf numFmtId="0" fontId="90" fillId="10" borderId="3" xfId="9" applyFont="1" applyFill="1" applyBorder="1" applyAlignment="1">
      <alignment horizontal="center" vertical="center" wrapText="1"/>
    </xf>
    <xf numFmtId="0" fontId="90" fillId="10" borderId="9" xfId="9" applyFont="1" applyFill="1" applyBorder="1" applyAlignment="1">
      <alignment horizontal="center" vertical="center" wrapText="1"/>
    </xf>
    <xf numFmtId="0" fontId="90" fillId="10" borderId="10" xfId="9" applyFont="1" applyFill="1" applyBorder="1" applyAlignment="1">
      <alignment horizontal="center" vertical="center" wrapText="1"/>
    </xf>
    <xf numFmtId="0" fontId="90" fillId="10" borderId="0" xfId="9" applyFont="1" applyFill="1" applyBorder="1" applyAlignment="1">
      <alignment horizontal="center" vertical="center" wrapText="1"/>
    </xf>
    <xf numFmtId="0" fontId="90" fillId="10" borderId="13" xfId="9" applyFont="1" applyFill="1" applyBorder="1" applyAlignment="1">
      <alignment horizontal="center" vertical="center" wrapText="1"/>
    </xf>
    <xf numFmtId="0" fontId="90" fillId="10" borderId="5" xfId="9" applyFont="1" applyFill="1" applyBorder="1" applyAlignment="1">
      <alignment horizontal="center" vertical="center"/>
    </xf>
    <xf numFmtId="0" fontId="90" fillId="0" borderId="3" xfId="9" applyFont="1" applyFill="1" applyBorder="1" applyAlignment="1">
      <alignment horizontal="center" vertical="center" wrapText="1"/>
    </xf>
    <xf numFmtId="0" fontId="55" fillId="10" borderId="40" xfId="9" applyFill="1" applyBorder="1" applyAlignment="1">
      <alignment horizontal="center"/>
    </xf>
    <xf numFmtId="0" fontId="90" fillId="10" borderId="40" xfId="9" applyFont="1" applyFill="1" applyBorder="1" applyAlignment="1">
      <alignment horizontal="center" vertical="center" wrapText="1"/>
    </xf>
    <xf numFmtId="0" fontId="90" fillId="10" borderId="4" xfId="9" applyFont="1" applyFill="1" applyBorder="1" applyAlignment="1">
      <alignment horizontal="center" vertical="center" wrapText="1"/>
    </xf>
    <xf numFmtId="0" fontId="90" fillId="10" borderId="3" xfId="9" applyFont="1" applyFill="1" applyBorder="1" applyAlignment="1">
      <alignment horizontal="center" vertical="center"/>
    </xf>
    <xf numFmtId="168" fontId="78" fillId="0" borderId="9" xfId="9" applyNumberFormat="1" applyFont="1" applyFill="1" applyBorder="1" applyAlignment="1">
      <alignment horizontal="center" vertical="top" wrapText="1"/>
    </xf>
    <xf numFmtId="168" fontId="78" fillId="0" borderId="11" xfId="9" applyNumberFormat="1" applyFont="1" applyFill="1" applyBorder="1" applyAlignment="1">
      <alignment horizontal="center" vertical="top" wrapText="1"/>
    </xf>
    <xf numFmtId="168" fontId="78" fillId="0" borderId="10" xfId="9" applyNumberFormat="1" applyFont="1" applyFill="1" applyBorder="1" applyAlignment="1">
      <alignment horizontal="center" vertical="top" wrapText="1"/>
    </xf>
    <xf numFmtId="0" fontId="61" fillId="11" borderId="9" xfId="9" applyFont="1" applyFill="1" applyBorder="1" applyAlignment="1">
      <alignment horizontal="center" vertical="center" wrapText="1"/>
    </xf>
    <xf numFmtId="0" fontId="61" fillId="11" borderId="11" xfId="9" applyFont="1" applyFill="1" applyBorder="1" applyAlignment="1">
      <alignment horizontal="center" vertical="center" wrapText="1"/>
    </xf>
    <xf numFmtId="0" fontId="61" fillId="11" borderId="10" xfId="9" applyFont="1" applyFill="1" applyBorder="1" applyAlignment="1">
      <alignment horizontal="center" vertical="center" wrapText="1"/>
    </xf>
  </cellXfs>
  <cellStyles count="13">
    <cellStyle name="Comma" xfId="6" builtinId="3"/>
    <cellStyle name="Comma 2" xfId="10"/>
    <cellStyle name="Comma 3" xfId="11"/>
    <cellStyle name="Good" xfId="3" builtinId="26"/>
    <cellStyle name="Good 2" xfId="8"/>
    <cellStyle name="Normal" xfId="0" builtinId="0"/>
    <cellStyle name="Normal 2" xfId="2"/>
    <cellStyle name="Normal 3" xfId="1"/>
    <cellStyle name="Normal 3 2" xfId="12"/>
    <cellStyle name="Normal 4" xfId="5"/>
    <cellStyle name="Normal 5" xfId="7"/>
    <cellStyle name="Normal 6" xfId="9"/>
    <cellStyle name="Normal 9" xfId="4"/>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11</xdr:col>
      <xdr:colOff>0</xdr:colOff>
      <xdr:row>2</xdr:row>
      <xdr:rowOff>104775</xdr:rowOff>
    </xdr:from>
    <xdr:to>
      <xdr:col>11</xdr:col>
      <xdr:colOff>962026</xdr:colOff>
      <xdr:row>2</xdr:row>
      <xdr:rowOff>1157287</xdr:rowOff>
    </xdr:to>
    <xdr:pic>
      <xdr:nvPicPr>
        <xdr:cNvPr id="5" name="Picture 4" descr="C:\Users\Jesica\Desktop\Corel draw\sigle\bsb logo.jpg">
          <a:extLst>
            <a:ext uri="{FF2B5EF4-FFF2-40B4-BE49-F238E27FC236}">
              <a16:creationId xmlns:a16="http://schemas.microsoft.com/office/drawing/2014/main" id="{AD754D2A-F5C7-4BF4-9E8B-06167236CFA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305925" y="104775"/>
          <a:ext cx="962026" cy="9382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O11"/>
  <sheetViews>
    <sheetView zoomScale="75" zoomScaleNormal="75" workbookViewId="0">
      <selection activeCell="C5" sqref="C5"/>
    </sheetView>
  </sheetViews>
  <sheetFormatPr defaultRowHeight="15"/>
  <cols>
    <col min="2" max="2" width="14" customWidth="1"/>
    <col min="3" max="3" width="25.140625" customWidth="1"/>
    <col min="4" max="4" width="20" customWidth="1"/>
    <col min="5" max="5" width="22.5703125" customWidth="1"/>
    <col min="6" max="9" width="16.42578125" customWidth="1"/>
    <col min="10" max="10" width="25.5703125" customWidth="1"/>
    <col min="11" max="11" width="22.140625" style="6" customWidth="1"/>
    <col min="12" max="12" width="34" customWidth="1"/>
    <col min="13" max="13" width="29.5703125" customWidth="1"/>
    <col min="14" max="14" width="30.140625" customWidth="1"/>
    <col min="15" max="15" width="15.5703125" customWidth="1"/>
  </cols>
  <sheetData>
    <row r="2" spans="1:15" ht="21">
      <c r="A2" s="566" t="s">
        <v>2690</v>
      </c>
      <c r="B2" s="567"/>
      <c r="C2" s="567"/>
      <c r="D2" s="567"/>
      <c r="E2" s="567"/>
      <c r="F2" s="567"/>
      <c r="G2" s="567"/>
      <c r="H2" s="567"/>
      <c r="I2" s="567"/>
      <c r="J2" s="567"/>
      <c r="K2" s="567"/>
      <c r="L2" s="567"/>
      <c r="M2" s="567"/>
      <c r="N2" s="567"/>
      <c r="O2" s="567"/>
    </row>
    <row r="4" spans="1:15">
      <c r="A4" s="4" t="s">
        <v>0</v>
      </c>
      <c r="B4" s="4" t="s">
        <v>9</v>
      </c>
      <c r="C4" s="4" t="s">
        <v>1</v>
      </c>
      <c r="D4" s="4" t="s">
        <v>2</v>
      </c>
      <c r="E4" s="4" t="s">
        <v>14</v>
      </c>
      <c r="F4" s="4" t="s">
        <v>15</v>
      </c>
      <c r="G4" s="4" t="s">
        <v>20</v>
      </c>
      <c r="H4" s="4" t="s">
        <v>21</v>
      </c>
      <c r="I4" s="4" t="s">
        <v>85</v>
      </c>
      <c r="J4" s="4" t="s">
        <v>3</v>
      </c>
      <c r="K4" s="343" t="s">
        <v>4</v>
      </c>
      <c r="L4" s="4" t="s">
        <v>5</v>
      </c>
      <c r="M4" s="4" t="s">
        <v>6</v>
      </c>
      <c r="N4" s="4" t="s">
        <v>7</v>
      </c>
      <c r="O4" s="4" t="s">
        <v>8</v>
      </c>
    </row>
    <row r="5" spans="1:15" ht="88.5" customHeight="1">
      <c r="A5" s="563">
        <v>1</v>
      </c>
      <c r="B5" s="568"/>
      <c r="C5" s="487"/>
      <c r="D5" s="484"/>
      <c r="E5" s="484"/>
      <c r="F5" s="479"/>
      <c r="G5" s="479"/>
      <c r="H5" s="479"/>
      <c r="I5" s="479"/>
      <c r="J5" s="472"/>
      <c r="K5" s="490"/>
      <c r="L5" s="480"/>
      <c r="M5" s="507"/>
      <c r="N5" s="498"/>
      <c r="O5" s="500"/>
    </row>
    <row r="6" spans="1:15">
      <c r="A6" s="565"/>
      <c r="B6" s="569"/>
      <c r="C6" s="488"/>
      <c r="D6" s="489"/>
      <c r="E6" s="489"/>
      <c r="F6" s="476"/>
      <c r="G6" s="476"/>
      <c r="H6" s="476"/>
      <c r="I6" s="476"/>
      <c r="J6" s="477"/>
      <c r="K6" s="478"/>
      <c r="L6" s="482"/>
      <c r="M6" s="483"/>
      <c r="N6" s="499"/>
      <c r="O6" s="501"/>
    </row>
    <row r="7" spans="1:15">
      <c r="A7" s="563">
        <v>2</v>
      </c>
      <c r="B7" s="560"/>
      <c r="C7" s="484"/>
      <c r="D7" s="492"/>
      <c r="E7" s="492"/>
      <c r="F7" s="479"/>
      <c r="G7" s="479"/>
      <c r="H7" s="479"/>
      <c r="I7" s="479"/>
      <c r="J7" s="472"/>
      <c r="K7" s="490"/>
      <c r="L7" s="480"/>
      <c r="M7" s="507"/>
      <c r="N7" s="481"/>
      <c r="O7" s="500"/>
    </row>
    <row r="8" spans="1:15">
      <c r="A8" s="564"/>
      <c r="B8" s="562"/>
      <c r="C8" s="486"/>
      <c r="D8" s="485"/>
      <c r="E8" s="486"/>
      <c r="F8" s="473"/>
      <c r="G8" s="473"/>
      <c r="H8" s="473"/>
      <c r="I8" s="473"/>
      <c r="J8" s="493"/>
      <c r="K8" s="475"/>
      <c r="L8" s="491"/>
      <c r="M8" s="474"/>
      <c r="N8" s="497"/>
      <c r="O8" s="502"/>
    </row>
    <row r="9" spans="1:15">
      <c r="A9" s="565"/>
      <c r="B9" s="561"/>
      <c r="C9" s="494"/>
      <c r="D9" s="494"/>
      <c r="E9" s="489"/>
      <c r="F9" s="476"/>
      <c r="G9" s="476"/>
      <c r="H9" s="476"/>
      <c r="I9" s="476"/>
      <c r="J9" s="477"/>
      <c r="K9" s="478"/>
      <c r="L9" s="482"/>
      <c r="M9" s="510"/>
      <c r="N9" s="503"/>
      <c r="O9" s="501"/>
    </row>
    <row r="10" spans="1:15">
      <c r="A10" s="560"/>
      <c r="B10" s="560"/>
      <c r="C10" s="492"/>
      <c r="D10" s="479"/>
      <c r="E10" s="479"/>
      <c r="F10" s="479"/>
      <c r="G10" s="479"/>
      <c r="H10" s="479"/>
      <c r="I10" s="479"/>
      <c r="J10" s="495"/>
      <c r="K10" s="490"/>
      <c r="L10" s="480"/>
      <c r="M10" s="509"/>
      <c r="N10" s="481"/>
      <c r="O10" s="500"/>
    </row>
    <row r="11" spans="1:15">
      <c r="A11" s="561"/>
      <c r="B11" s="561"/>
      <c r="C11" s="476"/>
      <c r="D11" s="494"/>
      <c r="E11" s="476"/>
      <c r="F11" s="476"/>
      <c r="G11" s="476"/>
      <c r="H11" s="476"/>
      <c r="I11" s="476"/>
      <c r="J11" s="496"/>
      <c r="K11" s="504"/>
      <c r="L11" s="482"/>
      <c r="M11" s="508"/>
      <c r="N11" s="503"/>
      <c r="O11" s="501"/>
    </row>
  </sheetData>
  <mergeCells count="7">
    <mergeCell ref="A10:A11"/>
    <mergeCell ref="B10:B11"/>
    <mergeCell ref="B7:B9"/>
    <mergeCell ref="A7:A9"/>
    <mergeCell ref="A2:O2"/>
    <mergeCell ref="A5:A6"/>
    <mergeCell ref="B5:B6"/>
  </mergeCells>
  <phoneticPr fontId="2" type="noConversion"/>
  <pageMargins left="0.7" right="0.7" top="0.75" bottom="0.75" header="0.3" footer="0.3"/>
  <pageSetup paperSize="8" scale="61"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5"/>
  <sheetViews>
    <sheetView zoomScale="85" zoomScaleNormal="85" workbookViewId="0">
      <pane ySplit="1" topLeftCell="A32" activePane="bottomLeft" state="frozen"/>
      <selection pane="bottomLeft" activeCell="N36" sqref="N36"/>
    </sheetView>
  </sheetViews>
  <sheetFormatPr defaultRowHeight="15"/>
  <cols>
    <col min="1" max="1" width="7.5703125" style="26" customWidth="1"/>
    <col min="2" max="2" width="13.42578125" style="26" customWidth="1"/>
    <col min="3" max="3" width="17.42578125" style="26" customWidth="1"/>
    <col min="4" max="4" width="15.85546875" style="26" customWidth="1"/>
    <col min="5" max="5" width="21" style="26" customWidth="1"/>
    <col min="6" max="6" width="16.85546875" style="26" customWidth="1"/>
    <col min="7" max="8" width="14.5703125" style="26" customWidth="1"/>
    <col min="9" max="9" width="31.42578125" style="26" customWidth="1"/>
    <col min="10" max="10" width="15.42578125" style="26" customWidth="1"/>
    <col min="11" max="11" width="34.42578125" style="26" customWidth="1"/>
    <col min="12" max="12" width="22.5703125" style="26" customWidth="1"/>
    <col min="13" max="13" width="28.42578125" style="26" customWidth="1"/>
    <col min="14" max="14" width="19" style="26" customWidth="1"/>
  </cols>
  <sheetData>
    <row r="1" spans="1:14" ht="9" customHeight="1"/>
    <row r="2" spans="1:14" ht="30">
      <c r="A2" s="24" t="s">
        <v>0</v>
      </c>
      <c r="B2" s="24" t="s">
        <v>9</v>
      </c>
      <c r="C2" s="24" t="s">
        <v>1</v>
      </c>
      <c r="D2" s="24" t="s">
        <v>2</v>
      </c>
      <c r="E2" s="24" t="s">
        <v>14</v>
      </c>
      <c r="F2" s="24" t="s">
        <v>15</v>
      </c>
      <c r="G2" s="24" t="s">
        <v>20</v>
      </c>
      <c r="H2" s="24" t="s">
        <v>21</v>
      </c>
      <c r="I2" s="24" t="s">
        <v>3</v>
      </c>
      <c r="J2" s="24" t="s">
        <v>521</v>
      </c>
      <c r="K2" s="24" t="s">
        <v>5</v>
      </c>
      <c r="L2" s="24" t="s">
        <v>6</v>
      </c>
      <c r="M2" s="24" t="s">
        <v>7</v>
      </c>
      <c r="N2" s="24" t="s">
        <v>8</v>
      </c>
    </row>
    <row r="3" spans="1:14" ht="156.75" customHeight="1">
      <c r="A3" s="8">
        <v>1</v>
      </c>
      <c r="B3" s="18" t="s">
        <v>485</v>
      </c>
      <c r="C3" s="18" t="s">
        <v>486</v>
      </c>
      <c r="D3" s="18" t="s">
        <v>487</v>
      </c>
      <c r="E3" s="18" t="s">
        <v>488</v>
      </c>
      <c r="F3" s="18" t="s">
        <v>489</v>
      </c>
      <c r="G3" s="18" t="s">
        <v>490</v>
      </c>
      <c r="H3" s="18"/>
      <c r="I3" s="18" t="s">
        <v>491</v>
      </c>
      <c r="J3" s="19">
        <v>780701</v>
      </c>
      <c r="K3" s="20">
        <v>43889</v>
      </c>
      <c r="L3" s="348" t="s">
        <v>2483</v>
      </c>
      <c r="M3" s="349"/>
      <c r="N3" s="11" t="s">
        <v>2409</v>
      </c>
    </row>
    <row r="4" spans="1:14" ht="105">
      <c r="A4" s="8">
        <v>2</v>
      </c>
      <c r="B4" s="18" t="s">
        <v>497</v>
      </c>
      <c r="C4" s="18" t="s">
        <v>498</v>
      </c>
      <c r="D4" s="18" t="s">
        <v>500</v>
      </c>
      <c r="E4" s="18" t="s">
        <v>2573</v>
      </c>
      <c r="F4" s="18" t="s">
        <v>501</v>
      </c>
      <c r="G4" s="18"/>
      <c r="H4" s="18"/>
      <c r="I4" s="18" t="s">
        <v>499</v>
      </c>
      <c r="J4" s="19">
        <v>967479</v>
      </c>
      <c r="K4" s="20">
        <v>43899</v>
      </c>
      <c r="L4" s="348" t="s">
        <v>2483</v>
      </c>
      <c r="M4" s="54"/>
      <c r="N4" s="11" t="s">
        <v>2482</v>
      </c>
    </row>
    <row r="5" spans="1:14" ht="75">
      <c r="A5" s="8">
        <v>3</v>
      </c>
      <c r="B5" s="18" t="s">
        <v>493</v>
      </c>
      <c r="C5" s="18" t="s">
        <v>494</v>
      </c>
      <c r="D5" s="18" t="s">
        <v>2572</v>
      </c>
      <c r="E5" s="18" t="s">
        <v>495</v>
      </c>
      <c r="F5" s="18"/>
      <c r="G5" s="18"/>
      <c r="H5" s="18"/>
      <c r="I5" s="18" t="s">
        <v>496</v>
      </c>
      <c r="J5" s="19">
        <v>900173</v>
      </c>
      <c r="K5" s="20" t="s">
        <v>2816</v>
      </c>
      <c r="L5" s="402" t="s">
        <v>2483</v>
      </c>
      <c r="M5" s="349"/>
      <c r="N5" s="11" t="s">
        <v>2828</v>
      </c>
    </row>
    <row r="6" spans="1:14" ht="135">
      <c r="A6" s="8">
        <v>4</v>
      </c>
      <c r="B6" s="18" t="s">
        <v>503</v>
      </c>
      <c r="C6" s="18" t="s">
        <v>504</v>
      </c>
      <c r="D6" s="18" t="s">
        <v>505</v>
      </c>
      <c r="E6" s="18" t="s">
        <v>506</v>
      </c>
      <c r="F6" s="18" t="s">
        <v>507</v>
      </c>
      <c r="G6" s="18"/>
      <c r="H6" s="18"/>
      <c r="I6" s="18" t="s">
        <v>508</v>
      </c>
      <c r="J6" s="19">
        <v>1000000</v>
      </c>
      <c r="K6" s="20">
        <v>43899</v>
      </c>
      <c r="L6" s="348" t="s">
        <v>2438</v>
      </c>
      <c r="M6" s="349"/>
      <c r="N6" s="11" t="s">
        <v>2613</v>
      </c>
    </row>
    <row r="7" spans="1:14" s="50" customFormat="1" ht="75">
      <c r="A7" s="21">
        <v>5</v>
      </c>
      <c r="B7" s="18" t="s">
        <v>522</v>
      </c>
      <c r="C7" s="30" t="s">
        <v>523</v>
      </c>
      <c r="D7" s="30" t="s">
        <v>524</v>
      </c>
      <c r="E7" s="30" t="s">
        <v>525</v>
      </c>
      <c r="F7" s="30" t="s">
        <v>526</v>
      </c>
      <c r="G7" s="30" t="s">
        <v>527</v>
      </c>
      <c r="H7" s="30"/>
      <c r="I7" s="30" t="s">
        <v>528</v>
      </c>
      <c r="J7" s="43">
        <v>571889</v>
      </c>
      <c r="K7" s="49">
        <v>43916</v>
      </c>
      <c r="L7" s="30" t="s">
        <v>2438</v>
      </c>
      <c r="M7" s="30"/>
      <c r="N7" s="30" t="s">
        <v>502</v>
      </c>
    </row>
    <row r="8" spans="1:14" ht="60">
      <c r="A8" s="344">
        <v>6</v>
      </c>
      <c r="B8" s="18" t="s">
        <v>2435</v>
      </c>
      <c r="C8" s="18" t="s">
        <v>2439</v>
      </c>
      <c r="D8" s="18" t="s">
        <v>2450</v>
      </c>
      <c r="E8" s="18" t="s">
        <v>2440</v>
      </c>
      <c r="F8" s="18"/>
      <c r="G8" s="18"/>
      <c r="H8" s="18"/>
      <c r="I8" s="18" t="s">
        <v>2441</v>
      </c>
      <c r="J8" s="19">
        <v>566400</v>
      </c>
      <c r="K8" s="20">
        <v>43944</v>
      </c>
      <c r="L8" s="21" t="s">
        <v>2483</v>
      </c>
      <c r="M8" s="11"/>
      <c r="N8" s="11" t="s">
        <v>2546</v>
      </c>
    </row>
    <row r="9" spans="1:14" ht="30">
      <c r="A9" s="344">
        <v>7</v>
      </c>
      <c r="B9" s="18" t="s">
        <v>2436</v>
      </c>
      <c r="C9" s="18" t="s">
        <v>1121</v>
      </c>
      <c r="D9" s="18" t="s">
        <v>2443</v>
      </c>
      <c r="E9" s="18" t="s">
        <v>2444</v>
      </c>
      <c r="F9" s="18"/>
      <c r="G9" s="18"/>
      <c r="H9" s="18"/>
      <c r="I9" s="18" t="s">
        <v>2442</v>
      </c>
      <c r="J9" s="19">
        <v>1147440.1000000001</v>
      </c>
      <c r="K9" s="20">
        <v>43944</v>
      </c>
      <c r="L9" s="21" t="s">
        <v>2483</v>
      </c>
      <c r="M9" s="54"/>
      <c r="N9" s="11" t="s">
        <v>2535</v>
      </c>
    </row>
    <row r="10" spans="1:14" s="50" customFormat="1" ht="105">
      <c r="A10" s="21">
        <v>8</v>
      </c>
      <c r="B10" s="18" t="s">
        <v>2437</v>
      </c>
      <c r="C10" s="30" t="s">
        <v>2446</v>
      </c>
      <c r="D10" s="30" t="s">
        <v>2447</v>
      </c>
      <c r="E10" s="30" t="s">
        <v>2448</v>
      </c>
      <c r="F10" s="30" t="s">
        <v>2449</v>
      </c>
      <c r="G10" s="30"/>
      <c r="H10" s="30"/>
      <c r="I10" s="30" t="s">
        <v>2445</v>
      </c>
      <c r="J10" s="43">
        <v>837999.8</v>
      </c>
      <c r="K10" s="20">
        <v>43944</v>
      </c>
      <c r="L10" s="21" t="s">
        <v>2483</v>
      </c>
      <c r="M10" s="11"/>
      <c r="N10" s="30" t="s">
        <v>2553</v>
      </c>
    </row>
    <row r="11" spans="1:14" ht="90">
      <c r="A11" s="21">
        <v>9</v>
      </c>
      <c r="B11" s="345" t="s">
        <v>2451</v>
      </c>
      <c r="C11" s="345" t="s">
        <v>2477</v>
      </c>
      <c r="D11" s="345" t="s">
        <v>2574</v>
      </c>
      <c r="E11" s="345" t="s">
        <v>2575</v>
      </c>
      <c r="F11" s="345" t="s">
        <v>2452</v>
      </c>
      <c r="G11" s="345" t="s">
        <v>2453</v>
      </c>
      <c r="H11" s="345" t="s">
        <v>2454</v>
      </c>
      <c r="I11" s="345" t="s">
        <v>2455</v>
      </c>
      <c r="J11" s="346">
        <v>799279.6</v>
      </c>
      <c r="K11" s="347">
        <v>43930</v>
      </c>
      <c r="L11" s="21" t="s">
        <v>2483</v>
      </c>
      <c r="M11" s="349"/>
      <c r="N11" s="348" t="s">
        <v>2546</v>
      </c>
    </row>
    <row r="12" spans="1:14" ht="90">
      <c r="A12" s="21">
        <v>10</v>
      </c>
      <c r="B12" s="345" t="s">
        <v>2456</v>
      </c>
      <c r="C12" s="345" t="s">
        <v>2457</v>
      </c>
      <c r="D12" s="345" t="s">
        <v>2458</v>
      </c>
      <c r="E12" s="345" t="s">
        <v>2459</v>
      </c>
      <c r="F12" s="345" t="s">
        <v>2460</v>
      </c>
      <c r="G12" s="345" t="s">
        <v>2461</v>
      </c>
      <c r="H12" s="345"/>
      <c r="I12" s="345" t="s">
        <v>2462</v>
      </c>
      <c r="J12" s="346">
        <v>703870</v>
      </c>
      <c r="K12" s="347">
        <v>43930</v>
      </c>
      <c r="L12" s="21" t="s">
        <v>2438</v>
      </c>
      <c r="M12" s="54"/>
      <c r="N12" s="348" t="s">
        <v>2535</v>
      </c>
    </row>
    <row r="13" spans="1:14" ht="90">
      <c r="A13" s="21">
        <v>11</v>
      </c>
      <c r="B13" s="345" t="s">
        <v>2463</v>
      </c>
      <c r="C13" s="345" t="s">
        <v>2464</v>
      </c>
      <c r="D13" s="345" t="s">
        <v>2576</v>
      </c>
      <c r="E13" s="345" t="s">
        <v>2465</v>
      </c>
      <c r="F13" s="345" t="s">
        <v>2466</v>
      </c>
      <c r="G13" s="345" t="s">
        <v>2467</v>
      </c>
      <c r="H13" s="345"/>
      <c r="I13" s="345" t="s">
        <v>2468</v>
      </c>
      <c r="J13" s="346">
        <v>913380</v>
      </c>
      <c r="K13" s="347">
        <v>43930</v>
      </c>
      <c r="L13" s="21" t="s">
        <v>2483</v>
      </c>
      <c r="M13" s="349"/>
      <c r="N13" s="348" t="s">
        <v>2523</v>
      </c>
    </row>
    <row r="14" spans="1:14" ht="105">
      <c r="A14" s="21">
        <v>12</v>
      </c>
      <c r="B14" s="345" t="s">
        <v>2469</v>
      </c>
      <c r="C14" s="345" t="s">
        <v>2470</v>
      </c>
      <c r="D14" s="345" t="s">
        <v>2471</v>
      </c>
      <c r="E14" s="345" t="s">
        <v>2472</v>
      </c>
      <c r="F14" s="345" t="s">
        <v>2473</v>
      </c>
      <c r="G14" s="345" t="s">
        <v>2474</v>
      </c>
      <c r="H14" s="345" t="s">
        <v>2475</v>
      </c>
      <c r="I14" s="345" t="s">
        <v>2476</v>
      </c>
      <c r="J14" s="346">
        <v>982958.89</v>
      </c>
      <c r="K14" s="347">
        <v>43930</v>
      </c>
      <c r="L14" s="21" t="s">
        <v>2438</v>
      </c>
      <c r="M14" s="54"/>
      <c r="N14" s="348" t="s">
        <v>2535</v>
      </c>
    </row>
    <row r="15" spans="1:14" ht="75">
      <c r="A15" s="21">
        <v>13</v>
      </c>
      <c r="B15" s="345" t="s">
        <v>2503</v>
      </c>
      <c r="C15" s="345" t="s">
        <v>2505</v>
      </c>
      <c r="D15" s="345" t="s">
        <v>2506</v>
      </c>
      <c r="E15" s="345" t="s">
        <v>2507</v>
      </c>
      <c r="F15" s="345" t="s">
        <v>435</v>
      </c>
      <c r="G15" s="345" t="s">
        <v>2508</v>
      </c>
      <c r="H15" s="345" t="s">
        <v>2509</v>
      </c>
      <c r="I15" s="345" t="s">
        <v>2504</v>
      </c>
      <c r="J15" s="346">
        <v>798927.5</v>
      </c>
      <c r="K15" s="347">
        <v>43945</v>
      </c>
      <c r="L15" s="21" t="s">
        <v>2483</v>
      </c>
      <c r="M15" s="349"/>
      <c r="N15" s="348" t="s">
        <v>2545</v>
      </c>
    </row>
    <row r="16" spans="1:14" ht="45">
      <c r="A16" s="21">
        <v>14</v>
      </c>
      <c r="B16" s="345" t="s">
        <v>2512</v>
      </c>
      <c r="C16" s="345" t="s">
        <v>2514</v>
      </c>
      <c r="D16" s="345" t="s">
        <v>2515</v>
      </c>
      <c r="E16" s="345" t="s">
        <v>2516</v>
      </c>
      <c r="F16" s="345" t="s">
        <v>2517</v>
      </c>
      <c r="G16" s="345" t="s">
        <v>1292</v>
      </c>
      <c r="H16" s="345"/>
      <c r="I16" s="345" t="s">
        <v>2513</v>
      </c>
      <c r="J16" s="346">
        <v>1377103.96</v>
      </c>
      <c r="K16" s="347">
        <v>43955</v>
      </c>
      <c r="L16" s="21" t="s">
        <v>2483</v>
      </c>
      <c r="M16" s="349"/>
      <c r="N16" s="348" t="s">
        <v>2546</v>
      </c>
    </row>
    <row r="17" spans="1:14" ht="78" customHeight="1">
      <c r="A17" s="21">
        <v>15</v>
      </c>
      <c r="B17" s="345" t="s">
        <v>2518</v>
      </c>
      <c r="C17" s="345" t="s">
        <v>2571</v>
      </c>
      <c r="D17" s="345" t="s">
        <v>2520</v>
      </c>
      <c r="E17" s="345" t="s">
        <v>2521</v>
      </c>
      <c r="F17" s="345"/>
      <c r="G17" s="345"/>
      <c r="H17" s="345"/>
      <c r="I17" s="345" t="s">
        <v>2519</v>
      </c>
      <c r="J17" s="346">
        <v>745850</v>
      </c>
      <c r="K17" s="347">
        <v>43958</v>
      </c>
      <c r="L17" s="348" t="s">
        <v>2483</v>
      </c>
      <c r="M17" s="349"/>
      <c r="N17" s="348" t="s">
        <v>2552</v>
      </c>
    </row>
    <row r="18" spans="1:14" ht="148.5" customHeight="1">
      <c r="A18" s="364">
        <v>16</v>
      </c>
      <c r="B18" s="365" t="s">
        <v>2525</v>
      </c>
      <c r="C18" s="365" t="s">
        <v>2526</v>
      </c>
      <c r="D18" s="365" t="s">
        <v>2528</v>
      </c>
      <c r="E18" s="365" t="s">
        <v>2529</v>
      </c>
      <c r="F18" s="365" t="s">
        <v>2530</v>
      </c>
      <c r="G18" s="365" t="s">
        <v>2531</v>
      </c>
      <c r="H18" s="365" t="s">
        <v>2498</v>
      </c>
      <c r="I18" s="365" t="s">
        <v>2527</v>
      </c>
      <c r="J18" s="366">
        <v>974860</v>
      </c>
      <c r="K18" s="367">
        <v>43965</v>
      </c>
      <c r="L18" s="364" t="s">
        <v>2483</v>
      </c>
      <c r="M18" s="367"/>
      <c r="N18" s="364" t="s">
        <v>2688</v>
      </c>
    </row>
    <row r="19" spans="1:14" ht="148.5" customHeight="1">
      <c r="A19" s="364">
        <v>17</v>
      </c>
      <c r="B19" s="365" t="s">
        <v>2554</v>
      </c>
      <c r="C19" s="365" t="s">
        <v>2556</v>
      </c>
      <c r="D19" s="365" t="s">
        <v>2557</v>
      </c>
      <c r="E19" s="365" t="s">
        <v>2558</v>
      </c>
      <c r="F19" s="365" t="s">
        <v>2559</v>
      </c>
      <c r="G19" s="365" t="s">
        <v>2560</v>
      </c>
      <c r="H19" s="365"/>
      <c r="I19" s="365" t="s">
        <v>2555</v>
      </c>
      <c r="J19" s="366">
        <v>745983</v>
      </c>
      <c r="K19" s="367">
        <v>43987</v>
      </c>
      <c r="L19" s="364" t="s">
        <v>2483</v>
      </c>
      <c r="M19" s="367"/>
      <c r="N19" s="364" t="s">
        <v>2688</v>
      </c>
    </row>
    <row r="20" spans="1:14" ht="148.5" customHeight="1">
      <c r="A20" s="364">
        <v>18</v>
      </c>
      <c r="B20" s="365" t="s">
        <v>2561</v>
      </c>
      <c r="C20" s="365" t="s">
        <v>2563</v>
      </c>
      <c r="D20" s="365" t="s">
        <v>2564</v>
      </c>
      <c r="E20" s="365" t="s">
        <v>2565</v>
      </c>
      <c r="F20" s="365" t="s">
        <v>2566</v>
      </c>
      <c r="G20" s="365" t="s">
        <v>2567</v>
      </c>
      <c r="H20" s="365" t="s">
        <v>2568</v>
      </c>
      <c r="I20" s="365" t="s">
        <v>2562</v>
      </c>
      <c r="J20" s="366">
        <v>999967.28</v>
      </c>
      <c r="K20" s="367">
        <v>43991</v>
      </c>
      <c r="L20" s="364" t="s">
        <v>2483</v>
      </c>
      <c r="M20" s="367"/>
      <c r="N20" s="364" t="s">
        <v>2688</v>
      </c>
    </row>
    <row r="21" spans="1:14" ht="90">
      <c r="A21" s="364">
        <v>19</v>
      </c>
      <c r="B21" s="365" t="s">
        <v>2569</v>
      </c>
      <c r="C21" s="365" t="s">
        <v>2577</v>
      </c>
      <c r="D21" s="365" t="s">
        <v>2578</v>
      </c>
      <c r="E21" s="365" t="s">
        <v>2579</v>
      </c>
      <c r="F21" s="365" t="s">
        <v>2580</v>
      </c>
      <c r="G21" s="365" t="s">
        <v>2581</v>
      </c>
      <c r="H21" s="365" t="s">
        <v>2582</v>
      </c>
      <c r="I21" s="365" t="s">
        <v>2570</v>
      </c>
      <c r="J21" s="366">
        <v>697695.4</v>
      </c>
      <c r="K21" s="367">
        <v>43991</v>
      </c>
      <c r="L21" s="364" t="s">
        <v>2438</v>
      </c>
      <c r="M21" s="367"/>
      <c r="N21" s="364" t="s">
        <v>2682</v>
      </c>
    </row>
    <row r="22" spans="1:14" ht="120">
      <c r="A22" s="364">
        <v>20</v>
      </c>
      <c r="B22" s="365" t="s">
        <v>2583</v>
      </c>
      <c r="C22" s="365" t="s">
        <v>2585</v>
      </c>
      <c r="D22" s="365" t="s">
        <v>2586</v>
      </c>
      <c r="E22" s="365" t="s">
        <v>2587</v>
      </c>
      <c r="F22" s="365" t="s">
        <v>2588</v>
      </c>
      <c r="G22" s="365" t="s">
        <v>2589</v>
      </c>
      <c r="H22" s="365"/>
      <c r="I22" s="365" t="s">
        <v>2584</v>
      </c>
      <c r="J22" s="366">
        <v>486881.75</v>
      </c>
      <c r="K22" s="367">
        <v>43992</v>
      </c>
      <c r="L22" s="364" t="s">
        <v>2483</v>
      </c>
      <c r="M22" s="367"/>
      <c r="N22" s="364" t="s">
        <v>2689</v>
      </c>
    </row>
    <row r="23" spans="1:14" ht="135">
      <c r="A23" s="364">
        <v>21</v>
      </c>
      <c r="B23" s="365" t="s">
        <v>2590</v>
      </c>
      <c r="C23" s="365" t="s">
        <v>2592</v>
      </c>
      <c r="D23" s="365" t="s">
        <v>2594</v>
      </c>
      <c r="E23" s="365" t="s">
        <v>2593</v>
      </c>
      <c r="F23" s="365" t="s">
        <v>2595</v>
      </c>
      <c r="G23" s="365" t="s">
        <v>2596</v>
      </c>
      <c r="H23" s="365" t="s">
        <v>2597</v>
      </c>
      <c r="I23" s="365" t="s">
        <v>2591</v>
      </c>
      <c r="J23" s="366">
        <v>929318.8</v>
      </c>
      <c r="K23" s="367">
        <v>43992</v>
      </c>
      <c r="L23" s="364" t="s">
        <v>2483</v>
      </c>
      <c r="M23" s="367"/>
      <c r="N23" s="364" t="s">
        <v>2688</v>
      </c>
    </row>
    <row r="24" spans="1:14" ht="90">
      <c r="A24" s="364">
        <v>22</v>
      </c>
      <c r="B24" s="365" t="s">
        <v>2599</v>
      </c>
      <c r="C24" s="365" t="s">
        <v>2601</v>
      </c>
      <c r="D24" s="365" t="s">
        <v>2602</v>
      </c>
      <c r="E24" s="365" t="s">
        <v>2603</v>
      </c>
      <c r="F24" s="365" t="s">
        <v>2604</v>
      </c>
      <c r="G24" s="365" t="s">
        <v>2605</v>
      </c>
      <c r="H24" s="365" t="s">
        <v>2606</v>
      </c>
      <c r="I24" s="365" t="s">
        <v>2600</v>
      </c>
      <c r="J24" s="366">
        <v>987700</v>
      </c>
      <c r="K24" s="367">
        <v>43993</v>
      </c>
      <c r="L24" s="364" t="s">
        <v>2483</v>
      </c>
      <c r="M24" s="367"/>
      <c r="N24" s="364" t="s">
        <v>2688</v>
      </c>
    </row>
    <row r="25" spans="1:14" ht="105">
      <c r="A25" s="364">
        <v>23</v>
      </c>
      <c r="B25" s="365" t="s">
        <v>2614</v>
      </c>
      <c r="C25" s="365" t="s">
        <v>2616</v>
      </c>
      <c r="D25" s="365" t="s">
        <v>2617</v>
      </c>
      <c r="E25" s="365" t="s">
        <v>2618</v>
      </c>
      <c r="F25" s="365" t="s">
        <v>2619</v>
      </c>
      <c r="G25" s="365"/>
      <c r="H25" s="365"/>
      <c r="I25" s="365" t="s">
        <v>2615</v>
      </c>
      <c r="J25" s="366">
        <v>550168</v>
      </c>
      <c r="K25" s="367">
        <v>43998</v>
      </c>
      <c r="L25" s="364" t="s">
        <v>2483</v>
      </c>
      <c r="M25" s="367"/>
      <c r="N25" s="364" t="s">
        <v>2655</v>
      </c>
    </row>
    <row r="26" spans="1:14" ht="90">
      <c r="A26" s="364">
        <v>24</v>
      </c>
      <c r="B26" s="365" t="s">
        <v>2620</v>
      </c>
      <c r="C26" s="365" t="s">
        <v>2621</v>
      </c>
      <c r="D26" s="365" t="s">
        <v>2648</v>
      </c>
      <c r="E26" s="365" t="s">
        <v>2622</v>
      </c>
      <c r="F26" s="365" t="s">
        <v>2623</v>
      </c>
      <c r="G26" s="365" t="s">
        <v>2624</v>
      </c>
      <c r="H26" s="365"/>
      <c r="I26" s="365" t="s">
        <v>2625</v>
      </c>
      <c r="J26" s="366">
        <v>907135</v>
      </c>
      <c r="K26" s="367">
        <v>43999</v>
      </c>
      <c r="L26" s="364" t="s">
        <v>2483</v>
      </c>
      <c r="M26" s="367"/>
      <c r="N26" s="364" t="s">
        <v>2699</v>
      </c>
    </row>
    <row r="27" spans="1:14" ht="135">
      <c r="A27" s="364">
        <v>25</v>
      </c>
      <c r="B27" s="365" t="s">
        <v>2626</v>
      </c>
      <c r="C27" s="365" t="s">
        <v>2629</v>
      </c>
      <c r="D27" s="365" t="s">
        <v>2630</v>
      </c>
      <c r="E27" s="365" t="s">
        <v>2631</v>
      </c>
      <c r="F27" s="365" t="s">
        <v>2632</v>
      </c>
      <c r="G27" s="365" t="s">
        <v>2633</v>
      </c>
      <c r="H27" s="365" t="s">
        <v>2634</v>
      </c>
      <c r="I27" s="365" t="s">
        <v>2628</v>
      </c>
      <c r="J27" s="366">
        <v>1289538.17</v>
      </c>
      <c r="K27" s="367">
        <v>43997</v>
      </c>
      <c r="L27" s="364" t="s">
        <v>2483</v>
      </c>
      <c r="M27" s="368"/>
      <c r="N27" s="367" t="s">
        <v>2551</v>
      </c>
    </row>
    <row r="28" spans="1:14" ht="134.25" customHeight="1">
      <c r="A28" s="364">
        <v>26</v>
      </c>
      <c r="B28" s="365" t="s">
        <v>2662</v>
      </c>
      <c r="C28" s="365" t="s">
        <v>2665</v>
      </c>
      <c r="D28" s="365" t="s">
        <v>2666</v>
      </c>
      <c r="E28" s="365" t="s">
        <v>2667</v>
      </c>
      <c r="F28" s="365" t="s">
        <v>2668</v>
      </c>
      <c r="G28" s="365" t="s">
        <v>2669</v>
      </c>
      <c r="H28" s="365" t="s">
        <v>2670</v>
      </c>
      <c r="I28" s="365" t="s">
        <v>2664</v>
      </c>
      <c r="J28" s="366">
        <v>893491.07</v>
      </c>
      <c r="K28" s="367">
        <v>44005</v>
      </c>
      <c r="L28" s="364" t="s">
        <v>2483</v>
      </c>
      <c r="M28" s="367"/>
      <c r="N28" s="364" t="s">
        <v>2688</v>
      </c>
    </row>
    <row r="29" spans="1:14" ht="120">
      <c r="A29" s="364">
        <v>27</v>
      </c>
      <c r="B29" s="365" t="s">
        <v>2627</v>
      </c>
      <c r="C29" s="365" t="s">
        <v>1372</v>
      </c>
      <c r="D29" s="365" t="s">
        <v>2636</v>
      </c>
      <c r="E29" s="365" t="s">
        <v>2637</v>
      </c>
      <c r="F29" s="365" t="s">
        <v>2638</v>
      </c>
      <c r="G29" s="365" t="s">
        <v>2639</v>
      </c>
      <c r="H29" s="365" t="s">
        <v>2640</v>
      </c>
      <c r="I29" s="365" t="s">
        <v>2635</v>
      </c>
      <c r="J29" s="366">
        <v>964047</v>
      </c>
      <c r="K29" s="367">
        <v>44005</v>
      </c>
      <c r="L29" s="364" t="s">
        <v>2483</v>
      </c>
      <c r="M29" s="367"/>
      <c r="N29" s="364" t="s">
        <v>2678</v>
      </c>
    </row>
    <row r="30" spans="1:14" ht="105">
      <c r="A30" s="364">
        <v>28</v>
      </c>
      <c r="B30" s="365" t="s">
        <v>2663</v>
      </c>
      <c r="C30" s="365" t="s">
        <v>2672</v>
      </c>
      <c r="D30" s="365" t="s">
        <v>2673</v>
      </c>
      <c r="E30" s="365" t="s">
        <v>218</v>
      </c>
      <c r="F30" s="365" t="s">
        <v>2674</v>
      </c>
      <c r="G30" s="365" t="s">
        <v>2675</v>
      </c>
      <c r="H30" s="365" t="s">
        <v>2676</v>
      </c>
      <c r="I30" s="365" t="s">
        <v>2671</v>
      </c>
      <c r="J30" s="366">
        <v>773030</v>
      </c>
      <c r="K30" s="367">
        <v>44007</v>
      </c>
      <c r="L30" s="364" t="s">
        <v>2483</v>
      </c>
      <c r="M30" s="367"/>
      <c r="N30" s="364" t="s">
        <v>2649</v>
      </c>
    </row>
    <row r="31" spans="1:14" ht="90">
      <c r="A31" s="364">
        <v>29</v>
      </c>
      <c r="B31" s="365" t="s">
        <v>2888</v>
      </c>
      <c r="C31" s="365" t="s">
        <v>2892</v>
      </c>
      <c r="D31" s="365" t="s">
        <v>2889</v>
      </c>
      <c r="E31" s="365" t="s">
        <v>2890</v>
      </c>
      <c r="F31" s="365" t="s">
        <v>2891</v>
      </c>
      <c r="G31" s="365"/>
      <c r="H31" s="365"/>
      <c r="I31" s="365" t="s">
        <v>2893</v>
      </c>
      <c r="J31" s="366">
        <v>754210</v>
      </c>
      <c r="K31" s="367">
        <v>44138</v>
      </c>
      <c r="L31" s="364" t="s">
        <v>2438</v>
      </c>
      <c r="M31" s="364"/>
      <c r="N31" s="364" t="s">
        <v>2925</v>
      </c>
    </row>
    <row r="32" spans="1:14" ht="60">
      <c r="A32" s="364">
        <v>30</v>
      </c>
      <c r="B32" s="365" t="s">
        <v>2904</v>
      </c>
      <c r="C32" s="365" t="s">
        <v>2906</v>
      </c>
      <c r="D32" s="365" t="s">
        <v>2907</v>
      </c>
      <c r="E32" s="365" t="s">
        <v>2908</v>
      </c>
      <c r="F32" s="365" t="s">
        <v>2909</v>
      </c>
      <c r="G32" s="365" t="s">
        <v>1198</v>
      </c>
      <c r="H32" s="365"/>
      <c r="I32" s="365" t="s">
        <v>2910</v>
      </c>
      <c r="J32" s="366">
        <v>1448754.24</v>
      </c>
      <c r="K32" s="367">
        <v>44152</v>
      </c>
      <c r="L32" s="364" t="s">
        <v>2483</v>
      </c>
      <c r="M32" s="367"/>
      <c r="N32" s="364" t="s">
        <v>2943</v>
      </c>
    </row>
    <row r="33" spans="1:14" ht="90">
      <c r="A33" s="364">
        <v>31</v>
      </c>
      <c r="B33" s="365" t="s">
        <v>3028</v>
      </c>
      <c r="C33" s="365" t="s">
        <v>3029</v>
      </c>
      <c r="D33" s="365" t="s">
        <v>3030</v>
      </c>
      <c r="E33" s="365" t="s">
        <v>3031</v>
      </c>
      <c r="F33" s="365" t="s">
        <v>3032</v>
      </c>
      <c r="G33" s="365" t="s">
        <v>3033</v>
      </c>
      <c r="H33" s="365" t="s">
        <v>3034</v>
      </c>
      <c r="I33" s="365" t="s">
        <v>3035</v>
      </c>
      <c r="J33" s="366">
        <v>745250</v>
      </c>
      <c r="K33" s="367">
        <v>44242</v>
      </c>
      <c r="L33" s="364" t="s">
        <v>2483</v>
      </c>
      <c r="M33" s="367"/>
      <c r="N33" s="364" t="s">
        <v>3081</v>
      </c>
    </row>
    <row r="34" spans="1:14" ht="120">
      <c r="A34" s="364">
        <v>32</v>
      </c>
      <c r="B34" s="365" t="s">
        <v>3144</v>
      </c>
      <c r="C34" s="365" t="s">
        <v>3145</v>
      </c>
      <c r="D34" s="365" t="s">
        <v>3146</v>
      </c>
      <c r="E34" s="365" t="s">
        <v>3147</v>
      </c>
      <c r="F34" s="365" t="s">
        <v>3148</v>
      </c>
      <c r="G34" s="365" t="s">
        <v>3149</v>
      </c>
      <c r="H34" s="365"/>
      <c r="I34" s="365" t="s">
        <v>3150</v>
      </c>
      <c r="J34" s="366">
        <v>531984.30000000005</v>
      </c>
      <c r="K34" s="367">
        <v>44355</v>
      </c>
      <c r="L34" s="364" t="s">
        <v>2438</v>
      </c>
      <c r="M34" s="367"/>
      <c r="N34" s="364" t="s">
        <v>3133</v>
      </c>
    </row>
    <row r="35" spans="1:14" ht="90">
      <c r="A35" s="364">
        <v>33</v>
      </c>
      <c r="B35" s="365" t="s">
        <v>3252</v>
      </c>
      <c r="C35" s="365" t="s">
        <v>3253</v>
      </c>
      <c r="D35" s="365" t="s">
        <v>3254</v>
      </c>
      <c r="E35" s="365" t="s">
        <v>3255</v>
      </c>
      <c r="F35" s="365" t="s">
        <v>3256</v>
      </c>
      <c r="G35" s="365"/>
      <c r="H35" s="365"/>
      <c r="I35" s="365" t="s">
        <v>3257</v>
      </c>
      <c r="J35" s="366">
        <v>531984.30000000005</v>
      </c>
      <c r="K35" s="367">
        <v>44510</v>
      </c>
      <c r="L35" s="364" t="s">
        <v>2438</v>
      </c>
      <c r="M35" s="364"/>
      <c r="N35" s="364" t="s">
        <v>3273</v>
      </c>
    </row>
  </sheetData>
  <pageMargins left="0.7" right="0.7" top="0.75" bottom="0.75" header="0.3" footer="0.3"/>
  <pageSetup paperSize="8" scale="24"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DP28"/>
  <sheetViews>
    <sheetView zoomScaleNormal="100" workbookViewId="0">
      <pane ySplit="4" topLeftCell="A26" activePane="bottomLeft" state="frozen"/>
      <selection pane="bottomLeft" activeCell="D10" sqref="D10"/>
    </sheetView>
  </sheetViews>
  <sheetFormatPr defaultColWidth="9.140625" defaultRowHeight="15"/>
  <cols>
    <col min="1" max="1" width="5.5703125" style="94" customWidth="1"/>
    <col min="2" max="2" width="15" style="94" customWidth="1"/>
    <col min="3" max="3" width="22" style="94" customWidth="1"/>
    <col min="4" max="4" width="49.140625" style="94" customWidth="1"/>
    <col min="5" max="5" width="14.5703125" style="94" customWidth="1"/>
    <col min="6" max="6" width="14.5703125" style="94" hidden="1" customWidth="1"/>
    <col min="7" max="7" width="81.5703125" style="94" hidden="1" customWidth="1"/>
    <col min="8" max="8" width="20" style="94" hidden="1" customWidth="1"/>
    <col min="9" max="9" width="15.140625" style="94" customWidth="1"/>
    <col min="10" max="10" width="14.140625" style="94" customWidth="1"/>
    <col min="11" max="11" width="12.5703125" style="94" hidden="1" customWidth="1"/>
    <col min="12" max="12" width="16.5703125" style="94" hidden="1" customWidth="1"/>
    <col min="13" max="13" width="16" style="94" customWidth="1"/>
    <col min="14" max="14" width="18.140625" style="94" hidden="1" customWidth="1"/>
    <col min="15" max="15" width="13.140625" style="94" customWidth="1"/>
    <col min="16" max="16384" width="9.140625" style="94"/>
  </cols>
  <sheetData>
    <row r="1" spans="1:15" ht="6" customHeight="1"/>
    <row r="2" spans="1:15" ht="22.5" customHeight="1">
      <c r="B2" s="852" t="s">
        <v>1443</v>
      </c>
      <c r="C2" s="852"/>
      <c r="D2" s="852"/>
      <c r="E2" s="852"/>
      <c r="F2" s="852"/>
      <c r="G2" s="852"/>
      <c r="H2" s="852"/>
      <c r="I2" s="852"/>
      <c r="J2" s="852"/>
      <c r="K2" s="852"/>
      <c r="L2" s="852"/>
      <c r="M2" s="852"/>
    </row>
    <row r="3" spans="1:15" ht="18.75">
      <c r="A3" s="95"/>
      <c r="B3" s="95"/>
      <c r="C3" s="95"/>
      <c r="D3" s="95"/>
      <c r="E3" s="95"/>
      <c r="F3" s="95"/>
      <c r="G3" s="95"/>
      <c r="H3" s="95"/>
      <c r="I3" s="95"/>
      <c r="J3" s="95"/>
      <c r="K3" s="95"/>
      <c r="L3" s="95"/>
      <c r="M3" s="95"/>
    </row>
    <row r="4" spans="1:15" ht="100.5" customHeight="1">
      <c r="A4" s="93" t="s">
        <v>1450</v>
      </c>
      <c r="B4" s="93" t="s">
        <v>1451</v>
      </c>
      <c r="C4" s="93" t="s">
        <v>1452</v>
      </c>
      <c r="D4" s="93" t="s">
        <v>547</v>
      </c>
      <c r="E4" s="93" t="s">
        <v>1445</v>
      </c>
      <c r="F4" s="93" t="s">
        <v>1241</v>
      </c>
      <c r="G4" s="93" t="s">
        <v>1242</v>
      </c>
      <c r="H4" s="93" t="s">
        <v>1446</v>
      </c>
      <c r="I4" s="114" t="s">
        <v>1447</v>
      </c>
      <c r="J4" s="93" t="s">
        <v>1448</v>
      </c>
      <c r="K4" s="93" t="s">
        <v>1243</v>
      </c>
      <c r="L4" s="93" t="s">
        <v>1449</v>
      </c>
      <c r="M4" s="96" t="s">
        <v>1244</v>
      </c>
      <c r="N4" s="96" t="s">
        <v>1245</v>
      </c>
      <c r="O4" s="96" t="s">
        <v>1453</v>
      </c>
    </row>
    <row r="5" spans="1:15" ht="52.5" customHeight="1">
      <c r="A5" s="98">
        <v>1</v>
      </c>
      <c r="B5" s="97" t="s">
        <v>1246</v>
      </c>
      <c r="C5" s="97" t="s">
        <v>1247</v>
      </c>
      <c r="D5" s="97" t="s">
        <v>1248</v>
      </c>
      <c r="E5" s="98" t="s">
        <v>1249</v>
      </c>
      <c r="F5" s="97" t="s">
        <v>1250</v>
      </c>
      <c r="G5" s="99" t="s">
        <v>1251</v>
      </c>
      <c r="H5" s="97" t="s">
        <v>1252</v>
      </c>
      <c r="I5" s="108">
        <v>699993</v>
      </c>
      <c r="J5" s="100">
        <v>643993.56000000006</v>
      </c>
      <c r="K5" s="101" t="s">
        <v>1253</v>
      </c>
      <c r="L5" s="97" t="s">
        <v>1254</v>
      </c>
      <c r="M5" s="97" t="s">
        <v>1255</v>
      </c>
      <c r="N5" s="111" t="s">
        <v>1256</v>
      </c>
      <c r="O5" s="117" t="s">
        <v>1454</v>
      </c>
    </row>
    <row r="6" spans="1:15" ht="84.75" customHeight="1">
      <c r="A6" s="98">
        <v>2</v>
      </c>
      <c r="B6" s="97" t="s">
        <v>1257</v>
      </c>
      <c r="C6" s="97" t="s">
        <v>1258</v>
      </c>
      <c r="D6" s="97" t="s">
        <v>1259</v>
      </c>
      <c r="E6" s="98" t="s">
        <v>1260</v>
      </c>
      <c r="F6" s="97" t="s">
        <v>1261</v>
      </c>
      <c r="G6" s="99" t="s">
        <v>1262</v>
      </c>
      <c r="H6" s="97" t="s">
        <v>1263</v>
      </c>
      <c r="I6" s="108">
        <v>771779.58</v>
      </c>
      <c r="J6" s="100">
        <v>710037.21</v>
      </c>
      <c r="K6" s="101" t="s">
        <v>1253</v>
      </c>
      <c r="L6" s="97" t="s">
        <v>1264</v>
      </c>
      <c r="M6" s="97" t="s">
        <v>1265</v>
      </c>
      <c r="N6" s="111"/>
      <c r="O6" s="117" t="s">
        <v>1005</v>
      </c>
    </row>
    <row r="7" spans="1:15" ht="84.75" customHeight="1">
      <c r="A7" s="98">
        <v>3</v>
      </c>
      <c r="B7" s="97" t="s">
        <v>1266</v>
      </c>
      <c r="C7" s="97" t="s">
        <v>1267</v>
      </c>
      <c r="D7" s="97" t="s">
        <v>1268</v>
      </c>
      <c r="E7" s="98" t="s">
        <v>1269</v>
      </c>
      <c r="F7" s="97" t="s">
        <v>1261</v>
      </c>
      <c r="G7" s="99" t="s">
        <v>1270</v>
      </c>
      <c r="H7" s="97" t="s">
        <v>1271</v>
      </c>
      <c r="I7" s="103">
        <v>991173.71</v>
      </c>
      <c r="J7" s="103">
        <v>911879.81</v>
      </c>
      <c r="K7" s="104">
        <v>0.92</v>
      </c>
      <c r="L7" s="97" t="s">
        <v>1272</v>
      </c>
      <c r="M7" s="97" t="s">
        <v>1273</v>
      </c>
      <c r="N7" s="111" t="s">
        <v>1274</v>
      </c>
      <c r="O7" s="117" t="s">
        <v>1455</v>
      </c>
    </row>
    <row r="8" spans="1:15" ht="111.75" customHeight="1">
      <c r="A8" s="98">
        <v>4</v>
      </c>
      <c r="B8" s="97" t="s">
        <v>1275</v>
      </c>
      <c r="C8" s="102" t="s">
        <v>1276</v>
      </c>
      <c r="D8" s="97" t="s">
        <v>1277</v>
      </c>
      <c r="E8" s="98" t="s">
        <v>1278</v>
      </c>
      <c r="F8" s="97" t="s">
        <v>1250</v>
      </c>
      <c r="G8" s="99" t="s">
        <v>1279</v>
      </c>
      <c r="H8" s="97" t="s">
        <v>1280</v>
      </c>
      <c r="I8" s="103">
        <v>638264.88</v>
      </c>
      <c r="J8" s="103">
        <v>587203.66</v>
      </c>
      <c r="K8" s="104">
        <v>0.92</v>
      </c>
      <c r="L8" s="97" t="s">
        <v>1281</v>
      </c>
      <c r="M8" s="97" t="s">
        <v>1282</v>
      </c>
      <c r="N8" s="111" t="s">
        <v>1256</v>
      </c>
      <c r="O8" s="117" t="s">
        <v>1456</v>
      </c>
    </row>
    <row r="9" spans="1:15" ht="69" customHeight="1">
      <c r="A9" s="98">
        <v>5</v>
      </c>
      <c r="B9" s="97" t="s">
        <v>1283</v>
      </c>
      <c r="C9" s="97" t="s">
        <v>1284</v>
      </c>
      <c r="D9" s="97" t="s">
        <v>1285</v>
      </c>
      <c r="E9" s="98" t="s">
        <v>1286</v>
      </c>
      <c r="F9" s="97" t="s">
        <v>1250</v>
      </c>
      <c r="G9" s="99" t="s">
        <v>1287</v>
      </c>
      <c r="H9" s="97" t="s">
        <v>1288</v>
      </c>
      <c r="I9" s="103">
        <v>700000</v>
      </c>
      <c r="J9" s="105">
        <v>644000</v>
      </c>
      <c r="K9" s="104">
        <v>0.92</v>
      </c>
      <c r="L9" s="97" t="s">
        <v>1289</v>
      </c>
      <c r="M9" s="97" t="s">
        <v>1290</v>
      </c>
      <c r="N9" s="111"/>
      <c r="O9" s="117" t="s">
        <v>1036</v>
      </c>
    </row>
    <row r="10" spans="1:15" ht="81" customHeight="1">
      <c r="A10" s="98">
        <v>6</v>
      </c>
      <c r="B10" s="97" t="s">
        <v>1291</v>
      </c>
      <c r="C10" s="97" t="s">
        <v>1292</v>
      </c>
      <c r="D10" s="97" t="s">
        <v>1293</v>
      </c>
      <c r="E10" s="98" t="s">
        <v>1294</v>
      </c>
      <c r="F10" s="97" t="s">
        <v>1261</v>
      </c>
      <c r="G10" s="99" t="s">
        <v>1295</v>
      </c>
      <c r="H10" s="97" t="s">
        <v>1296</v>
      </c>
      <c r="I10" s="103">
        <v>723472.24</v>
      </c>
      <c r="J10" s="103">
        <v>665594.46</v>
      </c>
      <c r="K10" s="104">
        <v>0.92</v>
      </c>
      <c r="L10" s="97" t="s">
        <v>1297</v>
      </c>
      <c r="M10" s="97" t="s">
        <v>1298</v>
      </c>
      <c r="N10" s="111"/>
      <c r="O10" s="117" t="s">
        <v>1457</v>
      </c>
    </row>
    <row r="11" spans="1:15" ht="75" customHeight="1">
      <c r="A11" s="98">
        <v>7</v>
      </c>
      <c r="B11" s="97" t="s">
        <v>1299</v>
      </c>
      <c r="C11" s="97" t="s">
        <v>1300</v>
      </c>
      <c r="D11" s="97" t="s">
        <v>1301</v>
      </c>
      <c r="E11" s="98" t="s">
        <v>1302</v>
      </c>
      <c r="F11" s="97" t="s">
        <v>1303</v>
      </c>
      <c r="G11" s="99" t="s">
        <v>1304</v>
      </c>
      <c r="H11" s="97" t="s">
        <v>1305</v>
      </c>
      <c r="I11" s="103">
        <v>872118</v>
      </c>
      <c r="J11" s="103">
        <v>802348.56</v>
      </c>
      <c r="K11" s="104">
        <v>0.92</v>
      </c>
      <c r="L11" s="97" t="s">
        <v>1306</v>
      </c>
      <c r="M11" s="97" t="s">
        <v>1307</v>
      </c>
      <c r="N11" s="111"/>
      <c r="O11" s="117" t="s">
        <v>1458</v>
      </c>
    </row>
    <row r="12" spans="1:15" ht="72.75" customHeight="1">
      <c r="A12" s="98">
        <v>8</v>
      </c>
      <c r="B12" s="97" t="s">
        <v>1308</v>
      </c>
      <c r="C12" s="97" t="s">
        <v>1309</v>
      </c>
      <c r="D12" s="97" t="s">
        <v>1310</v>
      </c>
      <c r="E12" s="98" t="s">
        <v>1311</v>
      </c>
      <c r="F12" s="97" t="s">
        <v>1303</v>
      </c>
      <c r="G12" s="99" t="s">
        <v>1312</v>
      </c>
      <c r="H12" s="97" t="s">
        <v>1313</v>
      </c>
      <c r="I12" s="103">
        <v>580335.6</v>
      </c>
      <c r="J12" s="103">
        <v>533908.74</v>
      </c>
      <c r="K12" s="104">
        <v>0.92</v>
      </c>
      <c r="L12" s="97" t="s">
        <v>1314</v>
      </c>
      <c r="M12" s="97" t="s">
        <v>1315</v>
      </c>
      <c r="N12" s="111"/>
      <c r="O12" s="117" t="s">
        <v>1459</v>
      </c>
    </row>
    <row r="13" spans="1:15" ht="69" customHeight="1">
      <c r="A13" s="98">
        <v>9</v>
      </c>
      <c r="B13" s="97" t="s">
        <v>1316</v>
      </c>
      <c r="C13" s="97" t="s">
        <v>1317</v>
      </c>
      <c r="D13" s="97" t="s">
        <v>1318</v>
      </c>
      <c r="E13" s="98" t="s">
        <v>1319</v>
      </c>
      <c r="F13" s="97" t="s">
        <v>1320</v>
      </c>
      <c r="G13" s="99" t="s">
        <v>1321</v>
      </c>
      <c r="H13" s="97" t="s">
        <v>1322</v>
      </c>
      <c r="I13" s="103">
        <v>1237786.24</v>
      </c>
      <c r="J13" s="103">
        <v>1138763.3400000001</v>
      </c>
      <c r="K13" s="104">
        <v>0.92</v>
      </c>
      <c r="L13" s="97" t="s">
        <v>1323</v>
      </c>
      <c r="M13" s="97" t="s">
        <v>1324</v>
      </c>
      <c r="N13" s="111"/>
      <c r="O13" s="117" t="s">
        <v>1054</v>
      </c>
    </row>
    <row r="14" spans="1:15" ht="100.5" customHeight="1">
      <c r="A14" s="98">
        <v>10</v>
      </c>
      <c r="B14" s="97" t="s">
        <v>1325</v>
      </c>
      <c r="C14" s="97" t="s">
        <v>1326</v>
      </c>
      <c r="D14" s="97" t="s">
        <v>1327</v>
      </c>
      <c r="E14" s="98" t="s">
        <v>1328</v>
      </c>
      <c r="F14" s="97" t="s">
        <v>1303</v>
      </c>
      <c r="G14" s="99" t="s">
        <v>1444</v>
      </c>
      <c r="H14" s="97" t="s">
        <v>1329</v>
      </c>
      <c r="I14" s="103">
        <v>838278.34</v>
      </c>
      <c r="J14" s="103">
        <v>771216.06</v>
      </c>
      <c r="K14" s="104">
        <v>0.92</v>
      </c>
      <c r="L14" s="97" t="s">
        <v>1330</v>
      </c>
      <c r="M14" s="97" t="s">
        <v>1331</v>
      </c>
      <c r="N14" s="115" t="s">
        <v>1332</v>
      </c>
      <c r="O14" s="117" t="s">
        <v>1459</v>
      </c>
    </row>
    <row r="15" spans="1:15" ht="80.25" customHeight="1">
      <c r="A15" s="98">
        <v>11</v>
      </c>
      <c r="B15" s="97" t="s">
        <v>1333</v>
      </c>
      <c r="C15" s="97" t="s">
        <v>1334</v>
      </c>
      <c r="D15" s="97" t="s">
        <v>1335</v>
      </c>
      <c r="E15" s="98" t="s">
        <v>1336</v>
      </c>
      <c r="F15" s="97" t="s">
        <v>1303</v>
      </c>
      <c r="G15" s="99" t="s">
        <v>1337</v>
      </c>
      <c r="H15" s="97" t="s">
        <v>1338</v>
      </c>
      <c r="I15" s="103">
        <v>1008497</v>
      </c>
      <c r="J15" s="103">
        <v>927817.24</v>
      </c>
      <c r="K15" s="104">
        <v>0.92</v>
      </c>
      <c r="L15" s="97" t="s">
        <v>1339</v>
      </c>
      <c r="M15" s="97" t="s">
        <v>1340</v>
      </c>
      <c r="N15" s="111"/>
      <c r="O15" s="117" t="s">
        <v>1069</v>
      </c>
    </row>
    <row r="16" spans="1:15" ht="85.5" customHeight="1">
      <c r="A16" s="98">
        <v>12</v>
      </c>
      <c r="B16" s="97" t="s">
        <v>1341</v>
      </c>
      <c r="C16" s="97" t="s">
        <v>1292</v>
      </c>
      <c r="D16" s="97" t="s">
        <v>1342</v>
      </c>
      <c r="E16" s="98" t="s">
        <v>1343</v>
      </c>
      <c r="F16" s="97" t="s">
        <v>1320</v>
      </c>
      <c r="G16" s="99" t="s">
        <v>1344</v>
      </c>
      <c r="H16" s="97" t="s">
        <v>1345</v>
      </c>
      <c r="I16" s="103">
        <v>939544</v>
      </c>
      <c r="J16" s="103">
        <v>864380.48</v>
      </c>
      <c r="K16" s="104">
        <v>0.92</v>
      </c>
      <c r="L16" s="97" t="s">
        <v>1346</v>
      </c>
      <c r="M16" s="97" t="s">
        <v>1347</v>
      </c>
      <c r="N16" s="111"/>
      <c r="O16" s="117" t="s">
        <v>1460</v>
      </c>
    </row>
    <row r="17" spans="1:120" ht="95.25" customHeight="1">
      <c r="A17" s="98">
        <v>13</v>
      </c>
      <c r="B17" s="97" t="s">
        <v>1348</v>
      </c>
      <c r="C17" s="97" t="s">
        <v>1349</v>
      </c>
      <c r="D17" s="97" t="s">
        <v>1350</v>
      </c>
      <c r="E17" s="98" t="s">
        <v>1351</v>
      </c>
      <c r="F17" s="97" t="s">
        <v>1261</v>
      </c>
      <c r="G17" s="99" t="s">
        <v>1352</v>
      </c>
      <c r="H17" s="97" t="s">
        <v>1353</v>
      </c>
      <c r="I17" s="103">
        <v>952583.55</v>
      </c>
      <c r="J17" s="103">
        <v>876376.85</v>
      </c>
      <c r="K17" s="104">
        <v>0.92</v>
      </c>
      <c r="L17" s="97" t="s">
        <v>1354</v>
      </c>
      <c r="M17" s="97" t="s">
        <v>1355</v>
      </c>
      <c r="N17" s="111"/>
      <c r="O17" s="117" t="s">
        <v>1461</v>
      </c>
    </row>
    <row r="18" spans="1:120" ht="88.5" customHeight="1">
      <c r="A18" s="98">
        <v>14</v>
      </c>
      <c r="B18" s="97" t="s">
        <v>1356</v>
      </c>
      <c r="C18" s="97" t="s">
        <v>1357</v>
      </c>
      <c r="D18" s="97" t="s">
        <v>1358</v>
      </c>
      <c r="E18" s="98" t="s">
        <v>1359</v>
      </c>
      <c r="F18" s="97" t="s">
        <v>1320</v>
      </c>
      <c r="G18" s="99" t="s">
        <v>1360</v>
      </c>
      <c r="H18" s="97" t="s">
        <v>1361</v>
      </c>
      <c r="I18" s="103">
        <v>957792.24</v>
      </c>
      <c r="J18" s="103">
        <v>881168.86</v>
      </c>
      <c r="K18" s="104">
        <v>0.92</v>
      </c>
      <c r="L18" s="97" t="s">
        <v>1314</v>
      </c>
      <c r="M18" s="97" t="s">
        <v>1362</v>
      </c>
      <c r="N18" s="111"/>
      <c r="O18" s="117" t="s">
        <v>1462</v>
      </c>
    </row>
    <row r="19" spans="1:120" ht="85.5" customHeight="1">
      <c r="A19" s="98">
        <v>15</v>
      </c>
      <c r="B19" s="97" t="s">
        <v>1363</v>
      </c>
      <c r="C19" s="97" t="s">
        <v>1364</v>
      </c>
      <c r="D19" s="97" t="s">
        <v>1365</v>
      </c>
      <c r="E19" s="98" t="s">
        <v>1366</v>
      </c>
      <c r="F19" s="97" t="s">
        <v>1261</v>
      </c>
      <c r="G19" s="99" t="s">
        <v>1367</v>
      </c>
      <c r="H19" s="97" t="s">
        <v>1368</v>
      </c>
      <c r="I19" s="103">
        <v>896865</v>
      </c>
      <c r="J19" s="103">
        <v>825115.8</v>
      </c>
      <c r="K19" s="104">
        <v>0.92</v>
      </c>
      <c r="L19" s="97" t="s">
        <v>1369</v>
      </c>
      <c r="M19" s="97" t="s">
        <v>1370</v>
      </c>
      <c r="N19" s="111"/>
      <c r="O19" s="117" t="s">
        <v>1463</v>
      </c>
    </row>
    <row r="20" spans="1:120" ht="82.5" customHeight="1">
      <c r="A20" s="98">
        <v>16</v>
      </c>
      <c r="B20" s="97" t="s">
        <v>1371</v>
      </c>
      <c r="C20" s="106" t="s">
        <v>1372</v>
      </c>
      <c r="D20" s="97" t="s">
        <v>1373</v>
      </c>
      <c r="E20" s="98" t="s">
        <v>1374</v>
      </c>
      <c r="F20" s="97" t="s">
        <v>1320</v>
      </c>
      <c r="G20" s="99" t="s">
        <v>1375</v>
      </c>
      <c r="H20" s="97" t="s">
        <v>1376</v>
      </c>
      <c r="I20" s="103">
        <v>827860</v>
      </c>
      <c r="J20" s="103">
        <v>761631.2</v>
      </c>
      <c r="K20" s="104">
        <v>0.92</v>
      </c>
      <c r="L20" s="97" t="s">
        <v>1377</v>
      </c>
      <c r="M20" s="97" t="s">
        <v>1378</v>
      </c>
      <c r="N20" s="111"/>
      <c r="O20" s="117" t="s">
        <v>1464</v>
      </c>
    </row>
    <row r="21" spans="1:120" ht="113.25" customHeight="1">
      <c r="A21" s="98">
        <v>17</v>
      </c>
      <c r="B21" s="97" t="s">
        <v>1379</v>
      </c>
      <c r="C21" s="97" t="s">
        <v>1380</v>
      </c>
      <c r="D21" s="97" t="s">
        <v>1381</v>
      </c>
      <c r="E21" s="98" t="s">
        <v>1382</v>
      </c>
      <c r="F21" s="97" t="s">
        <v>1320</v>
      </c>
      <c r="G21" s="99" t="s">
        <v>1383</v>
      </c>
      <c r="H21" s="97" t="s">
        <v>1384</v>
      </c>
      <c r="I21" s="103">
        <v>1105080.96</v>
      </c>
      <c r="J21" s="103">
        <v>1016674.48</v>
      </c>
      <c r="K21" s="104">
        <v>0.92</v>
      </c>
      <c r="L21" s="97" t="s">
        <v>1385</v>
      </c>
      <c r="M21" s="97" t="s">
        <v>1386</v>
      </c>
      <c r="N21" s="111"/>
      <c r="O21" s="117" t="s">
        <v>1465</v>
      </c>
    </row>
    <row r="22" spans="1:120" ht="105" customHeight="1">
      <c r="A22" s="98">
        <v>18</v>
      </c>
      <c r="B22" s="97" t="s">
        <v>1387</v>
      </c>
      <c r="C22" s="97" t="s">
        <v>1388</v>
      </c>
      <c r="D22" s="97" t="s">
        <v>1389</v>
      </c>
      <c r="E22" s="98" t="s">
        <v>1390</v>
      </c>
      <c r="F22" s="97" t="s">
        <v>1320</v>
      </c>
      <c r="G22" s="99" t="s">
        <v>1391</v>
      </c>
      <c r="H22" s="97" t="s">
        <v>1392</v>
      </c>
      <c r="I22" s="103">
        <v>973705.77</v>
      </c>
      <c r="J22" s="103">
        <v>895809.29</v>
      </c>
      <c r="K22" s="104">
        <v>0.92</v>
      </c>
      <c r="L22" s="97" t="s">
        <v>1281</v>
      </c>
      <c r="M22" s="97" t="s">
        <v>1393</v>
      </c>
      <c r="N22" s="111"/>
      <c r="O22" s="117" t="s">
        <v>1466</v>
      </c>
    </row>
    <row r="23" spans="1:120" ht="83.25" customHeight="1">
      <c r="A23" s="98">
        <v>19</v>
      </c>
      <c r="B23" s="97" t="s">
        <v>1394</v>
      </c>
      <c r="C23" s="97" t="s">
        <v>1395</v>
      </c>
      <c r="D23" s="97" t="s">
        <v>1396</v>
      </c>
      <c r="E23" s="98" t="s">
        <v>1397</v>
      </c>
      <c r="F23" s="97" t="s">
        <v>1250</v>
      </c>
      <c r="G23" s="99" t="s">
        <v>1398</v>
      </c>
      <c r="H23" s="97" t="s">
        <v>1399</v>
      </c>
      <c r="I23" s="103">
        <v>682883.57</v>
      </c>
      <c r="J23" s="103">
        <v>628252.87</v>
      </c>
      <c r="K23" s="104">
        <v>0.92</v>
      </c>
      <c r="L23" s="97" t="s">
        <v>1400</v>
      </c>
      <c r="M23" s="97" t="s">
        <v>1401</v>
      </c>
      <c r="N23" s="111"/>
      <c r="O23" s="117" t="s">
        <v>1467</v>
      </c>
    </row>
    <row r="24" spans="1:120" s="107" customFormat="1" ht="84" customHeight="1">
      <c r="A24" s="98">
        <v>20</v>
      </c>
      <c r="B24" s="97" t="s">
        <v>1402</v>
      </c>
      <c r="C24" s="97" t="s">
        <v>1403</v>
      </c>
      <c r="D24" s="97" t="s">
        <v>1404</v>
      </c>
      <c r="E24" s="98" t="s">
        <v>1405</v>
      </c>
      <c r="F24" s="97" t="s">
        <v>1250</v>
      </c>
      <c r="G24" s="99" t="s">
        <v>1406</v>
      </c>
      <c r="H24" s="97" t="s">
        <v>1407</v>
      </c>
      <c r="I24" s="103">
        <v>758303</v>
      </c>
      <c r="J24" s="103">
        <v>697638.76</v>
      </c>
      <c r="K24" s="104">
        <v>0.92</v>
      </c>
      <c r="L24" s="97" t="s">
        <v>1408</v>
      </c>
      <c r="M24" s="97" t="s">
        <v>1409</v>
      </c>
      <c r="N24" s="111"/>
      <c r="O24" s="117" t="s">
        <v>1468</v>
      </c>
      <c r="P24" s="94"/>
      <c r="Q24" s="94"/>
      <c r="R24" s="94"/>
      <c r="S24" s="94"/>
      <c r="T24" s="94"/>
      <c r="U24" s="94"/>
      <c r="V24" s="94"/>
      <c r="W24" s="94"/>
      <c r="X24" s="94"/>
      <c r="Y24" s="94"/>
      <c r="Z24" s="94"/>
      <c r="AA24" s="94"/>
      <c r="AB24" s="94"/>
      <c r="AC24" s="94"/>
      <c r="AD24" s="94"/>
      <c r="AE24" s="94"/>
      <c r="AF24" s="94"/>
      <c r="AG24" s="94"/>
      <c r="AH24" s="94"/>
      <c r="AI24" s="94"/>
      <c r="AJ24" s="94"/>
      <c r="AK24" s="94"/>
      <c r="AL24" s="94"/>
      <c r="AM24" s="94"/>
      <c r="AN24" s="94"/>
      <c r="AO24" s="94"/>
      <c r="AP24" s="94"/>
      <c r="AQ24" s="94"/>
      <c r="AR24" s="94"/>
      <c r="AS24" s="94"/>
      <c r="AT24" s="94"/>
      <c r="AU24" s="94"/>
      <c r="AV24" s="94"/>
      <c r="AW24" s="94"/>
      <c r="AX24" s="94"/>
      <c r="AY24" s="94"/>
      <c r="AZ24" s="94"/>
      <c r="BA24" s="94"/>
      <c r="BB24" s="94"/>
      <c r="BC24" s="94"/>
      <c r="BD24" s="94"/>
      <c r="BE24" s="94"/>
      <c r="BF24" s="94"/>
      <c r="BG24" s="94"/>
      <c r="BH24" s="94"/>
      <c r="BI24" s="94"/>
      <c r="BJ24" s="94"/>
      <c r="BK24" s="94"/>
      <c r="BL24" s="94"/>
      <c r="BM24" s="94"/>
      <c r="BN24" s="94"/>
      <c r="BO24" s="94"/>
      <c r="BP24" s="94"/>
      <c r="BQ24" s="94"/>
      <c r="BR24" s="94"/>
      <c r="BS24" s="94"/>
      <c r="BT24" s="94"/>
      <c r="BU24" s="94"/>
      <c r="BV24" s="94"/>
      <c r="BW24" s="94"/>
      <c r="BX24" s="94"/>
      <c r="BY24" s="94"/>
      <c r="BZ24" s="94"/>
      <c r="CA24" s="94"/>
      <c r="CB24" s="94"/>
      <c r="CC24" s="94"/>
      <c r="CD24" s="94"/>
      <c r="CE24" s="94"/>
      <c r="CF24" s="94"/>
      <c r="CG24" s="94"/>
      <c r="CH24" s="94"/>
      <c r="CI24" s="94"/>
      <c r="CJ24" s="94"/>
      <c r="CK24" s="94"/>
      <c r="CL24" s="94"/>
      <c r="CM24" s="94"/>
      <c r="CN24" s="94"/>
      <c r="CO24" s="94"/>
      <c r="CP24" s="94"/>
      <c r="CQ24" s="94"/>
      <c r="CR24" s="94"/>
      <c r="CS24" s="94"/>
      <c r="CT24" s="94"/>
      <c r="CU24" s="94"/>
      <c r="CV24" s="94"/>
      <c r="CW24" s="94"/>
      <c r="CX24" s="94"/>
      <c r="CY24" s="94"/>
      <c r="CZ24" s="94"/>
      <c r="DA24" s="94"/>
      <c r="DB24" s="94"/>
      <c r="DC24" s="94"/>
      <c r="DD24" s="94"/>
      <c r="DE24" s="94"/>
      <c r="DF24" s="94"/>
      <c r="DG24" s="94"/>
      <c r="DH24" s="94"/>
      <c r="DI24" s="94"/>
      <c r="DJ24" s="94"/>
      <c r="DK24" s="94"/>
      <c r="DL24" s="94"/>
      <c r="DM24" s="94"/>
      <c r="DN24" s="94"/>
      <c r="DO24" s="94"/>
      <c r="DP24" s="94"/>
    </row>
    <row r="25" spans="1:120" ht="87.75" customHeight="1">
      <c r="A25" s="98">
        <v>21</v>
      </c>
      <c r="B25" s="97" t="s">
        <v>1410</v>
      </c>
      <c r="C25" s="97" t="s">
        <v>1411</v>
      </c>
      <c r="D25" s="97" t="s">
        <v>1412</v>
      </c>
      <c r="E25" s="98" t="s">
        <v>1413</v>
      </c>
      <c r="F25" s="97" t="s">
        <v>1414</v>
      </c>
      <c r="G25" s="99" t="s">
        <v>1415</v>
      </c>
      <c r="H25" s="97" t="s">
        <v>1416</v>
      </c>
      <c r="I25" s="108">
        <v>795118.24</v>
      </c>
      <c r="J25" s="108">
        <v>731508.78</v>
      </c>
      <c r="K25" s="104">
        <v>0.92</v>
      </c>
      <c r="L25" s="97" t="s">
        <v>1417</v>
      </c>
      <c r="M25" s="97" t="s">
        <v>1418</v>
      </c>
      <c r="N25" s="116"/>
      <c r="O25" s="117" t="s">
        <v>1469</v>
      </c>
    </row>
    <row r="26" spans="1:120" ht="67.5" customHeight="1">
      <c r="A26" s="98">
        <v>22</v>
      </c>
      <c r="B26" s="102" t="s">
        <v>1419</v>
      </c>
      <c r="C26" s="102" t="s">
        <v>1420</v>
      </c>
      <c r="D26" s="102" t="s">
        <v>1421</v>
      </c>
      <c r="E26" s="98" t="s">
        <v>1422</v>
      </c>
      <c r="F26" s="102" t="s">
        <v>1423</v>
      </c>
      <c r="G26" s="109" t="s">
        <v>1424</v>
      </c>
      <c r="H26" s="102" t="s">
        <v>1425</v>
      </c>
      <c r="I26" s="108">
        <v>686996</v>
      </c>
      <c r="J26" s="118">
        <v>632036.31999999995</v>
      </c>
      <c r="K26" s="110">
        <v>0.92</v>
      </c>
      <c r="L26" s="102" t="s">
        <v>1426</v>
      </c>
      <c r="M26" s="102" t="s">
        <v>1427</v>
      </c>
      <c r="N26" s="116"/>
      <c r="O26" s="117" t="s">
        <v>1470</v>
      </c>
    </row>
    <row r="27" spans="1:120" ht="90" customHeight="1">
      <c r="A27" s="98">
        <v>23</v>
      </c>
      <c r="B27" s="97" t="s">
        <v>1428</v>
      </c>
      <c r="C27" s="97" t="s">
        <v>1429</v>
      </c>
      <c r="D27" s="97" t="s">
        <v>1430</v>
      </c>
      <c r="E27" s="98" t="s">
        <v>1431</v>
      </c>
      <c r="F27" s="97" t="s">
        <v>1414</v>
      </c>
      <c r="G27" s="99" t="s">
        <v>1432</v>
      </c>
      <c r="H27" s="98" t="s">
        <v>1433</v>
      </c>
      <c r="I27" s="108">
        <v>641342</v>
      </c>
      <c r="J27" s="108">
        <v>590034.64</v>
      </c>
      <c r="K27" s="110">
        <v>0.92</v>
      </c>
      <c r="L27" s="102" t="s">
        <v>1434</v>
      </c>
      <c r="M27" s="97" t="s">
        <v>1435</v>
      </c>
      <c r="O27" s="117" t="s">
        <v>1471</v>
      </c>
    </row>
    <row r="28" spans="1:120" ht="90" customHeight="1">
      <c r="A28" s="98">
        <v>24</v>
      </c>
      <c r="B28" s="111" t="s">
        <v>1436</v>
      </c>
      <c r="C28" s="102" t="s">
        <v>1437</v>
      </c>
      <c r="D28" s="112" t="s">
        <v>1438</v>
      </c>
      <c r="E28" s="98" t="s">
        <v>1439</v>
      </c>
      <c r="F28" s="113" t="s">
        <v>1303</v>
      </c>
      <c r="G28" s="109" t="s">
        <v>1440</v>
      </c>
      <c r="H28" s="98" t="s">
        <v>1441</v>
      </c>
      <c r="I28" s="108">
        <v>936642</v>
      </c>
      <c r="J28" s="108">
        <v>861710.64</v>
      </c>
      <c r="K28" s="110">
        <v>0.92</v>
      </c>
      <c r="L28" s="102" t="s">
        <v>1442</v>
      </c>
      <c r="M28" s="119" t="s">
        <v>1472</v>
      </c>
      <c r="O28" s="117" t="s">
        <v>242</v>
      </c>
    </row>
  </sheetData>
  <mergeCells count="1">
    <mergeCell ref="B2:M2"/>
  </mergeCells>
  <pageMargins left="0.7" right="0.7" top="0.75" bottom="0.75" header="0.3" footer="0.3"/>
  <pageSetup paperSize="9" scale="79" fitToHeight="0"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88"/>
  <sheetViews>
    <sheetView tabSelected="1" zoomScale="70" zoomScaleNormal="70" zoomScaleSheetLayoutView="70" workbookViewId="0">
      <pane ySplit="7" topLeftCell="A8" activePane="bottomLeft" state="frozen"/>
      <selection activeCell="X6" sqref="X6"/>
      <selection pane="bottomLeft" activeCell="X6" sqref="X6"/>
    </sheetView>
  </sheetViews>
  <sheetFormatPr defaultRowHeight="15" outlineLevelRow="1"/>
  <cols>
    <col min="1" max="1" width="13.140625" style="853" customWidth="1"/>
    <col min="2" max="2" width="21.7109375" style="853" customWidth="1"/>
    <col min="3" max="3" width="29.42578125" style="853" customWidth="1"/>
    <col min="4" max="4" width="12.42578125" style="853" customWidth="1"/>
    <col min="5" max="5" width="13.7109375" style="853" customWidth="1"/>
    <col min="6" max="6" width="18.7109375" style="855" customWidth="1"/>
    <col min="7" max="7" width="16" style="855" customWidth="1"/>
    <col min="8" max="8" width="17.140625" style="855" customWidth="1"/>
    <col min="9" max="9" width="18.7109375" style="853" customWidth="1"/>
    <col min="10" max="10" width="19.42578125" style="853" customWidth="1"/>
    <col min="11" max="12" width="15" style="853" customWidth="1"/>
    <col min="13" max="13" width="17.42578125" style="854" customWidth="1"/>
    <col min="14" max="16384" width="9.140625" style="853"/>
  </cols>
  <sheetData>
    <row r="1" spans="1:13" ht="29.25" customHeight="1">
      <c r="A1" s="957" t="s">
        <v>3393</v>
      </c>
      <c r="B1" s="956"/>
      <c r="C1" s="956"/>
      <c r="D1" s="956"/>
      <c r="E1" s="956"/>
      <c r="F1" s="956"/>
      <c r="G1" s="956"/>
      <c r="H1" s="956"/>
      <c r="I1" s="956"/>
      <c r="J1" s="956"/>
      <c r="K1" s="955"/>
      <c r="L1" s="955"/>
    </row>
    <row r="2" spans="1:13" ht="45.75" customHeight="1">
      <c r="A2" s="954" t="s">
        <v>3392</v>
      </c>
      <c r="B2" s="953"/>
      <c r="C2" s="953"/>
      <c r="D2" s="953"/>
      <c r="E2" s="953"/>
      <c r="F2" s="953"/>
      <c r="G2" s="953"/>
      <c r="H2" s="953"/>
      <c r="I2" s="953"/>
      <c r="J2" s="953"/>
    </row>
    <row r="3" spans="1:13" s="949" customFormat="1" ht="19.5" customHeight="1">
      <c r="A3" s="952">
        <v>44588</v>
      </c>
      <c r="B3" s="951"/>
      <c r="C3" s="951"/>
      <c r="D3" s="951"/>
      <c r="E3" s="951"/>
      <c r="F3" s="951"/>
      <c r="G3" s="951"/>
      <c r="H3" s="951"/>
      <c r="I3" s="951"/>
      <c r="J3" s="951"/>
      <c r="M3" s="950"/>
    </row>
    <row r="4" spans="1:13" ht="28.5" customHeight="1">
      <c r="A4" s="948"/>
      <c r="B4" s="947"/>
      <c r="C4" s="947"/>
      <c r="D4" s="947"/>
      <c r="E4" s="947"/>
      <c r="F4" s="947"/>
      <c r="G4" s="947"/>
      <c r="H4" s="947"/>
      <c r="I4" s="947"/>
      <c r="J4" s="947"/>
      <c r="K4" s="946"/>
      <c r="L4" s="946"/>
    </row>
    <row r="5" spans="1:13" ht="12.75" customHeight="1">
      <c r="A5" s="945" t="s">
        <v>3391</v>
      </c>
      <c r="B5" s="942" t="s">
        <v>3390</v>
      </c>
      <c r="C5" s="942" t="s">
        <v>3389</v>
      </c>
      <c r="D5" s="945" t="s">
        <v>3388</v>
      </c>
      <c r="E5" s="942" t="s">
        <v>3387</v>
      </c>
      <c r="F5" s="942" t="s">
        <v>3386</v>
      </c>
      <c r="G5" s="942"/>
      <c r="H5" s="942"/>
      <c r="I5" s="942" t="s">
        <v>3385</v>
      </c>
      <c r="J5" s="942" t="s">
        <v>3384</v>
      </c>
      <c r="K5" s="942" t="s">
        <v>3383</v>
      </c>
      <c r="L5" s="942" t="s">
        <v>3382</v>
      </c>
      <c r="M5" s="944" t="s">
        <v>3381</v>
      </c>
    </row>
    <row r="6" spans="1:13" ht="33" customHeight="1">
      <c r="A6" s="943"/>
      <c r="B6" s="942"/>
      <c r="C6" s="942"/>
      <c r="D6" s="943"/>
      <c r="E6" s="942"/>
      <c r="F6" s="942" t="s">
        <v>3380</v>
      </c>
      <c r="G6" s="942"/>
      <c r="H6" s="942" t="s">
        <v>3379</v>
      </c>
      <c r="I6" s="939"/>
      <c r="J6" s="939"/>
      <c r="K6" s="939"/>
      <c r="L6" s="939"/>
      <c r="M6" s="938"/>
    </row>
    <row r="7" spans="1:13" ht="24" customHeight="1">
      <c r="A7" s="941"/>
      <c r="B7" s="939"/>
      <c r="C7" s="939"/>
      <c r="D7" s="941"/>
      <c r="E7" s="939"/>
      <c r="F7" s="940" t="s">
        <v>3378</v>
      </c>
      <c r="G7" s="940" t="s">
        <v>3377</v>
      </c>
      <c r="H7" s="939"/>
      <c r="I7" s="939"/>
      <c r="J7" s="939"/>
      <c r="K7" s="939"/>
      <c r="L7" s="939"/>
      <c r="M7" s="938"/>
    </row>
    <row r="8" spans="1:13" ht="30.75" customHeight="1">
      <c r="A8" s="896" t="s">
        <v>3376</v>
      </c>
      <c r="B8" s="895"/>
      <c r="C8" s="895"/>
      <c r="D8" s="895"/>
      <c r="E8" s="895"/>
      <c r="F8" s="895"/>
      <c r="G8" s="895"/>
      <c r="H8" s="895"/>
      <c r="I8" s="895"/>
      <c r="J8" s="895"/>
    </row>
    <row r="9" spans="1:13" ht="32.25" customHeight="1" outlineLevel="1">
      <c r="A9" s="937"/>
      <c r="B9" s="936"/>
      <c r="C9" s="935"/>
      <c r="D9" s="935"/>
      <c r="E9" s="934"/>
      <c r="F9" s="933"/>
      <c r="G9" s="933"/>
      <c r="H9" s="933"/>
      <c r="I9" s="932"/>
      <c r="J9" s="932"/>
      <c r="M9" s="931"/>
    </row>
    <row r="10" spans="1:13" ht="30.75" customHeight="1">
      <c r="A10" s="896" t="s">
        <v>3375</v>
      </c>
      <c r="B10" s="895"/>
      <c r="C10" s="895"/>
      <c r="D10" s="895"/>
      <c r="E10" s="895"/>
      <c r="F10" s="895"/>
      <c r="G10" s="895"/>
      <c r="H10" s="895"/>
      <c r="I10" s="895"/>
      <c r="J10" s="895"/>
    </row>
    <row r="11" spans="1:13" ht="30.75" customHeight="1" outlineLevel="1">
      <c r="A11" s="905">
        <v>27</v>
      </c>
      <c r="B11" s="929" t="s">
        <v>3373</v>
      </c>
      <c r="C11" s="905" t="s">
        <v>3374</v>
      </c>
      <c r="D11" s="905" t="s">
        <v>3294</v>
      </c>
      <c r="E11" s="905">
        <v>3.1</v>
      </c>
      <c r="F11" s="868">
        <v>230086.6</v>
      </c>
      <c r="G11" s="930">
        <v>12782.58</v>
      </c>
      <c r="H11" s="868">
        <v>12782.6</v>
      </c>
      <c r="I11" s="868">
        <f>F11*100/90</f>
        <v>255651.77777777778</v>
      </c>
      <c r="J11" s="928">
        <v>581954.68000000005</v>
      </c>
      <c r="K11" s="859">
        <v>3415.16</v>
      </c>
      <c r="L11" s="859"/>
      <c r="M11" s="900" t="s">
        <v>3286</v>
      </c>
    </row>
    <row r="12" spans="1:13" ht="30.75" customHeight="1" outlineLevel="1">
      <c r="A12" s="918">
        <v>27</v>
      </c>
      <c r="B12" s="929" t="s">
        <v>3373</v>
      </c>
      <c r="C12" s="918" t="s">
        <v>3335</v>
      </c>
      <c r="D12" s="918" t="s">
        <v>3332</v>
      </c>
      <c r="E12" s="918">
        <v>3.1</v>
      </c>
      <c r="F12" s="924">
        <v>75377.429999999993</v>
      </c>
      <c r="G12" s="924">
        <v>4187.63</v>
      </c>
      <c r="H12" s="868">
        <v>4187.6499999999996</v>
      </c>
      <c r="I12" s="868">
        <v>83752.710000000006</v>
      </c>
      <c r="J12" s="926"/>
      <c r="K12" s="859">
        <v>1532.23</v>
      </c>
      <c r="L12" s="859"/>
      <c r="M12" s="900" t="s">
        <v>3286</v>
      </c>
    </row>
    <row r="13" spans="1:13" ht="30.75" customHeight="1" outlineLevel="1">
      <c r="A13" s="918">
        <v>68</v>
      </c>
      <c r="B13" s="927" t="s">
        <v>3372</v>
      </c>
      <c r="C13" s="918" t="s">
        <v>3371</v>
      </c>
      <c r="D13" s="918" t="s">
        <v>1737</v>
      </c>
      <c r="E13" s="918">
        <v>3.1</v>
      </c>
      <c r="F13" s="924">
        <v>101410.67</v>
      </c>
      <c r="G13" s="924">
        <v>5633.92</v>
      </c>
      <c r="H13" s="868">
        <v>5633.94</v>
      </c>
      <c r="I13" s="924">
        <v>112678.53</v>
      </c>
      <c r="J13" s="923">
        <v>518473.36</v>
      </c>
      <c r="K13" s="859">
        <v>0</v>
      </c>
      <c r="L13" s="859"/>
      <c r="M13" s="919" t="s">
        <v>3286</v>
      </c>
    </row>
    <row r="14" spans="1:13" ht="30.75" customHeight="1" outlineLevel="1">
      <c r="A14" s="918">
        <v>20</v>
      </c>
      <c r="B14" s="927" t="s">
        <v>3370</v>
      </c>
      <c r="C14" s="918" t="s">
        <v>3337</v>
      </c>
      <c r="D14" s="918" t="s">
        <v>3294</v>
      </c>
      <c r="E14" s="918">
        <v>3.1</v>
      </c>
      <c r="F14" s="924">
        <v>640433.27</v>
      </c>
      <c r="G14" s="924">
        <v>35579.620000000003</v>
      </c>
      <c r="H14" s="868">
        <v>35579.629999999997</v>
      </c>
      <c r="I14" s="924">
        <f>F14*100/90</f>
        <v>711592.52222222218</v>
      </c>
      <c r="J14" s="923">
        <v>933373.42</v>
      </c>
      <c r="K14" s="859">
        <v>0</v>
      </c>
      <c r="L14" s="859"/>
      <c r="M14" s="919" t="s">
        <v>3286</v>
      </c>
    </row>
    <row r="15" spans="1:13" ht="30.75" customHeight="1" outlineLevel="1">
      <c r="A15" s="918">
        <v>92</v>
      </c>
      <c r="B15" s="927" t="s">
        <v>3368</v>
      </c>
      <c r="C15" s="918" t="s">
        <v>3369</v>
      </c>
      <c r="D15" s="918" t="s">
        <v>3352</v>
      </c>
      <c r="E15" s="918">
        <v>3.1</v>
      </c>
      <c r="F15" s="924">
        <v>90020.91</v>
      </c>
      <c r="G15" s="924">
        <v>5001.16</v>
      </c>
      <c r="H15" s="868">
        <v>5001.17</v>
      </c>
      <c r="I15" s="924">
        <v>100023.24</v>
      </c>
      <c r="J15" s="928">
        <v>360142.4</v>
      </c>
      <c r="K15" s="859">
        <v>0</v>
      </c>
      <c r="L15" s="859"/>
      <c r="M15" s="919" t="s">
        <v>3286</v>
      </c>
    </row>
    <row r="16" spans="1:13" ht="30.75" customHeight="1" outlineLevel="1">
      <c r="A16" s="918">
        <v>92</v>
      </c>
      <c r="B16" s="927" t="s">
        <v>3368</v>
      </c>
      <c r="C16" s="918" t="s">
        <v>3367</v>
      </c>
      <c r="D16" s="918" t="s">
        <v>3352</v>
      </c>
      <c r="E16" s="918">
        <v>3.1</v>
      </c>
      <c r="F16" s="924">
        <v>106330.1</v>
      </c>
      <c r="G16" s="924">
        <v>5907.22</v>
      </c>
      <c r="H16" s="868">
        <f>I16-F16-G16</f>
        <v>5907.2355555555559</v>
      </c>
      <c r="I16" s="924">
        <f>F16*100/90</f>
        <v>118144.55555555556</v>
      </c>
      <c r="J16" s="926"/>
      <c r="K16" s="859">
        <v>0</v>
      </c>
      <c r="L16" s="914"/>
      <c r="M16" s="919" t="s">
        <v>3286</v>
      </c>
    </row>
    <row r="17" spans="1:13" ht="30.75" customHeight="1" outlineLevel="1">
      <c r="A17" s="918">
        <v>40</v>
      </c>
      <c r="B17" s="925" t="s">
        <v>3366</v>
      </c>
      <c r="C17" s="918" t="s">
        <v>1999</v>
      </c>
      <c r="D17" s="918" t="s">
        <v>1737</v>
      </c>
      <c r="E17" s="918">
        <v>3.1</v>
      </c>
      <c r="F17" s="924">
        <v>261306</v>
      </c>
      <c r="G17" s="924">
        <f>I17*0.05</f>
        <v>14517</v>
      </c>
      <c r="H17" s="868">
        <f>I17-F17-G17</f>
        <v>14517</v>
      </c>
      <c r="I17" s="924">
        <f>F17*100/90</f>
        <v>290340</v>
      </c>
      <c r="J17" s="923">
        <v>508572</v>
      </c>
      <c r="K17" s="859">
        <v>0</v>
      </c>
      <c r="L17" s="859"/>
      <c r="M17" s="919" t="s">
        <v>3286</v>
      </c>
    </row>
    <row r="18" spans="1:13" ht="30.75" customHeight="1" outlineLevel="1">
      <c r="A18" s="905"/>
      <c r="B18" s="913" t="s">
        <v>3365</v>
      </c>
      <c r="C18" s="913"/>
      <c r="D18" s="913"/>
      <c r="E18" s="913"/>
      <c r="F18" s="860">
        <f>SUM(F11:F17)</f>
        <v>1504964.98</v>
      </c>
      <c r="G18" s="860">
        <f>SUM(G11:G17)</f>
        <v>83609.13</v>
      </c>
      <c r="H18" s="860">
        <f>SUM(H11:H17)</f>
        <v>83609.225555555546</v>
      </c>
      <c r="I18" s="860">
        <f>SUM(I11:I17)</f>
        <v>1672183.3355555555</v>
      </c>
      <c r="J18" s="860">
        <f>SUM(J11:J17)</f>
        <v>2902515.86</v>
      </c>
      <c r="K18" s="859">
        <f>SUM(K11:K17)</f>
        <v>4947.3899999999994</v>
      </c>
      <c r="L18" s="859"/>
      <c r="M18" s="900"/>
    </row>
    <row r="19" spans="1:13" ht="48" customHeight="1">
      <c r="A19" s="917"/>
      <c r="B19" s="916"/>
      <c r="C19" s="916"/>
      <c r="D19" s="916"/>
      <c r="E19" s="916"/>
      <c r="F19" s="916"/>
      <c r="G19" s="916"/>
      <c r="H19" s="916"/>
      <c r="I19" s="916"/>
      <c r="J19" s="916"/>
      <c r="K19" s="916"/>
      <c r="L19" s="915"/>
    </row>
    <row r="20" spans="1:13" ht="30.75" customHeight="1" outlineLevel="1" collapsed="1">
      <c r="A20" s="918">
        <v>10</v>
      </c>
      <c r="B20" s="905" t="s">
        <v>3364</v>
      </c>
      <c r="C20" s="905" t="s">
        <v>3363</v>
      </c>
      <c r="D20" s="905" t="s">
        <v>3294</v>
      </c>
      <c r="E20" s="905">
        <v>6.1</v>
      </c>
      <c r="F20" s="903">
        <v>537946.43999999994</v>
      </c>
      <c r="G20" s="903">
        <v>29885.91</v>
      </c>
      <c r="H20" s="903">
        <v>29885.919999999998</v>
      </c>
      <c r="I20" s="903">
        <v>597718.27</v>
      </c>
      <c r="J20" s="909">
        <v>1636011.24</v>
      </c>
      <c r="K20" s="859">
        <v>0</v>
      </c>
      <c r="L20" s="859"/>
      <c r="M20" s="900" t="s">
        <v>3286</v>
      </c>
    </row>
    <row r="21" spans="1:13" ht="48" customHeight="1" outlineLevel="1">
      <c r="A21" s="918">
        <v>15</v>
      </c>
      <c r="B21" s="905" t="s">
        <v>3362</v>
      </c>
      <c r="C21" s="918" t="s">
        <v>3361</v>
      </c>
      <c r="D21" s="918" t="s">
        <v>3294</v>
      </c>
      <c r="E21" s="918">
        <v>6.1</v>
      </c>
      <c r="F21" s="921">
        <v>128973.79</v>
      </c>
      <c r="G21" s="921">
        <f>I21*0.05</f>
        <v>7165.2110000000002</v>
      </c>
      <c r="H21" s="921">
        <v>7165.22</v>
      </c>
      <c r="I21" s="921">
        <v>143304.22</v>
      </c>
      <c r="J21" s="908">
        <v>260450.66</v>
      </c>
      <c r="K21" s="859">
        <v>0</v>
      </c>
      <c r="L21" s="859"/>
      <c r="M21" s="919" t="s">
        <v>3286</v>
      </c>
    </row>
    <row r="22" spans="1:13" ht="30.75" customHeight="1" outlineLevel="1">
      <c r="A22" s="918">
        <v>21</v>
      </c>
      <c r="B22" s="905" t="s">
        <v>3360</v>
      </c>
      <c r="C22" s="918" t="s">
        <v>3359</v>
      </c>
      <c r="D22" s="918" t="s">
        <v>1737</v>
      </c>
      <c r="E22" s="918">
        <v>6.1</v>
      </c>
      <c r="F22" s="922">
        <v>140217.29999999999</v>
      </c>
      <c r="G22" s="921">
        <v>7789.85</v>
      </c>
      <c r="H22" s="921">
        <v>7789.85</v>
      </c>
      <c r="I22" s="921">
        <v>155797</v>
      </c>
      <c r="J22" s="908">
        <v>404671.56</v>
      </c>
      <c r="K22" s="859">
        <v>0</v>
      </c>
      <c r="L22" s="859"/>
      <c r="M22" s="919" t="s">
        <v>3286</v>
      </c>
    </row>
    <row r="23" spans="1:13" ht="30.75" customHeight="1" outlineLevel="1">
      <c r="A23" s="918">
        <v>22</v>
      </c>
      <c r="B23" s="905" t="s">
        <v>3358</v>
      </c>
      <c r="C23" s="918" t="s">
        <v>3357</v>
      </c>
      <c r="D23" s="918" t="s">
        <v>3332</v>
      </c>
      <c r="E23" s="918">
        <v>6.1</v>
      </c>
      <c r="F23" s="922">
        <v>124573.96</v>
      </c>
      <c r="G23" s="921">
        <v>6920.77</v>
      </c>
      <c r="H23" s="921">
        <v>6920.79</v>
      </c>
      <c r="I23" s="921">
        <v>138415.51999999999</v>
      </c>
      <c r="J23" s="908">
        <v>245373.76</v>
      </c>
      <c r="K23" s="859">
        <v>0</v>
      </c>
      <c r="L23" s="859"/>
      <c r="M23" s="919" t="s">
        <v>3286</v>
      </c>
    </row>
    <row r="24" spans="1:13" ht="30.75" customHeight="1" outlineLevel="1">
      <c r="A24" s="918">
        <v>29</v>
      </c>
      <c r="B24" s="905" t="s">
        <v>3356</v>
      </c>
      <c r="C24" s="918" t="s">
        <v>3355</v>
      </c>
      <c r="D24" s="918" t="s">
        <v>1737</v>
      </c>
      <c r="E24" s="918">
        <v>6.1</v>
      </c>
      <c r="F24" s="922">
        <v>168579.68</v>
      </c>
      <c r="G24" s="921">
        <v>9365.5300000000007</v>
      </c>
      <c r="H24" s="921">
        <v>9365.5499999999993</v>
      </c>
      <c r="I24" s="921">
        <f>F24*100/90</f>
        <v>187310.75555555554</v>
      </c>
      <c r="J24" s="908">
        <v>454454.14</v>
      </c>
      <c r="K24" s="859">
        <v>0</v>
      </c>
      <c r="L24" s="859"/>
      <c r="M24" s="919" t="s">
        <v>3286</v>
      </c>
    </row>
    <row r="25" spans="1:13" ht="30.75" customHeight="1" outlineLevel="1">
      <c r="A25" s="918">
        <v>14</v>
      </c>
      <c r="B25" s="905" t="s">
        <v>3354</v>
      </c>
      <c r="C25" s="918" t="s">
        <v>3353</v>
      </c>
      <c r="D25" s="918" t="s">
        <v>3352</v>
      </c>
      <c r="E25" s="918">
        <v>6.1</v>
      </c>
      <c r="F25" s="922">
        <v>124313.72</v>
      </c>
      <c r="G25" s="921">
        <v>6906.31</v>
      </c>
      <c r="H25" s="921">
        <v>6906.33</v>
      </c>
      <c r="I25" s="921">
        <f>F25*100/90</f>
        <v>138126.35555555555</v>
      </c>
      <c r="J25" s="908">
        <v>994236.56</v>
      </c>
      <c r="K25" s="859">
        <v>0</v>
      </c>
      <c r="L25" s="859"/>
      <c r="M25" s="919" t="s">
        <v>3286</v>
      </c>
    </row>
    <row r="26" spans="1:13" ht="47.65" customHeight="1" outlineLevel="1">
      <c r="A26" s="918">
        <v>53</v>
      </c>
      <c r="B26" s="905" t="s">
        <v>3351</v>
      </c>
      <c r="C26" s="918" t="s">
        <v>3350</v>
      </c>
      <c r="D26" s="918" t="s">
        <v>3294</v>
      </c>
      <c r="E26" s="918">
        <v>6.1</v>
      </c>
      <c r="F26" s="922">
        <v>290382.96000000002</v>
      </c>
      <c r="G26" s="921">
        <v>16132.38</v>
      </c>
      <c r="H26" s="921">
        <v>16132.4</v>
      </c>
      <c r="I26" s="921">
        <v>322647.74</v>
      </c>
      <c r="J26" s="908">
        <v>605100.15</v>
      </c>
      <c r="K26" s="859">
        <v>0</v>
      </c>
      <c r="L26" s="859"/>
      <c r="M26" s="919" t="s">
        <v>3286</v>
      </c>
    </row>
    <row r="27" spans="1:13" ht="47.65" customHeight="1" outlineLevel="1">
      <c r="A27" s="918">
        <v>72</v>
      </c>
      <c r="B27" s="905" t="s">
        <v>3349</v>
      </c>
      <c r="C27" s="918" t="s">
        <v>3348</v>
      </c>
      <c r="D27" s="918" t="s">
        <v>3294</v>
      </c>
      <c r="E27" s="918">
        <v>6.1</v>
      </c>
      <c r="F27" s="922">
        <v>61796.04</v>
      </c>
      <c r="G27" s="921">
        <f>I27*0.05</f>
        <v>3433.1133333333332</v>
      </c>
      <c r="H27" s="921">
        <f>I27*0.05</f>
        <v>3433.1133333333332</v>
      </c>
      <c r="I27" s="921">
        <f>F27*100/90</f>
        <v>68662.266666666663</v>
      </c>
      <c r="J27" s="908">
        <v>968235.81</v>
      </c>
      <c r="K27" s="859">
        <v>0</v>
      </c>
      <c r="L27" s="859"/>
      <c r="M27" s="919" t="s">
        <v>3286</v>
      </c>
    </row>
    <row r="28" spans="1:13" ht="47.65" customHeight="1" outlineLevel="1">
      <c r="A28" s="918">
        <v>75</v>
      </c>
      <c r="B28" s="905" t="s">
        <v>3347</v>
      </c>
      <c r="C28" s="918" t="s">
        <v>3346</v>
      </c>
      <c r="D28" s="918" t="s">
        <v>3294</v>
      </c>
      <c r="E28" s="918">
        <v>6.1</v>
      </c>
      <c r="F28" s="922">
        <v>63819.360000000001</v>
      </c>
      <c r="G28" s="921">
        <v>3545.52</v>
      </c>
      <c r="H28" s="921">
        <f>I28*0.05</f>
        <v>3545.52</v>
      </c>
      <c r="I28" s="921">
        <f>F28*100/90</f>
        <v>70910.399999999994</v>
      </c>
      <c r="J28" s="908">
        <v>293803.23</v>
      </c>
      <c r="K28" s="859">
        <v>0</v>
      </c>
      <c r="L28" s="859"/>
      <c r="M28" s="919" t="s">
        <v>3286</v>
      </c>
    </row>
    <row r="29" spans="1:13" ht="33.75" customHeight="1" outlineLevel="1">
      <c r="A29" s="905"/>
      <c r="B29" s="913" t="s">
        <v>3345</v>
      </c>
      <c r="C29" s="913"/>
      <c r="D29" s="913"/>
      <c r="E29" s="913"/>
      <c r="F29" s="898">
        <f>SUM(F20:F28)</f>
        <v>1640603.25</v>
      </c>
      <c r="G29" s="909">
        <f>SUM(G20:G28)</f>
        <v>91144.594333333327</v>
      </c>
      <c r="H29" s="909">
        <f>SUM(H20:H28)</f>
        <v>91144.693333333329</v>
      </c>
      <c r="I29" s="909">
        <f>SUM(I20:I28)</f>
        <v>1822892.5277777775</v>
      </c>
      <c r="J29" s="909">
        <f>SUM(J20:J28)</f>
        <v>5862337.1100000013</v>
      </c>
      <c r="K29" s="859">
        <f>SUM(K20:K28)</f>
        <v>0</v>
      </c>
      <c r="L29" s="859"/>
      <c r="M29" s="900"/>
    </row>
    <row r="30" spans="1:13" s="920" customFormat="1" ht="47.65" customHeight="1">
      <c r="A30" s="917"/>
      <c r="B30" s="916"/>
      <c r="C30" s="916"/>
      <c r="D30" s="916"/>
      <c r="E30" s="916"/>
      <c r="F30" s="916"/>
      <c r="G30" s="916"/>
      <c r="H30" s="916"/>
      <c r="I30" s="916"/>
      <c r="J30" s="916"/>
      <c r="K30" s="916"/>
    </row>
    <row r="31" spans="1:13" ht="47.65" customHeight="1" outlineLevel="1">
      <c r="A31" s="918">
        <v>23</v>
      </c>
      <c r="B31" s="905" t="s">
        <v>3344</v>
      </c>
      <c r="C31" s="905" t="s">
        <v>3297</v>
      </c>
      <c r="D31" s="905" t="s">
        <v>3294</v>
      </c>
      <c r="E31" s="905">
        <v>7.1</v>
      </c>
      <c r="F31" s="904">
        <v>135000</v>
      </c>
      <c r="G31" s="903">
        <f>I31*0.05</f>
        <v>7500</v>
      </c>
      <c r="H31" s="903">
        <f>I31*0.05</f>
        <v>7500</v>
      </c>
      <c r="I31" s="903">
        <f>F31*100/90</f>
        <v>150000</v>
      </c>
      <c r="J31" s="906">
        <v>946782</v>
      </c>
      <c r="K31" s="859">
        <v>0</v>
      </c>
      <c r="L31" s="859"/>
      <c r="M31" s="919" t="s">
        <v>3286</v>
      </c>
    </row>
    <row r="32" spans="1:13" ht="47.65" customHeight="1" outlineLevel="1">
      <c r="A32" s="918">
        <v>23</v>
      </c>
      <c r="B32" s="905" t="s">
        <v>3344</v>
      </c>
      <c r="C32" s="905" t="s">
        <v>1680</v>
      </c>
      <c r="D32" s="905" t="s">
        <v>1737</v>
      </c>
      <c r="E32" s="905">
        <v>7.1</v>
      </c>
      <c r="F32" s="904">
        <v>63000</v>
      </c>
      <c r="G32" s="903">
        <f>I32*0.05</f>
        <v>3500</v>
      </c>
      <c r="H32" s="903">
        <f>I32*0.05</f>
        <v>3500</v>
      </c>
      <c r="I32" s="903">
        <f>F32*100/90</f>
        <v>70000</v>
      </c>
      <c r="J32" s="902"/>
      <c r="K32" s="859">
        <v>0</v>
      </c>
      <c r="L32" s="859"/>
      <c r="M32" s="900" t="s">
        <v>3286</v>
      </c>
    </row>
    <row r="33" spans="1:13" ht="47.65" customHeight="1" outlineLevel="1">
      <c r="A33" s="905">
        <v>63</v>
      </c>
      <c r="B33" s="905" t="s">
        <v>3343</v>
      </c>
      <c r="C33" s="905" t="s">
        <v>3342</v>
      </c>
      <c r="D33" s="905" t="s">
        <v>3294</v>
      </c>
      <c r="E33" s="905">
        <v>7.1</v>
      </c>
      <c r="F33" s="904">
        <v>54878.04</v>
      </c>
      <c r="G33" s="903">
        <f>I33*0.05</f>
        <v>3048.78</v>
      </c>
      <c r="H33" s="903">
        <f>I33*0.05</f>
        <v>3048.78</v>
      </c>
      <c r="I33" s="903">
        <f>F33*100/90</f>
        <v>60975.6</v>
      </c>
      <c r="J33" s="909">
        <v>252724.94</v>
      </c>
      <c r="K33" s="859">
        <v>0</v>
      </c>
      <c r="L33" s="859"/>
      <c r="M33" s="900" t="s">
        <v>3286</v>
      </c>
    </row>
    <row r="34" spans="1:13" ht="47.65" customHeight="1" outlineLevel="1">
      <c r="A34" s="905">
        <v>64</v>
      </c>
      <c r="B34" s="905" t="s">
        <v>3341</v>
      </c>
      <c r="C34" s="905" t="s">
        <v>3287</v>
      </c>
      <c r="D34" s="905" t="s">
        <v>1737</v>
      </c>
      <c r="E34" s="905">
        <v>7.1</v>
      </c>
      <c r="F34" s="904">
        <v>806960.28</v>
      </c>
      <c r="G34" s="903">
        <v>44831.12</v>
      </c>
      <c r="H34" s="903">
        <v>44831.14</v>
      </c>
      <c r="I34" s="903">
        <v>896622.54</v>
      </c>
      <c r="J34" s="910">
        <v>964564.59</v>
      </c>
      <c r="K34" s="859">
        <v>0</v>
      </c>
      <c r="L34" s="859"/>
      <c r="M34" s="900" t="s">
        <v>3286</v>
      </c>
    </row>
    <row r="35" spans="1:13" ht="47.65" customHeight="1" outlineLevel="1">
      <c r="A35" s="905">
        <v>64</v>
      </c>
      <c r="B35" s="905" t="s">
        <v>3341</v>
      </c>
      <c r="C35" s="905" t="s">
        <v>1680</v>
      </c>
      <c r="D35" s="905" t="s">
        <v>1737</v>
      </c>
      <c r="E35" s="905">
        <v>7.1</v>
      </c>
      <c r="F35" s="904">
        <v>21570.48</v>
      </c>
      <c r="G35" s="903">
        <f>I35*0.05</f>
        <v>1198.3600000000001</v>
      </c>
      <c r="H35" s="903">
        <f>I35*0.05</f>
        <v>1198.3600000000001</v>
      </c>
      <c r="I35" s="903">
        <f>F35*100/90</f>
        <v>23967.200000000001</v>
      </c>
      <c r="J35" s="910"/>
      <c r="K35" s="859">
        <v>0</v>
      </c>
      <c r="L35" s="859"/>
      <c r="M35" s="900" t="s">
        <v>3286</v>
      </c>
    </row>
    <row r="36" spans="1:13" ht="47.65" customHeight="1" outlineLevel="1">
      <c r="A36" s="905">
        <v>76</v>
      </c>
      <c r="B36" s="905" t="s">
        <v>3340</v>
      </c>
      <c r="C36" s="905" t="s">
        <v>3297</v>
      </c>
      <c r="D36" s="905" t="s">
        <v>3294</v>
      </c>
      <c r="E36" s="905">
        <v>7.1</v>
      </c>
      <c r="F36" s="904">
        <v>315791.52</v>
      </c>
      <c r="G36" s="903">
        <f>I36*0.05</f>
        <v>17543.973333333335</v>
      </c>
      <c r="H36" s="903">
        <v>17543.98</v>
      </c>
      <c r="I36" s="903">
        <f>F36*100/90</f>
        <v>350879.46666666667</v>
      </c>
      <c r="J36" s="909">
        <v>1332309.83</v>
      </c>
      <c r="K36" s="859">
        <v>0</v>
      </c>
      <c r="L36" s="859"/>
      <c r="M36" s="900" t="s">
        <v>3286</v>
      </c>
    </row>
    <row r="37" spans="1:13" ht="47.65" customHeight="1" outlineLevel="1">
      <c r="A37" s="905"/>
      <c r="B37" s="913" t="s">
        <v>3339</v>
      </c>
      <c r="C37" s="913"/>
      <c r="D37" s="913"/>
      <c r="E37" s="913"/>
      <c r="F37" s="898">
        <f>SUM(F31:F36)</f>
        <v>1397200.32</v>
      </c>
      <c r="G37" s="909">
        <f>SUM(G31:G36)</f>
        <v>77622.233333333337</v>
      </c>
      <c r="H37" s="909">
        <f>SUM(H31:H36)</f>
        <v>77622.259999999995</v>
      </c>
      <c r="I37" s="909">
        <f>SUM(I31:I36)</f>
        <v>1552444.8066666666</v>
      </c>
      <c r="J37" s="909">
        <f>SUM(J31:J36)</f>
        <v>3496381.36</v>
      </c>
      <c r="K37" s="859">
        <f>SUM(K31:K36)</f>
        <v>0</v>
      </c>
      <c r="L37" s="859"/>
      <c r="M37" s="900"/>
    </row>
    <row r="38" spans="1:13" ht="47.65" customHeight="1" outlineLevel="1">
      <c r="A38" s="917"/>
      <c r="B38" s="916"/>
      <c r="C38" s="916"/>
      <c r="D38" s="916"/>
      <c r="E38" s="916"/>
      <c r="F38" s="916"/>
      <c r="G38" s="916"/>
      <c r="H38" s="916"/>
      <c r="I38" s="916"/>
      <c r="J38" s="916"/>
      <c r="K38" s="916"/>
      <c r="L38" s="915"/>
    </row>
    <row r="39" spans="1:13" ht="47.65" customHeight="1" outlineLevel="1">
      <c r="A39" s="905">
        <v>34</v>
      </c>
      <c r="B39" s="905" t="s">
        <v>2075</v>
      </c>
      <c r="C39" s="905" t="s">
        <v>3338</v>
      </c>
      <c r="D39" s="905" t="s">
        <v>3294</v>
      </c>
      <c r="E39" s="905">
        <v>8.1</v>
      </c>
      <c r="F39" s="904">
        <v>801798.66</v>
      </c>
      <c r="G39" s="903">
        <v>44544.37</v>
      </c>
      <c r="H39" s="903">
        <v>44544.38</v>
      </c>
      <c r="I39" s="903">
        <v>890887.41</v>
      </c>
      <c r="J39" s="909">
        <v>1012122.31</v>
      </c>
      <c r="K39" s="859">
        <v>0</v>
      </c>
      <c r="L39" s="859"/>
      <c r="M39" s="900" t="s">
        <v>3286</v>
      </c>
    </row>
    <row r="40" spans="1:13" ht="47.65" customHeight="1" outlineLevel="1">
      <c r="A40" s="905">
        <v>35</v>
      </c>
      <c r="B40" s="905" t="s">
        <v>3336</v>
      </c>
      <c r="C40" s="905" t="s">
        <v>3337</v>
      </c>
      <c r="D40" s="905" t="s">
        <v>3294</v>
      </c>
      <c r="E40" s="905">
        <v>8.1</v>
      </c>
      <c r="F40" s="904">
        <v>137759.67000000001</v>
      </c>
      <c r="G40" s="903">
        <v>7653.31</v>
      </c>
      <c r="H40" s="903">
        <f>I40*0.05</f>
        <v>7653.3150000000014</v>
      </c>
      <c r="I40" s="903">
        <f>F40*100/90</f>
        <v>153066.30000000002</v>
      </c>
      <c r="J40" s="906">
        <v>847630.69</v>
      </c>
      <c r="K40" s="859">
        <v>0</v>
      </c>
      <c r="L40" s="859"/>
      <c r="M40" s="900" t="s">
        <v>3286</v>
      </c>
    </row>
    <row r="41" spans="1:13" ht="47.65" customHeight="1" outlineLevel="1">
      <c r="A41" s="905">
        <v>35</v>
      </c>
      <c r="B41" s="905" t="s">
        <v>3336</v>
      </c>
      <c r="C41" s="905" t="s">
        <v>3335</v>
      </c>
      <c r="D41" s="905" t="s">
        <v>3332</v>
      </c>
      <c r="E41" s="905">
        <v>8.1</v>
      </c>
      <c r="F41" s="904">
        <v>140431.04999999999</v>
      </c>
      <c r="G41" s="903">
        <v>7801.72</v>
      </c>
      <c r="H41" s="903">
        <f>I41*0.05</f>
        <v>7801.7249999999985</v>
      </c>
      <c r="I41" s="903">
        <f>F41*100/90</f>
        <v>156034.49999999997</v>
      </c>
      <c r="J41" s="902"/>
      <c r="K41" s="859">
        <v>0</v>
      </c>
      <c r="L41" s="914"/>
      <c r="M41" s="900" t="s">
        <v>3286</v>
      </c>
    </row>
    <row r="42" spans="1:13" ht="47.65" customHeight="1" outlineLevel="1">
      <c r="A42" s="905">
        <v>65</v>
      </c>
      <c r="B42" s="905" t="s">
        <v>3334</v>
      </c>
      <c r="C42" s="905" t="s">
        <v>3333</v>
      </c>
      <c r="D42" s="905" t="s">
        <v>3332</v>
      </c>
      <c r="E42" s="905">
        <v>8.1</v>
      </c>
      <c r="F42" s="904">
        <v>155378.84</v>
      </c>
      <c r="G42" s="903">
        <v>8632.15</v>
      </c>
      <c r="H42" s="903">
        <v>8632.17</v>
      </c>
      <c r="I42" s="903">
        <f>F42*100/90</f>
        <v>172643.15555555557</v>
      </c>
      <c r="J42" s="909">
        <v>844294.68</v>
      </c>
      <c r="K42" s="859">
        <v>0</v>
      </c>
      <c r="L42" s="907"/>
      <c r="M42" s="900" t="s">
        <v>3286</v>
      </c>
    </row>
    <row r="43" spans="1:13" ht="47.65" customHeight="1" outlineLevel="1">
      <c r="A43" s="905">
        <v>125</v>
      </c>
      <c r="B43" s="905" t="s">
        <v>3331</v>
      </c>
      <c r="C43" s="905" t="s">
        <v>3330</v>
      </c>
      <c r="D43" s="905" t="s">
        <v>1737</v>
      </c>
      <c r="E43" s="905">
        <v>8.1</v>
      </c>
      <c r="F43" s="904">
        <v>94034.77</v>
      </c>
      <c r="G43" s="903">
        <f>I43*0.05</f>
        <v>5224.1538888888899</v>
      </c>
      <c r="H43" s="903">
        <v>5224.16</v>
      </c>
      <c r="I43" s="903">
        <f>F43*100/90</f>
        <v>104483.07777777778</v>
      </c>
      <c r="J43" s="909">
        <v>534900.71</v>
      </c>
      <c r="K43" s="859">
        <v>0</v>
      </c>
      <c r="L43" s="907"/>
      <c r="M43" s="900" t="s">
        <v>3286</v>
      </c>
    </row>
    <row r="44" spans="1:13" ht="47.65" customHeight="1" outlineLevel="1">
      <c r="A44" s="905">
        <v>126</v>
      </c>
      <c r="B44" s="905" t="s">
        <v>3328</v>
      </c>
      <c r="C44" s="905" t="s">
        <v>3329</v>
      </c>
      <c r="D44" s="905" t="s">
        <v>1737</v>
      </c>
      <c r="E44" s="905">
        <v>8.1</v>
      </c>
      <c r="F44" s="904">
        <v>136504.76</v>
      </c>
      <c r="G44" s="903">
        <v>7583.59</v>
      </c>
      <c r="H44" s="903">
        <v>7583.61</v>
      </c>
      <c r="I44" s="903">
        <f>F44*100/90</f>
        <v>151671.95555555556</v>
      </c>
      <c r="J44" s="906">
        <v>549373.42000000004</v>
      </c>
      <c r="K44" s="859">
        <v>0</v>
      </c>
      <c r="L44" s="907"/>
      <c r="M44" s="900" t="s">
        <v>3286</v>
      </c>
    </row>
    <row r="45" spans="1:13" ht="47.65" customHeight="1" outlineLevel="1">
      <c r="A45" s="905">
        <v>126</v>
      </c>
      <c r="B45" s="905" t="s">
        <v>3328</v>
      </c>
      <c r="C45" s="905" t="s">
        <v>3327</v>
      </c>
      <c r="D45" s="905" t="s">
        <v>1737</v>
      </c>
      <c r="E45" s="905">
        <v>8.1</v>
      </c>
      <c r="F45" s="904">
        <v>117474.62</v>
      </c>
      <c r="G45" s="903">
        <v>6526.36</v>
      </c>
      <c r="H45" s="903">
        <v>6526.38</v>
      </c>
      <c r="I45" s="903">
        <f>F45*100/90</f>
        <v>130527.35555555555</v>
      </c>
      <c r="J45" s="902"/>
      <c r="K45" s="859">
        <v>0</v>
      </c>
      <c r="L45" s="907"/>
      <c r="M45" s="900" t="s">
        <v>3286</v>
      </c>
    </row>
    <row r="46" spans="1:13" ht="33.75" customHeight="1" outlineLevel="1">
      <c r="A46" s="905"/>
      <c r="B46" s="913" t="s">
        <v>3326</v>
      </c>
      <c r="C46" s="913"/>
      <c r="D46" s="913"/>
      <c r="E46" s="913"/>
      <c r="F46" s="898">
        <f>SUM(F39:F45)</f>
        <v>1583382.37</v>
      </c>
      <c r="G46" s="898">
        <f>SUM(G39:G45)</f>
        <v>87965.65388888889</v>
      </c>
      <c r="H46" s="898">
        <f>SUM(H39:H45)</f>
        <v>87965.74</v>
      </c>
      <c r="I46" s="898">
        <f>SUM(I39:I45)</f>
        <v>1759313.7544444446</v>
      </c>
      <c r="J46" s="898">
        <f>SUM(J39:J45)</f>
        <v>3788321.81</v>
      </c>
      <c r="K46" s="859">
        <f>SUM(K39:K45)</f>
        <v>0</v>
      </c>
      <c r="L46" s="859"/>
      <c r="M46" s="900"/>
    </row>
    <row r="47" spans="1:13" s="910" customFormat="1" ht="47.65" customHeight="1">
      <c r="A47" s="912">
        <f>I47*0.05</f>
        <v>0</v>
      </c>
      <c r="B47" s="911"/>
      <c r="C47" s="911"/>
      <c r="D47" s="911"/>
      <c r="E47" s="911"/>
      <c r="F47" s="911"/>
      <c r="G47" s="911"/>
      <c r="H47" s="911"/>
      <c r="I47" s="911"/>
      <c r="J47" s="911"/>
      <c r="K47" s="911"/>
      <c r="L47" s="902"/>
      <c r="M47" s="902"/>
    </row>
    <row r="48" spans="1:13" ht="47.65" customHeight="1" outlineLevel="1">
      <c r="A48" s="905">
        <v>86</v>
      </c>
      <c r="B48" s="905" t="s">
        <v>3325</v>
      </c>
      <c r="C48" s="905" t="s">
        <v>3324</v>
      </c>
      <c r="D48" s="905" t="s">
        <v>1737</v>
      </c>
      <c r="E48" s="874">
        <v>8.1999999999999993</v>
      </c>
      <c r="F48" s="904">
        <v>155801.34</v>
      </c>
      <c r="G48" s="903">
        <f>I48*0.05</f>
        <v>8655.6304999999993</v>
      </c>
      <c r="H48" s="903">
        <v>8655.64</v>
      </c>
      <c r="I48" s="903">
        <v>173112.61</v>
      </c>
      <c r="J48" s="909">
        <v>932043.34</v>
      </c>
      <c r="K48" s="859">
        <v>0</v>
      </c>
      <c r="L48" s="907"/>
      <c r="M48" s="900" t="s">
        <v>3286</v>
      </c>
    </row>
    <row r="49" spans="1:14" ht="47.65" customHeight="1" outlineLevel="1">
      <c r="A49" s="905">
        <v>105</v>
      </c>
      <c r="B49" s="905" t="s">
        <v>3323</v>
      </c>
      <c r="C49" s="905" t="s">
        <v>3321</v>
      </c>
      <c r="D49" s="905" t="s">
        <v>3294</v>
      </c>
      <c r="E49" s="874">
        <v>8.1999999999999993</v>
      </c>
      <c r="F49" s="904">
        <v>506407.24</v>
      </c>
      <c r="G49" s="903">
        <v>28133.73</v>
      </c>
      <c r="H49" s="903">
        <v>28133.75</v>
      </c>
      <c r="I49" s="903">
        <v>562674.72</v>
      </c>
      <c r="J49" s="908">
        <v>962674.72</v>
      </c>
      <c r="K49" s="859">
        <v>0</v>
      </c>
      <c r="L49" s="907"/>
      <c r="M49" s="900" t="s">
        <v>3286</v>
      </c>
    </row>
    <row r="50" spans="1:14" ht="47.65" customHeight="1" outlineLevel="1">
      <c r="A50" s="905">
        <v>106</v>
      </c>
      <c r="B50" s="905" t="s">
        <v>3322</v>
      </c>
      <c r="C50" s="905" t="s">
        <v>3321</v>
      </c>
      <c r="D50" s="905" t="s">
        <v>3294</v>
      </c>
      <c r="E50" s="874">
        <v>8.1999999999999993</v>
      </c>
      <c r="F50" s="904">
        <v>473633.17</v>
      </c>
      <c r="G50" s="903">
        <v>26312.95</v>
      </c>
      <c r="H50" s="903">
        <v>26312.97</v>
      </c>
      <c r="I50" s="903">
        <v>526259.09</v>
      </c>
      <c r="J50" s="908">
        <v>884590.56</v>
      </c>
      <c r="K50" s="859">
        <v>0</v>
      </c>
      <c r="L50" s="907"/>
      <c r="M50" s="900" t="s">
        <v>3286</v>
      </c>
    </row>
    <row r="51" spans="1:14" ht="47.65" customHeight="1" outlineLevel="1">
      <c r="A51" s="905">
        <v>108</v>
      </c>
      <c r="B51" s="905" t="s">
        <v>3320</v>
      </c>
      <c r="C51" s="905" t="s">
        <v>3319</v>
      </c>
      <c r="D51" s="905" t="s">
        <v>1737</v>
      </c>
      <c r="E51" s="874">
        <v>8.1999999999999993</v>
      </c>
      <c r="F51" s="904">
        <v>495000</v>
      </c>
      <c r="G51" s="903">
        <f>I51*0.05</f>
        <v>27500</v>
      </c>
      <c r="H51" s="903">
        <f>I51*0.05</f>
        <v>27500</v>
      </c>
      <c r="I51" s="903">
        <f>F51*100/90</f>
        <v>550000</v>
      </c>
      <c r="J51" s="908">
        <v>990000</v>
      </c>
      <c r="K51" s="859">
        <v>0</v>
      </c>
      <c r="L51" s="907"/>
      <c r="M51" s="900" t="s">
        <v>3286</v>
      </c>
    </row>
    <row r="52" spans="1:14" ht="47.65" customHeight="1" outlineLevel="1">
      <c r="A52" s="905"/>
      <c r="B52" s="905" t="s">
        <v>3317</v>
      </c>
      <c r="C52" s="905" t="s">
        <v>3318</v>
      </c>
      <c r="D52" s="905" t="s">
        <v>1737</v>
      </c>
      <c r="E52" s="874">
        <v>8.1999999999999993</v>
      </c>
      <c r="F52" s="904">
        <v>595300.49</v>
      </c>
      <c r="G52" s="903">
        <v>33072.239999999998</v>
      </c>
      <c r="H52" s="903">
        <v>33072.269999999997</v>
      </c>
      <c r="I52" s="903">
        <v>661445</v>
      </c>
      <c r="J52" s="906">
        <v>948136.53</v>
      </c>
      <c r="K52" s="901">
        <v>0</v>
      </c>
      <c r="L52" s="901"/>
      <c r="M52" s="900" t="s">
        <v>3286</v>
      </c>
    </row>
    <row r="53" spans="1:14" ht="47.65" customHeight="1">
      <c r="A53" s="899"/>
      <c r="B53" s="905" t="s">
        <v>3317</v>
      </c>
      <c r="C53" s="905" t="s">
        <v>3316</v>
      </c>
      <c r="D53" s="905" t="s">
        <v>1737</v>
      </c>
      <c r="E53" s="874">
        <v>8.1999999999999993</v>
      </c>
      <c r="F53" s="904">
        <v>85566.78</v>
      </c>
      <c r="G53" s="903">
        <f>I53*0.05</f>
        <v>4753.71</v>
      </c>
      <c r="H53" s="903">
        <f>I53*0.05</f>
        <v>4753.71</v>
      </c>
      <c r="I53" s="903">
        <f>F53*100/90</f>
        <v>95074.2</v>
      </c>
      <c r="J53" s="902"/>
      <c r="K53" s="901">
        <v>0</v>
      </c>
      <c r="L53" s="901"/>
      <c r="M53" s="900" t="s">
        <v>3286</v>
      </c>
      <c r="N53" s="856"/>
    </row>
    <row r="54" spans="1:14" ht="33.6" customHeight="1">
      <c r="A54" s="899"/>
      <c r="B54" s="863" t="s">
        <v>3285</v>
      </c>
      <c r="C54" s="862"/>
      <c r="D54" s="862"/>
      <c r="E54" s="861"/>
      <c r="F54" s="898">
        <f>SUM(F48:F53)</f>
        <v>2311709.02</v>
      </c>
      <c r="G54" s="898">
        <f>SUM(G48:G53)</f>
        <v>128428.26049999999</v>
      </c>
      <c r="H54" s="898">
        <f>SUM(H48:H53)</f>
        <v>128428.34000000001</v>
      </c>
      <c r="I54" s="898">
        <f>SUM(I48:I53)</f>
        <v>2568565.62</v>
      </c>
      <c r="J54" s="898">
        <f>SUM(J48:J53)</f>
        <v>4717445.1500000004</v>
      </c>
      <c r="K54" s="859">
        <f>SUM(K48:K53)</f>
        <v>0</v>
      </c>
      <c r="L54" s="859"/>
      <c r="M54" s="897"/>
      <c r="N54" s="856"/>
    </row>
    <row r="55" spans="1:14">
      <c r="F55" s="853"/>
      <c r="G55" s="853"/>
      <c r="H55" s="853"/>
      <c r="J55" s="856"/>
      <c r="K55" s="857"/>
      <c r="L55" s="857"/>
      <c r="M55" s="892"/>
    </row>
    <row r="56" spans="1:14">
      <c r="F56" s="853"/>
      <c r="G56" s="853"/>
      <c r="H56" s="853"/>
      <c r="J56" s="856"/>
      <c r="K56" s="857"/>
      <c r="L56" s="857"/>
      <c r="M56" s="892"/>
    </row>
    <row r="57" spans="1:14" ht="15.75">
      <c r="A57" s="896" t="s">
        <v>3315</v>
      </c>
      <c r="B57" s="895"/>
      <c r="C57" s="895"/>
      <c r="D57" s="895"/>
      <c r="E57" s="895"/>
      <c r="F57" s="895"/>
      <c r="G57" s="895"/>
      <c r="H57" s="895"/>
      <c r="I57" s="895"/>
      <c r="J57" s="895"/>
      <c r="K57" s="895"/>
      <c r="L57" s="857"/>
      <c r="M57" s="892"/>
    </row>
    <row r="58" spans="1:14" ht="15.75">
      <c r="A58" s="894"/>
      <c r="B58" s="893"/>
      <c r="C58" s="893"/>
      <c r="D58" s="893"/>
      <c r="E58" s="893"/>
      <c r="F58" s="893"/>
      <c r="G58" s="893"/>
      <c r="H58" s="893"/>
      <c r="I58" s="893"/>
      <c r="J58" s="893"/>
      <c r="K58" s="893"/>
      <c r="L58" s="857"/>
      <c r="M58" s="892"/>
    </row>
    <row r="59" spans="1:14" ht="15.75">
      <c r="A59" s="894"/>
      <c r="B59" s="893"/>
      <c r="C59" s="893"/>
      <c r="D59" s="893"/>
      <c r="E59" s="893"/>
      <c r="F59" s="893"/>
      <c r="G59" s="893"/>
      <c r="H59" s="893"/>
      <c r="I59" s="893"/>
      <c r="J59" s="893"/>
      <c r="K59" s="893"/>
      <c r="L59" s="857"/>
      <c r="M59" s="892"/>
    </row>
    <row r="60" spans="1:14" s="855" customFormat="1" ht="15.75">
      <c r="A60" s="891"/>
      <c r="B60" s="890"/>
      <c r="C60" s="890"/>
      <c r="D60" s="890"/>
      <c r="E60" s="890"/>
      <c r="F60" s="890"/>
      <c r="G60" s="890"/>
      <c r="H60" s="890"/>
      <c r="I60" s="890"/>
      <c r="J60" s="890"/>
      <c r="K60" s="890"/>
      <c r="L60" s="857"/>
      <c r="M60" s="889"/>
    </row>
    <row r="61" spans="1:14" ht="47.25">
      <c r="A61" s="884">
        <v>5</v>
      </c>
      <c r="B61" s="874" t="s">
        <v>3314</v>
      </c>
      <c r="C61" s="870" t="s">
        <v>3313</v>
      </c>
      <c r="D61" s="870" t="s">
        <v>3294</v>
      </c>
      <c r="E61" s="869">
        <v>3.1</v>
      </c>
      <c r="F61" s="868">
        <v>132749.22</v>
      </c>
      <c r="G61" s="868">
        <f>I61*0.05</f>
        <v>7374.9566666666669</v>
      </c>
      <c r="H61" s="868">
        <f>I61*0.05</f>
        <v>7374.9566666666669</v>
      </c>
      <c r="I61" s="868">
        <f>F61*100/90</f>
        <v>147499.13333333333</v>
      </c>
      <c r="J61" s="868">
        <v>330088.18</v>
      </c>
      <c r="K61" s="866"/>
      <c r="L61" s="859"/>
      <c r="M61" s="865" t="s">
        <v>3286</v>
      </c>
    </row>
    <row r="62" spans="1:14" ht="63">
      <c r="A62" s="884">
        <v>20</v>
      </c>
      <c r="B62" s="874" t="s">
        <v>3312</v>
      </c>
      <c r="C62" s="870" t="s">
        <v>3311</v>
      </c>
      <c r="D62" s="870" t="s">
        <v>1737</v>
      </c>
      <c r="E62" s="869">
        <v>3.1</v>
      </c>
      <c r="F62" s="868">
        <v>161540.46</v>
      </c>
      <c r="G62" s="868">
        <f>I62*0.05</f>
        <v>8974.4699999999993</v>
      </c>
      <c r="H62" s="868">
        <f>I62*0.05</f>
        <v>8974.4699999999993</v>
      </c>
      <c r="I62" s="868">
        <f>F62*100/90</f>
        <v>179489.4</v>
      </c>
      <c r="J62" s="868">
        <v>336474.42</v>
      </c>
      <c r="K62" s="866"/>
      <c r="L62" s="859"/>
      <c r="M62" s="865" t="s">
        <v>3286</v>
      </c>
    </row>
    <row r="63" spans="1:14" ht="32.450000000000003" customHeight="1">
      <c r="A63" s="884">
        <v>31</v>
      </c>
      <c r="B63" s="874" t="s">
        <v>3310</v>
      </c>
      <c r="C63" s="870" t="s">
        <v>3309</v>
      </c>
      <c r="D63" s="870" t="s">
        <v>3294</v>
      </c>
      <c r="E63" s="869">
        <v>3.1</v>
      </c>
      <c r="F63" s="868">
        <v>120061.71</v>
      </c>
      <c r="G63" s="868">
        <f>I63-F63-H63</f>
        <v>6670.0949999999875</v>
      </c>
      <c r="H63" s="868">
        <f>I63*0.05</f>
        <v>6670.0950000000003</v>
      </c>
      <c r="I63" s="868">
        <f>F63*100/90</f>
        <v>133401.9</v>
      </c>
      <c r="J63" s="868">
        <v>258970.67</v>
      </c>
      <c r="K63" s="866"/>
      <c r="L63" s="859"/>
      <c r="M63" s="865" t="s">
        <v>3286</v>
      </c>
    </row>
    <row r="64" spans="1:14" ht="31.5">
      <c r="A64" s="884">
        <v>45</v>
      </c>
      <c r="B64" s="874" t="s">
        <v>3308</v>
      </c>
      <c r="C64" s="870" t="s">
        <v>3298</v>
      </c>
      <c r="D64" s="870" t="s">
        <v>1737</v>
      </c>
      <c r="E64" s="888">
        <v>3.1</v>
      </c>
      <c r="F64" s="868">
        <v>574506.06000000006</v>
      </c>
      <c r="G64" s="868">
        <f>I64-F64-H64</f>
        <v>31917.00333333337</v>
      </c>
      <c r="H64" s="868">
        <f>I64*0.05</f>
        <v>31917.003333333341</v>
      </c>
      <c r="I64" s="868">
        <f>F64*100/90</f>
        <v>638340.06666666677</v>
      </c>
      <c r="J64" s="868">
        <v>849897.06</v>
      </c>
      <c r="K64" s="866"/>
      <c r="L64" s="859"/>
      <c r="M64" s="865" t="s">
        <v>3286</v>
      </c>
    </row>
    <row r="65" spans="1:13" ht="31.9" customHeight="1">
      <c r="A65" s="864"/>
      <c r="B65" s="863" t="s">
        <v>3307</v>
      </c>
      <c r="C65" s="862"/>
      <c r="D65" s="862"/>
      <c r="E65" s="861"/>
      <c r="F65" s="868">
        <f>SUM(F61:F64)</f>
        <v>988857.45000000007</v>
      </c>
      <c r="G65" s="868">
        <f>SUM(G61:G64)</f>
        <v>54936.525000000023</v>
      </c>
      <c r="H65" s="868">
        <f>SUM(H61:H64)</f>
        <v>54936.525000000009</v>
      </c>
      <c r="I65" s="868">
        <f>SUM(I61:I64)</f>
        <v>1098730.5</v>
      </c>
      <c r="J65" s="868">
        <f>SUM(J61:J64)</f>
        <v>1775430.33</v>
      </c>
      <c r="K65" s="859">
        <f>SUM(K61:K64)</f>
        <v>0</v>
      </c>
      <c r="L65" s="859"/>
      <c r="M65" s="858"/>
    </row>
    <row r="66" spans="1:13" ht="31.9" customHeight="1">
      <c r="A66" s="881"/>
      <c r="B66" s="880"/>
      <c r="C66" s="879"/>
      <c r="D66" s="879"/>
      <c r="E66" s="878"/>
      <c r="F66" s="877"/>
      <c r="G66" s="877"/>
      <c r="H66" s="877"/>
      <c r="I66" s="877"/>
      <c r="J66" s="876"/>
      <c r="K66" s="875"/>
      <c r="L66" s="859"/>
      <c r="M66" s="875"/>
    </row>
    <row r="67" spans="1:13" ht="32.450000000000003" customHeight="1">
      <c r="A67" s="864">
        <v>53</v>
      </c>
      <c r="B67" s="874" t="s">
        <v>3306</v>
      </c>
      <c r="C67" s="870" t="s">
        <v>3305</v>
      </c>
      <c r="D67" s="870" t="s">
        <v>1737</v>
      </c>
      <c r="E67" s="869">
        <v>7.1</v>
      </c>
      <c r="F67" s="887">
        <v>401607</v>
      </c>
      <c r="G67" s="887">
        <f>F67*5/90</f>
        <v>22311.5</v>
      </c>
      <c r="H67" s="887">
        <f>I67-F67-G67</f>
        <v>22311.5</v>
      </c>
      <c r="I67" s="887">
        <f>F67*100/90</f>
        <v>446230</v>
      </c>
      <c r="J67" s="868">
        <v>999997.56</v>
      </c>
      <c r="K67" s="866"/>
      <c r="L67" s="859"/>
      <c r="M67" s="865" t="s">
        <v>3304</v>
      </c>
    </row>
    <row r="68" spans="1:13" ht="31.9" customHeight="1">
      <c r="A68" s="864"/>
      <c r="B68" s="863" t="s">
        <v>3303</v>
      </c>
      <c r="C68" s="862"/>
      <c r="D68" s="862"/>
      <c r="E68" s="861"/>
      <c r="F68" s="886"/>
      <c r="G68" s="886"/>
      <c r="H68" s="886"/>
      <c r="I68" s="886"/>
      <c r="J68" s="885"/>
      <c r="K68" s="866"/>
      <c r="L68" s="859"/>
      <c r="M68" s="858"/>
    </row>
    <row r="69" spans="1:13" ht="32.450000000000003" customHeight="1">
      <c r="A69" s="881"/>
      <c r="B69" s="880"/>
      <c r="C69" s="879"/>
      <c r="D69" s="879"/>
      <c r="E69" s="878"/>
      <c r="F69" s="877"/>
      <c r="G69" s="877"/>
      <c r="H69" s="877"/>
      <c r="I69" s="877"/>
      <c r="J69" s="876"/>
      <c r="K69" s="875"/>
      <c r="L69" s="859"/>
      <c r="M69" s="875"/>
    </row>
    <row r="70" spans="1:13" ht="78.75">
      <c r="A70" s="864">
        <v>10</v>
      </c>
      <c r="B70" s="871" t="s">
        <v>3302</v>
      </c>
      <c r="C70" s="870" t="s">
        <v>3301</v>
      </c>
      <c r="D70" s="870" t="s">
        <v>3294</v>
      </c>
      <c r="E70" s="869">
        <v>8.1</v>
      </c>
      <c r="F70" s="868">
        <v>127143</v>
      </c>
      <c r="G70" s="868">
        <f>I70*0.05</f>
        <v>7063.5</v>
      </c>
      <c r="H70" s="868">
        <f>I70*0.05</f>
        <v>7063.5</v>
      </c>
      <c r="I70" s="868">
        <f>F70*100/90</f>
        <v>141270</v>
      </c>
      <c r="J70" s="868">
        <v>615488.65</v>
      </c>
      <c r="K70" s="866"/>
      <c r="L70" s="859"/>
      <c r="M70" s="865" t="s">
        <v>3286</v>
      </c>
    </row>
    <row r="71" spans="1:13" ht="31.5">
      <c r="A71" s="884">
        <v>59</v>
      </c>
      <c r="B71" s="874" t="s">
        <v>3300</v>
      </c>
      <c r="C71" s="870" t="s">
        <v>3297</v>
      </c>
      <c r="D71" s="870" t="s">
        <v>3294</v>
      </c>
      <c r="E71" s="869">
        <v>8.1</v>
      </c>
      <c r="F71" s="868">
        <v>834940.14</v>
      </c>
      <c r="G71" s="868">
        <f>I71*0.05</f>
        <v>46385.563333333339</v>
      </c>
      <c r="H71" s="868">
        <f>I71*0.05</f>
        <v>46385.563333333339</v>
      </c>
      <c r="I71" s="868">
        <f>F71*100/90</f>
        <v>927711.26666666672</v>
      </c>
      <c r="J71" s="868">
        <v>1239705.6100000001</v>
      </c>
      <c r="K71" s="866"/>
      <c r="L71" s="859"/>
      <c r="M71" s="865" t="s">
        <v>3286</v>
      </c>
    </row>
    <row r="72" spans="1:13" ht="32.450000000000003" customHeight="1">
      <c r="A72" s="884">
        <v>79</v>
      </c>
      <c r="B72" s="874" t="s">
        <v>3299</v>
      </c>
      <c r="C72" s="870" t="s">
        <v>3287</v>
      </c>
      <c r="D72" s="870" t="s">
        <v>1737</v>
      </c>
      <c r="E72" s="869">
        <v>8.1</v>
      </c>
      <c r="F72" s="868">
        <v>150408.26999999999</v>
      </c>
      <c r="G72" s="868">
        <f>I72*0.05</f>
        <v>8356.0149999999994</v>
      </c>
      <c r="H72" s="868">
        <f>I72*0.05</f>
        <v>8356.0149999999994</v>
      </c>
      <c r="I72" s="868">
        <f>F72*100/90</f>
        <v>167120.29999999999</v>
      </c>
      <c r="J72" s="873">
        <v>457551.51</v>
      </c>
      <c r="K72" s="866"/>
      <c r="L72" s="859"/>
      <c r="M72" s="865" t="s">
        <v>3286</v>
      </c>
    </row>
    <row r="73" spans="1:13" ht="32.450000000000003" customHeight="1">
      <c r="A73" s="884">
        <v>79</v>
      </c>
      <c r="B73" s="874" t="s">
        <v>3299</v>
      </c>
      <c r="C73" s="870" t="s">
        <v>3298</v>
      </c>
      <c r="D73" s="870" t="s">
        <v>3294</v>
      </c>
      <c r="E73" s="869">
        <v>8.1</v>
      </c>
      <c r="F73" s="868">
        <v>137285.98000000001</v>
      </c>
      <c r="G73" s="868">
        <f>I73*0.05</f>
        <v>7626.9988888888902</v>
      </c>
      <c r="H73" s="868">
        <f>I73*0.05</f>
        <v>7626.9988888888902</v>
      </c>
      <c r="I73" s="868">
        <f>F73*100/90</f>
        <v>152539.97777777779</v>
      </c>
      <c r="J73" s="867"/>
      <c r="K73" s="866"/>
      <c r="L73" s="859"/>
      <c r="M73" s="865" t="s">
        <v>3286</v>
      </c>
    </row>
    <row r="74" spans="1:13" ht="31.5">
      <c r="A74" s="883">
        <v>88</v>
      </c>
      <c r="B74" s="874" t="s">
        <v>3296</v>
      </c>
      <c r="C74" s="870" t="s">
        <v>3297</v>
      </c>
      <c r="D74" s="870" t="s">
        <v>3294</v>
      </c>
      <c r="E74" s="869">
        <v>8.1</v>
      </c>
      <c r="F74" s="868">
        <v>71461.710000000006</v>
      </c>
      <c r="G74" s="868">
        <f>I74*0.05</f>
        <v>3970.0950000000007</v>
      </c>
      <c r="H74" s="868">
        <f>I74*0.05</f>
        <v>3970.0950000000007</v>
      </c>
      <c r="I74" s="868">
        <f>F74*100/90</f>
        <v>79401.900000000009</v>
      </c>
      <c r="J74" s="873">
        <v>862739.97</v>
      </c>
      <c r="K74" s="866"/>
      <c r="L74" s="859"/>
      <c r="M74" s="865" t="s">
        <v>3286</v>
      </c>
    </row>
    <row r="75" spans="1:13" ht="31.9" customHeight="1">
      <c r="A75" s="882">
        <v>88</v>
      </c>
      <c r="B75" s="874" t="s">
        <v>3296</v>
      </c>
      <c r="C75" s="870" t="s">
        <v>3295</v>
      </c>
      <c r="D75" s="870" t="s">
        <v>3294</v>
      </c>
      <c r="E75" s="869">
        <v>8.1</v>
      </c>
      <c r="F75" s="868">
        <v>43076.23</v>
      </c>
      <c r="G75" s="868">
        <f>I75*0.05</f>
        <v>2393.1238888888888</v>
      </c>
      <c r="H75" s="868">
        <f>I75*0.05</f>
        <v>2393.1238888888888</v>
      </c>
      <c r="I75" s="868">
        <f>F75*100/90</f>
        <v>47862.477777777778</v>
      </c>
      <c r="J75" s="867"/>
      <c r="K75" s="866"/>
      <c r="L75" s="859"/>
      <c r="M75" s="865" t="s">
        <v>3286</v>
      </c>
    </row>
    <row r="76" spans="1:13" ht="29.45" customHeight="1">
      <c r="A76" s="864">
        <v>89</v>
      </c>
      <c r="B76" s="874" t="s">
        <v>3293</v>
      </c>
      <c r="C76" s="870" t="s">
        <v>2356</v>
      </c>
      <c r="D76" s="870" t="s">
        <v>1737</v>
      </c>
      <c r="E76" s="869">
        <v>8.1</v>
      </c>
      <c r="F76" s="868">
        <v>353540.85</v>
      </c>
      <c r="G76" s="868">
        <f>I76*0.05</f>
        <v>19641.158333333336</v>
      </c>
      <c r="H76" s="868">
        <f>I76*0.05</f>
        <v>19641.158333333336</v>
      </c>
      <c r="I76" s="868">
        <f>F76*100/90</f>
        <v>392823.16666666669</v>
      </c>
      <c r="J76" s="868">
        <v>552019.18000000005</v>
      </c>
      <c r="K76" s="866"/>
      <c r="L76" s="872"/>
      <c r="M76" s="865" t="s">
        <v>3286</v>
      </c>
    </row>
    <row r="77" spans="1:13" ht="31.15" customHeight="1">
      <c r="A77" s="864"/>
      <c r="B77" s="863" t="s">
        <v>3292</v>
      </c>
      <c r="C77" s="862"/>
      <c r="D77" s="862"/>
      <c r="E77" s="861"/>
      <c r="F77" s="860">
        <f>SUM(F70:F76)</f>
        <v>1717856.1799999997</v>
      </c>
      <c r="G77" s="860">
        <f>SUM(G70:G76)</f>
        <v>95436.454444444462</v>
      </c>
      <c r="H77" s="860">
        <f>SUM(H70:H76)</f>
        <v>95436.454444444462</v>
      </c>
      <c r="I77" s="860">
        <f>SUM(I70:I76)</f>
        <v>1908729.0888888887</v>
      </c>
      <c r="J77" s="860">
        <f>SUM(J70:J76)</f>
        <v>3727504.9200000004</v>
      </c>
      <c r="K77" s="859">
        <f>SUM(K70:K76)</f>
        <v>0</v>
      </c>
      <c r="L77" s="872"/>
      <c r="M77" s="858"/>
    </row>
    <row r="78" spans="1:13" ht="30" customHeight="1">
      <c r="A78" s="881"/>
      <c r="B78" s="880"/>
      <c r="C78" s="879"/>
      <c r="D78" s="879"/>
      <c r="E78" s="878"/>
      <c r="F78" s="877"/>
      <c r="G78" s="877"/>
      <c r="H78" s="877"/>
      <c r="I78" s="877"/>
      <c r="J78" s="876"/>
      <c r="K78" s="875"/>
      <c r="L78" s="872"/>
      <c r="M78" s="875"/>
    </row>
    <row r="79" spans="1:13" ht="34.15" customHeight="1">
      <c r="A79" s="864">
        <v>100</v>
      </c>
      <c r="B79" s="874" t="s">
        <v>3291</v>
      </c>
      <c r="C79" s="870" t="s">
        <v>3290</v>
      </c>
      <c r="D79" s="870" t="s">
        <v>1737</v>
      </c>
      <c r="E79" s="869">
        <v>8.1999999999999993</v>
      </c>
      <c r="F79" s="868">
        <v>545913.52</v>
      </c>
      <c r="G79" s="868">
        <f>I79*0.05</f>
        <v>30328.52888888889</v>
      </c>
      <c r="H79" s="868">
        <f>I79*0.05</f>
        <v>30328.52888888889</v>
      </c>
      <c r="I79" s="868">
        <f>F79*100/90</f>
        <v>606570.5777777778</v>
      </c>
      <c r="J79" s="868">
        <v>733452.18</v>
      </c>
      <c r="K79" s="866"/>
      <c r="L79" s="872"/>
      <c r="M79" s="865" t="s">
        <v>3286</v>
      </c>
    </row>
    <row r="80" spans="1:13" ht="31.9" customHeight="1">
      <c r="A80" s="864">
        <v>32</v>
      </c>
      <c r="B80" s="871" t="s">
        <v>3288</v>
      </c>
      <c r="C80" s="870" t="s">
        <v>3289</v>
      </c>
      <c r="D80" s="870" t="s">
        <v>1737</v>
      </c>
      <c r="E80" s="869">
        <v>8.1999999999999993</v>
      </c>
      <c r="F80" s="868">
        <v>259588.67</v>
      </c>
      <c r="G80" s="868">
        <f>I80*0.05</f>
        <v>14421.592777777778</v>
      </c>
      <c r="H80" s="868">
        <f>I80*0.05</f>
        <v>14421.592777777778</v>
      </c>
      <c r="I80" s="868">
        <f>F80*100/90</f>
        <v>288431.85555555555</v>
      </c>
      <c r="J80" s="873">
        <v>763529.81</v>
      </c>
      <c r="K80" s="866"/>
      <c r="L80" s="872"/>
      <c r="M80" s="865" t="s">
        <v>3286</v>
      </c>
    </row>
    <row r="81" spans="1:13" ht="30" customHeight="1">
      <c r="A81" s="864">
        <v>32</v>
      </c>
      <c r="B81" s="871" t="s">
        <v>3288</v>
      </c>
      <c r="C81" s="870" t="s">
        <v>3287</v>
      </c>
      <c r="D81" s="870" t="s">
        <v>1737</v>
      </c>
      <c r="E81" s="869">
        <v>8.1999999999999993</v>
      </c>
      <c r="F81" s="868">
        <v>121765.81</v>
      </c>
      <c r="G81" s="868">
        <f>I81*0.05</f>
        <v>6764.7672222222218</v>
      </c>
      <c r="H81" s="868">
        <f>I81*0.05</f>
        <v>6764.7672222222218</v>
      </c>
      <c r="I81" s="868">
        <f>F81*100/90</f>
        <v>135295.34444444443</v>
      </c>
      <c r="J81" s="867"/>
      <c r="K81" s="866"/>
      <c r="L81" s="859"/>
      <c r="M81" s="865" t="s">
        <v>3286</v>
      </c>
    </row>
    <row r="82" spans="1:13" ht="29.45" customHeight="1">
      <c r="A82" s="864"/>
      <c r="B82" s="863" t="s">
        <v>3285</v>
      </c>
      <c r="C82" s="862"/>
      <c r="D82" s="862"/>
      <c r="E82" s="861"/>
      <c r="F82" s="860">
        <f>SUM(F79:F81)</f>
        <v>927268</v>
      </c>
      <c r="G82" s="860">
        <f>SUM(G79:G81)</f>
        <v>51514.888888888891</v>
      </c>
      <c r="H82" s="860">
        <f>SUM(H79:H81)</f>
        <v>51514.888888888891</v>
      </c>
      <c r="I82" s="860">
        <f>SUM(I79:I81)</f>
        <v>1030297.7777777778</v>
      </c>
      <c r="J82" s="860">
        <f>SUM(J79:J81)</f>
        <v>1496981.9900000002</v>
      </c>
      <c r="K82" s="859">
        <f>SUM(K79:K81)</f>
        <v>0</v>
      </c>
      <c r="L82" s="859"/>
      <c r="M82" s="858"/>
    </row>
    <row r="83" spans="1:13">
      <c r="K83" s="857"/>
      <c r="L83" s="857"/>
    </row>
    <row r="84" spans="1:13">
      <c r="K84" s="857"/>
      <c r="L84" s="857"/>
    </row>
    <row r="85" spans="1:13">
      <c r="K85" s="857"/>
      <c r="L85" s="857"/>
    </row>
    <row r="86" spans="1:13">
      <c r="K86" s="857"/>
      <c r="L86" s="857"/>
    </row>
    <row r="87" spans="1:13">
      <c r="K87" s="856"/>
      <c r="L87" s="856"/>
    </row>
    <row r="88" spans="1:13">
      <c r="K88" s="856"/>
      <c r="L88" s="856"/>
    </row>
  </sheetData>
  <mergeCells count="43">
    <mergeCell ref="B82:E82"/>
    <mergeCell ref="J52:J53"/>
    <mergeCell ref="B54:E54"/>
    <mergeCell ref="A57:K57"/>
    <mergeCell ref="B65:E65"/>
    <mergeCell ref="B68:E68"/>
    <mergeCell ref="J72:J73"/>
    <mergeCell ref="B46:E46"/>
    <mergeCell ref="J31:J32"/>
    <mergeCell ref="J74:J75"/>
    <mergeCell ref="B77:E77"/>
    <mergeCell ref="J80:J81"/>
    <mergeCell ref="J34:J35"/>
    <mergeCell ref="D5:D7"/>
    <mergeCell ref="I5:I7"/>
    <mergeCell ref="J40:J41"/>
    <mergeCell ref="J44:J45"/>
    <mergeCell ref="A47:IV47"/>
    <mergeCell ref="A10:J10"/>
    <mergeCell ref="J11:J12"/>
    <mergeCell ref="J15:J16"/>
    <mergeCell ref="A19:K19"/>
    <mergeCell ref="A30:IV30"/>
    <mergeCell ref="E5:E7"/>
    <mergeCell ref="F5:H5"/>
    <mergeCell ref="A8:J8"/>
    <mergeCell ref="A38:K38"/>
    <mergeCell ref="B37:E37"/>
    <mergeCell ref="B29:E29"/>
    <mergeCell ref="B18:E18"/>
    <mergeCell ref="K5:K7"/>
    <mergeCell ref="B5:B7"/>
    <mergeCell ref="C5:C7"/>
    <mergeCell ref="L5:L7"/>
    <mergeCell ref="M5:M7"/>
    <mergeCell ref="A1:J1"/>
    <mergeCell ref="A2:J2"/>
    <mergeCell ref="A3:J3"/>
    <mergeCell ref="A4:J4"/>
    <mergeCell ref="A5:A7"/>
    <mergeCell ref="J5:J7"/>
    <mergeCell ref="F6:G6"/>
    <mergeCell ref="H6:H7"/>
  </mergeCells>
  <pageMargins left="0.25" right="0.25" top="0.75" bottom="0.75" header="0.3" footer="0.3"/>
  <pageSetup scale="56" fitToHeight="0" orientation="landscape" horizontalDpi="300" verticalDpi="300" r:id="rId1"/>
  <headerFooter alignWithMargins="0">
    <oddHeader>&amp;F</oddHeader>
    <oddFooter>Page &amp;P of &amp;N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120"/>
  <sheetViews>
    <sheetView zoomScale="70" zoomScaleNormal="70" zoomScaleSheetLayoutView="100" workbookViewId="0">
      <pane xSplit="5" ySplit="11" topLeftCell="F12" activePane="bottomRight" state="frozen"/>
      <selection activeCell="X6" sqref="X6"/>
      <selection pane="topRight" activeCell="X6" sqref="X6"/>
      <selection pane="bottomLeft" activeCell="X6" sqref="X6"/>
      <selection pane="bottomRight" activeCell="X6" sqref="X6"/>
    </sheetView>
  </sheetViews>
  <sheetFormatPr defaultRowHeight="12.75"/>
  <cols>
    <col min="1" max="1" width="6.42578125" style="958" customWidth="1"/>
    <col min="2" max="2" width="10" style="958" customWidth="1"/>
    <col min="3" max="3" width="14" style="958" customWidth="1"/>
    <col min="4" max="4" width="42.42578125" style="959" customWidth="1"/>
    <col min="5" max="5" width="27.28515625" style="958" customWidth="1"/>
    <col min="6" max="6" width="18.42578125" style="959" customWidth="1"/>
    <col min="7" max="7" width="16.7109375" style="958" customWidth="1"/>
    <col min="8" max="8" width="16.140625" style="853" customWidth="1"/>
    <col min="9" max="9" width="13.140625" style="853" customWidth="1"/>
    <col min="10" max="10" width="12.7109375" style="853" customWidth="1"/>
    <col min="11" max="12" width="15" style="853" customWidth="1"/>
    <col min="13" max="13" width="16.7109375" style="853" customWidth="1"/>
    <col min="14" max="14" width="12.7109375" style="853" customWidth="1"/>
    <col min="15" max="15" width="10.140625" style="853" bestFit="1" customWidth="1"/>
    <col min="16" max="16" width="23" style="853" customWidth="1"/>
    <col min="17" max="18" width="12.7109375" style="853" bestFit="1" customWidth="1"/>
    <col min="19" max="19" width="14.7109375" style="853" bestFit="1" customWidth="1"/>
    <col min="20" max="16384" width="9.140625" style="853"/>
  </cols>
  <sheetData>
    <row r="1" spans="1:19" ht="11.25" customHeight="1">
      <c r="A1" s="1043"/>
      <c r="B1" s="1042"/>
      <c r="C1" s="1042"/>
      <c r="D1" s="1042"/>
      <c r="E1" s="1042"/>
      <c r="F1" s="1042"/>
      <c r="G1" s="1042"/>
      <c r="H1" s="1042"/>
      <c r="I1" s="1042"/>
      <c r="J1" s="1042"/>
      <c r="K1" s="1042"/>
      <c r="L1" s="955"/>
      <c r="M1" s="955"/>
    </row>
    <row r="2" spans="1:19" ht="22.5" customHeight="1">
      <c r="A2" s="1041" t="s">
        <v>3621</v>
      </c>
      <c r="B2" s="1040"/>
      <c r="C2" s="1040"/>
      <c r="D2" s="1040"/>
      <c r="E2" s="1040"/>
      <c r="F2" s="1040"/>
      <c r="G2" s="1040"/>
      <c r="H2" s="1040"/>
      <c r="I2" s="1040"/>
      <c r="J2" s="1040"/>
      <c r="K2" s="1040"/>
      <c r="L2" s="1040"/>
      <c r="M2" s="1040"/>
    </row>
    <row r="3" spans="1:19" ht="23.25" customHeight="1">
      <c r="A3" s="1039" t="s">
        <v>3620</v>
      </c>
      <c r="B3" s="1038"/>
      <c r="C3" s="1038"/>
      <c r="D3" s="1038"/>
      <c r="E3" s="1038"/>
      <c r="F3" s="1038"/>
      <c r="G3" s="1038"/>
      <c r="H3" s="1038"/>
      <c r="I3" s="1038"/>
      <c r="J3" s="1038"/>
      <c r="K3" s="1038"/>
      <c r="L3" s="1038"/>
      <c r="M3" s="1038"/>
      <c r="N3" s="1035"/>
      <c r="O3" s="1035"/>
      <c r="P3" s="1035"/>
      <c r="Q3" s="1035"/>
      <c r="R3" s="1035"/>
      <c r="S3" s="856"/>
    </row>
    <row r="4" spans="1:19" ht="16.5" customHeight="1">
      <c r="A4" s="1036"/>
      <c r="B4" s="1036"/>
      <c r="C4" s="946" t="s">
        <v>3619</v>
      </c>
      <c r="D4" s="946"/>
      <c r="F4" s="946"/>
      <c r="G4" s="946"/>
      <c r="H4" s="946"/>
      <c r="I4" s="946"/>
      <c r="J4" s="946"/>
      <c r="K4" s="946"/>
      <c r="L4" s="946"/>
      <c r="M4" s="946"/>
      <c r="N4" s="1035"/>
      <c r="O4" s="1035"/>
      <c r="P4" s="1035"/>
      <c r="Q4" s="1035"/>
      <c r="R4" s="1035"/>
      <c r="S4" s="856"/>
    </row>
    <row r="5" spans="1:19" ht="16.5" customHeight="1">
      <c r="A5" s="1036"/>
      <c r="B5" s="1036"/>
      <c r="C5" s="946" t="s">
        <v>3618</v>
      </c>
      <c r="D5" s="946"/>
      <c r="E5" s="958">
        <v>89</v>
      </c>
      <c r="F5" s="946"/>
      <c r="G5" s="946"/>
      <c r="H5" s="946"/>
      <c r="I5" s="946"/>
      <c r="J5" s="946"/>
      <c r="K5" s="946"/>
      <c r="L5" s="946"/>
      <c r="M5" s="946"/>
      <c r="N5" s="1035"/>
      <c r="O5" s="1035"/>
      <c r="P5" s="1035"/>
      <c r="Q5" s="1035"/>
      <c r="R5" s="1035"/>
      <c r="S5" s="856"/>
    </row>
    <row r="6" spans="1:19" ht="16.5" customHeight="1">
      <c r="A6" s="1036"/>
      <c r="B6" s="1036"/>
      <c r="C6" s="946" t="s">
        <v>3617</v>
      </c>
      <c r="D6" s="946"/>
      <c r="E6" s="958">
        <v>8</v>
      </c>
      <c r="F6" s="946"/>
      <c r="G6" s="946"/>
      <c r="H6" s="946"/>
      <c r="I6" s="946"/>
      <c r="J6" s="946"/>
      <c r="K6" s="946"/>
      <c r="L6" s="946"/>
      <c r="M6" s="946"/>
      <c r="N6" s="1035"/>
      <c r="O6" s="1035"/>
      <c r="P6" s="1035"/>
      <c r="Q6" s="1035"/>
      <c r="R6" s="1035"/>
      <c r="S6" s="856"/>
    </row>
    <row r="7" spans="1:19" ht="16.5" customHeight="1">
      <c r="A7" s="1036"/>
      <c r="B7" s="1036"/>
      <c r="C7" s="946" t="s">
        <v>3616</v>
      </c>
      <c r="D7" s="946"/>
      <c r="E7" s="958">
        <v>45</v>
      </c>
      <c r="F7" s="946"/>
      <c r="G7" s="946"/>
      <c r="H7" s="946"/>
      <c r="I7" s="946"/>
      <c r="J7" s="946"/>
      <c r="K7" s="946"/>
      <c r="L7" s="946"/>
      <c r="M7" s="946"/>
      <c r="N7" s="1035"/>
      <c r="O7" s="1035"/>
      <c r="P7" s="1035"/>
      <c r="Q7" s="1035"/>
      <c r="R7" s="1035"/>
      <c r="S7" s="856"/>
    </row>
    <row r="8" spans="1:19" ht="16.5" customHeight="1" thickBot="1">
      <c r="A8" s="1037"/>
      <c r="B8" s="1036"/>
      <c r="C8" s="1036"/>
      <c r="D8" s="946"/>
      <c r="E8" s="946"/>
      <c r="F8" s="946"/>
      <c r="G8" s="946"/>
      <c r="H8" s="946"/>
      <c r="I8" s="946"/>
      <c r="J8" s="946"/>
      <c r="K8" s="946"/>
      <c r="L8" s="946"/>
      <c r="M8" s="946"/>
      <c r="N8" s="1035"/>
      <c r="O8" s="1035"/>
      <c r="P8" s="1035"/>
      <c r="Q8" s="1035"/>
      <c r="R8" s="1035"/>
      <c r="S8" s="856"/>
    </row>
    <row r="9" spans="1:19" ht="39" customHeight="1">
      <c r="A9" s="1034" t="s">
        <v>1475</v>
      </c>
      <c r="B9" s="1030" t="s">
        <v>3615</v>
      </c>
      <c r="C9" s="1030" t="s">
        <v>543</v>
      </c>
      <c r="D9" s="1030" t="s">
        <v>3614</v>
      </c>
      <c r="E9" s="1030" t="s">
        <v>3390</v>
      </c>
      <c r="F9" s="1030" t="s">
        <v>3613</v>
      </c>
      <c r="G9" s="1030" t="s">
        <v>3612</v>
      </c>
      <c r="H9" s="1033" t="s">
        <v>3386</v>
      </c>
      <c r="I9" s="1032"/>
      <c r="J9" s="1031"/>
      <c r="K9" s="1030" t="s">
        <v>3611</v>
      </c>
      <c r="L9" s="1030" t="s">
        <v>3610</v>
      </c>
      <c r="M9" s="1030" t="s">
        <v>3382</v>
      </c>
      <c r="N9" s="856"/>
      <c r="O9" s="856"/>
      <c r="P9" s="856"/>
      <c r="Q9" s="856"/>
      <c r="R9" s="856"/>
      <c r="S9" s="856"/>
    </row>
    <row r="10" spans="1:19">
      <c r="A10" s="1026"/>
      <c r="B10" s="1023"/>
      <c r="C10" s="1023"/>
      <c r="D10" s="1023"/>
      <c r="E10" s="1023"/>
      <c r="F10" s="1023"/>
      <c r="G10" s="1023"/>
      <c r="H10" s="1029" t="s">
        <v>3609</v>
      </c>
      <c r="I10" s="1028"/>
      <c r="J10" s="1027" t="s">
        <v>3379</v>
      </c>
      <c r="K10" s="1023"/>
      <c r="L10" s="1023"/>
      <c r="M10" s="1023"/>
    </row>
    <row r="11" spans="1:19" ht="60" customHeight="1" thickBot="1">
      <c r="A11" s="1026"/>
      <c r="B11" s="1023"/>
      <c r="C11" s="1023"/>
      <c r="D11" s="1023"/>
      <c r="E11" s="1023"/>
      <c r="F11" s="1023"/>
      <c r="G11" s="1023"/>
      <c r="H11" s="1025" t="s">
        <v>3608</v>
      </c>
      <c r="I11" s="1024" t="s">
        <v>3607</v>
      </c>
      <c r="J11" s="1023"/>
      <c r="K11" s="1023"/>
      <c r="L11" s="1023"/>
      <c r="M11" s="1023"/>
    </row>
    <row r="12" spans="1:19" s="1000" customFormat="1" ht="48" customHeight="1" thickBot="1">
      <c r="A12" s="982">
        <v>1</v>
      </c>
      <c r="B12" s="982">
        <v>1</v>
      </c>
      <c r="C12" s="982" t="s">
        <v>3604</v>
      </c>
      <c r="D12" s="1022" t="s">
        <v>3606</v>
      </c>
      <c r="E12" s="982" t="s">
        <v>3602</v>
      </c>
      <c r="F12" s="982" t="s">
        <v>3551</v>
      </c>
      <c r="G12" s="1021" t="s">
        <v>3286</v>
      </c>
      <c r="H12" s="1018">
        <v>178244.49</v>
      </c>
      <c r="I12" s="975">
        <f>13*H12/85</f>
        <v>27260.922000000002</v>
      </c>
      <c r="J12" s="975">
        <f>H12*2/85</f>
        <v>4193.9879999999994</v>
      </c>
      <c r="K12" s="975">
        <f>H12+I12+J12</f>
        <v>209699.4</v>
      </c>
      <c r="L12" s="1020">
        <v>10097.07</v>
      </c>
      <c r="M12" s="1019">
        <f>I12-L12</f>
        <v>17163.852000000003</v>
      </c>
    </row>
    <row r="13" spans="1:19" s="1000" customFormat="1" ht="30" customHeight="1" thickBot="1">
      <c r="A13" s="982">
        <v>2</v>
      </c>
      <c r="B13" s="982">
        <v>1</v>
      </c>
      <c r="C13" s="982" t="s">
        <v>3604</v>
      </c>
      <c r="D13" s="1017" t="s">
        <v>3605</v>
      </c>
      <c r="E13" s="982" t="s">
        <v>3602</v>
      </c>
      <c r="F13" s="982" t="s">
        <v>3551</v>
      </c>
      <c r="G13" s="977" t="s">
        <v>3286</v>
      </c>
      <c r="H13" s="1016">
        <v>75118.75</v>
      </c>
      <c r="I13" s="975">
        <f>13*H13/85</f>
        <v>11488.75</v>
      </c>
      <c r="J13" s="975">
        <f>H13*2/85</f>
        <v>1767.5</v>
      </c>
      <c r="K13" s="975">
        <f>H13+I13+J13</f>
        <v>88375</v>
      </c>
      <c r="L13" s="901">
        <v>3848</v>
      </c>
      <c r="M13" s="1019">
        <f>I13-L13</f>
        <v>7640.75</v>
      </c>
    </row>
    <row r="14" spans="1:19" s="1000" customFormat="1" ht="60.75" customHeight="1" thickBot="1">
      <c r="A14" s="982">
        <v>3</v>
      </c>
      <c r="B14" s="982">
        <v>1</v>
      </c>
      <c r="C14" s="982" t="s">
        <v>3604</v>
      </c>
      <c r="D14" s="1017" t="s">
        <v>3603</v>
      </c>
      <c r="E14" s="982" t="s">
        <v>3602</v>
      </c>
      <c r="F14" s="982" t="s">
        <v>3551</v>
      </c>
      <c r="G14" s="977" t="s">
        <v>3286</v>
      </c>
      <c r="H14" s="1018">
        <v>81451.25</v>
      </c>
      <c r="I14" s="975">
        <f>13*H14/85</f>
        <v>12457.25</v>
      </c>
      <c r="J14" s="975">
        <f>H14*2/85</f>
        <v>1916.5</v>
      </c>
      <c r="K14" s="975">
        <f>H14+I14+J14</f>
        <v>95825</v>
      </c>
      <c r="L14" s="901">
        <v>4295.2</v>
      </c>
      <c r="M14" s="983">
        <f>I14-L14</f>
        <v>8162.05</v>
      </c>
    </row>
    <row r="15" spans="1:19" s="1000" customFormat="1" ht="54" customHeight="1" thickBot="1">
      <c r="A15" s="982">
        <v>4</v>
      </c>
      <c r="B15" s="1015">
        <v>1</v>
      </c>
      <c r="C15" s="1008" t="s">
        <v>3601</v>
      </c>
      <c r="D15" s="1017" t="s">
        <v>3591</v>
      </c>
      <c r="E15" s="1013" t="s">
        <v>3600</v>
      </c>
      <c r="F15" s="982" t="s">
        <v>3551</v>
      </c>
      <c r="G15" s="977" t="s">
        <v>3286</v>
      </c>
      <c r="H15" s="1016">
        <v>172040</v>
      </c>
      <c r="I15" s="975">
        <f>13*H15/85</f>
        <v>26312</v>
      </c>
      <c r="J15" s="975">
        <f>H15*2/85</f>
        <v>4048</v>
      </c>
      <c r="K15" s="975">
        <f>H15+I15+J15</f>
        <v>202400</v>
      </c>
      <c r="L15" s="901">
        <v>8840</v>
      </c>
      <c r="M15" s="983">
        <f>I15-L15</f>
        <v>17472</v>
      </c>
    </row>
    <row r="16" spans="1:19" s="1000" customFormat="1" ht="27" customHeight="1" thickBot="1">
      <c r="A16" s="982">
        <v>5</v>
      </c>
      <c r="B16" s="1015">
        <v>1</v>
      </c>
      <c r="C16" s="1008" t="s">
        <v>3599</v>
      </c>
      <c r="D16" s="1014" t="s">
        <v>3598</v>
      </c>
      <c r="E16" s="1001" t="s">
        <v>3597</v>
      </c>
      <c r="F16" s="982" t="s">
        <v>3551</v>
      </c>
      <c r="G16" s="977" t="s">
        <v>3286</v>
      </c>
      <c r="H16" s="1016">
        <v>140302.95000000001</v>
      </c>
      <c r="I16" s="975">
        <f>13*H16/85</f>
        <v>21458.098235294117</v>
      </c>
      <c r="J16" s="975">
        <f>H16*2/85</f>
        <v>3301.2458823529414</v>
      </c>
      <c r="K16" s="975">
        <f>H16+I16+J16</f>
        <v>165062.29411764705</v>
      </c>
      <c r="L16" s="901">
        <v>7511.4</v>
      </c>
      <c r="M16" s="983">
        <f>I16-L16</f>
        <v>13946.698235294118</v>
      </c>
    </row>
    <row r="17" spans="1:15" s="1000" customFormat="1" ht="27" customHeight="1" thickBot="1">
      <c r="A17" s="982">
        <v>6</v>
      </c>
      <c r="B17" s="1015">
        <v>1</v>
      </c>
      <c r="C17" s="1008" t="s">
        <v>3596</v>
      </c>
      <c r="D17" s="1014" t="s">
        <v>3595</v>
      </c>
      <c r="E17" s="1001" t="s">
        <v>3594</v>
      </c>
      <c r="F17" s="1015" t="s">
        <v>3593</v>
      </c>
      <c r="G17" s="977" t="s">
        <v>3423</v>
      </c>
      <c r="H17" s="901">
        <v>150087.04999999999</v>
      </c>
      <c r="I17" s="975">
        <f>13*H17/85</f>
        <v>22954.489999999998</v>
      </c>
      <c r="J17" s="975">
        <f>H17*2/85</f>
        <v>3531.4599999999996</v>
      </c>
      <c r="K17" s="975">
        <f>H17+I17+J17</f>
        <v>176572.99999999997</v>
      </c>
      <c r="L17" s="901">
        <v>9181.7900000000009</v>
      </c>
      <c r="M17" s="983">
        <f>I17-L17</f>
        <v>13772.699999999997</v>
      </c>
    </row>
    <row r="18" spans="1:15" s="1000" customFormat="1" ht="50.25" customHeight="1" thickBot="1">
      <c r="A18" s="982">
        <v>7</v>
      </c>
      <c r="B18" s="1015">
        <v>1</v>
      </c>
      <c r="C18" s="1008" t="s">
        <v>3592</v>
      </c>
      <c r="D18" s="1014" t="s">
        <v>3591</v>
      </c>
      <c r="E18" s="1001" t="s">
        <v>3590</v>
      </c>
      <c r="F18" s="982" t="s">
        <v>3551</v>
      </c>
      <c r="G18" s="977" t="s">
        <v>3286</v>
      </c>
      <c r="H18" s="1016">
        <v>103147.5</v>
      </c>
      <c r="I18" s="975">
        <f>13*H18/85</f>
        <v>15775.5</v>
      </c>
      <c r="J18" s="975">
        <f>H18*2/85</f>
        <v>2427</v>
      </c>
      <c r="K18" s="975">
        <f>H18+I18+J18</f>
        <v>121350</v>
      </c>
      <c r="L18" s="901">
        <v>6102.2</v>
      </c>
      <c r="M18" s="983">
        <f>I18-L18</f>
        <v>9673.2999999999993</v>
      </c>
    </row>
    <row r="19" spans="1:15" s="1000" customFormat="1" ht="27" customHeight="1" thickBot="1">
      <c r="A19" s="982">
        <v>8</v>
      </c>
      <c r="B19" s="1015">
        <v>1</v>
      </c>
      <c r="C19" s="1008" t="s">
        <v>3589</v>
      </c>
      <c r="D19" s="1014" t="s">
        <v>3588</v>
      </c>
      <c r="E19" s="1001" t="s">
        <v>3587</v>
      </c>
      <c r="F19" s="982" t="s">
        <v>3551</v>
      </c>
      <c r="G19" s="977" t="s">
        <v>3286</v>
      </c>
      <c r="H19" s="1016">
        <v>192782.12</v>
      </c>
      <c r="I19" s="975">
        <f>13*H19/85</f>
        <v>29484.32423529412</v>
      </c>
      <c r="J19" s="975">
        <f>H19*2/85</f>
        <v>4536.0498823529415</v>
      </c>
      <c r="K19" s="975">
        <f>H19+I19+J19</f>
        <v>226802.49411764706</v>
      </c>
      <c r="L19" s="901">
        <v>10420.93</v>
      </c>
      <c r="M19" s="983">
        <f>I19-L19</f>
        <v>19063.394235294119</v>
      </c>
    </row>
    <row r="20" spans="1:15" s="1000" customFormat="1" ht="42" customHeight="1" thickBot="1">
      <c r="A20" s="982">
        <v>9</v>
      </c>
      <c r="B20" s="1015">
        <v>1</v>
      </c>
      <c r="C20" s="1008" t="s">
        <v>3585</v>
      </c>
      <c r="D20" s="1014" t="s">
        <v>3586</v>
      </c>
      <c r="E20" s="1001" t="s">
        <v>3583</v>
      </c>
      <c r="F20" s="982" t="s">
        <v>3551</v>
      </c>
      <c r="G20" s="977" t="s">
        <v>3286</v>
      </c>
      <c r="H20" s="1016">
        <v>113184.3</v>
      </c>
      <c r="I20" s="975">
        <f>13*H20/85</f>
        <v>17310.54</v>
      </c>
      <c r="J20" s="975">
        <f>H20*2/85</f>
        <v>2663.16</v>
      </c>
      <c r="K20" s="975">
        <f>H20+I20+J20</f>
        <v>133158</v>
      </c>
      <c r="L20" s="901">
        <v>6924.22</v>
      </c>
      <c r="M20" s="983">
        <f>I20-L20</f>
        <v>10386.32</v>
      </c>
    </row>
    <row r="21" spans="1:15" s="1000" customFormat="1" ht="48.75" customHeight="1" thickBot="1">
      <c r="A21" s="982">
        <v>10</v>
      </c>
      <c r="B21" s="1015">
        <v>1</v>
      </c>
      <c r="C21" s="1008" t="s">
        <v>3585</v>
      </c>
      <c r="D21" s="1014" t="s">
        <v>3584</v>
      </c>
      <c r="E21" s="1001" t="s">
        <v>3583</v>
      </c>
      <c r="F21" s="982" t="s">
        <v>3551</v>
      </c>
      <c r="G21" s="977" t="s">
        <v>3286</v>
      </c>
      <c r="H21" s="1016">
        <v>133564.75</v>
      </c>
      <c r="I21" s="975">
        <f>13*H21/85</f>
        <v>20427.55</v>
      </c>
      <c r="J21" s="975">
        <f>H21*2/85</f>
        <v>3142.7</v>
      </c>
      <c r="K21" s="975">
        <f>H21+I21+J21</f>
        <v>157135</v>
      </c>
      <c r="L21" s="901">
        <v>8171.02</v>
      </c>
      <c r="M21" s="983">
        <f>I21-L21</f>
        <v>12256.529999999999</v>
      </c>
    </row>
    <row r="22" spans="1:15" s="1000" customFormat="1" ht="48.75" customHeight="1" thickBot="1">
      <c r="A22" s="982">
        <v>11</v>
      </c>
      <c r="B22" s="1015">
        <v>1</v>
      </c>
      <c r="C22" s="1008" t="s">
        <v>3581</v>
      </c>
      <c r="D22" s="1014" t="s">
        <v>3582</v>
      </c>
      <c r="E22" s="1013" t="s">
        <v>3579</v>
      </c>
      <c r="F22" s="982" t="s">
        <v>3551</v>
      </c>
      <c r="G22" s="977" t="s">
        <v>3286</v>
      </c>
      <c r="H22" s="1016">
        <v>114750</v>
      </c>
      <c r="I22" s="975">
        <f>13*H22/85</f>
        <v>17550</v>
      </c>
      <c r="J22" s="975">
        <f>H22*2/85</f>
        <v>2700</v>
      </c>
      <c r="K22" s="975">
        <f>H22+I22+J22</f>
        <v>135000</v>
      </c>
      <c r="L22" s="901">
        <v>6864</v>
      </c>
      <c r="M22" s="983">
        <f>I22-L22</f>
        <v>10686</v>
      </c>
    </row>
    <row r="23" spans="1:15" s="1000" customFormat="1" ht="48.75" customHeight="1" thickBot="1">
      <c r="A23" s="982">
        <v>12</v>
      </c>
      <c r="B23" s="1015">
        <v>1</v>
      </c>
      <c r="C23" s="1008" t="s">
        <v>3581</v>
      </c>
      <c r="D23" s="1014" t="s">
        <v>3580</v>
      </c>
      <c r="E23" s="1013" t="s">
        <v>3579</v>
      </c>
      <c r="F23" s="982" t="s">
        <v>3551</v>
      </c>
      <c r="G23" s="977" t="s">
        <v>3286</v>
      </c>
      <c r="H23" s="1011">
        <v>102722.5</v>
      </c>
      <c r="I23" s="975">
        <f>13*H23/85</f>
        <v>15710.5</v>
      </c>
      <c r="J23" s="975">
        <f>H23*2/85</f>
        <v>2417</v>
      </c>
      <c r="K23" s="975">
        <f>H23+I23+J23</f>
        <v>120850</v>
      </c>
      <c r="L23" s="901">
        <v>0</v>
      </c>
      <c r="M23" s="983">
        <f>I23-L23</f>
        <v>15710.5</v>
      </c>
    </row>
    <row r="24" spans="1:15" s="1000" customFormat="1" ht="43.15" customHeight="1" thickBot="1">
      <c r="A24" s="982">
        <v>13</v>
      </c>
      <c r="B24" s="1005">
        <v>2</v>
      </c>
      <c r="C24" s="1008" t="s">
        <v>3577</v>
      </c>
      <c r="D24" s="1007" t="s">
        <v>3578</v>
      </c>
      <c r="E24" s="1006" t="s">
        <v>3575</v>
      </c>
      <c r="F24" s="982" t="s">
        <v>3551</v>
      </c>
      <c r="G24" s="977" t="s">
        <v>3286</v>
      </c>
      <c r="H24" s="1011">
        <v>349615.62</v>
      </c>
      <c r="I24" s="975">
        <f>13*H24/85</f>
        <v>53470.624235294112</v>
      </c>
      <c r="J24" s="975">
        <f>H24*2/85</f>
        <v>8226.2498823529404</v>
      </c>
      <c r="K24" s="975">
        <f>H24+I24+J24</f>
        <v>411312.49411764706</v>
      </c>
      <c r="L24" s="901">
        <v>18008.25</v>
      </c>
      <c r="M24" s="983">
        <f>I24-L24</f>
        <v>35462.374235294112</v>
      </c>
    </row>
    <row r="25" spans="1:15" s="1000" customFormat="1" ht="36.75" customHeight="1" thickBot="1">
      <c r="A25" s="982">
        <v>14</v>
      </c>
      <c r="B25" s="1005">
        <v>2</v>
      </c>
      <c r="C25" s="1008" t="s">
        <v>3577</v>
      </c>
      <c r="D25" s="1007" t="s">
        <v>3573</v>
      </c>
      <c r="E25" s="1006" t="s">
        <v>3575</v>
      </c>
      <c r="F25" s="982" t="s">
        <v>3551</v>
      </c>
      <c r="G25" s="977" t="s">
        <v>3286</v>
      </c>
      <c r="H25" s="1011">
        <v>176672.5</v>
      </c>
      <c r="I25" s="975">
        <f>13*H25/85</f>
        <v>27020.5</v>
      </c>
      <c r="J25" s="975">
        <f>H25*2/85</f>
        <v>4157</v>
      </c>
      <c r="K25" s="975">
        <f>H25+I25+J25</f>
        <v>207850</v>
      </c>
      <c r="L25" s="901">
        <v>9248.2000000000007</v>
      </c>
      <c r="M25" s="983">
        <f>I25-L25</f>
        <v>17772.3</v>
      </c>
    </row>
    <row r="26" spans="1:15" s="1000" customFormat="1" ht="27" customHeight="1" thickBot="1">
      <c r="A26" s="982">
        <v>15</v>
      </c>
      <c r="B26" s="1005">
        <v>2</v>
      </c>
      <c r="C26" s="1008" t="s">
        <v>3577</v>
      </c>
      <c r="D26" s="1007" t="s">
        <v>3576</v>
      </c>
      <c r="E26" s="1006" t="s">
        <v>3575</v>
      </c>
      <c r="F26" s="982" t="s">
        <v>3551</v>
      </c>
      <c r="G26" s="977" t="s">
        <v>3286</v>
      </c>
      <c r="H26" s="1011">
        <v>108056.25</v>
      </c>
      <c r="I26" s="975">
        <f>13*H26/85</f>
        <v>16526.25</v>
      </c>
      <c r="J26" s="975">
        <f>H26*2/85</f>
        <v>2542.5</v>
      </c>
      <c r="K26" s="975">
        <f>H26+I26+J26</f>
        <v>127125</v>
      </c>
      <c r="L26" s="901">
        <v>5341.7</v>
      </c>
      <c r="M26" s="983">
        <f>I26-L26</f>
        <v>11184.55</v>
      </c>
    </row>
    <row r="27" spans="1:15" s="1000" customFormat="1" ht="31.5" customHeight="1" thickBot="1">
      <c r="A27" s="982">
        <v>16</v>
      </c>
      <c r="B27" s="1005">
        <v>2</v>
      </c>
      <c r="C27" s="1008" t="s">
        <v>3574</v>
      </c>
      <c r="D27" s="1007" t="s">
        <v>3573</v>
      </c>
      <c r="E27" s="1006" t="s">
        <v>3572</v>
      </c>
      <c r="F27" s="1005" t="s">
        <v>3543</v>
      </c>
      <c r="G27" s="977" t="s">
        <v>3423</v>
      </c>
      <c r="H27" s="859">
        <v>79092.5</v>
      </c>
      <c r="I27" s="975">
        <f>13*H27/85</f>
        <v>12096.5</v>
      </c>
      <c r="J27" s="975">
        <f>H27*2/85</f>
        <v>1861</v>
      </c>
      <c r="K27" s="975">
        <f>H27+I27+J27</f>
        <v>93050</v>
      </c>
      <c r="L27" s="901">
        <v>4838.6000000000004</v>
      </c>
      <c r="M27" s="983">
        <f>I27-L27</f>
        <v>7257.9</v>
      </c>
    </row>
    <row r="28" spans="1:15" s="1000" customFormat="1" ht="33.75" customHeight="1" thickBot="1">
      <c r="A28" s="982">
        <v>17</v>
      </c>
      <c r="B28" s="1005">
        <v>2</v>
      </c>
      <c r="C28" s="1008" t="s">
        <v>3570</v>
      </c>
      <c r="D28" s="1007" t="s">
        <v>3571</v>
      </c>
      <c r="E28" s="1006" t="s">
        <v>3568</v>
      </c>
      <c r="F28" s="982" t="s">
        <v>3551</v>
      </c>
      <c r="G28" s="977" t="s">
        <v>3286</v>
      </c>
      <c r="H28" s="1011">
        <v>72284.84</v>
      </c>
      <c r="I28" s="975">
        <f>13*H28/85</f>
        <v>11055.328470588234</v>
      </c>
      <c r="J28" s="975">
        <f>H28*2/85</f>
        <v>1700.8197647058823</v>
      </c>
      <c r="K28" s="975">
        <f>H28+I28+J28</f>
        <v>85040.98823529412</v>
      </c>
      <c r="L28" s="901">
        <v>3632.2</v>
      </c>
      <c r="M28" s="983">
        <f>I28-L28</f>
        <v>7423.1284705882344</v>
      </c>
    </row>
    <row r="29" spans="1:15" s="1000" customFormat="1" ht="36.75" customHeight="1" thickBot="1">
      <c r="A29" s="982">
        <v>18</v>
      </c>
      <c r="B29" s="1005">
        <v>2</v>
      </c>
      <c r="C29" s="1008" t="s">
        <v>3570</v>
      </c>
      <c r="D29" s="1007" t="s">
        <v>3569</v>
      </c>
      <c r="E29" s="1006" t="s">
        <v>3568</v>
      </c>
      <c r="F29" s="982" t="s">
        <v>3551</v>
      </c>
      <c r="G29" s="977" t="s">
        <v>3286</v>
      </c>
      <c r="H29" s="1011">
        <v>88837.75</v>
      </c>
      <c r="I29" s="975">
        <f>13*H29/85</f>
        <v>13586.95</v>
      </c>
      <c r="J29" s="975">
        <f>H29*2/85</f>
        <v>2090.3000000000002</v>
      </c>
      <c r="K29" s="975">
        <f>H29+I29+J29</f>
        <v>104515</v>
      </c>
      <c r="L29" s="901">
        <v>5434.78</v>
      </c>
      <c r="M29" s="983">
        <f>I29-L29</f>
        <v>8152.170000000001</v>
      </c>
    </row>
    <row r="30" spans="1:15" s="1000" customFormat="1" ht="48.75" customHeight="1" thickBot="1">
      <c r="A30" s="982">
        <v>19</v>
      </c>
      <c r="B30" s="1005">
        <v>2</v>
      </c>
      <c r="C30" s="1008" t="s">
        <v>3567</v>
      </c>
      <c r="D30" s="1007" t="s">
        <v>3566</v>
      </c>
      <c r="E30" s="1006" t="s">
        <v>3565</v>
      </c>
      <c r="F30" s="982" t="s">
        <v>3551</v>
      </c>
      <c r="G30" s="977" t="s">
        <v>3286</v>
      </c>
      <c r="H30" s="859">
        <v>118459.61</v>
      </c>
      <c r="I30" s="975">
        <f>13*H30/85</f>
        <v>18117.352117647057</v>
      </c>
      <c r="J30" s="975">
        <f>H30*2/85</f>
        <v>2787.2849411764705</v>
      </c>
      <c r="K30" s="975">
        <f>H30+I30+J30</f>
        <v>139364.24705882353</v>
      </c>
      <c r="L30" s="901">
        <v>7246.94</v>
      </c>
      <c r="M30" s="983">
        <f>I30-L30</f>
        <v>10870.412117647058</v>
      </c>
      <c r="O30" s="1012"/>
    </row>
    <row r="31" spans="1:15" s="1000" customFormat="1" ht="33.75" customHeight="1" thickBot="1">
      <c r="A31" s="982">
        <v>20</v>
      </c>
      <c r="B31" s="1005">
        <v>2</v>
      </c>
      <c r="C31" s="1008" t="s">
        <v>3563</v>
      </c>
      <c r="D31" s="1007" t="s">
        <v>3564</v>
      </c>
      <c r="E31" s="1006" t="s">
        <v>3561</v>
      </c>
      <c r="F31" s="1005" t="s">
        <v>3543</v>
      </c>
      <c r="G31" s="977" t="s">
        <v>3423</v>
      </c>
      <c r="H31" s="859">
        <v>145484.34</v>
      </c>
      <c r="I31" s="975">
        <f>13*H31/85</f>
        <v>22250.546117647056</v>
      </c>
      <c r="J31" s="975">
        <f>H31*2/85</f>
        <v>3423.1609411764707</v>
      </c>
      <c r="K31" s="975">
        <f>H31+I31+J31</f>
        <v>171158.04705882352</v>
      </c>
      <c r="L31" s="901">
        <v>8900.2199999999993</v>
      </c>
      <c r="M31" s="983">
        <f>I31-L31</f>
        <v>13350.326117647057</v>
      </c>
      <c r="O31" s="1012"/>
    </row>
    <row r="32" spans="1:15" s="1000" customFormat="1" ht="36" customHeight="1" thickBot="1">
      <c r="A32" s="982">
        <v>21</v>
      </c>
      <c r="B32" s="1005">
        <v>2</v>
      </c>
      <c r="C32" s="1008" t="s">
        <v>3563</v>
      </c>
      <c r="D32" s="1007" t="s">
        <v>3562</v>
      </c>
      <c r="E32" s="1006" t="s">
        <v>3561</v>
      </c>
      <c r="F32" s="1005" t="s">
        <v>3543</v>
      </c>
      <c r="G32" s="977" t="s">
        <v>3423</v>
      </c>
      <c r="H32" s="859">
        <v>162796.76</v>
      </c>
      <c r="I32" s="975">
        <f>13*H32/85</f>
        <v>24898.327999999998</v>
      </c>
      <c r="J32" s="975">
        <f>H32*2/85</f>
        <v>3830.5120000000002</v>
      </c>
      <c r="K32" s="975">
        <f>H32+I32+J32</f>
        <v>191525.6</v>
      </c>
      <c r="L32" s="901">
        <v>0</v>
      </c>
      <c r="M32" s="983">
        <f>I32-L32</f>
        <v>24898.327999999998</v>
      </c>
      <c r="O32" s="1012"/>
    </row>
    <row r="33" spans="1:15" s="1000" customFormat="1" ht="37.5" customHeight="1" thickBot="1">
      <c r="A33" s="982">
        <v>22</v>
      </c>
      <c r="B33" s="1005">
        <v>2</v>
      </c>
      <c r="C33" s="1008" t="s">
        <v>3559</v>
      </c>
      <c r="D33" s="1007" t="s">
        <v>3560</v>
      </c>
      <c r="E33" s="1006" t="s">
        <v>3557</v>
      </c>
      <c r="F33" s="982" t="s">
        <v>3551</v>
      </c>
      <c r="G33" s="977" t="s">
        <v>3286</v>
      </c>
      <c r="H33" s="1011">
        <v>137387.32</v>
      </c>
      <c r="I33" s="975">
        <f>13*H33/85</f>
        <v>21012.178352941177</v>
      </c>
      <c r="J33" s="975">
        <f>H33*2/85</f>
        <v>3232.642823529412</v>
      </c>
      <c r="K33" s="975">
        <f>H33+I33+J33</f>
        <v>161632.14117647058</v>
      </c>
      <c r="L33" s="901">
        <v>0</v>
      </c>
      <c r="M33" s="983">
        <f>I33-L33</f>
        <v>21012.178352941177</v>
      </c>
      <c r="O33" s="1012"/>
    </row>
    <row r="34" spans="1:15" s="1000" customFormat="1" ht="43.5" customHeight="1" thickBot="1">
      <c r="A34" s="982">
        <v>23</v>
      </c>
      <c r="B34" s="1005">
        <v>2</v>
      </c>
      <c r="C34" s="1008" t="s">
        <v>3559</v>
      </c>
      <c r="D34" s="1007" t="s">
        <v>3558</v>
      </c>
      <c r="E34" s="1006" t="s">
        <v>3557</v>
      </c>
      <c r="F34" s="982" t="s">
        <v>3551</v>
      </c>
      <c r="G34" s="977" t="s">
        <v>3286</v>
      </c>
      <c r="H34" s="1011">
        <v>202076.94</v>
      </c>
      <c r="I34" s="975">
        <f>13*H34/85</f>
        <v>30905.884941176471</v>
      </c>
      <c r="J34" s="975">
        <f>H34*2/85</f>
        <v>4754.7515294117647</v>
      </c>
      <c r="K34" s="975">
        <f>H34+I34+J34</f>
        <v>237737.57647058825</v>
      </c>
      <c r="L34" s="901">
        <v>10526.75</v>
      </c>
      <c r="M34" s="983">
        <f>I34-L34</f>
        <v>20379.134941176471</v>
      </c>
      <c r="O34" s="1012"/>
    </row>
    <row r="35" spans="1:15" s="1000" customFormat="1" ht="42" customHeight="1" thickBot="1">
      <c r="A35" s="982">
        <v>24</v>
      </c>
      <c r="B35" s="1005">
        <v>2</v>
      </c>
      <c r="C35" s="1008" t="s">
        <v>3554</v>
      </c>
      <c r="D35" s="1007" t="s">
        <v>3556</v>
      </c>
      <c r="E35" s="1006" t="s">
        <v>3552</v>
      </c>
      <c r="F35" s="982" t="s">
        <v>3551</v>
      </c>
      <c r="G35" s="977" t="s">
        <v>3286</v>
      </c>
      <c r="H35" s="1011">
        <v>346742.15</v>
      </c>
      <c r="I35" s="975">
        <f>13*H35/85</f>
        <v>53031.152352941179</v>
      </c>
      <c r="J35" s="975">
        <f>H35*2/85</f>
        <v>8158.6388235294125</v>
      </c>
      <c r="K35" s="975">
        <f>H35+I35+J35</f>
        <v>407931.9411764706</v>
      </c>
      <c r="L35" s="901">
        <v>19035.32</v>
      </c>
      <c r="M35" s="983">
        <f>I35-L35</f>
        <v>33995.832352941179</v>
      </c>
    </row>
    <row r="36" spans="1:15" s="1000" customFormat="1" ht="37.5" customHeight="1" thickBot="1">
      <c r="A36" s="982">
        <v>25</v>
      </c>
      <c r="B36" s="1005">
        <v>2</v>
      </c>
      <c r="C36" s="1008" t="s">
        <v>3554</v>
      </c>
      <c r="D36" s="1007" t="s">
        <v>3555</v>
      </c>
      <c r="E36" s="1006" t="s">
        <v>3552</v>
      </c>
      <c r="F36" s="982" t="s">
        <v>3551</v>
      </c>
      <c r="G36" s="977" t="s">
        <v>3286</v>
      </c>
      <c r="H36" s="1011">
        <v>102722.5</v>
      </c>
      <c r="I36" s="975">
        <f>13*H36/85</f>
        <v>15710.5</v>
      </c>
      <c r="J36" s="975">
        <f>H36*2/85</f>
        <v>2417</v>
      </c>
      <c r="K36" s="975">
        <f>H36+I36+J36</f>
        <v>120850</v>
      </c>
      <c r="L36" s="901">
        <v>7195.56</v>
      </c>
      <c r="M36" s="983">
        <f>I36-L36</f>
        <v>8514.9399999999987</v>
      </c>
    </row>
    <row r="37" spans="1:15" s="1000" customFormat="1" ht="59.25" customHeight="1" thickBot="1">
      <c r="A37" s="982">
        <v>26</v>
      </c>
      <c r="B37" s="1005">
        <v>2</v>
      </c>
      <c r="C37" s="1008" t="s">
        <v>3554</v>
      </c>
      <c r="D37" s="1007" t="s">
        <v>3553</v>
      </c>
      <c r="E37" s="1006" t="s">
        <v>3552</v>
      </c>
      <c r="F37" s="982" t="s">
        <v>3551</v>
      </c>
      <c r="G37" s="977" t="s">
        <v>3286</v>
      </c>
      <c r="H37" s="1011">
        <v>133311.06</v>
      </c>
      <c r="I37" s="975">
        <f>13*H37/85</f>
        <v>20388.750352941177</v>
      </c>
      <c r="J37" s="975">
        <f>H37*2/85</f>
        <v>3136.7308235294117</v>
      </c>
      <c r="K37" s="975">
        <f>H37+I37+J37</f>
        <v>156836.54117647058</v>
      </c>
      <c r="L37" s="901"/>
      <c r="M37" s="983">
        <f>I37-L37</f>
        <v>20388.750352941177</v>
      </c>
      <c r="N37" s="1010" t="s">
        <v>3550</v>
      </c>
      <c r="O37" s="1009"/>
    </row>
    <row r="38" spans="1:15" s="1000" customFormat="1" ht="34.5" customHeight="1" thickBot="1">
      <c r="A38" s="982">
        <v>27</v>
      </c>
      <c r="B38" s="1005">
        <v>2</v>
      </c>
      <c r="C38" s="1008" t="s">
        <v>3549</v>
      </c>
      <c r="D38" s="1007" t="s">
        <v>3548</v>
      </c>
      <c r="E38" s="1006" t="s">
        <v>3547</v>
      </c>
      <c r="F38" s="1005" t="s">
        <v>3543</v>
      </c>
      <c r="G38" s="977" t="s">
        <v>3423</v>
      </c>
      <c r="H38" s="859">
        <v>126030.86</v>
      </c>
      <c r="I38" s="975">
        <f>13*H38/85</f>
        <v>19275.308000000001</v>
      </c>
      <c r="J38" s="975">
        <f>H38*2/85</f>
        <v>2965.4319999999998</v>
      </c>
      <c r="K38" s="975">
        <f>H38+I38+J38</f>
        <v>148271.6</v>
      </c>
      <c r="L38" s="901">
        <v>0</v>
      </c>
      <c r="M38" s="983">
        <f>I38-L38</f>
        <v>19275.308000000001</v>
      </c>
    </row>
    <row r="39" spans="1:15" s="1000" customFormat="1" ht="27" customHeight="1" thickBot="1">
      <c r="A39" s="982">
        <v>28</v>
      </c>
      <c r="B39" s="1005">
        <v>2</v>
      </c>
      <c r="C39" s="1008" t="s">
        <v>3546</v>
      </c>
      <c r="D39" s="1007" t="s">
        <v>1395</v>
      </c>
      <c r="E39" s="1006" t="s">
        <v>3544</v>
      </c>
      <c r="F39" s="1005" t="s">
        <v>3543</v>
      </c>
      <c r="G39" s="977" t="s">
        <v>3423</v>
      </c>
      <c r="H39" s="859">
        <v>209474.9265</v>
      </c>
      <c r="I39" s="975">
        <f>13*H39/85</f>
        <v>32037.341699999997</v>
      </c>
      <c r="J39" s="975">
        <f>H39*2/85</f>
        <v>4928.8217999999997</v>
      </c>
      <c r="K39" s="975">
        <f>H39+I39+J39</f>
        <v>246441.09</v>
      </c>
      <c r="L39" s="901">
        <v>0</v>
      </c>
      <c r="M39" s="983">
        <f>I39-L39</f>
        <v>32037.341699999997</v>
      </c>
    </row>
    <row r="40" spans="1:15" s="1000" customFormat="1" ht="27" customHeight="1" thickBot="1">
      <c r="A40" s="982">
        <v>29</v>
      </c>
      <c r="B40" s="1005">
        <v>2</v>
      </c>
      <c r="C40" s="1008" t="s">
        <v>3546</v>
      </c>
      <c r="D40" s="1007" t="s">
        <v>3545</v>
      </c>
      <c r="E40" s="1006" t="s">
        <v>3544</v>
      </c>
      <c r="F40" s="1005" t="s">
        <v>3543</v>
      </c>
      <c r="G40" s="977" t="s">
        <v>3423</v>
      </c>
      <c r="H40" s="859">
        <v>145347.86649999997</v>
      </c>
      <c r="I40" s="975">
        <f>13*H40/85</f>
        <v>22229.673699999996</v>
      </c>
      <c r="J40" s="975">
        <f>H40*2/85</f>
        <v>3419.9497999999994</v>
      </c>
      <c r="K40" s="975">
        <f>H40+I40+J40</f>
        <v>170997.48999999996</v>
      </c>
      <c r="L40" s="901">
        <v>8891.8700000000008</v>
      </c>
      <c r="M40" s="983">
        <f>I40-L40</f>
        <v>13337.803699999995</v>
      </c>
    </row>
    <row r="41" spans="1:15" s="1000" customFormat="1" ht="52.5" customHeight="1" thickBot="1">
      <c r="A41" s="982">
        <v>30</v>
      </c>
      <c r="B41" s="1003">
        <v>3</v>
      </c>
      <c r="C41" s="1004" t="s">
        <v>3538</v>
      </c>
      <c r="D41" s="1002" t="s">
        <v>3542</v>
      </c>
      <c r="E41" s="1001" t="s">
        <v>3536</v>
      </c>
      <c r="F41" s="963" t="s">
        <v>3535</v>
      </c>
      <c r="G41" s="977" t="s">
        <v>3423</v>
      </c>
      <c r="H41" s="976">
        <v>87681.75</v>
      </c>
      <c r="I41" s="975">
        <f>13*H41/85</f>
        <v>13410.15</v>
      </c>
      <c r="J41" s="975">
        <f>H41*2/85</f>
        <v>2063.1</v>
      </c>
      <c r="K41" s="975">
        <f>H41+I41+J41</f>
        <v>103155</v>
      </c>
      <c r="L41" s="901">
        <v>5364.06</v>
      </c>
      <c r="M41" s="983">
        <f>I41-L41</f>
        <v>8046.0899999999992</v>
      </c>
    </row>
    <row r="42" spans="1:15" s="1000" customFormat="1" ht="38.25" customHeight="1" thickBot="1">
      <c r="A42" s="982">
        <v>31</v>
      </c>
      <c r="B42" s="1003">
        <v>3</v>
      </c>
      <c r="C42" s="963" t="s">
        <v>3538</v>
      </c>
      <c r="D42" s="1002" t="s">
        <v>3541</v>
      </c>
      <c r="E42" s="1001" t="s">
        <v>3536</v>
      </c>
      <c r="F42" s="963" t="s">
        <v>3535</v>
      </c>
      <c r="G42" s="977" t="s">
        <v>3423</v>
      </c>
      <c r="H42" s="976">
        <v>70890</v>
      </c>
      <c r="I42" s="975">
        <f>13*H42/85</f>
        <v>10842</v>
      </c>
      <c r="J42" s="975">
        <f>H42*2/85</f>
        <v>1668</v>
      </c>
      <c r="K42" s="975">
        <f>H42+I42+J42</f>
        <v>83400</v>
      </c>
      <c r="L42" s="901">
        <v>4336.8</v>
      </c>
      <c r="M42" s="983">
        <f>I42-L42</f>
        <v>6505.2</v>
      </c>
    </row>
    <row r="43" spans="1:15" s="1000" customFormat="1" ht="27" customHeight="1" thickBot="1">
      <c r="A43" s="982">
        <v>32</v>
      </c>
      <c r="B43" s="1003">
        <v>3</v>
      </c>
      <c r="C43" s="963" t="s">
        <v>3538</v>
      </c>
      <c r="D43" s="1002" t="s">
        <v>3540</v>
      </c>
      <c r="E43" s="1001" t="s">
        <v>3536</v>
      </c>
      <c r="F43" s="963" t="s">
        <v>3535</v>
      </c>
      <c r="G43" s="977" t="s">
        <v>3423</v>
      </c>
      <c r="H43" s="976">
        <v>128341.5</v>
      </c>
      <c r="I43" s="975">
        <f>13*H43/85</f>
        <v>19628.7</v>
      </c>
      <c r="J43" s="975">
        <f>H43*2/85</f>
        <v>3019.8</v>
      </c>
      <c r="K43" s="975">
        <f>H43+I43+J43</f>
        <v>150990</v>
      </c>
      <c r="L43" s="901">
        <v>7851.48</v>
      </c>
      <c r="M43" s="983">
        <f>I43-L43</f>
        <v>11777.220000000001</v>
      </c>
    </row>
    <row r="44" spans="1:15" s="1000" customFormat="1" ht="27" customHeight="1" thickBot="1">
      <c r="A44" s="982">
        <v>33</v>
      </c>
      <c r="B44" s="1003">
        <v>3</v>
      </c>
      <c r="C44" s="963" t="s">
        <v>3538</v>
      </c>
      <c r="D44" s="1002" t="s">
        <v>3539</v>
      </c>
      <c r="E44" s="1001" t="s">
        <v>3536</v>
      </c>
      <c r="F44" s="963" t="s">
        <v>3535</v>
      </c>
      <c r="G44" s="977" t="s">
        <v>3423</v>
      </c>
      <c r="H44" s="976">
        <v>52993.25</v>
      </c>
      <c r="I44" s="975">
        <f>13*H44/85</f>
        <v>8104.85</v>
      </c>
      <c r="J44" s="975">
        <f>H44*2/85</f>
        <v>1246.9000000000001</v>
      </c>
      <c r="K44" s="975">
        <f>H44+I44+J44</f>
        <v>62345</v>
      </c>
      <c r="L44" s="901">
        <v>3241.94</v>
      </c>
      <c r="M44" s="983">
        <f>I44-L44</f>
        <v>4862.91</v>
      </c>
    </row>
    <row r="45" spans="1:15" s="1000" customFormat="1" ht="27" customHeight="1" thickBot="1">
      <c r="A45" s="982">
        <v>34</v>
      </c>
      <c r="B45" s="1003">
        <v>3</v>
      </c>
      <c r="C45" s="963" t="s">
        <v>3538</v>
      </c>
      <c r="D45" s="1002" t="s">
        <v>3537</v>
      </c>
      <c r="E45" s="1001" t="s">
        <v>3536</v>
      </c>
      <c r="F45" s="963" t="s">
        <v>3535</v>
      </c>
      <c r="G45" s="977" t="s">
        <v>3423</v>
      </c>
      <c r="H45" s="976">
        <v>63675.625</v>
      </c>
      <c r="I45" s="975">
        <f>13*H45/85</f>
        <v>9738.625</v>
      </c>
      <c r="J45" s="975">
        <f>H45*2/85</f>
        <v>1498.25</v>
      </c>
      <c r="K45" s="975">
        <f>H45+I45+J45</f>
        <v>74912.5</v>
      </c>
      <c r="L45" s="901">
        <f>3895.45+2561.46</f>
        <v>6456.91</v>
      </c>
      <c r="M45" s="983">
        <f>I45-L45</f>
        <v>3281.7150000000001</v>
      </c>
    </row>
    <row r="46" spans="1:15" ht="26.25" thickBot="1">
      <c r="A46" s="982">
        <v>35</v>
      </c>
      <c r="B46" s="981">
        <v>2</v>
      </c>
      <c r="C46" s="963" t="s">
        <v>3534</v>
      </c>
      <c r="D46" s="978" t="s">
        <v>3428</v>
      </c>
      <c r="E46" s="978" t="s">
        <v>3533</v>
      </c>
      <c r="F46" s="963" t="s">
        <v>3403</v>
      </c>
      <c r="G46" s="977" t="s">
        <v>3286</v>
      </c>
      <c r="H46" s="976">
        <v>282191.8995</v>
      </c>
      <c r="I46" s="975">
        <f>13*H46/85</f>
        <v>43158.761100000003</v>
      </c>
      <c r="J46" s="975">
        <f>H46*2/85</f>
        <v>6639.8094000000001</v>
      </c>
      <c r="K46" s="975">
        <f>H46+I46+J46</f>
        <v>331990.47000000003</v>
      </c>
      <c r="L46" s="859"/>
      <c r="M46" s="983">
        <f>I46-L46</f>
        <v>43158.761100000003</v>
      </c>
    </row>
    <row r="47" spans="1:15" ht="26.25" thickBot="1">
      <c r="A47" s="982">
        <v>36</v>
      </c>
      <c r="B47" s="981">
        <v>2</v>
      </c>
      <c r="C47" s="963" t="s">
        <v>3413</v>
      </c>
      <c r="D47" s="979" t="s">
        <v>3532</v>
      </c>
      <c r="E47" s="978" t="s">
        <v>3411</v>
      </c>
      <c r="F47" s="963" t="s">
        <v>3403</v>
      </c>
      <c r="G47" s="977" t="s">
        <v>3286</v>
      </c>
      <c r="H47" s="976">
        <v>211595.38749999998</v>
      </c>
      <c r="I47" s="975">
        <f>13*H47/85</f>
        <v>32361.647499999995</v>
      </c>
      <c r="J47" s="975">
        <f>H47*2/85</f>
        <v>4978.7149999999992</v>
      </c>
      <c r="K47" s="975">
        <f>H47+I47+J47</f>
        <v>248935.74999999997</v>
      </c>
      <c r="L47" s="859">
        <v>12944.66</v>
      </c>
      <c r="M47" s="983">
        <f>I47-L47</f>
        <v>19416.987499999996</v>
      </c>
    </row>
    <row r="48" spans="1:15" ht="26.25" thickBot="1">
      <c r="A48" s="982">
        <v>37</v>
      </c>
      <c r="B48" s="981">
        <v>2</v>
      </c>
      <c r="C48" s="963" t="s">
        <v>3413</v>
      </c>
      <c r="D48" s="979" t="s">
        <v>3531</v>
      </c>
      <c r="E48" s="978" t="s">
        <v>3411</v>
      </c>
      <c r="F48" s="963" t="s">
        <v>3403</v>
      </c>
      <c r="G48" s="977" t="s">
        <v>3286</v>
      </c>
      <c r="H48" s="976">
        <v>125290</v>
      </c>
      <c r="I48" s="975">
        <f>13*H48/85</f>
        <v>19162</v>
      </c>
      <c r="J48" s="975">
        <f>H48*2/85</f>
        <v>2948</v>
      </c>
      <c r="K48" s="975">
        <f>H48+I48+J48</f>
        <v>147400</v>
      </c>
      <c r="L48" s="964"/>
      <c r="M48" s="983">
        <f>I48-L48</f>
        <v>19162</v>
      </c>
    </row>
    <row r="49" spans="1:13" ht="29.25" thickBot="1">
      <c r="A49" s="982">
        <v>38</v>
      </c>
      <c r="B49" s="981">
        <v>2</v>
      </c>
      <c r="C49" s="980" t="s">
        <v>3530</v>
      </c>
      <c r="D49" s="979" t="s">
        <v>3529</v>
      </c>
      <c r="E49" s="979" t="s">
        <v>3528</v>
      </c>
      <c r="F49" s="963" t="s">
        <v>3403</v>
      </c>
      <c r="G49" s="977" t="s">
        <v>3286</v>
      </c>
      <c r="H49" s="976">
        <v>157041.75</v>
      </c>
      <c r="I49" s="975">
        <f>13*H49/85</f>
        <v>24018.15</v>
      </c>
      <c r="J49" s="975">
        <f>H49*2/85</f>
        <v>3695.1</v>
      </c>
      <c r="K49" s="975">
        <f>H49+I49+J49</f>
        <v>184755</v>
      </c>
      <c r="L49" s="964"/>
      <c r="M49" s="983">
        <f>I49-L49</f>
        <v>24018.15</v>
      </c>
    </row>
    <row r="50" spans="1:13" ht="29.25" thickBot="1">
      <c r="A50" s="982">
        <v>39</v>
      </c>
      <c r="B50" s="998" t="s">
        <v>3527</v>
      </c>
      <c r="C50" s="980" t="s">
        <v>3526</v>
      </c>
      <c r="D50" s="979" t="s">
        <v>3525</v>
      </c>
      <c r="E50" s="978" t="s">
        <v>3524</v>
      </c>
      <c r="F50" s="963" t="s">
        <v>3403</v>
      </c>
      <c r="G50" s="977" t="s">
        <v>3286</v>
      </c>
      <c r="H50" s="976">
        <v>94350</v>
      </c>
      <c r="I50" s="975">
        <f>13*H50/85</f>
        <v>14430</v>
      </c>
      <c r="J50" s="975">
        <f>H50*2/85</f>
        <v>2220</v>
      </c>
      <c r="K50" s="975">
        <f>H50+I50+J50</f>
        <v>111000</v>
      </c>
      <c r="L50" s="964"/>
      <c r="M50" s="983">
        <f>I50-L50</f>
        <v>14430</v>
      </c>
    </row>
    <row r="51" spans="1:13" ht="26.25" thickBot="1">
      <c r="A51" s="982">
        <v>40</v>
      </c>
      <c r="B51" s="999">
        <v>1</v>
      </c>
      <c r="C51" s="980" t="s">
        <v>3522</v>
      </c>
      <c r="D51" s="979" t="s">
        <v>3523</v>
      </c>
      <c r="E51" s="978" t="s">
        <v>3520</v>
      </c>
      <c r="F51" s="963" t="s">
        <v>3403</v>
      </c>
      <c r="G51" s="977" t="s">
        <v>3286</v>
      </c>
      <c r="H51" s="976">
        <v>124160.35000000002</v>
      </c>
      <c r="I51" s="975">
        <f>13*H51/85</f>
        <v>18989.230000000003</v>
      </c>
      <c r="J51" s="975">
        <f>H51*2/85</f>
        <v>2921.4200000000005</v>
      </c>
      <c r="K51" s="975">
        <f>H51+I51+J51</f>
        <v>146071.00000000003</v>
      </c>
      <c r="L51" s="964"/>
      <c r="M51" s="983">
        <f>I51-L51</f>
        <v>18989.230000000003</v>
      </c>
    </row>
    <row r="52" spans="1:13" ht="26.25" thickBot="1">
      <c r="A52" s="982">
        <v>41</v>
      </c>
      <c r="B52" s="999">
        <v>1</v>
      </c>
      <c r="C52" s="980" t="s">
        <v>3522</v>
      </c>
      <c r="D52" s="979" t="s">
        <v>3521</v>
      </c>
      <c r="E52" s="978" t="s">
        <v>3520</v>
      </c>
      <c r="F52" s="963" t="s">
        <v>3403</v>
      </c>
      <c r="G52" s="977" t="s">
        <v>3286</v>
      </c>
      <c r="H52" s="976">
        <v>108724.34999999999</v>
      </c>
      <c r="I52" s="975">
        <f>13*H52/85</f>
        <v>16628.429999999997</v>
      </c>
      <c r="J52" s="975">
        <f>H52*2/85</f>
        <v>2558.2199999999998</v>
      </c>
      <c r="K52" s="975">
        <f>H52+I52+J52</f>
        <v>127910.99999999999</v>
      </c>
      <c r="L52" s="964"/>
      <c r="M52" s="983">
        <f>I52-L52</f>
        <v>16628.429999999997</v>
      </c>
    </row>
    <row r="53" spans="1:13" ht="26.25" thickBot="1">
      <c r="A53" s="982">
        <v>42</v>
      </c>
      <c r="B53" s="999">
        <v>1</v>
      </c>
      <c r="C53" s="980" t="s">
        <v>3517</v>
      </c>
      <c r="D53" s="979" t="s">
        <v>3519</v>
      </c>
      <c r="E53" s="978" t="s">
        <v>3515</v>
      </c>
      <c r="F53" s="963" t="s">
        <v>3403</v>
      </c>
      <c r="G53" s="977" t="s">
        <v>3286</v>
      </c>
      <c r="H53" s="976">
        <v>246372.5</v>
      </c>
      <c r="I53" s="975">
        <f>13*H53/85</f>
        <v>37680.5</v>
      </c>
      <c r="J53" s="975">
        <f>H53*2/85</f>
        <v>5797</v>
      </c>
      <c r="K53" s="975">
        <f>H53+I53+J53</f>
        <v>289850</v>
      </c>
      <c r="L53" s="964"/>
      <c r="M53" s="983">
        <f>I53-L53</f>
        <v>37680.5</v>
      </c>
    </row>
    <row r="54" spans="1:13" ht="48.4" customHeight="1" thickBot="1">
      <c r="A54" s="982">
        <v>43</v>
      </c>
      <c r="B54" s="999">
        <v>1</v>
      </c>
      <c r="C54" s="980" t="s">
        <v>3517</v>
      </c>
      <c r="D54" s="979" t="s">
        <v>3518</v>
      </c>
      <c r="E54" s="978" t="s">
        <v>3515</v>
      </c>
      <c r="F54" s="963" t="s">
        <v>3403</v>
      </c>
      <c r="G54" s="977" t="s">
        <v>3286</v>
      </c>
      <c r="H54" s="976">
        <v>70422.5</v>
      </c>
      <c r="I54" s="975">
        <f>13*H54/85</f>
        <v>10770.5</v>
      </c>
      <c r="J54" s="975">
        <f>H54*2/85</f>
        <v>1657</v>
      </c>
      <c r="K54" s="975">
        <f>H54+I54+J54</f>
        <v>82850</v>
      </c>
      <c r="L54" s="965">
        <v>4308.2</v>
      </c>
      <c r="M54" s="983">
        <f>I54-L54</f>
        <v>6462.3</v>
      </c>
    </row>
    <row r="55" spans="1:13" ht="26.25" thickBot="1">
      <c r="A55" s="982">
        <v>44</v>
      </c>
      <c r="B55" s="999">
        <v>1</v>
      </c>
      <c r="C55" s="980" t="s">
        <v>3517</v>
      </c>
      <c r="D55" s="979" t="s">
        <v>3516</v>
      </c>
      <c r="E55" s="978" t="s">
        <v>3515</v>
      </c>
      <c r="F55" s="963" t="s">
        <v>3403</v>
      </c>
      <c r="G55" s="977" t="s">
        <v>3286</v>
      </c>
      <c r="H55" s="976">
        <v>59500</v>
      </c>
      <c r="I55" s="975">
        <f>13*H55/85</f>
        <v>9100</v>
      </c>
      <c r="J55" s="975">
        <f>H55*2/85</f>
        <v>1400</v>
      </c>
      <c r="K55" s="975">
        <f>H55+I55+J55</f>
        <v>70000</v>
      </c>
      <c r="L55" s="964"/>
      <c r="M55" s="983">
        <f>I55-L55</f>
        <v>9100</v>
      </c>
    </row>
    <row r="56" spans="1:13" ht="26.25" thickBot="1">
      <c r="A56" s="982">
        <v>45</v>
      </c>
      <c r="B56" s="998">
        <v>4</v>
      </c>
      <c r="C56" s="980" t="s">
        <v>3513</v>
      </c>
      <c r="D56" s="979" t="s">
        <v>3514</v>
      </c>
      <c r="E56" s="978" t="s">
        <v>3512</v>
      </c>
      <c r="F56" s="963" t="s">
        <v>3403</v>
      </c>
      <c r="G56" s="977" t="s">
        <v>3286</v>
      </c>
      <c r="H56" s="976">
        <v>237611.03999999995</v>
      </c>
      <c r="I56" s="975">
        <f>13*H56/85</f>
        <v>36340.511999999995</v>
      </c>
      <c r="J56" s="975">
        <f>H56*2/85</f>
        <v>5590.847999999999</v>
      </c>
      <c r="K56" s="975">
        <f>H56+I56+J56</f>
        <v>279542.39999999997</v>
      </c>
      <c r="L56" s="964"/>
      <c r="M56" s="983">
        <f>I56-L56</f>
        <v>36340.511999999995</v>
      </c>
    </row>
    <row r="57" spans="1:13" ht="26.25" thickBot="1">
      <c r="A57" s="982">
        <v>46</v>
      </c>
      <c r="B57" s="998">
        <v>4</v>
      </c>
      <c r="C57" s="980" t="s">
        <v>3513</v>
      </c>
      <c r="D57" s="979" t="s">
        <v>3438</v>
      </c>
      <c r="E57" s="978" t="s">
        <v>3512</v>
      </c>
      <c r="F57" s="963" t="s">
        <v>3403</v>
      </c>
      <c r="G57" s="977" t="s">
        <v>3286</v>
      </c>
      <c r="H57" s="976">
        <v>195149.375</v>
      </c>
      <c r="I57" s="975">
        <f>13*H57/85</f>
        <v>29846.375</v>
      </c>
      <c r="J57" s="975">
        <f>H57*2/85</f>
        <v>4591.75</v>
      </c>
      <c r="K57" s="975">
        <f>H57+I57+J57</f>
        <v>229587.5</v>
      </c>
      <c r="L57" s="965">
        <v>11938.55</v>
      </c>
      <c r="M57" s="983">
        <f>I57-L57</f>
        <v>17907.825000000001</v>
      </c>
    </row>
    <row r="58" spans="1:13" ht="29.25" thickBot="1">
      <c r="A58" s="982">
        <v>47</v>
      </c>
      <c r="B58" s="981">
        <v>2</v>
      </c>
      <c r="C58" s="980" t="s">
        <v>3509</v>
      </c>
      <c r="D58" s="979" t="s">
        <v>3511</v>
      </c>
      <c r="E58" s="978" t="s">
        <v>3507</v>
      </c>
      <c r="F58" s="963" t="s">
        <v>3403</v>
      </c>
      <c r="G58" s="977" t="s">
        <v>3286</v>
      </c>
      <c r="H58" s="976">
        <v>35799.875</v>
      </c>
      <c r="I58" s="975">
        <f>13*H58/85</f>
        <v>5475.2749999999996</v>
      </c>
      <c r="J58" s="975">
        <f>H58*2/85</f>
        <v>842.35</v>
      </c>
      <c r="K58" s="975">
        <f>H58+I58+J58</f>
        <v>42117.5</v>
      </c>
      <c r="L58" s="964"/>
      <c r="M58" s="983">
        <f>I58-L58</f>
        <v>5475.2749999999996</v>
      </c>
    </row>
    <row r="59" spans="1:13" ht="29.25" thickBot="1">
      <c r="A59" s="982">
        <v>48</v>
      </c>
      <c r="B59" s="981">
        <v>2</v>
      </c>
      <c r="C59" s="980" t="s">
        <v>3509</v>
      </c>
      <c r="D59" s="979" t="s">
        <v>3510</v>
      </c>
      <c r="E59" s="978" t="s">
        <v>3507</v>
      </c>
      <c r="F59" s="963" t="s">
        <v>3403</v>
      </c>
      <c r="G59" s="977" t="s">
        <v>3286</v>
      </c>
      <c r="H59" s="976">
        <v>51063.75</v>
      </c>
      <c r="I59" s="975">
        <f>13*H59/85</f>
        <v>7809.75</v>
      </c>
      <c r="J59" s="975">
        <f>H59*2/85</f>
        <v>1201.5</v>
      </c>
      <c r="K59" s="975">
        <f>H59+I59+J59</f>
        <v>60075</v>
      </c>
      <c r="L59" s="964"/>
      <c r="M59" s="983">
        <f>I59-L59</f>
        <v>7809.75</v>
      </c>
    </row>
    <row r="60" spans="1:13" ht="29.25" thickBot="1">
      <c r="A60" s="982">
        <v>49</v>
      </c>
      <c r="B60" s="981">
        <v>2</v>
      </c>
      <c r="C60" s="980" t="s">
        <v>3509</v>
      </c>
      <c r="D60" s="979" t="s">
        <v>3508</v>
      </c>
      <c r="E60" s="978" t="s">
        <v>3507</v>
      </c>
      <c r="F60" s="963" t="s">
        <v>3403</v>
      </c>
      <c r="G60" s="977" t="s">
        <v>3286</v>
      </c>
      <c r="H60" s="976">
        <v>70066.774999999994</v>
      </c>
      <c r="I60" s="975">
        <f>13*H60/85</f>
        <v>10716.094999999999</v>
      </c>
      <c r="J60" s="975">
        <f>H60*2/85</f>
        <v>1648.6299999999999</v>
      </c>
      <c r="K60" s="975">
        <f>H60+I60+J60</f>
        <v>82431.5</v>
      </c>
      <c r="L60" s="964"/>
      <c r="M60" s="983">
        <f>I60-L60</f>
        <v>10716.094999999999</v>
      </c>
    </row>
    <row r="61" spans="1:13" ht="26.25" thickBot="1">
      <c r="A61" s="982">
        <v>50</v>
      </c>
      <c r="B61" s="998">
        <v>4</v>
      </c>
      <c r="C61" s="980" t="s">
        <v>3504</v>
      </c>
      <c r="D61" s="979" t="s">
        <v>3506</v>
      </c>
      <c r="E61" s="978" t="s">
        <v>3502</v>
      </c>
      <c r="F61" s="963" t="s">
        <v>3403</v>
      </c>
      <c r="G61" s="977" t="s">
        <v>3286</v>
      </c>
      <c r="H61" s="976">
        <v>93945.536000000007</v>
      </c>
      <c r="I61" s="975">
        <f>13*H61/85</f>
        <v>14368.140800000001</v>
      </c>
      <c r="J61" s="975">
        <f>H61*2/85</f>
        <v>2210.4832000000001</v>
      </c>
      <c r="K61" s="975">
        <f>H61+I61+J61</f>
        <v>110524.16000000002</v>
      </c>
      <c r="L61" s="965">
        <v>7308.08</v>
      </c>
      <c r="M61" s="983">
        <f>I61-L61</f>
        <v>7060.0608000000011</v>
      </c>
    </row>
    <row r="62" spans="1:13" ht="26.25" thickBot="1">
      <c r="A62" s="982">
        <v>51</v>
      </c>
      <c r="B62" s="998">
        <v>4</v>
      </c>
      <c r="C62" s="980" t="s">
        <v>3504</v>
      </c>
      <c r="D62" s="979" t="s">
        <v>3505</v>
      </c>
      <c r="E62" s="978" t="s">
        <v>3502</v>
      </c>
      <c r="F62" s="963" t="s">
        <v>3403</v>
      </c>
      <c r="G62" s="977" t="s">
        <v>3286</v>
      </c>
      <c r="H62" s="976">
        <v>100386.54700000001</v>
      </c>
      <c r="I62" s="975">
        <f>13*H62/85</f>
        <v>15353.2366</v>
      </c>
      <c r="J62" s="975">
        <f>H62*2/85</f>
        <v>2362.0364</v>
      </c>
      <c r="K62" s="975">
        <f>H62+I62+J62</f>
        <v>118101.82</v>
      </c>
      <c r="L62" s="965">
        <v>7059</v>
      </c>
      <c r="M62" s="983">
        <f>I62-L62</f>
        <v>8294.2366000000002</v>
      </c>
    </row>
    <row r="63" spans="1:13" ht="29.25" thickBot="1">
      <c r="A63" s="982">
        <v>52</v>
      </c>
      <c r="B63" s="998">
        <v>4</v>
      </c>
      <c r="C63" s="980" t="s">
        <v>3504</v>
      </c>
      <c r="D63" s="979" t="s">
        <v>3503</v>
      </c>
      <c r="E63" s="978" t="s">
        <v>3502</v>
      </c>
      <c r="F63" s="963" t="s">
        <v>3403</v>
      </c>
      <c r="G63" s="977" t="s">
        <v>3286</v>
      </c>
      <c r="H63" s="976">
        <v>103788.23</v>
      </c>
      <c r="I63" s="975">
        <f>13*H63/85</f>
        <v>15873.494000000001</v>
      </c>
      <c r="J63" s="975">
        <f>H63*2/85</f>
        <v>2442.076</v>
      </c>
      <c r="K63" s="975">
        <f>H63+I63+J63</f>
        <v>122103.8</v>
      </c>
      <c r="L63" s="964"/>
      <c r="M63" s="983">
        <f>I63-L63</f>
        <v>15873.494000000001</v>
      </c>
    </row>
    <row r="64" spans="1:13" ht="26.25" thickBot="1">
      <c r="A64" s="982">
        <v>53</v>
      </c>
      <c r="B64" s="981">
        <v>2</v>
      </c>
      <c r="C64" s="980" t="s">
        <v>3500</v>
      </c>
      <c r="D64" s="979" t="s">
        <v>3501</v>
      </c>
      <c r="E64" s="978" t="s">
        <v>3498</v>
      </c>
      <c r="F64" s="963" t="s">
        <v>3403</v>
      </c>
      <c r="G64" s="977" t="s">
        <v>3286</v>
      </c>
      <c r="H64" s="976">
        <v>136299.20000000001</v>
      </c>
      <c r="I64" s="975">
        <f>13*H64/85</f>
        <v>20845.760000000002</v>
      </c>
      <c r="J64" s="975">
        <f>H64*2/85</f>
        <v>3207.0400000000004</v>
      </c>
      <c r="K64" s="975">
        <f>H64+I64+J64</f>
        <v>160352.00000000003</v>
      </c>
      <c r="L64" s="964"/>
      <c r="M64" s="983">
        <f>I64-L64</f>
        <v>20845.760000000002</v>
      </c>
    </row>
    <row r="65" spans="1:13" ht="29.25" thickBot="1">
      <c r="A65" s="982">
        <v>54</v>
      </c>
      <c r="B65" s="981">
        <v>2</v>
      </c>
      <c r="C65" s="980" t="s">
        <v>3500</v>
      </c>
      <c r="D65" s="979" t="s">
        <v>3499</v>
      </c>
      <c r="E65" s="978" t="s">
        <v>3498</v>
      </c>
      <c r="F65" s="963" t="s">
        <v>3403</v>
      </c>
      <c r="G65" s="977" t="s">
        <v>3286</v>
      </c>
      <c r="H65" s="976">
        <v>180965</v>
      </c>
      <c r="I65" s="975">
        <f>13*H65/85</f>
        <v>27677</v>
      </c>
      <c r="J65" s="975">
        <f>H65*2/85</f>
        <v>4258</v>
      </c>
      <c r="K65" s="975">
        <f>H65+I65+J65</f>
        <v>212900</v>
      </c>
      <c r="L65" s="964"/>
      <c r="M65" s="983">
        <f>I65-L65</f>
        <v>27677</v>
      </c>
    </row>
    <row r="66" spans="1:13" ht="26.25" thickBot="1">
      <c r="A66" s="982">
        <v>55</v>
      </c>
      <c r="B66" s="981">
        <v>2</v>
      </c>
      <c r="C66" s="980" t="s">
        <v>3497</v>
      </c>
      <c r="D66" s="979" t="s">
        <v>3496</v>
      </c>
      <c r="E66" s="978" t="s">
        <v>3495</v>
      </c>
      <c r="F66" s="963" t="s">
        <v>3403</v>
      </c>
      <c r="G66" s="977" t="s">
        <v>3286</v>
      </c>
      <c r="H66" s="976">
        <v>148835</v>
      </c>
      <c r="I66" s="975">
        <f>13*H66/85</f>
        <v>22763</v>
      </c>
      <c r="J66" s="975">
        <f>H66*2/85</f>
        <v>3502</v>
      </c>
      <c r="K66" s="975">
        <f>H66+I66+J66</f>
        <v>175100</v>
      </c>
      <c r="L66" s="965">
        <v>9105.2000000000007</v>
      </c>
      <c r="M66" s="983">
        <f>I66-L66</f>
        <v>13657.8</v>
      </c>
    </row>
    <row r="67" spans="1:13" ht="29.25" thickBot="1">
      <c r="A67" s="982">
        <v>56</v>
      </c>
      <c r="B67" s="981">
        <v>2</v>
      </c>
      <c r="C67" s="980" t="s">
        <v>3489</v>
      </c>
      <c r="D67" s="979" t="s">
        <v>3494</v>
      </c>
      <c r="E67" s="978" t="s">
        <v>3414</v>
      </c>
      <c r="F67" s="963" t="s">
        <v>3403</v>
      </c>
      <c r="G67" s="977" t="s">
        <v>3286</v>
      </c>
      <c r="H67" s="976">
        <v>89250</v>
      </c>
      <c r="I67" s="975">
        <f>13*H67/85</f>
        <v>13650</v>
      </c>
      <c r="J67" s="975">
        <f>H67*2/85</f>
        <v>2100</v>
      </c>
      <c r="K67" s="975">
        <f>H67+I67+J67</f>
        <v>105000</v>
      </c>
      <c r="L67" s="965">
        <v>5460</v>
      </c>
      <c r="M67" s="983">
        <f>I67-L67</f>
        <v>8190</v>
      </c>
    </row>
    <row r="68" spans="1:13" ht="29.25" thickBot="1">
      <c r="A68" s="982">
        <v>57</v>
      </c>
      <c r="B68" s="981">
        <v>2</v>
      </c>
      <c r="C68" s="980" t="s">
        <v>3489</v>
      </c>
      <c r="D68" s="979" t="s">
        <v>3493</v>
      </c>
      <c r="E68" s="978" t="s">
        <v>3414</v>
      </c>
      <c r="F68" s="963" t="s">
        <v>3403</v>
      </c>
      <c r="G68" s="977" t="s">
        <v>3286</v>
      </c>
      <c r="H68" s="976">
        <v>144032.5</v>
      </c>
      <c r="I68" s="975">
        <f>13*H68/85</f>
        <v>22028.5</v>
      </c>
      <c r="J68" s="975">
        <f>H68*2/85</f>
        <v>3389</v>
      </c>
      <c r="K68" s="975">
        <f>H68+I68+J68</f>
        <v>169450</v>
      </c>
      <c r="L68" s="965">
        <v>8811.4</v>
      </c>
      <c r="M68" s="983">
        <f>I68-L68</f>
        <v>13217.1</v>
      </c>
    </row>
    <row r="69" spans="1:13" ht="29.25" thickBot="1">
      <c r="A69" s="982">
        <v>58</v>
      </c>
      <c r="B69" s="981">
        <v>2</v>
      </c>
      <c r="C69" s="980" t="s">
        <v>3489</v>
      </c>
      <c r="D69" s="979" t="s">
        <v>3492</v>
      </c>
      <c r="E69" s="978" t="s">
        <v>3414</v>
      </c>
      <c r="F69" s="963" t="s">
        <v>3403</v>
      </c>
      <c r="G69" s="977" t="s">
        <v>3286</v>
      </c>
      <c r="H69" s="976">
        <v>99875</v>
      </c>
      <c r="I69" s="975">
        <f>13*H69/85</f>
        <v>15275</v>
      </c>
      <c r="J69" s="975">
        <f>H69*2/85</f>
        <v>2350</v>
      </c>
      <c r="K69" s="975">
        <f>H69+I69+J69</f>
        <v>117500</v>
      </c>
      <c r="L69" s="964"/>
      <c r="M69" s="983">
        <f>I69-L69</f>
        <v>15275</v>
      </c>
    </row>
    <row r="70" spans="1:13" ht="26.25" thickBot="1">
      <c r="A70" s="982">
        <v>59</v>
      </c>
      <c r="B70" s="981">
        <v>2</v>
      </c>
      <c r="C70" s="980" t="s">
        <v>3489</v>
      </c>
      <c r="D70" s="979" t="s">
        <v>3491</v>
      </c>
      <c r="E70" s="978" t="s">
        <v>3414</v>
      </c>
      <c r="F70" s="963" t="s">
        <v>3403</v>
      </c>
      <c r="G70" s="977" t="s">
        <v>3286</v>
      </c>
      <c r="H70" s="976">
        <v>106335</v>
      </c>
      <c r="I70" s="975">
        <f>13*H70/85</f>
        <v>16263</v>
      </c>
      <c r="J70" s="975">
        <f>H70*2/85</f>
        <v>2502</v>
      </c>
      <c r="K70" s="975">
        <f>H70+I70+J70</f>
        <v>125100</v>
      </c>
      <c r="L70" s="964"/>
      <c r="M70" s="983">
        <f>I70-L70</f>
        <v>16263</v>
      </c>
    </row>
    <row r="71" spans="1:13" ht="26.25" thickBot="1">
      <c r="A71" s="982">
        <v>60</v>
      </c>
      <c r="B71" s="981">
        <v>2</v>
      </c>
      <c r="C71" s="980" t="s">
        <v>3489</v>
      </c>
      <c r="D71" s="979" t="s">
        <v>3490</v>
      </c>
      <c r="E71" s="978" t="s">
        <v>3414</v>
      </c>
      <c r="F71" s="963" t="s">
        <v>3403</v>
      </c>
      <c r="G71" s="977" t="s">
        <v>3286</v>
      </c>
      <c r="H71" s="976">
        <v>88400</v>
      </c>
      <c r="I71" s="975">
        <f>13*H71/85</f>
        <v>13520</v>
      </c>
      <c r="J71" s="975">
        <f>H71*2/85</f>
        <v>2080</v>
      </c>
      <c r="K71" s="975">
        <f>H71+I71+J71</f>
        <v>104000</v>
      </c>
      <c r="L71" s="964"/>
      <c r="M71" s="983">
        <f>I71-L71</f>
        <v>13520</v>
      </c>
    </row>
    <row r="72" spans="1:13" ht="26.25" thickBot="1">
      <c r="A72" s="982">
        <v>61</v>
      </c>
      <c r="B72" s="981">
        <v>2</v>
      </c>
      <c r="C72" s="980" t="s">
        <v>3489</v>
      </c>
      <c r="D72" s="979" t="s">
        <v>3488</v>
      </c>
      <c r="E72" s="978" t="s">
        <v>3414</v>
      </c>
      <c r="F72" s="963" t="s">
        <v>3403</v>
      </c>
      <c r="G72" s="977" t="s">
        <v>3487</v>
      </c>
      <c r="H72" s="976">
        <v>0</v>
      </c>
      <c r="I72" s="975">
        <f>13*H72/85</f>
        <v>0</v>
      </c>
      <c r="J72" s="975">
        <f>H72*2/85</f>
        <v>0</v>
      </c>
      <c r="K72" s="975">
        <f>H72+I72+J72</f>
        <v>0</v>
      </c>
      <c r="L72" s="964"/>
      <c r="M72" s="983">
        <f>I72-L72</f>
        <v>0</v>
      </c>
    </row>
    <row r="73" spans="1:13" ht="26.25" thickBot="1">
      <c r="A73" s="982">
        <v>62</v>
      </c>
      <c r="B73" s="981">
        <v>3</v>
      </c>
      <c r="C73" s="980" t="s">
        <v>3485</v>
      </c>
      <c r="D73" s="979" t="s">
        <v>3486</v>
      </c>
      <c r="E73" s="978" t="s">
        <v>3484</v>
      </c>
      <c r="F73" s="963" t="s">
        <v>3403</v>
      </c>
      <c r="G73" s="977" t="s">
        <v>3286</v>
      </c>
      <c r="H73" s="976">
        <v>301291.8075</v>
      </c>
      <c r="I73" s="975">
        <f>13*H73/85</f>
        <v>46079.923499999997</v>
      </c>
      <c r="J73" s="975">
        <f>H73*2/85</f>
        <v>7089.2190000000001</v>
      </c>
      <c r="K73" s="975">
        <f>H73+I73+J73</f>
        <v>354460.94999999995</v>
      </c>
      <c r="L73" s="965">
        <v>18686.77</v>
      </c>
      <c r="M73" s="983">
        <f>I73-L73</f>
        <v>27393.153499999997</v>
      </c>
    </row>
    <row r="74" spans="1:13" ht="26.25" thickBot="1">
      <c r="A74" s="982">
        <v>63</v>
      </c>
      <c r="B74" s="981">
        <v>3</v>
      </c>
      <c r="C74" s="980" t="s">
        <v>3485</v>
      </c>
      <c r="D74" s="979" t="s">
        <v>30</v>
      </c>
      <c r="E74" s="978" t="s">
        <v>3484</v>
      </c>
      <c r="F74" s="963" t="s">
        <v>3403</v>
      </c>
      <c r="G74" s="977" t="s">
        <v>3286</v>
      </c>
      <c r="H74" s="976">
        <v>129574.25499999999</v>
      </c>
      <c r="I74" s="975">
        <f>13*H74/85</f>
        <v>19817.238999999998</v>
      </c>
      <c r="J74" s="975">
        <f>H74*2/85</f>
        <v>3048.8059999999996</v>
      </c>
      <c r="K74" s="975">
        <f>H74+I74+J74</f>
        <v>152440.29999999999</v>
      </c>
      <c r="L74" s="964"/>
      <c r="M74" s="983">
        <f>I74-L74</f>
        <v>19817.238999999998</v>
      </c>
    </row>
    <row r="75" spans="1:13" ht="26.25" thickBot="1">
      <c r="A75" s="982">
        <v>64</v>
      </c>
      <c r="B75" s="998">
        <v>4</v>
      </c>
      <c r="C75" s="980" t="s">
        <v>3483</v>
      </c>
      <c r="D75" s="979" t="s">
        <v>3482</v>
      </c>
      <c r="E75" s="978" t="s">
        <v>3417</v>
      </c>
      <c r="F75" s="963" t="s">
        <v>3403</v>
      </c>
      <c r="G75" s="977" t="s">
        <v>3286</v>
      </c>
      <c r="H75" s="976">
        <v>127563.75</v>
      </c>
      <c r="I75" s="975">
        <f>13*H75/85</f>
        <v>19509.75</v>
      </c>
      <c r="J75" s="975">
        <f>H75*2/85</f>
        <v>3001.5</v>
      </c>
      <c r="K75" s="975">
        <f>H75+I75+J75</f>
        <v>150075</v>
      </c>
      <c r="L75" s="964"/>
      <c r="M75" s="983">
        <f>I75-L75</f>
        <v>19509.75</v>
      </c>
    </row>
    <row r="76" spans="1:13" ht="26.25" thickBot="1">
      <c r="A76" s="982">
        <v>65</v>
      </c>
      <c r="B76" s="998">
        <v>4</v>
      </c>
      <c r="C76" s="980" t="s">
        <v>3481</v>
      </c>
      <c r="D76" s="979" t="s">
        <v>3421</v>
      </c>
      <c r="E76" s="978" t="s">
        <v>3479</v>
      </c>
      <c r="F76" s="963" t="s">
        <v>3403</v>
      </c>
      <c r="G76" s="977" t="s">
        <v>3286</v>
      </c>
      <c r="H76" s="976">
        <v>162477.5</v>
      </c>
      <c r="I76" s="975">
        <f>13*H76/85</f>
        <v>24849.5</v>
      </c>
      <c r="J76" s="975">
        <f>H76*2/85</f>
        <v>3823</v>
      </c>
      <c r="K76" s="975">
        <f>H76+I76+J76</f>
        <v>191150</v>
      </c>
      <c r="L76" s="964"/>
      <c r="M76" s="983">
        <f>I76-L76</f>
        <v>24849.5</v>
      </c>
    </row>
    <row r="77" spans="1:13" ht="26.25" thickBot="1">
      <c r="A77" s="982">
        <v>66</v>
      </c>
      <c r="B77" s="998">
        <v>4</v>
      </c>
      <c r="C77" s="980" t="s">
        <v>3481</v>
      </c>
      <c r="D77" s="979" t="s">
        <v>3480</v>
      </c>
      <c r="E77" s="978" t="s">
        <v>3479</v>
      </c>
      <c r="F77" s="963" t="s">
        <v>3403</v>
      </c>
      <c r="G77" s="977" t="s">
        <v>3286</v>
      </c>
      <c r="H77" s="976">
        <v>100640</v>
      </c>
      <c r="I77" s="975">
        <f>13*H77/85</f>
        <v>15392</v>
      </c>
      <c r="J77" s="975">
        <f>H77*2/85</f>
        <v>2368</v>
      </c>
      <c r="K77" s="975">
        <f>H77+I77+J77</f>
        <v>118400</v>
      </c>
      <c r="L77" s="964"/>
      <c r="M77" s="983">
        <f>I77-L77</f>
        <v>15392</v>
      </c>
    </row>
    <row r="78" spans="1:13" ht="29.25" thickBot="1">
      <c r="A78" s="982">
        <v>67</v>
      </c>
      <c r="B78" s="981">
        <v>1</v>
      </c>
      <c r="C78" s="980" t="s">
        <v>3422</v>
      </c>
      <c r="D78" s="979" t="s">
        <v>3478</v>
      </c>
      <c r="E78" s="978" t="s">
        <v>3420</v>
      </c>
      <c r="F78" s="963" t="s">
        <v>3403</v>
      </c>
      <c r="G78" s="977" t="s">
        <v>3286</v>
      </c>
      <c r="H78" s="976">
        <v>77856.328000000009</v>
      </c>
      <c r="I78" s="975">
        <f>13*H78/85</f>
        <v>11907.438400000001</v>
      </c>
      <c r="J78" s="975">
        <f>H78*2/85</f>
        <v>1831.9136000000003</v>
      </c>
      <c r="K78" s="975">
        <f>H78+I78+J78</f>
        <v>91595.680000000008</v>
      </c>
      <c r="L78" s="965">
        <v>4860.16</v>
      </c>
      <c r="M78" s="983">
        <f>I78-L78</f>
        <v>7047.2784000000011</v>
      </c>
    </row>
    <row r="79" spans="1:13" ht="26.25" thickBot="1">
      <c r="A79" s="982">
        <v>68</v>
      </c>
      <c r="B79" s="998">
        <v>1</v>
      </c>
      <c r="C79" s="980" t="s">
        <v>3477</v>
      </c>
      <c r="D79" s="979" t="s">
        <v>3476</v>
      </c>
      <c r="E79" s="978" t="s">
        <v>3475</v>
      </c>
      <c r="F79" s="963" t="s">
        <v>3403</v>
      </c>
      <c r="G79" s="977" t="s">
        <v>3286</v>
      </c>
      <c r="H79" s="976">
        <v>92868.874999999985</v>
      </c>
      <c r="I79" s="975">
        <f>13*H79/85</f>
        <v>14203.474999999997</v>
      </c>
      <c r="J79" s="975">
        <f>H79*2/85</f>
        <v>2185.1499999999996</v>
      </c>
      <c r="K79" s="975">
        <f>H79+I79+J79</f>
        <v>109257.49999999997</v>
      </c>
      <c r="L79" s="964"/>
      <c r="M79" s="983">
        <f>I79-L79</f>
        <v>14203.474999999997</v>
      </c>
    </row>
    <row r="80" spans="1:13" ht="26.25" thickBot="1">
      <c r="A80" s="982">
        <v>69</v>
      </c>
      <c r="B80" s="981">
        <v>3</v>
      </c>
      <c r="C80" s="980" t="s">
        <v>3474</v>
      </c>
      <c r="D80" s="979" t="s">
        <v>3473</v>
      </c>
      <c r="E80" s="978" t="s">
        <v>3472</v>
      </c>
      <c r="F80" s="963" t="s">
        <v>3403</v>
      </c>
      <c r="G80" s="977" t="s">
        <v>3286</v>
      </c>
      <c r="H80" s="976">
        <v>91702.675000000003</v>
      </c>
      <c r="I80" s="975">
        <f>13*H80/85</f>
        <v>14025.115000000002</v>
      </c>
      <c r="J80" s="975">
        <f>H80*2/85</f>
        <v>2157.71</v>
      </c>
      <c r="K80" s="975">
        <f>H80+I80+J80</f>
        <v>107885.50000000001</v>
      </c>
      <c r="L80" s="964"/>
      <c r="M80" s="983">
        <f>I80-L80</f>
        <v>14025.115000000002</v>
      </c>
    </row>
    <row r="81" spans="1:13" ht="29.25" thickBot="1">
      <c r="A81" s="982">
        <v>70</v>
      </c>
      <c r="B81" s="998">
        <v>1</v>
      </c>
      <c r="C81" s="980" t="s">
        <v>3471</v>
      </c>
      <c r="D81" s="979" t="s">
        <v>3470</v>
      </c>
      <c r="E81" s="978" t="s">
        <v>3469</v>
      </c>
      <c r="F81" s="963" t="s">
        <v>3403</v>
      </c>
      <c r="G81" s="977" t="s">
        <v>3286</v>
      </c>
      <c r="H81" s="976">
        <v>144126</v>
      </c>
      <c r="I81" s="975">
        <f>13*H81/85</f>
        <v>22042.799999999999</v>
      </c>
      <c r="J81" s="975">
        <f>H81*2/85</f>
        <v>3391.2</v>
      </c>
      <c r="K81" s="975">
        <f>H81+I81+J81</f>
        <v>169560</v>
      </c>
      <c r="L81" s="964"/>
      <c r="M81" s="983">
        <f>I81-L81</f>
        <v>22042.799999999999</v>
      </c>
    </row>
    <row r="82" spans="1:13" ht="29.25" thickBot="1">
      <c r="A82" s="982">
        <v>71</v>
      </c>
      <c r="B82" s="981">
        <v>3</v>
      </c>
      <c r="C82" s="980" t="s">
        <v>3406</v>
      </c>
      <c r="D82" s="979" t="s">
        <v>3468</v>
      </c>
      <c r="E82" s="978" t="s">
        <v>3404</v>
      </c>
      <c r="F82" s="963" t="s">
        <v>3403</v>
      </c>
      <c r="G82" s="977" t="s">
        <v>3286</v>
      </c>
      <c r="H82" s="976">
        <v>342656.16499999998</v>
      </c>
      <c r="I82" s="975">
        <f>13*H82/85</f>
        <v>52406.236999999994</v>
      </c>
      <c r="J82" s="975">
        <f>H82*2/85</f>
        <v>8062.4979999999996</v>
      </c>
      <c r="K82" s="975">
        <f>H82+I82+J82</f>
        <v>403124.9</v>
      </c>
      <c r="L82" s="965">
        <v>20962.5</v>
      </c>
      <c r="M82" s="983">
        <f>I82-L82</f>
        <v>31443.736999999994</v>
      </c>
    </row>
    <row r="83" spans="1:13" ht="29.25" thickBot="1">
      <c r="A83" s="982">
        <v>72</v>
      </c>
      <c r="B83" s="981">
        <v>3</v>
      </c>
      <c r="C83" s="980" t="s">
        <v>3406</v>
      </c>
      <c r="D83" s="979" t="s">
        <v>3467</v>
      </c>
      <c r="E83" s="978" t="s">
        <v>3404</v>
      </c>
      <c r="F83" s="963" t="s">
        <v>3403</v>
      </c>
      <c r="G83" s="977" t="s">
        <v>3286</v>
      </c>
      <c r="H83" s="976">
        <v>295271.70800000004</v>
      </c>
      <c r="I83" s="975">
        <f>13*H83/85</f>
        <v>45159.202400000002</v>
      </c>
      <c r="J83" s="975">
        <f>H83*2/85</f>
        <v>6947.5696000000007</v>
      </c>
      <c r="K83" s="975">
        <f>H83+I83+J83</f>
        <v>347378.48000000004</v>
      </c>
      <c r="L83" s="965">
        <v>18063.68</v>
      </c>
      <c r="M83" s="983">
        <f>I83-L83</f>
        <v>27095.522400000002</v>
      </c>
    </row>
    <row r="84" spans="1:13" ht="29.25" thickBot="1">
      <c r="A84" s="982">
        <v>73</v>
      </c>
      <c r="B84" s="981">
        <v>3</v>
      </c>
      <c r="C84" s="980" t="s">
        <v>3406</v>
      </c>
      <c r="D84" s="979" t="s">
        <v>3466</v>
      </c>
      <c r="E84" s="978" t="s">
        <v>3404</v>
      </c>
      <c r="F84" s="963" t="s">
        <v>3403</v>
      </c>
      <c r="G84" s="977" t="s">
        <v>3286</v>
      </c>
      <c r="H84" s="976">
        <v>199324.93199999997</v>
      </c>
      <c r="I84" s="975">
        <f>13*H84/85</f>
        <v>30484.989599999994</v>
      </c>
      <c r="J84" s="975">
        <f>H84*2/85</f>
        <v>4689.9983999999995</v>
      </c>
      <c r="K84" s="975">
        <f>H84+I84+J84</f>
        <v>234499.91999999998</v>
      </c>
      <c r="L84" s="965">
        <v>12194</v>
      </c>
      <c r="M84" s="983">
        <f>I84-L84</f>
        <v>18290.989599999994</v>
      </c>
    </row>
    <row r="85" spans="1:13" ht="26.25" thickBot="1">
      <c r="A85" s="982">
        <v>74</v>
      </c>
      <c r="B85" s="998">
        <v>2</v>
      </c>
      <c r="C85" s="980" t="s">
        <v>3465</v>
      </c>
      <c r="D85" s="979" t="s">
        <v>3464</v>
      </c>
      <c r="E85" s="978" t="s">
        <v>3463</v>
      </c>
      <c r="F85" s="963" t="s">
        <v>3403</v>
      </c>
      <c r="G85" s="977" t="s">
        <v>3286</v>
      </c>
      <c r="H85" s="976">
        <v>117514.2</v>
      </c>
      <c r="I85" s="975">
        <f>13*H85/85</f>
        <v>17972.759999999998</v>
      </c>
      <c r="J85" s="975">
        <f>H85*2/85</f>
        <v>2765.04</v>
      </c>
      <c r="K85" s="975">
        <f>H85+I85+J85</f>
        <v>138252</v>
      </c>
      <c r="L85" s="965">
        <v>7189.1</v>
      </c>
      <c r="M85" s="983">
        <f>I85-L85</f>
        <v>10783.659999999998</v>
      </c>
    </row>
    <row r="86" spans="1:13" ht="26.25" thickBot="1">
      <c r="A86" s="982">
        <v>75</v>
      </c>
      <c r="B86" s="981">
        <v>2</v>
      </c>
      <c r="C86" s="980" t="s">
        <v>3462</v>
      </c>
      <c r="D86" s="979" t="s">
        <v>3461</v>
      </c>
      <c r="E86" s="978" t="s">
        <v>3460</v>
      </c>
      <c r="F86" s="963" t="s">
        <v>3403</v>
      </c>
      <c r="G86" s="977" t="s">
        <v>3286</v>
      </c>
      <c r="H86" s="976">
        <v>155392.75</v>
      </c>
      <c r="I86" s="975">
        <f>13*H86/85</f>
        <v>23765.95</v>
      </c>
      <c r="J86" s="975">
        <f>H86*2/85</f>
        <v>3656.3</v>
      </c>
      <c r="K86" s="975">
        <f>H86+I86+J86</f>
        <v>182815</v>
      </c>
      <c r="L86" s="965">
        <v>9506.3799999999992</v>
      </c>
      <c r="M86" s="983">
        <f>I86-L86</f>
        <v>14259.570000000002</v>
      </c>
    </row>
    <row r="87" spans="1:13" ht="29.25" thickBot="1">
      <c r="A87" s="982">
        <v>76</v>
      </c>
      <c r="B87" s="998">
        <v>1</v>
      </c>
      <c r="C87" s="980" t="s">
        <v>3458</v>
      </c>
      <c r="D87" s="979" t="s">
        <v>3459</v>
      </c>
      <c r="E87" s="978" t="s">
        <v>3456</v>
      </c>
      <c r="F87" s="963" t="s">
        <v>3403</v>
      </c>
      <c r="G87" s="977" t="s">
        <v>3286</v>
      </c>
      <c r="H87" s="976">
        <v>219810</v>
      </c>
      <c r="I87" s="975">
        <f>13*H87/85</f>
        <v>33618</v>
      </c>
      <c r="J87" s="975">
        <f>H87*2/85</f>
        <v>5172</v>
      </c>
      <c r="K87" s="975">
        <f>H87+I87+J87</f>
        <v>258600</v>
      </c>
      <c r="L87" s="965">
        <v>13447.2</v>
      </c>
      <c r="M87" s="983">
        <f>I87-L87</f>
        <v>20170.8</v>
      </c>
    </row>
    <row r="88" spans="1:13" ht="26.25" thickBot="1">
      <c r="A88" s="982">
        <v>77</v>
      </c>
      <c r="B88" s="998">
        <v>1</v>
      </c>
      <c r="C88" s="980" t="s">
        <v>3458</v>
      </c>
      <c r="D88" s="979" t="s">
        <v>3457</v>
      </c>
      <c r="E88" s="978" t="s">
        <v>3456</v>
      </c>
      <c r="F88" s="963" t="s">
        <v>3403</v>
      </c>
      <c r="G88" s="977" t="s">
        <v>3286</v>
      </c>
      <c r="H88" s="976">
        <v>106097</v>
      </c>
      <c r="I88" s="975">
        <f>13*H88/85</f>
        <v>16226.6</v>
      </c>
      <c r="J88" s="975">
        <f>H88*2/85</f>
        <v>2496.4</v>
      </c>
      <c r="K88" s="975">
        <f>H88+I88+J88</f>
        <v>124820</v>
      </c>
      <c r="L88" s="965">
        <v>6490.64</v>
      </c>
      <c r="M88" s="983">
        <f>I88-L88</f>
        <v>9735.9599999999991</v>
      </c>
    </row>
    <row r="89" spans="1:13" ht="26.25" thickBot="1">
      <c r="A89" s="982">
        <v>78</v>
      </c>
      <c r="B89" s="998">
        <v>4</v>
      </c>
      <c r="C89" s="980" t="s">
        <v>3454</v>
      </c>
      <c r="D89" s="979" t="s">
        <v>3455</v>
      </c>
      <c r="E89" s="978" t="s">
        <v>3408</v>
      </c>
      <c r="F89" s="963" t="s">
        <v>3403</v>
      </c>
      <c r="G89" s="977" t="s">
        <v>3286</v>
      </c>
      <c r="H89" s="976">
        <v>139825</v>
      </c>
      <c r="I89" s="975">
        <f>13*H89/85</f>
        <v>21385</v>
      </c>
      <c r="J89" s="975">
        <f>H89*2/85</f>
        <v>3290</v>
      </c>
      <c r="K89" s="975">
        <f>H89+I89+J89</f>
        <v>164500</v>
      </c>
      <c r="L89" s="964"/>
      <c r="M89" s="983">
        <f>I89-L89</f>
        <v>21385</v>
      </c>
    </row>
    <row r="90" spans="1:13" ht="26.25" thickBot="1">
      <c r="A90" s="982">
        <v>79</v>
      </c>
      <c r="B90" s="998">
        <v>4</v>
      </c>
      <c r="C90" s="980" t="s">
        <v>3454</v>
      </c>
      <c r="D90" s="979" t="s">
        <v>3453</v>
      </c>
      <c r="E90" s="978" t="s">
        <v>3408</v>
      </c>
      <c r="F90" s="963" t="s">
        <v>3403</v>
      </c>
      <c r="G90" s="977" t="s">
        <v>3286</v>
      </c>
      <c r="H90" s="976">
        <v>85170</v>
      </c>
      <c r="I90" s="975">
        <f>13*H90/85</f>
        <v>13026</v>
      </c>
      <c r="J90" s="975">
        <f>H90*2/85</f>
        <v>2004</v>
      </c>
      <c r="K90" s="975">
        <f>H90+I90+J90</f>
        <v>100200</v>
      </c>
      <c r="L90" s="964"/>
      <c r="M90" s="983">
        <f>I90-L90</f>
        <v>13026</v>
      </c>
    </row>
    <row r="91" spans="1:13" ht="26.25" thickBot="1">
      <c r="A91" s="982">
        <v>80</v>
      </c>
      <c r="B91" s="981">
        <v>3</v>
      </c>
      <c r="C91" s="980" t="s">
        <v>3451</v>
      </c>
      <c r="D91" s="979" t="s">
        <v>3452</v>
      </c>
      <c r="E91" s="978" t="s">
        <v>3449</v>
      </c>
      <c r="F91" s="963" t="s">
        <v>3403</v>
      </c>
      <c r="G91" s="977" t="s">
        <v>3286</v>
      </c>
      <c r="H91" s="976">
        <v>100631.5</v>
      </c>
      <c r="I91" s="975">
        <f>13*H91/85</f>
        <v>15390.7</v>
      </c>
      <c r="J91" s="975">
        <f>H91*2/85</f>
        <v>2367.8000000000002</v>
      </c>
      <c r="K91" s="975">
        <f>H91+I91+J91</f>
        <v>118390</v>
      </c>
      <c r="L91" s="965">
        <v>6156.28</v>
      </c>
      <c r="M91" s="983">
        <f>I91-L91</f>
        <v>9234.4200000000019</v>
      </c>
    </row>
    <row r="92" spans="1:13" ht="26.25" thickBot="1">
      <c r="A92" s="982">
        <v>81</v>
      </c>
      <c r="B92" s="981">
        <v>3</v>
      </c>
      <c r="C92" s="980" t="s">
        <v>3451</v>
      </c>
      <c r="D92" s="979" t="s">
        <v>3450</v>
      </c>
      <c r="E92" s="978" t="s">
        <v>3449</v>
      </c>
      <c r="F92" s="963" t="s">
        <v>3403</v>
      </c>
      <c r="G92" s="977" t="s">
        <v>3286</v>
      </c>
      <c r="H92" s="976">
        <v>120466.25</v>
      </c>
      <c r="I92" s="975">
        <f>13*H92/85</f>
        <v>18424.25</v>
      </c>
      <c r="J92" s="975">
        <f>H92*2/85</f>
        <v>2834.5</v>
      </c>
      <c r="K92" s="975">
        <f>H92+I92+J92</f>
        <v>141725</v>
      </c>
      <c r="L92" s="965">
        <v>7369.7</v>
      </c>
      <c r="M92" s="983">
        <f>I92-L92</f>
        <v>11054.55</v>
      </c>
    </row>
    <row r="93" spans="1:13" ht="29.25" thickBot="1">
      <c r="A93" s="982">
        <v>82</v>
      </c>
      <c r="B93" s="998">
        <v>1</v>
      </c>
      <c r="C93" s="980" t="s">
        <v>3447</v>
      </c>
      <c r="D93" s="979" t="s">
        <v>3448</v>
      </c>
      <c r="E93" s="978" t="s">
        <v>3445</v>
      </c>
      <c r="F93" s="963" t="s">
        <v>3403</v>
      </c>
      <c r="G93" s="977" t="s">
        <v>3286</v>
      </c>
      <c r="H93" s="976">
        <v>87623.354999999996</v>
      </c>
      <c r="I93" s="975">
        <f>13*H93/85</f>
        <v>13401.218999999999</v>
      </c>
      <c r="J93" s="975">
        <f>H93*2/85</f>
        <v>2061.7260000000001</v>
      </c>
      <c r="K93" s="975">
        <f>H93+I93+J93</f>
        <v>103086.29999999999</v>
      </c>
      <c r="L93" s="965">
        <v>6306.46</v>
      </c>
      <c r="M93" s="983">
        <f>I93-L93</f>
        <v>7094.7589999999991</v>
      </c>
    </row>
    <row r="94" spans="1:13" ht="26.25" thickBot="1">
      <c r="A94" s="982">
        <v>83</v>
      </c>
      <c r="B94" s="998">
        <v>1</v>
      </c>
      <c r="C94" s="980" t="s">
        <v>3447</v>
      </c>
      <c r="D94" s="979" t="s">
        <v>3446</v>
      </c>
      <c r="E94" s="978" t="s">
        <v>3445</v>
      </c>
      <c r="F94" s="963" t="s">
        <v>3403</v>
      </c>
      <c r="G94" s="977" t="s">
        <v>3286</v>
      </c>
      <c r="H94" s="976">
        <v>66682.5</v>
      </c>
      <c r="I94" s="975">
        <f>13*H94/85</f>
        <v>10198.5</v>
      </c>
      <c r="J94" s="975">
        <f>H94*2/85</f>
        <v>1569</v>
      </c>
      <c r="K94" s="975">
        <f>H94+I94+J94</f>
        <v>78450</v>
      </c>
      <c r="L94" s="965">
        <v>4079.4</v>
      </c>
      <c r="M94" s="983">
        <f>I94-L94</f>
        <v>6119.1</v>
      </c>
    </row>
    <row r="95" spans="1:13" ht="26.25" thickBot="1">
      <c r="A95" s="982">
        <v>84</v>
      </c>
      <c r="B95" s="981">
        <v>2</v>
      </c>
      <c r="C95" s="980" t="s">
        <v>3442</v>
      </c>
      <c r="D95" s="979" t="s">
        <v>3444</v>
      </c>
      <c r="E95" s="978" t="s">
        <v>3440</v>
      </c>
      <c r="F95" s="963" t="s">
        <v>3403</v>
      </c>
      <c r="G95" s="977" t="s">
        <v>3286</v>
      </c>
      <c r="H95" s="976">
        <v>252258.75</v>
      </c>
      <c r="I95" s="975">
        <f>13*H95/85</f>
        <v>38580.75</v>
      </c>
      <c r="J95" s="975">
        <f>H95*2/85</f>
        <v>5935.5</v>
      </c>
      <c r="K95" s="975">
        <f>H95+I95+J95</f>
        <v>296775</v>
      </c>
      <c r="L95" s="965">
        <v>15432.28</v>
      </c>
      <c r="M95" s="983">
        <f>I95-L95</f>
        <v>23148.47</v>
      </c>
    </row>
    <row r="96" spans="1:13" ht="26.25" thickBot="1">
      <c r="A96" s="982">
        <v>85</v>
      </c>
      <c r="B96" s="981">
        <v>2</v>
      </c>
      <c r="C96" s="980" t="s">
        <v>3442</v>
      </c>
      <c r="D96" s="979" t="s">
        <v>3443</v>
      </c>
      <c r="E96" s="978" t="s">
        <v>3440</v>
      </c>
      <c r="F96" s="963" t="s">
        <v>3403</v>
      </c>
      <c r="G96" s="977" t="s">
        <v>3286</v>
      </c>
      <c r="H96" s="976">
        <v>172316.25</v>
      </c>
      <c r="I96" s="975">
        <f>13*H96/85</f>
        <v>26354.25</v>
      </c>
      <c r="J96" s="975">
        <f>H96*2/85</f>
        <v>4054.5</v>
      </c>
      <c r="K96" s="975">
        <f>H96+I96+J96</f>
        <v>202725</v>
      </c>
      <c r="L96" s="965">
        <v>10541.7</v>
      </c>
      <c r="M96" s="983">
        <f>I96-L96</f>
        <v>15812.55</v>
      </c>
    </row>
    <row r="97" spans="1:16" ht="26.25" thickBot="1">
      <c r="A97" s="982">
        <v>86</v>
      </c>
      <c r="B97" s="981">
        <v>2</v>
      </c>
      <c r="C97" s="980" t="s">
        <v>3442</v>
      </c>
      <c r="D97" s="979" t="s">
        <v>3441</v>
      </c>
      <c r="E97" s="978" t="s">
        <v>3440</v>
      </c>
      <c r="F97" s="963" t="s">
        <v>3403</v>
      </c>
      <c r="G97" s="977" t="s">
        <v>3286</v>
      </c>
      <c r="H97" s="976">
        <v>112115</v>
      </c>
      <c r="I97" s="975">
        <f>13*H97/85</f>
        <v>17147</v>
      </c>
      <c r="J97" s="975">
        <f>H97*2/85</f>
        <v>2638</v>
      </c>
      <c r="K97" s="975">
        <f>H97+I97+J97</f>
        <v>131900</v>
      </c>
      <c r="L97" s="964"/>
      <c r="M97" s="983">
        <f>I97-L97</f>
        <v>17147</v>
      </c>
    </row>
    <row r="98" spans="1:16" ht="26.25" thickBot="1">
      <c r="A98" s="982">
        <v>87</v>
      </c>
      <c r="B98" s="981">
        <v>3</v>
      </c>
      <c r="C98" s="980" t="s">
        <v>3439</v>
      </c>
      <c r="D98" s="979" t="s">
        <v>3438</v>
      </c>
      <c r="E98" s="978" t="s">
        <v>3437</v>
      </c>
      <c r="F98" s="963" t="s">
        <v>3403</v>
      </c>
      <c r="G98" s="977" t="s">
        <v>3286</v>
      </c>
      <c r="H98" s="976">
        <v>127293.586</v>
      </c>
      <c r="I98" s="975">
        <f>13*H98/85</f>
        <v>19468.430800000002</v>
      </c>
      <c r="J98" s="975">
        <f>H98*2/85</f>
        <v>2995.1432</v>
      </c>
      <c r="K98" s="975">
        <f>H98+I98+J98</f>
        <v>149757.15999999997</v>
      </c>
      <c r="L98" s="965">
        <v>7787.37</v>
      </c>
      <c r="M98" s="983">
        <f>I98-L98</f>
        <v>11681.060800000003</v>
      </c>
    </row>
    <row r="99" spans="1:16" ht="26.25" thickBot="1">
      <c r="A99" s="982">
        <v>88</v>
      </c>
      <c r="B99" s="981">
        <v>2</v>
      </c>
      <c r="C99" s="980" t="s">
        <v>3434</v>
      </c>
      <c r="D99" s="979" t="s">
        <v>3436</v>
      </c>
      <c r="E99" s="978" t="s">
        <v>3432</v>
      </c>
      <c r="F99" s="963" t="s">
        <v>3403</v>
      </c>
      <c r="G99" s="977" t="s">
        <v>3286</v>
      </c>
      <c r="H99" s="976">
        <v>305001.25</v>
      </c>
      <c r="I99" s="975">
        <f>13*H99/85</f>
        <v>46647.25</v>
      </c>
      <c r="J99" s="975">
        <f>H99*2/85</f>
        <v>7176.5</v>
      </c>
      <c r="K99" s="975">
        <f>H99+I99+J99</f>
        <v>358825</v>
      </c>
      <c r="L99" s="964"/>
      <c r="M99" s="983">
        <f>I99-L99</f>
        <v>46647.25</v>
      </c>
    </row>
    <row r="100" spans="1:16" ht="29.25" thickBot="1">
      <c r="A100" s="982">
        <v>89</v>
      </c>
      <c r="B100" s="981">
        <v>2</v>
      </c>
      <c r="C100" s="980" t="s">
        <v>3434</v>
      </c>
      <c r="D100" s="979" t="s">
        <v>3435</v>
      </c>
      <c r="E100" s="978" t="s">
        <v>3432</v>
      </c>
      <c r="F100" s="963" t="s">
        <v>3403</v>
      </c>
      <c r="G100" s="977" t="s">
        <v>3286</v>
      </c>
      <c r="H100" s="976">
        <v>83814.25</v>
      </c>
      <c r="I100" s="975">
        <f>13*H100/85</f>
        <v>12818.65</v>
      </c>
      <c r="J100" s="975">
        <f>H100*2/85</f>
        <v>1972.1</v>
      </c>
      <c r="K100" s="975">
        <f>H100+I100+J100</f>
        <v>98605</v>
      </c>
      <c r="L100" s="965">
        <v>5127.46</v>
      </c>
      <c r="M100" s="983">
        <f>I100-L100</f>
        <v>7691.19</v>
      </c>
    </row>
    <row r="101" spans="1:16" ht="26.25" thickBot="1">
      <c r="A101" s="982">
        <v>90</v>
      </c>
      <c r="B101" s="981">
        <v>2</v>
      </c>
      <c r="C101" s="980" t="s">
        <v>3434</v>
      </c>
      <c r="D101" s="979" t="s">
        <v>3433</v>
      </c>
      <c r="E101" s="978" t="s">
        <v>3432</v>
      </c>
      <c r="F101" s="963" t="s">
        <v>3403</v>
      </c>
      <c r="G101" s="977" t="s">
        <v>3286</v>
      </c>
      <c r="H101" s="976">
        <v>115124</v>
      </c>
      <c r="I101" s="975">
        <f>13*H101/85</f>
        <v>17607.2</v>
      </c>
      <c r="J101" s="975">
        <f>H101*2/85</f>
        <v>2708.8</v>
      </c>
      <c r="K101" s="975">
        <f>H101+I101+J101</f>
        <v>135440</v>
      </c>
      <c r="L101" s="964"/>
      <c r="M101" s="983">
        <f>I101-L101</f>
        <v>17607.2</v>
      </c>
    </row>
    <row r="102" spans="1:16" ht="26.25" thickBot="1">
      <c r="A102" s="982">
        <v>91</v>
      </c>
      <c r="B102" s="997">
        <v>1</v>
      </c>
      <c r="C102" s="980" t="s">
        <v>3431</v>
      </c>
      <c r="D102" s="996" t="s">
        <v>3430</v>
      </c>
      <c r="E102" s="995" t="s">
        <v>3429</v>
      </c>
      <c r="F102" s="963" t="s">
        <v>3403</v>
      </c>
      <c r="G102" s="977" t="s">
        <v>3286</v>
      </c>
      <c r="H102" s="976">
        <v>127456.8625</v>
      </c>
      <c r="I102" s="975">
        <f>13*H102/85</f>
        <v>19493.4025</v>
      </c>
      <c r="J102" s="975">
        <f>H102*2/85</f>
        <v>2998.9850000000001</v>
      </c>
      <c r="K102" s="975">
        <f>H102+I102+J102</f>
        <v>149949.25</v>
      </c>
      <c r="L102" s="965">
        <v>7797.36</v>
      </c>
      <c r="M102" s="983">
        <f>I102-L102</f>
        <v>11696.0425</v>
      </c>
    </row>
    <row r="103" spans="1:16" ht="30" customHeight="1" thickBot="1">
      <c r="A103" s="982">
        <v>92</v>
      </c>
      <c r="B103" s="981">
        <v>2</v>
      </c>
      <c r="C103" s="980" t="s">
        <v>3427</v>
      </c>
      <c r="D103" s="979" t="s">
        <v>3428</v>
      </c>
      <c r="E103" s="979" t="s">
        <v>3425</v>
      </c>
      <c r="F103" s="963" t="s">
        <v>3403</v>
      </c>
      <c r="G103" s="977" t="s">
        <v>3286</v>
      </c>
      <c r="H103" s="976">
        <v>235217.31</v>
      </c>
      <c r="I103" s="975">
        <f>13*H103/85</f>
        <v>35974.412117647058</v>
      </c>
      <c r="J103" s="975">
        <f>H103*2/85</f>
        <v>5534.5249411764707</v>
      </c>
      <c r="K103" s="975">
        <f>H103+I103+J103</f>
        <v>276726.24705882353</v>
      </c>
      <c r="L103" s="993">
        <v>21468.3</v>
      </c>
      <c r="M103" s="983">
        <f>I103-L103</f>
        <v>14506.112117647059</v>
      </c>
      <c r="P103" s="994"/>
    </row>
    <row r="104" spans="1:16" ht="32.25" customHeight="1" thickBot="1">
      <c r="A104" s="982">
        <v>93</v>
      </c>
      <c r="B104" s="981">
        <v>2</v>
      </c>
      <c r="C104" s="980" t="s">
        <v>3427</v>
      </c>
      <c r="D104" s="979" t="s">
        <v>3426</v>
      </c>
      <c r="E104" s="979" t="s">
        <v>3425</v>
      </c>
      <c r="F104" s="963" t="s">
        <v>3424</v>
      </c>
      <c r="G104" s="977" t="s">
        <v>3423</v>
      </c>
      <c r="H104" s="976">
        <v>138380.63</v>
      </c>
      <c r="I104" s="975">
        <f>13*H104/85</f>
        <v>21164.096352941175</v>
      </c>
      <c r="J104" s="975">
        <f>H104*2/85</f>
        <v>3256.0148235294118</v>
      </c>
      <c r="K104" s="975">
        <f>H104+I104+J104</f>
        <v>162800.74117647059</v>
      </c>
      <c r="L104" s="993">
        <v>12607.55</v>
      </c>
      <c r="M104" s="983">
        <f>I104-L104</f>
        <v>8556.5463529411754</v>
      </c>
    </row>
    <row r="105" spans="1:16" ht="26.25" thickBot="1">
      <c r="A105" s="982">
        <v>94</v>
      </c>
      <c r="B105" s="981">
        <v>1</v>
      </c>
      <c r="C105" s="980" t="s">
        <v>3422</v>
      </c>
      <c r="D105" s="979" t="s">
        <v>3421</v>
      </c>
      <c r="E105" s="979" t="s">
        <v>3420</v>
      </c>
      <c r="F105" s="963" t="s">
        <v>3403</v>
      </c>
      <c r="G105" s="977" t="s">
        <v>3286</v>
      </c>
      <c r="H105" s="976">
        <v>91522.05</v>
      </c>
      <c r="I105" s="975">
        <f>13*H105/85</f>
        <v>13997.490000000002</v>
      </c>
      <c r="J105" s="975">
        <f>H105*2/85</f>
        <v>2153.46</v>
      </c>
      <c r="K105" s="975">
        <f>H105+I105+J105</f>
        <v>107673.00000000001</v>
      </c>
      <c r="L105" s="965">
        <v>5599</v>
      </c>
      <c r="M105" s="983">
        <f>I105-L105</f>
        <v>8398.4900000000016</v>
      </c>
    </row>
    <row r="106" spans="1:16" ht="31.5" customHeight="1" thickBot="1">
      <c r="A106" s="982">
        <v>95</v>
      </c>
      <c r="B106" s="981">
        <v>3</v>
      </c>
      <c r="C106" s="980" t="s">
        <v>3419</v>
      </c>
      <c r="D106" s="992" t="s">
        <v>3418</v>
      </c>
      <c r="E106" s="979" t="s">
        <v>3417</v>
      </c>
      <c r="F106" s="963" t="s">
        <v>3403</v>
      </c>
      <c r="G106" s="977" t="s">
        <v>3286</v>
      </c>
      <c r="H106" s="991">
        <v>127563.75</v>
      </c>
      <c r="I106" s="975">
        <f>13*H106/85</f>
        <v>19509.75</v>
      </c>
      <c r="J106" s="975">
        <f>H106*2/85</f>
        <v>3001.5</v>
      </c>
      <c r="K106" s="975">
        <f>H106+I106+J106</f>
        <v>150075</v>
      </c>
      <c r="L106" s="990">
        <v>7803.9</v>
      </c>
      <c r="M106" s="983">
        <f>I106-L106</f>
        <v>11705.85</v>
      </c>
    </row>
    <row r="107" spans="1:16" s="855" customFormat="1" ht="26.25" customHeight="1" thickBot="1">
      <c r="A107" s="982">
        <v>96</v>
      </c>
      <c r="B107" s="989">
        <v>3</v>
      </c>
      <c r="C107" s="988" t="s">
        <v>3416</v>
      </c>
      <c r="D107" s="987" t="s">
        <v>3415</v>
      </c>
      <c r="E107" s="979" t="s">
        <v>3414</v>
      </c>
      <c r="F107" s="963" t="s">
        <v>3403</v>
      </c>
      <c r="G107" s="977" t="s">
        <v>3286</v>
      </c>
      <c r="H107" s="976">
        <v>59500</v>
      </c>
      <c r="I107" s="975">
        <f>13*H107/85</f>
        <v>9100</v>
      </c>
      <c r="J107" s="975">
        <f>H107*2/85</f>
        <v>1400</v>
      </c>
      <c r="K107" s="975">
        <f>H107+I107+J107</f>
        <v>70000</v>
      </c>
      <c r="L107" s="985">
        <v>3640</v>
      </c>
      <c r="M107" s="983">
        <f>I107-L107</f>
        <v>5460</v>
      </c>
    </row>
    <row r="108" spans="1:16" ht="36.75" customHeight="1" thickBot="1">
      <c r="A108" s="982">
        <v>97</v>
      </c>
      <c r="B108" s="981">
        <v>3</v>
      </c>
      <c r="C108" s="963" t="s">
        <v>3413</v>
      </c>
      <c r="D108" s="986" t="s">
        <v>3412</v>
      </c>
      <c r="E108" s="979" t="s">
        <v>3411</v>
      </c>
      <c r="F108" s="963" t="s">
        <v>3403</v>
      </c>
      <c r="G108" s="977" t="s">
        <v>3286</v>
      </c>
      <c r="H108" s="976">
        <v>229739.91</v>
      </c>
      <c r="I108" s="975">
        <f>13*H108/85</f>
        <v>35136.692117647057</v>
      </c>
      <c r="J108" s="975">
        <f>H108*2/85</f>
        <v>5405.6449411764706</v>
      </c>
      <c r="K108" s="975">
        <f>H108+I108+J108</f>
        <v>270282.24705882353</v>
      </c>
      <c r="L108" s="985">
        <v>14054.68</v>
      </c>
      <c r="M108" s="983">
        <f>I108-L108</f>
        <v>21082.012117647057</v>
      </c>
    </row>
    <row r="109" spans="1:16" ht="26.25" thickBot="1">
      <c r="A109" s="982">
        <v>98</v>
      </c>
      <c r="B109" s="981">
        <v>3</v>
      </c>
      <c r="C109" s="963" t="s">
        <v>3410</v>
      </c>
      <c r="D109" s="984" t="s">
        <v>3409</v>
      </c>
      <c r="E109" s="979" t="s">
        <v>3408</v>
      </c>
      <c r="F109" s="963" t="s">
        <v>3407</v>
      </c>
      <c r="G109" s="977" t="s">
        <v>3286</v>
      </c>
      <c r="H109" s="976">
        <v>139825</v>
      </c>
      <c r="I109" s="975">
        <v>21385</v>
      </c>
      <c r="J109" s="975">
        <v>3290</v>
      </c>
      <c r="K109" s="975">
        <f>H109+I109+J109</f>
        <v>164500</v>
      </c>
      <c r="L109" s="965">
        <v>8554</v>
      </c>
      <c r="M109" s="983">
        <f>I109-L109</f>
        <v>12831</v>
      </c>
    </row>
    <row r="110" spans="1:16" ht="26.25" thickBot="1">
      <c r="A110" s="982">
        <v>99</v>
      </c>
      <c r="B110" s="981">
        <v>3</v>
      </c>
      <c r="C110" s="980" t="s">
        <v>3406</v>
      </c>
      <c r="D110" s="979" t="s">
        <v>3405</v>
      </c>
      <c r="E110" s="978" t="s">
        <v>3404</v>
      </c>
      <c r="F110" s="963" t="s">
        <v>3403</v>
      </c>
      <c r="G110" s="977" t="s">
        <v>3286</v>
      </c>
      <c r="H110" s="976">
        <f>85/100*K110</f>
        <v>86840.190499999997</v>
      </c>
      <c r="I110" s="975">
        <f>13%*K110</f>
        <v>13281.4409</v>
      </c>
      <c r="J110" s="975">
        <f>2%*K110</f>
        <v>2043.2985999999999</v>
      </c>
      <c r="K110" s="975">
        <v>102164.93</v>
      </c>
      <c r="L110" s="965"/>
      <c r="M110" s="974"/>
    </row>
    <row r="111" spans="1:16" ht="28.5">
      <c r="A111" s="973"/>
      <c r="B111" s="972">
        <v>2</v>
      </c>
      <c r="C111" s="971" t="s">
        <v>3402</v>
      </c>
      <c r="D111" s="970" t="s">
        <v>3401</v>
      </c>
      <c r="E111" s="970" t="s">
        <v>3400</v>
      </c>
      <c r="F111" s="969" t="s">
        <v>3399</v>
      </c>
      <c r="G111" s="968" t="s">
        <v>3286</v>
      </c>
      <c r="H111" s="967" t="s">
        <v>3398</v>
      </c>
      <c r="I111" s="966" t="s">
        <v>3397</v>
      </c>
      <c r="J111" s="966" t="s">
        <v>3396</v>
      </c>
      <c r="K111" s="966" t="s">
        <v>3395</v>
      </c>
      <c r="L111" s="965"/>
      <c r="M111" s="964"/>
    </row>
    <row r="112" spans="1:16">
      <c r="F112" s="963"/>
    </row>
    <row r="113" spans="2:12">
      <c r="B113" s="962" t="s">
        <v>3394</v>
      </c>
      <c r="C113" s="961"/>
      <c r="D113" s="961"/>
      <c r="E113" s="961"/>
      <c r="F113" s="961"/>
      <c r="G113" s="961"/>
      <c r="H113" s="961"/>
      <c r="I113" s="961"/>
      <c r="J113" s="961"/>
      <c r="K113" s="961"/>
    </row>
    <row r="115" spans="2:12">
      <c r="D115" s="958"/>
      <c r="F115" s="958"/>
      <c r="H115" s="958"/>
      <c r="I115" s="958"/>
      <c r="J115" s="958"/>
      <c r="K115" s="958"/>
      <c r="L115" s="958"/>
    </row>
    <row r="116" spans="2:12">
      <c r="D116" s="958"/>
      <c r="F116" s="958"/>
      <c r="H116" s="958"/>
      <c r="I116" s="958"/>
      <c r="J116" s="958"/>
      <c r="K116" s="958"/>
      <c r="L116" s="958"/>
    </row>
    <row r="117" spans="2:12">
      <c r="D117" s="958"/>
      <c r="F117" s="958"/>
      <c r="H117" s="958"/>
      <c r="I117" s="958"/>
      <c r="J117" s="958"/>
      <c r="K117" s="958"/>
      <c r="L117" s="960"/>
    </row>
    <row r="118" spans="2:12">
      <c r="D118" s="958"/>
      <c r="F118" s="958"/>
      <c r="H118" s="958"/>
      <c r="I118" s="958"/>
      <c r="J118" s="958"/>
      <c r="K118" s="958"/>
      <c r="L118" s="960"/>
    </row>
    <row r="119" spans="2:12">
      <c r="D119" s="958"/>
      <c r="F119" s="958"/>
      <c r="H119" s="958"/>
      <c r="I119" s="958"/>
      <c r="J119" s="958"/>
      <c r="K119" s="958"/>
      <c r="L119" s="960"/>
    </row>
    <row r="120" spans="2:12">
      <c r="D120" s="958"/>
      <c r="F120" s="958"/>
      <c r="H120" s="958"/>
      <c r="I120" s="958"/>
      <c r="J120" s="958"/>
      <c r="K120" s="958"/>
    </row>
  </sheetData>
  <sheetProtection sort="0"/>
  <protectedRanges>
    <protectedRange password="CA9C" sqref="H9:M108 K109:K110 M109:M110" name="Zonă1"/>
  </protectedRanges>
  <autoFilter ref="A11:M111"/>
  <mergeCells count="18">
    <mergeCell ref="B113:K113"/>
    <mergeCell ref="L9:L11"/>
    <mergeCell ref="H10:I10"/>
    <mergeCell ref="B9:B11"/>
    <mergeCell ref="A9:A11"/>
    <mergeCell ref="J10:J11"/>
    <mergeCell ref="C9:C11"/>
    <mergeCell ref="E9:E11"/>
    <mergeCell ref="M9:M11"/>
    <mergeCell ref="N37:O37"/>
    <mergeCell ref="F9:F11"/>
    <mergeCell ref="A1:K1"/>
    <mergeCell ref="K9:K11"/>
    <mergeCell ref="D9:D11"/>
    <mergeCell ref="H9:J9"/>
    <mergeCell ref="G9:G11"/>
    <mergeCell ref="A2:M2"/>
    <mergeCell ref="A3:M3"/>
  </mergeCells>
  <printOptions horizontalCentered="1"/>
  <pageMargins left="0.25" right="0.25" top="0.75" bottom="0.75" header="0.3" footer="0.3"/>
  <pageSetup paperSize="9" scale="53" fitToHeight="0" orientation="landscape" horizontalDpi="300" verticalDpi="300" r:id="rId1"/>
  <headerFooter alignWithMargins="0">
    <oddHeader>&amp;F</oddHeader>
    <oddFooter>Page &amp;P of &amp;N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9"/>
  <sheetViews>
    <sheetView workbookViewId="0">
      <selection activeCell="X6" sqref="X6"/>
    </sheetView>
  </sheetViews>
  <sheetFormatPr defaultRowHeight="12.75"/>
  <cols>
    <col min="1" max="1" width="6.7109375" style="853" bestFit="1" customWidth="1"/>
    <col min="2" max="2" width="6.7109375" style="853" customWidth="1"/>
    <col min="3" max="3" width="14" style="853" customWidth="1"/>
    <col min="4" max="4" width="17.42578125" style="853" customWidth="1"/>
    <col min="5" max="5" width="9.7109375" style="853" customWidth="1"/>
    <col min="6" max="6" width="23.140625" style="853" customWidth="1"/>
    <col min="7" max="7" width="13.140625" style="853" customWidth="1"/>
    <col min="8" max="8" width="13.42578125" style="853" customWidth="1"/>
    <col min="9" max="9" width="16.42578125" style="853" customWidth="1"/>
    <col min="10" max="10" width="10.42578125" style="853" customWidth="1"/>
    <col min="11" max="11" width="15.42578125" style="853" customWidth="1"/>
    <col min="12" max="12" width="10.42578125" style="853" customWidth="1"/>
    <col min="13" max="13" width="19" style="853" customWidth="1"/>
    <col min="14" max="14" width="1.42578125" style="853" customWidth="1"/>
    <col min="15" max="15" width="15.42578125" style="853" customWidth="1"/>
    <col min="16" max="16384" width="9.140625" style="853"/>
  </cols>
  <sheetData>
    <row r="1" spans="1:15" ht="15.75" customHeight="1">
      <c r="A1" s="1119" t="s">
        <v>3684</v>
      </c>
      <c r="B1" s="1118"/>
      <c r="C1" s="1118"/>
      <c r="D1" s="1118"/>
      <c r="E1" s="1118"/>
      <c r="F1" s="1118"/>
      <c r="G1" s="1118"/>
      <c r="H1" s="1118"/>
      <c r="I1" s="1118"/>
      <c r="J1" s="1118"/>
      <c r="K1" s="1118"/>
      <c r="L1" s="1118"/>
      <c r="M1" s="1118"/>
      <c r="N1" s="1118"/>
      <c r="O1" s="1117"/>
    </row>
    <row r="2" spans="1:15">
      <c r="A2" s="1116">
        <v>44588</v>
      </c>
      <c r="B2" s="1115"/>
      <c r="C2" s="1115"/>
      <c r="D2" s="1115"/>
      <c r="E2" s="1115"/>
      <c r="F2" s="1115"/>
      <c r="G2" s="1115"/>
      <c r="H2" s="1115"/>
      <c r="I2" s="1115"/>
      <c r="J2" s="1115"/>
      <c r="K2" s="1115"/>
      <c r="L2" s="1115"/>
      <c r="M2" s="1115"/>
      <c r="N2" s="1054"/>
      <c r="O2" s="1054"/>
    </row>
    <row r="3" spans="1:15" ht="12.75" customHeight="1">
      <c r="A3" s="1113" t="s">
        <v>1475</v>
      </c>
      <c r="B3" s="1114" t="s">
        <v>3391</v>
      </c>
      <c r="C3" s="1113" t="s">
        <v>3390</v>
      </c>
      <c r="D3" s="1113" t="s">
        <v>3389</v>
      </c>
      <c r="E3" s="1114" t="s">
        <v>3388</v>
      </c>
      <c r="F3" s="1113" t="s">
        <v>3387</v>
      </c>
      <c r="G3" s="1113" t="s">
        <v>3386</v>
      </c>
      <c r="H3" s="1113"/>
      <c r="I3" s="1113"/>
      <c r="J3" s="1113" t="s">
        <v>3683</v>
      </c>
      <c r="K3" s="1114" t="s">
        <v>3383</v>
      </c>
      <c r="L3" s="1114" t="s">
        <v>3382</v>
      </c>
      <c r="M3" s="1114" t="s">
        <v>3682</v>
      </c>
      <c r="N3" s="1054"/>
      <c r="O3" s="1054"/>
    </row>
    <row r="4" spans="1:15">
      <c r="A4" s="1113"/>
      <c r="B4" s="1112"/>
      <c r="C4" s="1113"/>
      <c r="D4" s="1113"/>
      <c r="E4" s="1112"/>
      <c r="F4" s="1113"/>
      <c r="G4" s="1113" t="s">
        <v>3380</v>
      </c>
      <c r="H4" s="1113"/>
      <c r="I4" s="1113" t="s">
        <v>3379</v>
      </c>
      <c r="J4" s="1110"/>
      <c r="K4" s="1112"/>
      <c r="L4" s="1112"/>
      <c r="M4" s="1112"/>
      <c r="N4" s="1054"/>
      <c r="O4" s="1054"/>
    </row>
    <row r="5" spans="1:15" ht="25.5">
      <c r="A5" s="1110"/>
      <c r="B5" s="1109"/>
      <c r="C5" s="1110"/>
      <c r="D5" s="1110"/>
      <c r="E5" s="1109"/>
      <c r="F5" s="1110"/>
      <c r="G5" s="1111" t="s">
        <v>3681</v>
      </c>
      <c r="H5" s="1111" t="s">
        <v>3607</v>
      </c>
      <c r="I5" s="1110"/>
      <c r="J5" s="1110"/>
      <c r="K5" s="1109"/>
      <c r="L5" s="1109"/>
      <c r="M5" s="1109"/>
      <c r="N5" s="1054"/>
      <c r="O5" s="1054"/>
    </row>
    <row r="6" spans="1:15" ht="12.75" customHeight="1">
      <c r="A6" s="1108"/>
      <c r="B6" s="1107"/>
      <c r="C6" s="1098" t="s">
        <v>3680</v>
      </c>
      <c r="D6" s="1079"/>
      <c r="E6" s="1079"/>
      <c r="F6" s="1097"/>
      <c r="G6" s="1106"/>
      <c r="H6" s="1106"/>
      <c r="I6" s="1106"/>
      <c r="J6" s="1106"/>
      <c r="K6" s="1106"/>
      <c r="L6" s="1106"/>
      <c r="M6" s="1105"/>
    </row>
    <row r="7" spans="1:15" ht="25.5">
      <c r="A7" s="1065">
        <v>1</v>
      </c>
      <c r="B7" s="1065">
        <v>3938</v>
      </c>
      <c r="C7" s="1064" t="s">
        <v>3679</v>
      </c>
      <c r="D7" s="1092" t="s">
        <v>3650</v>
      </c>
      <c r="E7" s="1062" t="s">
        <v>3352</v>
      </c>
      <c r="F7" s="1061" t="s">
        <v>3623</v>
      </c>
      <c r="G7" s="1090">
        <f>J7*0.85</f>
        <v>69127.3465</v>
      </c>
      <c r="H7" s="1091">
        <f>J7*0.13</f>
        <v>10572.4177</v>
      </c>
      <c r="I7" s="1091">
        <f>J7*0.02</f>
        <v>1626.5257999999999</v>
      </c>
      <c r="J7" s="1090">
        <v>81326.289999999994</v>
      </c>
      <c r="K7" s="1103"/>
      <c r="L7" s="1103"/>
      <c r="M7" s="1082" t="s">
        <v>3423</v>
      </c>
    </row>
    <row r="8" spans="1:15" ht="25.5">
      <c r="A8" s="1065">
        <v>2</v>
      </c>
      <c r="B8" s="1100">
        <v>4046</v>
      </c>
      <c r="C8" s="1064" t="s">
        <v>3678</v>
      </c>
      <c r="D8" s="1092" t="s">
        <v>3677</v>
      </c>
      <c r="E8" s="1062" t="s">
        <v>3676</v>
      </c>
      <c r="F8" s="1061" t="s">
        <v>3623</v>
      </c>
      <c r="G8" s="1090">
        <f>J8*0.85</f>
        <v>49468.572</v>
      </c>
      <c r="H8" s="1091">
        <f>J8*0.13</f>
        <v>7565.7816000000003</v>
      </c>
      <c r="I8" s="1091">
        <f>J8*0.02</f>
        <v>1163.9664</v>
      </c>
      <c r="J8" s="1090">
        <v>58198.32</v>
      </c>
      <c r="K8" s="1103"/>
      <c r="L8" s="1103"/>
      <c r="M8" s="1082" t="s">
        <v>3423</v>
      </c>
    </row>
    <row r="9" spans="1:15" ht="25.5">
      <c r="A9" s="1065">
        <v>3</v>
      </c>
      <c r="B9" s="1100">
        <v>4069</v>
      </c>
      <c r="C9" s="1064" t="s">
        <v>3675</v>
      </c>
      <c r="D9" s="1092" t="s">
        <v>3626</v>
      </c>
      <c r="E9" s="1062" t="s">
        <v>3332</v>
      </c>
      <c r="F9" s="1061" t="s">
        <v>3623</v>
      </c>
      <c r="G9" s="1090">
        <f>J9*0.85</f>
        <v>64646.75</v>
      </c>
      <c r="H9" s="1091">
        <f>J9*0.13</f>
        <v>9887.15</v>
      </c>
      <c r="I9" s="1091">
        <f>J9*0.02</f>
        <v>1521.1000000000001</v>
      </c>
      <c r="J9" s="1090">
        <v>76055</v>
      </c>
      <c r="K9" s="1104">
        <v>283.61</v>
      </c>
      <c r="L9" s="1103">
        <f>9887.15-K9</f>
        <v>9603.5399999999991</v>
      </c>
      <c r="M9" s="1082" t="s">
        <v>3423</v>
      </c>
    </row>
    <row r="10" spans="1:15" ht="25.5">
      <c r="A10" s="1065">
        <v>4</v>
      </c>
      <c r="B10" s="1100">
        <v>4064</v>
      </c>
      <c r="C10" s="1064" t="s">
        <v>3674</v>
      </c>
      <c r="D10" s="1092" t="s">
        <v>3673</v>
      </c>
      <c r="E10" s="1062" t="s">
        <v>3672</v>
      </c>
      <c r="F10" s="1061" t="s">
        <v>3623</v>
      </c>
      <c r="G10" s="1090">
        <f>J10*0.85</f>
        <v>38007.75</v>
      </c>
      <c r="H10" s="1091">
        <f>J10*0.13</f>
        <v>5812.95</v>
      </c>
      <c r="I10" s="1091">
        <f>J10*0.02</f>
        <v>894.30000000000007</v>
      </c>
      <c r="J10" s="1090">
        <v>44715</v>
      </c>
      <c r="K10" s="1083"/>
      <c r="L10" s="1083"/>
      <c r="M10" s="1082" t="s">
        <v>3423</v>
      </c>
    </row>
    <row r="11" spans="1:15" ht="25.5">
      <c r="A11" s="1065">
        <v>5</v>
      </c>
      <c r="B11" s="1102">
        <v>4057</v>
      </c>
      <c r="C11" s="1064" t="s">
        <v>3671</v>
      </c>
      <c r="D11" s="1092" t="s">
        <v>3670</v>
      </c>
      <c r="E11" s="1062" t="s">
        <v>3669</v>
      </c>
      <c r="F11" s="1061" t="s">
        <v>3623</v>
      </c>
      <c r="G11" s="1090">
        <f>J11*0.85</f>
        <v>42500</v>
      </c>
      <c r="H11" s="1091">
        <f>J11*0.13</f>
        <v>6500</v>
      </c>
      <c r="I11" s="1091">
        <f>J11*0.02</f>
        <v>1000</v>
      </c>
      <c r="J11" s="1090">
        <v>50000</v>
      </c>
      <c r="K11" s="1083"/>
      <c r="L11" s="1083"/>
      <c r="M11" s="1082" t="s">
        <v>3423</v>
      </c>
    </row>
    <row r="12" spans="1:15" ht="25.5">
      <c r="A12" s="1065">
        <v>6</v>
      </c>
      <c r="B12" s="1101">
        <v>3930</v>
      </c>
      <c r="C12" s="1064" t="s">
        <v>3668</v>
      </c>
      <c r="D12" s="1092" t="s">
        <v>3636</v>
      </c>
      <c r="E12" s="1062" t="s">
        <v>3635</v>
      </c>
      <c r="F12" s="1061" t="s">
        <v>3623</v>
      </c>
      <c r="G12" s="1090">
        <v>59858.368499999997</v>
      </c>
      <c r="H12" s="1091">
        <v>9154.8093000000008</v>
      </c>
      <c r="I12" s="1091">
        <v>1408.4322</v>
      </c>
      <c r="J12" s="1090">
        <v>70421.61</v>
      </c>
      <c r="K12" s="1083"/>
      <c r="L12" s="1083"/>
      <c r="M12" s="1082" t="s">
        <v>3423</v>
      </c>
    </row>
    <row r="13" spans="1:15" ht="25.5">
      <c r="A13" s="1065">
        <v>7</v>
      </c>
      <c r="B13" s="1100">
        <v>4117</v>
      </c>
      <c r="C13" s="1064" t="s">
        <v>3667</v>
      </c>
      <c r="D13" s="1092" t="s">
        <v>3666</v>
      </c>
      <c r="E13" s="1062" t="s">
        <v>3665</v>
      </c>
      <c r="F13" s="1061" t="s">
        <v>3623</v>
      </c>
      <c r="G13" s="1090">
        <f>J13*0.85</f>
        <v>69127.3465</v>
      </c>
      <c r="H13" s="1091">
        <f>J13*0.13</f>
        <v>10572.4177</v>
      </c>
      <c r="I13" s="1091">
        <f>J13*0.02</f>
        <v>1626.5257999999999</v>
      </c>
      <c r="J13" s="1090">
        <v>81326.289999999994</v>
      </c>
      <c r="K13" s="1083"/>
      <c r="L13" s="1083"/>
      <c r="M13" s="1082" t="s">
        <v>3423</v>
      </c>
    </row>
    <row r="14" spans="1:15" ht="25.5">
      <c r="A14" s="1065">
        <v>8</v>
      </c>
      <c r="B14" s="1065">
        <v>3953</v>
      </c>
      <c r="C14" s="1064" t="s">
        <v>3664</v>
      </c>
      <c r="D14" s="1092" t="s">
        <v>3663</v>
      </c>
      <c r="E14" s="1062" t="s">
        <v>3662</v>
      </c>
      <c r="F14" s="1061" t="s">
        <v>3623</v>
      </c>
      <c r="G14" s="1090">
        <f>J14*0.85</f>
        <v>41242.544000000002</v>
      </c>
      <c r="H14" s="1091">
        <f>J14*0.13</f>
        <v>6307.6832000000004</v>
      </c>
      <c r="I14" s="1091">
        <f>J14*0.02</f>
        <v>970.41280000000006</v>
      </c>
      <c r="J14" s="1090">
        <v>48520.639999999999</v>
      </c>
      <c r="K14" s="1083"/>
      <c r="L14" s="1083"/>
      <c r="M14" s="1082" t="s">
        <v>3423</v>
      </c>
    </row>
    <row r="15" spans="1:15" ht="25.5">
      <c r="A15" s="1065">
        <v>9</v>
      </c>
      <c r="B15" s="1065">
        <v>4044</v>
      </c>
      <c r="C15" s="1064" t="s">
        <v>3661</v>
      </c>
      <c r="D15" s="1092" t="s">
        <v>3646</v>
      </c>
      <c r="E15" s="1062" t="s">
        <v>3645</v>
      </c>
      <c r="F15" s="1061" t="s">
        <v>3623</v>
      </c>
      <c r="G15" s="1090">
        <f>J15*0.85</f>
        <v>50159.775000000001</v>
      </c>
      <c r="H15" s="1091">
        <f>J15*0.13</f>
        <v>7671.4949999999999</v>
      </c>
      <c r="I15" s="1091">
        <f>J15*0.02</f>
        <v>1180.23</v>
      </c>
      <c r="J15" s="1090">
        <v>59011.5</v>
      </c>
      <c r="K15" s="1083"/>
      <c r="L15" s="1083"/>
      <c r="M15" s="1082" t="s">
        <v>3423</v>
      </c>
    </row>
    <row r="16" spans="1:15" ht="25.5">
      <c r="A16" s="1065">
        <v>10</v>
      </c>
      <c r="B16" s="1065">
        <v>4050</v>
      </c>
      <c r="C16" s="1064" t="s">
        <v>3660</v>
      </c>
      <c r="D16" s="1092" t="s">
        <v>3659</v>
      </c>
      <c r="E16" s="1062" t="s">
        <v>3658</v>
      </c>
      <c r="F16" s="1061" t="s">
        <v>3623</v>
      </c>
      <c r="G16" s="1090">
        <f>J16*0.85</f>
        <v>41174</v>
      </c>
      <c r="H16" s="1091">
        <f>J16*0.13</f>
        <v>6297.2</v>
      </c>
      <c r="I16" s="1091">
        <f>J16*0.02</f>
        <v>968.80000000000007</v>
      </c>
      <c r="J16" s="1090">
        <v>48440</v>
      </c>
      <c r="K16" s="1083"/>
      <c r="L16" s="1083"/>
      <c r="M16" s="1082" t="s">
        <v>3423</v>
      </c>
    </row>
    <row r="17" spans="1:13" ht="23.25" customHeight="1">
      <c r="A17" s="1099"/>
      <c r="B17" s="1081"/>
      <c r="C17" s="1098" t="s">
        <v>3657</v>
      </c>
      <c r="D17" s="1079"/>
      <c r="E17" s="1079"/>
      <c r="F17" s="1097"/>
      <c r="G17" s="1096"/>
      <c r="H17" s="1096"/>
      <c r="I17" s="1096"/>
      <c r="J17" s="1096"/>
      <c r="K17" s="1095"/>
      <c r="L17" s="1095"/>
      <c r="M17" s="1094"/>
    </row>
    <row r="18" spans="1:13" ht="25.5">
      <c r="A18" s="1065">
        <v>11</v>
      </c>
      <c r="B18" s="1065">
        <v>5902</v>
      </c>
      <c r="C18" s="1064" t="s">
        <v>3656</v>
      </c>
      <c r="D18" s="1092" t="s">
        <v>3633</v>
      </c>
      <c r="E18" s="1062" t="s">
        <v>3632</v>
      </c>
      <c r="F18" s="1061" t="s">
        <v>3623</v>
      </c>
      <c r="G18" s="1057">
        <f>J18*0.85</f>
        <v>59372.482999999993</v>
      </c>
      <c r="H18" s="1091">
        <f>J18*0.13</f>
        <v>9080.4974000000002</v>
      </c>
      <c r="I18" s="1091">
        <f>J18*0.02</f>
        <v>1396.9995999999999</v>
      </c>
      <c r="J18" s="1090">
        <v>69849.98</v>
      </c>
      <c r="K18" s="1083"/>
      <c r="L18" s="1083"/>
      <c r="M18" s="1082" t="s">
        <v>3622</v>
      </c>
    </row>
    <row r="19" spans="1:13" ht="25.5">
      <c r="A19" s="1065">
        <v>12</v>
      </c>
      <c r="B19" s="1065">
        <v>5620</v>
      </c>
      <c r="C19" s="1064" t="s">
        <v>3655</v>
      </c>
      <c r="D19" s="1092" t="s">
        <v>3654</v>
      </c>
      <c r="E19" s="1062" t="s">
        <v>3653</v>
      </c>
      <c r="F19" s="1061" t="s">
        <v>3623</v>
      </c>
      <c r="G19" s="1057">
        <f>J19*0.85</f>
        <v>56529.632499999992</v>
      </c>
      <c r="H19" s="1091">
        <f>J19*0.13</f>
        <v>8645.7085000000006</v>
      </c>
      <c r="I19" s="1091">
        <f>J19*0.02</f>
        <v>1330.1089999999999</v>
      </c>
      <c r="J19" s="1090">
        <v>66505.45</v>
      </c>
      <c r="K19" s="1083"/>
      <c r="L19" s="1083"/>
      <c r="M19" s="1082" t="s">
        <v>3622</v>
      </c>
    </row>
    <row r="20" spans="1:13" ht="25.5">
      <c r="A20" s="1065">
        <v>13</v>
      </c>
      <c r="B20" s="1065">
        <v>5944</v>
      </c>
      <c r="C20" s="1064" t="s">
        <v>3652</v>
      </c>
      <c r="D20" s="1092" t="s">
        <v>3646</v>
      </c>
      <c r="E20" s="1062" t="s">
        <v>3645</v>
      </c>
      <c r="F20" s="1061" t="s">
        <v>3623</v>
      </c>
      <c r="G20" s="1071">
        <f>J20*0.85</f>
        <v>183141</v>
      </c>
      <c r="H20" s="1091">
        <f>J20*0.13</f>
        <v>28009.8</v>
      </c>
      <c r="I20" s="1091">
        <f>J20*0.02</f>
        <v>4309.2</v>
      </c>
      <c r="J20" s="1090">
        <v>215460</v>
      </c>
      <c r="K20" s="1083"/>
      <c r="L20" s="1083"/>
      <c r="M20" s="1082" t="s">
        <v>3622</v>
      </c>
    </row>
    <row r="21" spans="1:13" ht="25.5">
      <c r="A21" s="1065">
        <v>14</v>
      </c>
      <c r="B21" s="1065">
        <v>5584</v>
      </c>
      <c r="C21" s="1064" t="s">
        <v>3651</v>
      </c>
      <c r="D21" s="1092" t="s">
        <v>3650</v>
      </c>
      <c r="E21" s="1062" t="s">
        <v>3352</v>
      </c>
      <c r="F21" s="1061" t="s">
        <v>3623</v>
      </c>
      <c r="G21" s="1071">
        <f>J21*0.85</f>
        <v>43920.809000000001</v>
      </c>
      <c r="H21" s="1091">
        <f>J21*0.13</f>
        <v>6717.3002000000006</v>
      </c>
      <c r="I21" s="1091">
        <f>J21*0.02</f>
        <v>1033.4308000000001</v>
      </c>
      <c r="J21" s="1090">
        <v>51671.54</v>
      </c>
      <c r="K21" s="1083"/>
      <c r="L21" s="1083"/>
      <c r="M21" s="1082" t="s">
        <v>3622</v>
      </c>
    </row>
    <row r="22" spans="1:13" ht="25.5">
      <c r="A22" s="1065">
        <v>15</v>
      </c>
      <c r="B22" s="1065">
        <v>5464</v>
      </c>
      <c r="C22" s="1064" t="s">
        <v>3649</v>
      </c>
      <c r="D22" s="1092" t="s">
        <v>3648</v>
      </c>
      <c r="E22" s="1062" t="s">
        <v>2210</v>
      </c>
      <c r="F22" s="1061" t="s">
        <v>3623</v>
      </c>
      <c r="G22" s="1057">
        <f>J22*0.85</f>
        <v>51768.255499999999</v>
      </c>
      <c r="H22" s="1091">
        <f>J22*0.13</f>
        <v>7917.4979000000003</v>
      </c>
      <c r="I22" s="1091">
        <f>J22*0.02</f>
        <v>1218.0766000000001</v>
      </c>
      <c r="J22" s="1090">
        <v>60903.83</v>
      </c>
      <c r="K22" s="1083"/>
      <c r="L22" s="1083"/>
      <c r="M22" s="1082" t="s">
        <v>3622</v>
      </c>
    </row>
    <row r="23" spans="1:13" ht="25.5">
      <c r="A23" s="1065">
        <v>16</v>
      </c>
      <c r="B23" s="1065">
        <v>5894</v>
      </c>
      <c r="C23" s="1064" t="s">
        <v>3647</v>
      </c>
      <c r="D23" s="1092" t="s">
        <v>3646</v>
      </c>
      <c r="E23" s="1062" t="s">
        <v>3645</v>
      </c>
      <c r="F23" s="1061" t="s">
        <v>3623</v>
      </c>
      <c r="G23" s="1090">
        <f>J23*0.85</f>
        <v>68765</v>
      </c>
      <c r="H23" s="1091">
        <f>J23*0.13</f>
        <v>10517</v>
      </c>
      <c r="I23" s="1091">
        <f>J23*0.02</f>
        <v>1618</v>
      </c>
      <c r="J23" s="1090">
        <v>80900</v>
      </c>
      <c r="K23" s="1083"/>
      <c r="L23" s="1083"/>
      <c r="M23" s="1082" t="s">
        <v>3622</v>
      </c>
    </row>
    <row r="24" spans="1:13" ht="25.5">
      <c r="A24" s="1065">
        <v>17</v>
      </c>
      <c r="B24" s="1065">
        <v>5577</v>
      </c>
      <c r="C24" s="1064" t="s">
        <v>3644</v>
      </c>
      <c r="D24" s="1092" t="s">
        <v>3643</v>
      </c>
      <c r="E24" s="1093" t="s">
        <v>3642</v>
      </c>
      <c r="F24" s="1061" t="s">
        <v>3623</v>
      </c>
      <c r="G24" s="1090">
        <f>J24*0.85</f>
        <v>48867.35</v>
      </c>
      <c r="H24" s="1091">
        <f>J24*0.13</f>
        <v>7473.83</v>
      </c>
      <c r="I24" s="1091">
        <f>J24*0.02</f>
        <v>1149.82</v>
      </c>
      <c r="J24" s="1090">
        <v>57491</v>
      </c>
      <c r="K24" s="1083"/>
      <c r="L24" s="1083"/>
      <c r="M24" s="1082" t="s">
        <v>3622</v>
      </c>
    </row>
    <row r="25" spans="1:13" ht="25.5">
      <c r="A25" s="1065">
        <v>18</v>
      </c>
      <c r="B25" s="1065">
        <v>5929</v>
      </c>
      <c r="C25" s="1064" t="s">
        <v>3641</v>
      </c>
      <c r="D25" s="1092" t="s">
        <v>3640</v>
      </c>
      <c r="E25" s="1062" t="s">
        <v>1529</v>
      </c>
      <c r="F25" s="1061" t="s">
        <v>3623</v>
      </c>
      <c r="G25" s="1090">
        <f>J25*0.85</f>
        <v>58734.15</v>
      </c>
      <c r="H25" s="1091">
        <f>J25*0.13</f>
        <v>8982.8700000000008</v>
      </c>
      <c r="I25" s="1091">
        <f>J25*0.02</f>
        <v>1381.98</v>
      </c>
      <c r="J25" s="1090">
        <v>69099</v>
      </c>
      <c r="K25" s="1083"/>
      <c r="L25" s="1083"/>
      <c r="M25" s="1082" t="s">
        <v>3622</v>
      </c>
    </row>
    <row r="26" spans="1:13" ht="25.5">
      <c r="A26" s="1065">
        <v>19</v>
      </c>
      <c r="B26" s="1065">
        <v>5811</v>
      </c>
      <c r="C26" s="1064" t="s">
        <v>3639</v>
      </c>
      <c r="D26" s="1092" t="s">
        <v>3638</v>
      </c>
      <c r="E26" s="1062" t="s">
        <v>1512</v>
      </c>
      <c r="F26" s="1061" t="s">
        <v>3623</v>
      </c>
      <c r="G26" s="1090">
        <f>J26*0.85</f>
        <v>58216.5</v>
      </c>
      <c r="H26" s="1091">
        <f>J26*0.13</f>
        <v>8903.7000000000007</v>
      </c>
      <c r="I26" s="1091">
        <f>J26*0.02</f>
        <v>1369.8</v>
      </c>
      <c r="J26" s="1090">
        <v>68490</v>
      </c>
      <c r="K26" s="1083"/>
      <c r="L26" s="1083"/>
      <c r="M26" s="1082" t="s">
        <v>3622</v>
      </c>
    </row>
    <row r="27" spans="1:13" ht="25.5">
      <c r="A27" s="1065">
        <v>20</v>
      </c>
      <c r="B27" s="1065">
        <v>5864</v>
      </c>
      <c r="C27" s="1064" t="s">
        <v>3637</v>
      </c>
      <c r="D27" s="1092" t="s">
        <v>3636</v>
      </c>
      <c r="E27" s="1062" t="s">
        <v>3635</v>
      </c>
      <c r="F27" s="1061" t="s">
        <v>3623</v>
      </c>
      <c r="G27" s="1090">
        <f>J27*0.85</f>
        <v>52701.113499999999</v>
      </c>
      <c r="H27" s="1091">
        <f>J27*0.13</f>
        <v>8060.1702999999998</v>
      </c>
      <c r="I27" s="1091">
        <f>J27*0.02</f>
        <v>1240.0262</v>
      </c>
      <c r="J27" s="1090">
        <v>62001.31</v>
      </c>
      <c r="K27" s="1083"/>
      <c r="L27" s="1083"/>
      <c r="M27" s="1082" t="s">
        <v>3622</v>
      </c>
    </row>
    <row r="28" spans="1:13" ht="25.5">
      <c r="A28" s="1065">
        <v>21</v>
      </c>
      <c r="B28" s="1065">
        <v>5597</v>
      </c>
      <c r="C28" s="1064" t="s">
        <v>3634</v>
      </c>
      <c r="D28" s="1092" t="s">
        <v>3633</v>
      </c>
      <c r="E28" s="1062" t="s">
        <v>3632</v>
      </c>
      <c r="F28" s="1061" t="s">
        <v>3623</v>
      </c>
      <c r="G28" s="1090">
        <f>J28*0.85</f>
        <v>59500</v>
      </c>
      <c r="H28" s="1091">
        <f>J28*0.13</f>
        <v>9100</v>
      </c>
      <c r="I28" s="1091">
        <f>J28*0.02</f>
        <v>1400</v>
      </c>
      <c r="J28" s="1090">
        <v>70000</v>
      </c>
      <c r="K28" s="1083"/>
      <c r="L28" s="1083"/>
      <c r="M28" s="1082" t="s">
        <v>3622</v>
      </c>
    </row>
    <row r="29" spans="1:13" ht="25.5">
      <c r="A29" s="1089">
        <v>22</v>
      </c>
      <c r="B29" s="1089">
        <v>5853</v>
      </c>
      <c r="C29" s="1088" t="s">
        <v>3631</v>
      </c>
      <c r="D29" s="1087" t="s">
        <v>3630</v>
      </c>
      <c r="E29" s="1086" t="s">
        <v>3629</v>
      </c>
      <c r="F29" s="1085" t="s">
        <v>3623</v>
      </c>
      <c r="G29" s="1083">
        <f>J29*0.7</f>
        <v>43908.899999999994</v>
      </c>
      <c r="H29" s="1084">
        <f>J29*0.13</f>
        <v>8154.51</v>
      </c>
      <c r="I29" s="1084">
        <f>J29*0.17</f>
        <v>10663.59</v>
      </c>
      <c r="J29" s="1083">
        <v>62727</v>
      </c>
      <c r="K29" s="1083"/>
      <c r="L29" s="1083"/>
      <c r="M29" s="1082" t="s">
        <v>3622</v>
      </c>
    </row>
    <row r="30" spans="1:13">
      <c r="A30" s="1081"/>
      <c r="B30" s="1080"/>
      <c r="C30" s="1079" t="s">
        <v>3628</v>
      </c>
      <c r="D30" s="1079"/>
      <c r="E30" s="1079"/>
      <c r="F30" s="1079"/>
      <c r="G30" s="1078"/>
      <c r="H30" s="1078"/>
      <c r="I30" s="1078"/>
      <c r="J30" s="1078"/>
      <c r="K30" s="1078"/>
      <c r="L30" s="1078"/>
      <c r="M30" s="1077"/>
    </row>
    <row r="31" spans="1:13" ht="25.5">
      <c r="A31" s="1076">
        <v>23</v>
      </c>
      <c r="B31" s="1075">
        <v>7889</v>
      </c>
      <c r="C31" s="1074" t="s">
        <v>3627</v>
      </c>
      <c r="D31" s="1073" t="s">
        <v>3626</v>
      </c>
      <c r="E31" s="1072" t="s">
        <v>3332</v>
      </c>
      <c r="F31" s="1071" t="s">
        <v>3623</v>
      </c>
      <c r="G31" s="1068">
        <v>76993</v>
      </c>
      <c r="H31" s="1070">
        <f>J31*0.13</f>
        <v>14298.7</v>
      </c>
      <c r="I31" s="1069">
        <f>J31*0.17</f>
        <v>18698.300000000003</v>
      </c>
      <c r="J31" s="1068">
        <v>109990</v>
      </c>
      <c r="K31" s="1067"/>
      <c r="L31" s="1067"/>
      <c r="M31" s="1066" t="s">
        <v>3622</v>
      </c>
    </row>
    <row r="32" spans="1:13" ht="25.5">
      <c r="A32" s="1065">
        <v>24</v>
      </c>
      <c r="B32" s="1065">
        <v>7886</v>
      </c>
      <c r="C32" s="1064" t="s">
        <v>3625</v>
      </c>
      <c r="D32" s="1063" t="s">
        <v>3624</v>
      </c>
      <c r="E32" s="1062" t="s">
        <v>2210</v>
      </c>
      <c r="F32" s="1061" t="s">
        <v>3623</v>
      </c>
      <c r="G32" s="1060">
        <v>70080.5</v>
      </c>
      <c r="H32" s="1059">
        <f>J32*0.13</f>
        <v>13014.95</v>
      </c>
      <c r="I32" s="1058">
        <f>J32-G32-H32</f>
        <v>17019.55</v>
      </c>
      <c r="J32" s="1057">
        <v>100115</v>
      </c>
      <c r="K32" s="1056"/>
      <c r="L32" s="1056"/>
      <c r="M32" s="1055" t="s">
        <v>3622</v>
      </c>
    </row>
    <row r="33" spans="2:13">
      <c r="B33" s="1051"/>
      <c r="C33" s="1053"/>
      <c r="D33" s="1053"/>
      <c r="E33" s="1053"/>
      <c r="F33" s="1053"/>
      <c r="G33" s="1052"/>
      <c r="H33" s="1052"/>
      <c r="I33" s="1052"/>
      <c r="J33" s="1052"/>
      <c r="K33" s="1045"/>
      <c r="L33" s="1054"/>
      <c r="M33" s="1054"/>
    </row>
    <row r="34" spans="2:13">
      <c r="B34" s="1051"/>
      <c r="C34" s="1048"/>
      <c r="D34" s="1049"/>
      <c r="E34" s="1049"/>
      <c r="F34" s="1048"/>
      <c r="G34" s="1046"/>
      <c r="H34" s="1047"/>
      <c r="I34" s="1047"/>
      <c r="J34" s="1046"/>
      <c r="K34" s="1045"/>
    </row>
    <row r="35" spans="2:13">
      <c r="B35" s="1051"/>
      <c r="C35" s="1048"/>
      <c r="D35" s="1049"/>
      <c r="E35" s="1049"/>
      <c r="F35" s="1048"/>
      <c r="G35" s="1046"/>
      <c r="H35" s="1047"/>
      <c r="I35" s="1047"/>
      <c r="J35" s="1046"/>
      <c r="K35" s="1045"/>
    </row>
    <row r="36" spans="2:13">
      <c r="B36" s="1051"/>
      <c r="C36" s="1048"/>
      <c r="D36" s="1049"/>
      <c r="E36" s="1049"/>
      <c r="F36" s="1048"/>
      <c r="G36" s="1046"/>
      <c r="H36" s="1047"/>
      <c r="I36" s="1047"/>
      <c r="J36" s="1046"/>
      <c r="K36" s="1045"/>
    </row>
    <row r="37" spans="2:13">
      <c r="B37" s="1051"/>
      <c r="C37" s="1048"/>
      <c r="D37" s="1049"/>
      <c r="E37" s="1049"/>
      <c r="F37" s="1048"/>
      <c r="G37" s="1046"/>
      <c r="H37" s="1047"/>
      <c r="I37" s="1047"/>
      <c r="J37" s="1046"/>
      <c r="K37" s="1045"/>
    </row>
    <row r="38" spans="2:13">
      <c r="B38" s="1051"/>
      <c r="C38" s="1048"/>
      <c r="D38" s="1049"/>
      <c r="E38" s="1049"/>
      <c r="F38" s="1048"/>
      <c r="G38" s="1046"/>
      <c r="H38" s="1047"/>
      <c r="I38" s="1047"/>
      <c r="J38" s="1046"/>
      <c r="K38" s="1045"/>
    </row>
    <row r="39" spans="2:13">
      <c r="B39" s="1051"/>
      <c r="C39" s="1048"/>
      <c r="D39" s="1049"/>
      <c r="E39" s="1049"/>
      <c r="F39" s="1048"/>
      <c r="G39" s="1046"/>
      <c r="H39" s="1047"/>
      <c r="I39" s="1047"/>
      <c r="J39" s="1046"/>
      <c r="K39" s="1045"/>
    </row>
    <row r="40" spans="2:13">
      <c r="B40" s="1051"/>
      <c r="C40" s="1048"/>
      <c r="D40" s="1049"/>
      <c r="E40" s="1049"/>
      <c r="F40" s="1048"/>
      <c r="G40" s="1046"/>
      <c r="H40" s="1047"/>
      <c r="I40" s="1047"/>
      <c r="J40" s="1046"/>
      <c r="K40" s="1045"/>
    </row>
    <row r="41" spans="2:13">
      <c r="B41" s="1051"/>
      <c r="C41" s="1048"/>
      <c r="D41" s="1049"/>
      <c r="E41" s="1049"/>
      <c r="F41" s="1048"/>
      <c r="G41" s="1046"/>
      <c r="H41" s="1047"/>
      <c r="I41" s="1047"/>
      <c r="J41" s="1046"/>
      <c r="K41" s="1045"/>
    </row>
    <row r="42" spans="2:13">
      <c r="B42" s="1051"/>
      <c r="C42" s="1048"/>
      <c r="D42" s="1049"/>
      <c r="E42" s="1049"/>
      <c r="F42" s="1048"/>
      <c r="G42" s="1046"/>
      <c r="H42" s="1047"/>
      <c r="I42" s="1047"/>
      <c r="J42" s="1046"/>
      <c r="K42" s="1045"/>
    </row>
    <row r="43" spans="2:13">
      <c r="B43" s="1051"/>
      <c r="C43" s="1048"/>
      <c r="D43" s="1049"/>
      <c r="E43" s="1049"/>
      <c r="F43" s="1048"/>
      <c r="G43" s="1046"/>
      <c r="H43" s="1047"/>
      <c r="I43" s="1047"/>
      <c r="J43" s="1046"/>
      <c r="K43" s="1045"/>
    </row>
    <row r="44" spans="2:13">
      <c r="B44" s="1051"/>
      <c r="C44" s="1048"/>
      <c r="D44" s="1049"/>
      <c r="E44" s="1049"/>
      <c r="F44" s="1048"/>
      <c r="G44" s="1046"/>
      <c r="H44" s="1047"/>
      <c r="I44" s="1047"/>
      <c r="J44" s="1046"/>
      <c r="K44" s="1045"/>
    </row>
    <row r="45" spans="2:13">
      <c r="B45" s="1051"/>
      <c r="C45" s="1053"/>
      <c r="D45" s="1053"/>
      <c r="E45" s="1053"/>
      <c r="F45" s="1053"/>
      <c r="G45" s="1052"/>
      <c r="H45" s="1052"/>
      <c r="I45" s="1052"/>
      <c r="J45" s="1052"/>
      <c r="K45" s="1045"/>
    </row>
    <row r="46" spans="2:13">
      <c r="B46" s="1051"/>
      <c r="C46" s="1050"/>
      <c r="D46" s="1049"/>
      <c r="E46" s="1049"/>
      <c r="F46" s="1048"/>
      <c r="G46" s="1046"/>
      <c r="H46" s="1047"/>
      <c r="I46" s="1047"/>
      <c r="J46" s="1046"/>
      <c r="K46" s="1045"/>
    </row>
    <row r="47" spans="2:13">
      <c r="B47" s="1051"/>
      <c r="C47" s="1050"/>
      <c r="D47" s="1049"/>
      <c r="E47" s="1049"/>
      <c r="F47" s="1048"/>
      <c r="G47" s="1046"/>
      <c r="H47" s="1047"/>
      <c r="I47" s="1047"/>
      <c r="J47" s="1046"/>
      <c r="K47" s="1045"/>
    </row>
    <row r="48" spans="2:13">
      <c r="B48" s="1051"/>
      <c r="C48" s="1050"/>
      <c r="D48" s="1049"/>
      <c r="E48" s="1049"/>
      <c r="F48" s="1048"/>
      <c r="G48" s="1047"/>
      <c r="H48" s="1047"/>
      <c r="I48" s="1047"/>
      <c r="J48" s="1046"/>
      <c r="K48" s="1045"/>
    </row>
    <row r="49" spans="2:11">
      <c r="B49" s="1051"/>
      <c r="C49" s="1050"/>
      <c r="D49" s="1049"/>
      <c r="E49" s="1049"/>
      <c r="F49" s="1048"/>
      <c r="G49" s="1047"/>
      <c r="H49" s="1047"/>
      <c r="I49" s="1047"/>
      <c r="J49" s="1046"/>
      <c r="K49" s="1045"/>
    </row>
    <row r="50" spans="2:11">
      <c r="B50" s="1051"/>
      <c r="C50" s="1050"/>
      <c r="D50" s="1049"/>
      <c r="E50" s="1049"/>
      <c r="F50" s="1048"/>
      <c r="G50" s="1046"/>
      <c r="H50" s="1047"/>
      <c r="I50" s="1047"/>
      <c r="J50" s="1046"/>
      <c r="K50" s="1045"/>
    </row>
    <row r="51" spans="2:11">
      <c r="B51" s="1051"/>
      <c r="C51" s="1050"/>
      <c r="D51" s="1049"/>
      <c r="E51" s="1049"/>
      <c r="F51" s="1048"/>
      <c r="G51" s="1046"/>
      <c r="H51" s="1047"/>
      <c r="I51" s="1047"/>
      <c r="J51" s="1046"/>
      <c r="K51" s="1045"/>
    </row>
    <row r="52" spans="2:11">
      <c r="B52" s="1051"/>
      <c r="C52" s="1050"/>
      <c r="D52" s="1049"/>
      <c r="E52" s="1049"/>
      <c r="F52" s="1048"/>
      <c r="G52" s="1046"/>
      <c r="H52" s="1047"/>
      <c r="I52" s="1047"/>
      <c r="J52" s="1046"/>
      <c r="K52" s="1045"/>
    </row>
    <row r="53" spans="2:11">
      <c r="B53" s="1051"/>
      <c r="C53" s="1050"/>
      <c r="D53" s="1049"/>
      <c r="E53" s="1049"/>
      <c r="F53" s="1048"/>
      <c r="G53" s="1046"/>
      <c r="H53" s="1047"/>
      <c r="I53" s="1047"/>
      <c r="J53" s="1046"/>
      <c r="K53" s="1045"/>
    </row>
    <row r="54" spans="2:11">
      <c r="B54" s="1051"/>
      <c r="C54" s="1050"/>
      <c r="D54" s="1049"/>
      <c r="E54" s="1049"/>
      <c r="F54" s="1048"/>
      <c r="G54" s="1046"/>
      <c r="H54" s="1047"/>
      <c r="I54" s="1047"/>
      <c r="J54" s="1046"/>
      <c r="K54" s="1045"/>
    </row>
    <row r="55" spans="2:11">
      <c r="B55" s="1051"/>
      <c r="C55" s="1050"/>
      <c r="D55" s="1049"/>
      <c r="E55" s="1049"/>
      <c r="F55" s="1048"/>
      <c r="G55" s="1046"/>
      <c r="H55" s="1047"/>
      <c r="I55" s="1047"/>
      <c r="J55" s="1046"/>
      <c r="K55" s="1045"/>
    </row>
    <row r="56" spans="2:11">
      <c r="B56" s="1051"/>
      <c r="C56" s="1050"/>
      <c r="D56" s="1049"/>
      <c r="E56" s="1049"/>
      <c r="F56" s="1048"/>
      <c r="G56" s="1046"/>
      <c r="H56" s="1047"/>
      <c r="I56" s="1047"/>
      <c r="J56" s="1046"/>
      <c r="K56" s="1045"/>
    </row>
    <row r="57" spans="2:11">
      <c r="B57" s="1051"/>
      <c r="C57" s="1050"/>
      <c r="D57" s="1049"/>
      <c r="E57" s="1049"/>
      <c r="F57" s="1048"/>
      <c r="G57" s="1046"/>
      <c r="H57" s="1047"/>
      <c r="I57" s="1047"/>
      <c r="J57" s="1046"/>
      <c r="K57" s="1045"/>
    </row>
    <row r="58" spans="2:11">
      <c r="B58" s="1044"/>
      <c r="C58" s="1044"/>
      <c r="D58" s="1044"/>
      <c r="E58" s="1044"/>
      <c r="F58" s="1044"/>
      <c r="G58" s="1044"/>
      <c r="H58" s="1044"/>
      <c r="I58" s="1044"/>
      <c r="J58" s="1044"/>
      <c r="K58" s="1044"/>
    </row>
    <row r="59" spans="2:11">
      <c r="B59" s="1044"/>
      <c r="C59" s="1044"/>
      <c r="D59" s="1044"/>
      <c r="E59" s="1044"/>
      <c r="F59" s="1044"/>
      <c r="G59" s="1044"/>
      <c r="H59" s="1044"/>
      <c r="I59" s="1044"/>
      <c r="J59" s="1044"/>
      <c r="K59" s="1044"/>
    </row>
  </sheetData>
  <autoFilter ref="A5:O29"/>
  <mergeCells count="20">
    <mergeCell ref="A3:A5"/>
    <mergeCell ref="C3:C5"/>
    <mergeCell ref="D3:D5"/>
    <mergeCell ref="C30:F30"/>
    <mergeCell ref="C33:F33"/>
    <mergeCell ref="C45:F45"/>
    <mergeCell ref="C17:F17"/>
    <mergeCell ref="E3:E5"/>
    <mergeCell ref="B3:B5"/>
    <mergeCell ref="C6:F6"/>
    <mergeCell ref="M3:M5"/>
    <mergeCell ref="A2:M2"/>
    <mergeCell ref="A1:O1"/>
    <mergeCell ref="K3:K5"/>
    <mergeCell ref="L3:L5"/>
    <mergeCell ref="F3:F5"/>
    <mergeCell ref="G3:I3"/>
    <mergeCell ref="J3:J5"/>
    <mergeCell ref="G4:H4"/>
    <mergeCell ref="I4:I5"/>
  </mergeCells>
  <pageMargins left="0.7" right="0.7" top="0.75" bottom="0.75" header="0.3" footer="0.3"/>
  <pageSetup orientation="portrait" verticalDpi="3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27"/>
  <sheetViews>
    <sheetView zoomScale="87" zoomScaleNormal="87" workbookViewId="0">
      <pane xSplit="2" ySplit="5" topLeftCell="C111" activePane="bottomRight" state="frozen"/>
      <selection activeCell="X6" sqref="X6"/>
      <selection pane="topRight" activeCell="X6" sqref="X6"/>
      <selection pane="bottomLeft" activeCell="X6" sqref="X6"/>
      <selection pane="bottomRight" activeCell="X6" sqref="X6"/>
    </sheetView>
  </sheetViews>
  <sheetFormatPr defaultRowHeight="12.75"/>
  <cols>
    <col min="1" max="1" width="5.42578125" style="853" customWidth="1"/>
    <col min="2" max="2" width="13.7109375" style="1120" customWidth="1"/>
    <col min="3" max="3" width="24.140625" style="853" customWidth="1"/>
    <col min="4" max="4" width="13.85546875" style="1000" customWidth="1"/>
    <col min="5" max="5" width="15" style="853" customWidth="1"/>
    <col min="6" max="6" width="22" style="853" customWidth="1"/>
    <col min="7" max="7" width="14.7109375" style="1000" customWidth="1"/>
    <col min="8" max="8" width="16.7109375" style="853" customWidth="1"/>
    <col min="9" max="9" width="9.42578125" style="958" customWidth="1"/>
    <col min="10" max="10" width="14.28515625" style="853" customWidth="1"/>
    <col min="11" max="11" width="15" style="853" customWidth="1"/>
    <col min="12" max="12" width="14.42578125" style="853" customWidth="1"/>
    <col min="13" max="13" width="16.42578125" style="853" customWidth="1"/>
    <col min="14" max="14" width="12.140625" style="853" customWidth="1"/>
    <col min="15" max="15" width="9.140625" style="853"/>
    <col min="16" max="16" width="22.140625" style="853" hidden="1" customWidth="1"/>
    <col min="17" max="17" width="13.140625" style="853" hidden="1" customWidth="1"/>
    <col min="18" max="18" width="17" style="853" hidden="1" customWidth="1"/>
    <col min="19" max="19" width="8.7109375" style="853" hidden="1" customWidth="1"/>
    <col min="20" max="20" width="9.140625" style="853"/>
    <col min="21" max="21" width="9.140625" style="853" customWidth="1"/>
    <col min="22" max="16384" width="9.140625" style="853"/>
  </cols>
  <sheetData>
    <row r="1" spans="1:24" ht="15" customHeight="1">
      <c r="A1" s="1220" t="s">
        <v>4012</v>
      </c>
      <c r="B1" s="1219"/>
      <c r="C1" s="1219"/>
      <c r="D1" s="1219"/>
      <c r="E1" s="1219"/>
      <c r="F1" s="1219"/>
      <c r="G1" s="1219"/>
      <c r="H1" s="1219"/>
      <c r="I1" s="1219"/>
      <c r="J1" s="1219"/>
      <c r="K1" s="1219"/>
      <c r="L1" s="1219"/>
      <c r="M1" s="1219"/>
      <c r="N1" s="1219"/>
      <c r="O1" s="1219"/>
      <c r="P1" s="1219"/>
      <c r="Q1" s="1219"/>
      <c r="R1" s="1219"/>
      <c r="S1" s="1218"/>
    </row>
    <row r="2" spans="1:24">
      <c r="A2" s="1217">
        <v>44588</v>
      </c>
      <c r="B2" s="1216"/>
      <c r="C2" s="1216"/>
      <c r="D2" s="1216"/>
      <c r="E2" s="1216"/>
      <c r="F2" s="1216"/>
      <c r="G2" s="1216"/>
      <c r="H2" s="1216"/>
      <c r="I2" s="1216"/>
      <c r="J2" s="1216"/>
      <c r="K2" s="1216"/>
      <c r="L2" s="1216"/>
      <c r="M2" s="1216"/>
      <c r="N2" s="1216"/>
      <c r="O2" s="1216"/>
      <c r="P2" s="1216"/>
      <c r="Q2" s="1216"/>
      <c r="R2" s="1216"/>
      <c r="S2" s="1215"/>
    </row>
    <row r="3" spans="1:24" ht="51" customHeight="1">
      <c r="A3" s="1204" t="s">
        <v>1475</v>
      </c>
      <c r="B3" s="1204" t="s">
        <v>3391</v>
      </c>
      <c r="C3" s="1214" t="s">
        <v>4011</v>
      </c>
      <c r="D3" s="1204" t="s">
        <v>3390</v>
      </c>
      <c r="E3" s="1213" t="s">
        <v>4010</v>
      </c>
      <c r="F3" s="1212"/>
      <c r="G3" s="1204" t="s">
        <v>4009</v>
      </c>
      <c r="H3" s="1204" t="s">
        <v>4008</v>
      </c>
      <c r="I3" s="1204" t="s">
        <v>3387</v>
      </c>
      <c r="J3" s="1211"/>
      <c r="K3" s="1206" t="s">
        <v>4007</v>
      </c>
      <c r="L3" s="1205"/>
      <c r="M3" s="1204" t="s">
        <v>4006</v>
      </c>
      <c r="N3" s="1204" t="s">
        <v>4005</v>
      </c>
      <c r="O3" s="1204" t="s">
        <v>4004</v>
      </c>
      <c r="P3" s="1210" t="s">
        <v>4003</v>
      </c>
      <c r="Q3" s="1210" t="s">
        <v>4002</v>
      </c>
      <c r="R3" s="1210" t="s">
        <v>4001</v>
      </c>
      <c r="S3" s="1210" t="s">
        <v>4000</v>
      </c>
    </row>
    <row r="4" spans="1:24" ht="22.5" customHeight="1">
      <c r="A4" s="1203"/>
      <c r="B4" s="1203"/>
      <c r="C4" s="1209"/>
      <c r="D4" s="1203"/>
      <c r="E4" s="1208"/>
      <c r="F4" s="1207"/>
      <c r="G4" s="1203"/>
      <c r="H4" s="1203"/>
      <c r="I4" s="1203"/>
      <c r="J4" s="1206" t="s">
        <v>3609</v>
      </c>
      <c r="K4" s="1205"/>
      <c r="L4" s="1204" t="s">
        <v>3999</v>
      </c>
      <c r="M4" s="1203"/>
      <c r="N4" s="1203"/>
      <c r="O4" s="1203"/>
      <c r="P4" s="1202"/>
      <c r="Q4" s="1202"/>
      <c r="R4" s="1202"/>
      <c r="S4" s="1202"/>
    </row>
    <row r="5" spans="1:24" ht="45.75" customHeight="1">
      <c r="A5" s="1197"/>
      <c r="B5" s="1197"/>
      <c r="C5" s="1201"/>
      <c r="D5" s="1197"/>
      <c r="E5" s="1200"/>
      <c r="F5" s="1199"/>
      <c r="G5" s="1197"/>
      <c r="H5" s="1197"/>
      <c r="I5" s="1197"/>
      <c r="J5" s="1198" t="s">
        <v>3608</v>
      </c>
      <c r="K5" s="1198" t="s">
        <v>3998</v>
      </c>
      <c r="L5" s="1197"/>
      <c r="M5" s="1197"/>
      <c r="N5" s="1197"/>
      <c r="O5" s="1197"/>
      <c r="P5" s="1196"/>
      <c r="Q5" s="1196"/>
      <c r="R5" s="1196"/>
      <c r="S5" s="1196"/>
    </row>
    <row r="6" spans="1:24" ht="25.5">
      <c r="A6" s="1134">
        <v>1</v>
      </c>
      <c r="B6" s="1133" t="s">
        <v>3997</v>
      </c>
      <c r="C6" s="1174" t="s">
        <v>3833</v>
      </c>
      <c r="D6" s="1193" t="s">
        <v>3996</v>
      </c>
      <c r="E6" s="1170">
        <v>42461</v>
      </c>
      <c r="F6" s="1170">
        <v>44286</v>
      </c>
      <c r="G6" s="1004" t="s">
        <v>3423</v>
      </c>
      <c r="H6" s="1195" t="s">
        <v>3964</v>
      </c>
      <c r="I6" s="1173">
        <v>1.2</v>
      </c>
      <c r="J6" s="1143">
        <f>M6*85/100</f>
        <v>113318.6</v>
      </c>
      <c r="K6" s="1127">
        <f>M6*13/100</f>
        <v>17331.080000000002</v>
      </c>
      <c r="L6" s="1127">
        <f>M6*2/100</f>
        <v>2666.32</v>
      </c>
      <c r="M6" s="1172">
        <v>133316</v>
      </c>
      <c r="N6" s="1171">
        <v>13584.48</v>
      </c>
      <c r="O6" s="1194"/>
      <c r="P6" s="1004" t="s">
        <v>3685</v>
      </c>
      <c r="Q6" s="1170">
        <v>42461</v>
      </c>
      <c r="R6" s="1170">
        <v>44286</v>
      </c>
      <c r="S6" s="1169"/>
    </row>
    <row r="7" spans="1:24" ht="25.5">
      <c r="A7" s="1134">
        <v>2</v>
      </c>
      <c r="B7" s="1133" t="s">
        <v>3995</v>
      </c>
      <c r="C7" s="1174" t="s">
        <v>3833</v>
      </c>
      <c r="D7" s="1193" t="s">
        <v>3994</v>
      </c>
      <c r="E7" s="1170">
        <v>42461</v>
      </c>
      <c r="F7" s="1170">
        <v>44104</v>
      </c>
      <c r="G7" s="1004" t="s">
        <v>3423</v>
      </c>
      <c r="H7" s="1174" t="s">
        <v>3964</v>
      </c>
      <c r="I7" s="1173">
        <v>3.1</v>
      </c>
      <c r="J7" s="1143">
        <f>M7*85/100</f>
        <v>115832.05</v>
      </c>
      <c r="K7" s="1127">
        <f>M7*13/100</f>
        <v>17715.490000000002</v>
      </c>
      <c r="L7" s="1127">
        <f>M7*2/100</f>
        <v>2725.46</v>
      </c>
      <c r="M7" s="1172">
        <v>136273</v>
      </c>
      <c r="N7" s="1171">
        <f>11210.72+1148.98</f>
        <v>12359.699999999999</v>
      </c>
      <c r="O7" s="1194"/>
      <c r="P7" s="1004" t="s">
        <v>3685</v>
      </c>
      <c r="Q7" s="1170">
        <v>42461</v>
      </c>
      <c r="R7" s="1170">
        <v>44104</v>
      </c>
      <c r="S7" s="1169"/>
    </row>
    <row r="8" spans="1:24" ht="25.5">
      <c r="A8" s="1134">
        <v>3</v>
      </c>
      <c r="B8" s="1133" t="s">
        <v>3993</v>
      </c>
      <c r="C8" s="1174" t="s">
        <v>3992</v>
      </c>
      <c r="D8" s="1193" t="s">
        <v>3991</v>
      </c>
      <c r="E8" s="1170">
        <v>42736</v>
      </c>
      <c r="F8" s="1170">
        <v>44561</v>
      </c>
      <c r="G8" s="1004" t="s">
        <v>3685</v>
      </c>
      <c r="H8" s="1174" t="s">
        <v>3990</v>
      </c>
      <c r="I8" s="1173">
        <v>4.2</v>
      </c>
      <c r="J8" s="1143">
        <f>M8*85/100</f>
        <v>157717.5</v>
      </c>
      <c r="K8" s="1127">
        <f>M8*13/100</f>
        <v>24121.5</v>
      </c>
      <c r="L8" s="1127">
        <f>M8*2/100</f>
        <v>3711</v>
      </c>
      <c r="M8" s="1172">
        <v>185550</v>
      </c>
      <c r="N8" s="1171">
        <v>13520.93</v>
      </c>
      <c r="O8" s="1124"/>
      <c r="P8" s="1004" t="s">
        <v>3685</v>
      </c>
      <c r="Q8" s="1170">
        <v>42736</v>
      </c>
      <c r="R8" s="1170">
        <v>44561</v>
      </c>
      <c r="S8" s="1169"/>
    </row>
    <row r="9" spans="1:24" ht="15.75">
      <c r="A9" s="1134">
        <v>4</v>
      </c>
      <c r="B9" s="1133" t="s">
        <v>3989</v>
      </c>
      <c r="C9" s="1136" t="s">
        <v>3482</v>
      </c>
      <c r="D9" s="1193" t="s">
        <v>3988</v>
      </c>
      <c r="E9" s="1170">
        <v>42461</v>
      </c>
      <c r="F9" s="1170">
        <v>44286</v>
      </c>
      <c r="G9" s="1004" t="s">
        <v>3423</v>
      </c>
      <c r="H9" s="1136" t="s">
        <v>3676</v>
      </c>
      <c r="I9" s="1173">
        <v>4.0999999999999996</v>
      </c>
      <c r="J9" s="1143">
        <f>M9*85/100</f>
        <v>174312.9</v>
      </c>
      <c r="K9" s="1127">
        <f>M9*13/100</f>
        <v>26659.62</v>
      </c>
      <c r="L9" s="1127">
        <f>M9*2/100</f>
        <v>4101.4799999999996</v>
      </c>
      <c r="M9" s="1172">
        <v>205074</v>
      </c>
      <c r="N9" s="1171"/>
      <c r="O9" s="1124"/>
      <c r="P9" s="1004" t="s">
        <v>3685</v>
      </c>
      <c r="Q9" s="1170">
        <v>42461</v>
      </c>
      <c r="R9" s="1170">
        <v>44286</v>
      </c>
      <c r="S9" s="1169"/>
    </row>
    <row r="10" spans="1:24" ht="25.5">
      <c r="A10" s="1134">
        <v>5</v>
      </c>
      <c r="B10" s="1133" t="s">
        <v>3987</v>
      </c>
      <c r="C10" s="1174" t="s">
        <v>3986</v>
      </c>
      <c r="D10" s="1193" t="s">
        <v>3985</v>
      </c>
      <c r="E10" s="1170">
        <v>42461</v>
      </c>
      <c r="F10" s="1170">
        <v>43921</v>
      </c>
      <c r="G10" s="1004" t="s">
        <v>3423</v>
      </c>
      <c r="H10" s="1174" t="s">
        <v>3984</v>
      </c>
      <c r="I10" s="1173">
        <v>4.0999999999999996</v>
      </c>
      <c r="J10" s="1143">
        <f>M10*85/100</f>
        <v>136745.45000000001</v>
      </c>
      <c r="K10" s="1127">
        <f>M10*13/100</f>
        <v>20914.009999999998</v>
      </c>
      <c r="L10" s="1127">
        <f>M10*2/100</f>
        <v>3217.54</v>
      </c>
      <c r="M10" s="1127">
        <v>160877</v>
      </c>
      <c r="N10" s="1171">
        <v>13378.58</v>
      </c>
      <c r="O10" s="1124"/>
      <c r="P10" s="1004" t="s">
        <v>3685</v>
      </c>
      <c r="Q10" s="1170">
        <v>42461</v>
      </c>
      <c r="R10" s="1170">
        <v>43921</v>
      </c>
      <c r="S10" s="1169"/>
    </row>
    <row r="11" spans="1:24" ht="49.5" customHeight="1">
      <c r="A11" s="1134">
        <v>6</v>
      </c>
      <c r="B11" s="1192" t="s">
        <v>3982</v>
      </c>
      <c r="C11" s="1174" t="s">
        <v>3983</v>
      </c>
      <c r="D11" s="1182" t="s">
        <v>3980</v>
      </c>
      <c r="E11" s="1191">
        <v>42461</v>
      </c>
      <c r="F11" s="1191">
        <v>43921</v>
      </c>
      <c r="G11" s="1151" t="s">
        <v>3423</v>
      </c>
      <c r="H11" s="1180" t="s">
        <v>3947</v>
      </c>
      <c r="I11" s="1179">
        <v>3.1</v>
      </c>
      <c r="J11" s="1143">
        <f>M11*85/100</f>
        <v>92658.5</v>
      </c>
      <c r="K11" s="1127">
        <f>M11*13/100</f>
        <v>14171.3</v>
      </c>
      <c r="L11" s="1127">
        <f>M11*2/100</f>
        <v>2180.1999999999998</v>
      </c>
      <c r="M11" s="1127">
        <v>109010</v>
      </c>
      <c r="N11" s="1171"/>
      <c r="O11" s="1124"/>
      <c r="P11" s="1157" t="s">
        <v>3685</v>
      </c>
      <c r="Q11" s="1187">
        <v>42461</v>
      </c>
      <c r="R11" s="1187">
        <v>43921</v>
      </c>
      <c r="S11" s="1186"/>
      <c r="T11" s="1054"/>
    </row>
    <row r="12" spans="1:24" ht="64.150000000000006" customHeight="1">
      <c r="A12" s="1134">
        <v>7</v>
      </c>
      <c r="B12" s="1192" t="s">
        <v>3982</v>
      </c>
      <c r="C12" s="1174" t="s">
        <v>3981</v>
      </c>
      <c r="D12" s="1182" t="s">
        <v>3980</v>
      </c>
      <c r="E12" s="1191">
        <v>42461</v>
      </c>
      <c r="F12" s="1191">
        <v>43921</v>
      </c>
      <c r="G12" s="1151" t="s">
        <v>3423</v>
      </c>
      <c r="H12" s="1180" t="s">
        <v>3947</v>
      </c>
      <c r="I12" s="1179">
        <v>3.1</v>
      </c>
      <c r="J12" s="1143">
        <f>M12*75/100</f>
        <v>53721</v>
      </c>
      <c r="K12" s="1127">
        <f>M12*13/100</f>
        <v>9311.64</v>
      </c>
      <c r="L12" s="1127">
        <f>M12*12/100</f>
        <v>8595.36</v>
      </c>
      <c r="M12" s="1127">
        <v>71628</v>
      </c>
      <c r="N12" s="1171">
        <f>7175.83+1838.36</f>
        <v>9014.19</v>
      </c>
      <c r="O12" s="1124"/>
      <c r="P12" s="1149"/>
      <c r="Q12" s="1178"/>
      <c r="R12" s="1178"/>
      <c r="S12" s="1177"/>
      <c r="X12" s="853" t="s">
        <v>3979</v>
      </c>
    </row>
    <row r="13" spans="1:24" ht="27.75" customHeight="1">
      <c r="A13" s="1134">
        <v>8</v>
      </c>
      <c r="B13" s="1133" t="s">
        <v>3978</v>
      </c>
      <c r="C13" s="1136" t="s">
        <v>3931</v>
      </c>
      <c r="D13" s="1175" t="s">
        <v>3977</v>
      </c>
      <c r="E13" s="1170">
        <v>42736</v>
      </c>
      <c r="F13" s="1170">
        <v>44561</v>
      </c>
      <c r="G13" s="1004" t="s">
        <v>3685</v>
      </c>
      <c r="H13" s="1136" t="s">
        <v>3665</v>
      </c>
      <c r="I13" s="1173">
        <v>3.1</v>
      </c>
      <c r="J13" s="1143">
        <f>M13*85/100</f>
        <v>153886.54999999999</v>
      </c>
      <c r="K13" s="1127">
        <f>M13*13/100</f>
        <v>23535.59</v>
      </c>
      <c r="L13" s="1127">
        <f>M13*2/100</f>
        <v>3620.86</v>
      </c>
      <c r="M13" s="1172">
        <v>181043</v>
      </c>
      <c r="N13" s="1171"/>
      <c r="O13" s="1124"/>
      <c r="P13" s="1004" t="s">
        <v>3685</v>
      </c>
      <c r="Q13" s="1170">
        <v>42736</v>
      </c>
      <c r="R13" s="1170">
        <v>44561</v>
      </c>
      <c r="S13" s="1169"/>
    </row>
    <row r="14" spans="1:24" ht="25.5">
      <c r="A14" s="1134">
        <v>9</v>
      </c>
      <c r="B14" s="1133" t="s">
        <v>3976</v>
      </c>
      <c r="C14" s="1174" t="s">
        <v>3716</v>
      </c>
      <c r="D14" s="1175" t="s">
        <v>3975</v>
      </c>
      <c r="E14" s="1170">
        <v>42736</v>
      </c>
      <c r="F14" s="1170">
        <v>44561</v>
      </c>
      <c r="G14" s="1004" t="s">
        <v>3685</v>
      </c>
      <c r="H14" s="1174" t="s">
        <v>3857</v>
      </c>
      <c r="I14" s="1173">
        <v>1.2</v>
      </c>
      <c r="J14" s="1143">
        <f>M14*85/100</f>
        <v>193154</v>
      </c>
      <c r="K14" s="1127">
        <f>M14*13/100</f>
        <v>29541.200000000001</v>
      </c>
      <c r="L14" s="1127">
        <f>M14*2/100</f>
        <v>4544.8</v>
      </c>
      <c r="M14" s="1172">
        <v>227240</v>
      </c>
      <c r="N14" s="1171">
        <v>17199.43</v>
      </c>
      <c r="O14" s="1124"/>
      <c r="P14" s="1004" t="s">
        <v>3685</v>
      </c>
      <c r="Q14" s="1170">
        <v>42736</v>
      </c>
      <c r="R14" s="1170">
        <v>44561</v>
      </c>
      <c r="S14" s="1169"/>
    </row>
    <row r="15" spans="1:24" ht="34.15" customHeight="1">
      <c r="A15" s="1134">
        <v>10</v>
      </c>
      <c r="B15" s="1192" t="s">
        <v>3973</v>
      </c>
      <c r="C15" s="1174" t="s">
        <v>3792</v>
      </c>
      <c r="D15" s="1182" t="s">
        <v>3974</v>
      </c>
      <c r="E15" s="1191">
        <v>42461</v>
      </c>
      <c r="F15" s="1191">
        <v>44286</v>
      </c>
      <c r="G15" s="1151" t="s">
        <v>3423</v>
      </c>
      <c r="H15" s="1180" t="s">
        <v>3881</v>
      </c>
      <c r="I15" s="1173">
        <v>1.2</v>
      </c>
      <c r="J15" s="1143">
        <f>M15*85/100</f>
        <v>117636.6</v>
      </c>
      <c r="K15" s="1127">
        <f>M15*13/100</f>
        <v>17991.48</v>
      </c>
      <c r="L15" s="1127">
        <f>M15*2/100</f>
        <v>2767.92</v>
      </c>
      <c r="M15" s="1172">
        <v>138396</v>
      </c>
      <c r="N15" s="1171">
        <v>15586.09</v>
      </c>
      <c r="O15" s="1124"/>
      <c r="P15" s="1157" t="s">
        <v>3685</v>
      </c>
      <c r="Q15" s="1187">
        <v>42461</v>
      </c>
      <c r="R15" s="1187">
        <v>44286</v>
      </c>
      <c r="S15" s="1186"/>
    </row>
    <row r="16" spans="1:24" ht="118.5" customHeight="1">
      <c r="A16" s="1134">
        <v>11</v>
      </c>
      <c r="B16" s="1192" t="s">
        <v>3973</v>
      </c>
      <c r="C16" s="1174" t="s">
        <v>3972</v>
      </c>
      <c r="D16" s="1182" t="s">
        <v>3971</v>
      </c>
      <c r="E16" s="1191">
        <v>42461</v>
      </c>
      <c r="F16" s="1191">
        <v>44286</v>
      </c>
      <c r="G16" s="1151" t="s">
        <v>3423</v>
      </c>
      <c r="H16" s="1180" t="s">
        <v>3881</v>
      </c>
      <c r="I16" s="1173">
        <v>2.2000000000000002</v>
      </c>
      <c r="J16" s="1143">
        <f>M16*85/100</f>
        <v>145812.4</v>
      </c>
      <c r="K16" s="1127">
        <f>M16*13/100</f>
        <v>22300.720000000001</v>
      </c>
      <c r="L16" s="1127">
        <f>M16*2/100</f>
        <v>3430.88</v>
      </c>
      <c r="M16" s="1172">
        <v>171544</v>
      </c>
      <c r="N16" s="1171"/>
      <c r="O16" s="1124"/>
      <c r="P16" s="1149"/>
      <c r="Q16" s="1178"/>
      <c r="R16" s="1178"/>
      <c r="S16" s="1177"/>
    </row>
    <row r="17" spans="1:19" ht="51">
      <c r="A17" s="1134">
        <v>12</v>
      </c>
      <c r="B17" s="1133" t="s">
        <v>3970</v>
      </c>
      <c r="C17" s="1174" t="s">
        <v>3969</v>
      </c>
      <c r="D17" s="1175" t="s">
        <v>3968</v>
      </c>
      <c r="E17" s="1170">
        <v>42736</v>
      </c>
      <c r="F17" s="1170">
        <v>44377</v>
      </c>
      <c r="G17" s="1004" t="s">
        <v>3685</v>
      </c>
      <c r="H17" s="1174" t="s">
        <v>3967</v>
      </c>
      <c r="I17" s="1173">
        <v>3.1</v>
      </c>
      <c r="J17" s="1143">
        <f>M17*85/100</f>
        <v>109984.9</v>
      </c>
      <c r="K17" s="1127">
        <f>M17*13/100</f>
        <v>16821.22</v>
      </c>
      <c r="L17" s="1127">
        <f>M17*2/100</f>
        <v>2587.88</v>
      </c>
      <c r="M17" s="1172">
        <v>129394</v>
      </c>
      <c r="N17" s="1171">
        <v>16539.8</v>
      </c>
      <c r="O17" s="1124"/>
      <c r="P17" s="1004" t="s">
        <v>3685</v>
      </c>
      <c r="Q17" s="1170">
        <v>42736</v>
      </c>
      <c r="R17" s="1170">
        <v>44377</v>
      </c>
      <c r="S17" s="1169"/>
    </row>
    <row r="18" spans="1:19" ht="25.5">
      <c r="A18" s="1134">
        <v>13</v>
      </c>
      <c r="B18" s="1133" t="s">
        <v>3966</v>
      </c>
      <c r="C18" s="1174" t="s">
        <v>3833</v>
      </c>
      <c r="D18" s="1175" t="s">
        <v>3965</v>
      </c>
      <c r="E18" s="1170">
        <v>42461</v>
      </c>
      <c r="F18" s="1170">
        <v>44104</v>
      </c>
      <c r="G18" s="1004" t="s">
        <v>3423</v>
      </c>
      <c r="H18" s="1174" t="s">
        <v>3964</v>
      </c>
      <c r="I18" s="1173">
        <v>2.1</v>
      </c>
      <c r="J18" s="1143">
        <f>M18*85/100</f>
        <v>126718</v>
      </c>
      <c r="K18" s="1127">
        <f>M18*13/100</f>
        <v>19380.400000000001</v>
      </c>
      <c r="L18" s="1127">
        <f>M18*2/100</f>
        <v>2981.6</v>
      </c>
      <c r="M18" s="1172">
        <v>149080</v>
      </c>
      <c r="N18" s="1171">
        <v>12926.45</v>
      </c>
      <c r="O18" s="1124"/>
      <c r="P18" s="1004" t="s">
        <v>3685</v>
      </c>
      <c r="Q18" s="1170">
        <v>42461</v>
      </c>
      <c r="R18" s="1170">
        <v>44104</v>
      </c>
      <c r="S18" s="1169"/>
    </row>
    <row r="19" spans="1:19" ht="38.25">
      <c r="A19" s="1134">
        <v>14</v>
      </c>
      <c r="B19" s="1133" t="s">
        <v>3963</v>
      </c>
      <c r="C19" s="1174" t="s">
        <v>460</v>
      </c>
      <c r="D19" s="1175" t="s">
        <v>3962</v>
      </c>
      <c r="E19" s="1170">
        <v>42736</v>
      </c>
      <c r="F19" s="1170">
        <v>44561</v>
      </c>
      <c r="G19" s="1004" t="s">
        <v>3685</v>
      </c>
      <c r="H19" s="1174" t="s">
        <v>1512</v>
      </c>
      <c r="I19" s="1173">
        <v>3.1</v>
      </c>
      <c r="J19" s="1143">
        <f>M19*85/100</f>
        <v>198186</v>
      </c>
      <c r="K19" s="1127">
        <f>M19*13/100</f>
        <v>30310.799999999999</v>
      </c>
      <c r="L19" s="1127">
        <f>M19*2/100</f>
        <v>4663.2</v>
      </c>
      <c r="M19" s="1127">
        <v>233160</v>
      </c>
      <c r="N19" s="1171">
        <v>25280.79</v>
      </c>
      <c r="O19" s="1124"/>
      <c r="P19" s="1004" t="s">
        <v>3685</v>
      </c>
      <c r="Q19" s="1170">
        <v>42736</v>
      </c>
      <c r="R19" s="1170">
        <v>44561</v>
      </c>
      <c r="S19" s="1169"/>
    </row>
    <row r="20" spans="1:19" ht="25.5">
      <c r="A20" s="1134">
        <v>15</v>
      </c>
      <c r="B20" s="1133" t="s">
        <v>3961</v>
      </c>
      <c r="C20" s="1174" t="s">
        <v>3792</v>
      </c>
      <c r="D20" s="1175" t="s">
        <v>3960</v>
      </c>
      <c r="E20" s="1170">
        <v>42736</v>
      </c>
      <c r="F20" s="1170">
        <v>44196</v>
      </c>
      <c r="G20" s="1004" t="s">
        <v>3423</v>
      </c>
      <c r="H20" s="1174" t="s">
        <v>3881</v>
      </c>
      <c r="I20" s="1173">
        <v>3.1</v>
      </c>
      <c r="J20" s="1143">
        <f>M20*85/100</f>
        <v>172598.45</v>
      </c>
      <c r="K20" s="1127">
        <f>M20*13/100</f>
        <v>26397.41</v>
      </c>
      <c r="L20" s="1127">
        <f>M20*2/100</f>
        <v>4061.14</v>
      </c>
      <c r="M20" s="1172">
        <v>203057</v>
      </c>
      <c r="N20" s="1171">
        <v>19700.57</v>
      </c>
      <c r="O20" s="1124"/>
      <c r="P20" s="1004" t="s">
        <v>3685</v>
      </c>
      <c r="Q20" s="1170">
        <v>42736</v>
      </c>
      <c r="R20" s="1170">
        <v>44196</v>
      </c>
      <c r="S20" s="1169"/>
    </row>
    <row r="21" spans="1:19" ht="38.25">
      <c r="A21" s="1134">
        <v>16</v>
      </c>
      <c r="B21" s="1133" t="s">
        <v>3959</v>
      </c>
      <c r="C21" s="1174" t="s">
        <v>3958</v>
      </c>
      <c r="D21" s="1175" t="s">
        <v>3957</v>
      </c>
      <c r="E21" s="1170">
        <v>42736</v>
      </c>
      <c r="F21" s="1170">
        <v>44561</v>
      </c>
      <c r="G21" s="1004" t="s">
        <v>3685</v>
      </c>
      <c r="H21" s="1174" t="s">
        <v>1681</v>
      </c>
      <c r="I21" s="1173">
        <v>4.0999999999999996</v>
      </c>
      <c r="J21" s="1143">
        <f>M21*85/100</f>
        <v>114373.45</v>
      </c>
      <c r="K21" s="1127">
        <f>M21*13/100</f>
        <v>17492.41</v>
      </c>
      <c r="L21" s="1127">
        <f>M21*2/100</f>
        <v>2691.14</v>
      </c>
      <c r="M21" s="1172">
        <v>134557</v>
      </c>
      <c r="N21" s="1171">
        <v>14907.36</v>
      </c>
      <c r="O21" s="1190"/>
      <c r="P21" s="1004" t="s">
        <v>3685</v>
      </c>
      <c r="Q21" s="1170">
        <v>42736</v>
      </c>
      <c r="R21" s="1170">
        <v>44561</v>
      </c>
      <c r="S21" s="1169"/>
    </row>
    <row r="22" spans="1:19" ht="25.5">
      <c r="A22" s="1134">
        <v>17</v>
      </c>
      <c r="B22" s="1133" t="s">
        <v>3956</v>
      </c>
      <c r="C22" s="1136" t="s">
        <v>3955</v>
      </c>
      <c r="D22" s="1175" t="s">
        <v>3954</v>
      </c>
      <c r="E22" s="1170">
        <v>42736</v>
      </c>
      <c r="F22" s="1170">
        <v>44561</v>
      </c>
      <c r="G22" s="1004" t="s">
        <v>3685</v>
      </c>
      <c r="H22" s="1136" t="s">
        <v>3294</v>
      </c>
      <c r="I22" s="1173">
        <v>1.2</v>
      </c>
      <c r="J22" s="1143">
        <f>M22*85/100</f>
        <v>114488.2</v>
      </c>
      <c r="K22" s="1127">
        <f>M22*13/100</f>
        <v>17509.96</v>
      </c>
      <c r="L22" s="1127">
        <f>M22*2/100</f>
        <v>2693.84</v>
      </c>
      <c r="M22" s="1172">
        <v>134692</v>
      </c>
      <c r="N22" s="1171"/>
      <c r="O22" s="1124"/>
      <c r="P22" s="1004" t="s">
        <v>3685</v>
      </c>
      <c r="Q22" s="1170">
        <v>42736</v>
      </c>
      <c r="R22" s="1170">
        <v>44561</v>
      </c>
      <c r="S22" s="1169"/>
    </row>
    <row r="23" spans="1:19" ht="25.5">
      <c r="A23" s="1134">
        <v>18</v>
      </c>
      <c r="B23" s="1133" t="s">
        <v>3953</v>
      </c>
      <c r="C23" s="1136" t="s">
        <v>3952</v>
      </c>
      <c r="D23" s="1175" t="s">
        <v>3951</v>
      </c>
      <c r="E23" s="1170">
        <v>42736</v>
      </c>
      <c r="F23" s="1170">
        <v>44561</v>
      </c>
      <c r="G23" s="1004" t="s">
        <v>3685</v>
      </c>
      <c r="H23" s="1136" t="s">
        <v>3896</v>
      </c>
      <c r="I23" s="1173">
        <v>4.0999999999999996</v>
      </c>
      <c r="J23" s="1143">
        <f>M23*85/100</f>
        <v>130655.2</v>
      </c>
      <c r="K23" s="1127">
        <f>M23*13/100</f>
        <v>19982.560000000001</v>
      </c>
      <c r="L23" s="1127">
        <f>M23*2/100</f>
        <v>3074.24</v>
      </c>
      <c r="M23" s="1172">
        <v>153712</v>
      </c>
      <c r="N23" s="1171">
        <v>13820.11</v>
      </c>
      <c r="O23" s="1124"/>
      <c r="P23" s="1004" t="s">
        <v>3685</v>
      </c>
      <c r="Q23" s="1170">
        <v>42736</v>
      </c>
      <c r="R23" s="1170">
        <v>44561</v>
      </c>
      <c r="S23" s="1169"/>
    </row>
    <row r="24" spans="1:19" ht="25.5">
      <c r="A24" s="1134">
        <v>19</v>
      </c>
      <c r="B24" s="1133" t="s">
        <v>3950</v>
      </c>
      <c r="C24" s="1174" t="s">
        <v>3949</v>
      </c>
      <c r="D24" s="1175" t="s">
        <v>3948</v>
      </c>
      <c r="E24" s="1170">
        <v>42736</v>
      </c>
      <c r="F24" s="1170">
        <v>44561</v>
      </c>
      <c r="G24" s="1004" t="s">
        <v>3685</v>
      </c>
      <c r="H24" s="1174" t="s">
        <v>3947</v>
      </c>
      <c r="I24" s="1173">
        <v>3.1</v>
      </c>
      <c r="J24" s="1143">
        <f>M24*85/100</f>
        <v>107096.6</v>
      </c>
      <c r="K24" s="1127">
        <f>M24*13/100</f>
        <v>16379.48</v>
      </c>
      <c r="L24" s="1127">
        <f>M24*2/100</f>
        <v>2519.92</v>
      </c>
      <c r="M24" s="1172">
        <v>125996</v>
      </c>
      <c r="N24" s="1171">
        <v>13303.87</v>
      </c>
      <c r="O24" s="1124"/>
      <c r="P24" s="1004" t="s">
        <v>3685</v>
      </c>
      <c r="Q24" s="1170">
        <v>42736</v>
      </c>
      <c r="R24" s="1170">
        <v>44561</v>
      </c>
      <c r="S24" s="1169"/>
    </row>
    <row r="25" spans="1:19" ht="15.75">
      <c r="A25" s="1134">
        <v>20</v>
      </c>
      <c r="B25" s="1133" t="s">
        <v>3946</v>
      </c>
      <c r="C25" s="1136" t="s">
        <v>3945</v>
      </c>
      <c r="D25" s="1175" t="s">
        <v>3944</v>
      </c>
      <c r="E25" s="1170">
        <v>42461</v>
      </c>
      <c r="F25" s="1170">
        <v>44104</v>
      </c>
      <c r="G25" s="1004" t="s">
        <v>3423</v>
      </c>
      <c r="H25" s="1136" t="s">
        <v>3943</v>
      </c>
      <c r="I25" s="1173">
        <v>4.0999999999999996</v>
      </c>
      <c r="J25" s="1143">
        <f>M25*85/100</f>
        <v>126773.25</v>
      </c>
      <c r="K25" s="1127">
        <f>M25*13/100</f>
        <v>19388.849999999999</v>
      </c>
      <c r="L25" s="1127">
        <f>M25*2/100</f>
        <v>2982.9</v>
      </c>
      <c r="M25" s="1172">
        <v>149145</v>
      </c>
      <c r="N25" s="1171">
        <v>18852.53</v>
      </c>
      <c r="O25" s="1124"/>
      <c r="P25" s="1004" t="s">
        <v>3685</v>
      </c>
      <c r="Q25" s="1170">
        <v>42461</v>
      </c>
      <c r="R25" s="1170">
        <v>44104</v>
      </c>
      <c r="S25" s="1169"/>
    </row>
    <row r="26" spans="1:19" ht="38.25">
      <c r="A26" s="1134">
        <v>21</v>
      </c>
      <c r="B26" s="1133" t="s">
        <v>3942</v>
      </c>
      <c r="C26" s="1174" t="s">
        <v>3941</v>
      </c>
      <c r="D26" s="1175" t="s">
        <v>3940</v>
      </c>
      <c r="E26" s="1170">
        <v>42461</v>
      </c>
      <c r="F26" s="1170">
        <v>43921</v>
      </c>
      <c r="G26" s="1004" t="s">
        <v>3423</v>
      </c>
      <c r="H26" s="1174" t="s">
        <v>3896</v>
      </c>
      <c r="I26" s="1173">
        <v>1.2</v>
      </c>
      <c r="J26" s="1143">
        <f>M26*85/100</f>
        <v>101999.15</v>
      </c>
      <c r="K26" s="1127">
        <f>M26*13/100</f>
        <v>15599.87</v>
      </c>
      <c r="L26" s="1127">
        <f>M26*2/100</f>
        <v>2399.98</v>
      </c>
      <c r="M26" s="1172">
        <v>119999</v>
      </c>
      <c r="N26" s="1171">
        <v>15561.13</v>
      </c>
      <c r="O26" s="1124"/>
      <c r="P26" s="1004" t="s">
        <v>3685</v>
      </c>
      <c r="Q26" s="1170">
        <v>42461</v>
      </c>
      <c r="R26" s="1170">
        <v>43921</v>
      </c>
      <c r="S26" s="1169"/>
    </row>
    <row r="27" spans="1:19" ht="38.25">
      <c r="A27" s="1134">
        <v>22</v>
      </c>
      <c r="B27" s="1133" t="s">
        <v>3939</v>
      </c>
      <c r="C27" s="1174" t="s">
        <v>3918</v>
      </c>
      <c r="D27" s="1175" t="s">
        <v>3938</v>
      </c>
      <c r="E27" s="1170">
        <v>42461</v>
      </c>
      <c r="F27" s="1170">
        <v>43921</v>
      </c>
      <c r="G27" s="1004" t="s">
        <v>3423</v>
      </c>
      <c r="H27" s="1174" t="s">
        <v>3916</v>
      </c>
      <c r="I27" s="1173">
        <v>2.1</v>
      </c>
      <c r="J27" s="1143">
        <f>M27*85/100</f>
        <v>102836.4</v>
      </c>
      <c r="K27" s="1127">
        <f>M27*13/100</f>
        <v>15727.92</v>
      </c>
      <c r="L27" s="1127">
        <f>M27*2/100</f>
        <v>2419.6799999999998</v>
      </c>
      <c r="M27" s="1172">
        <v>120984</v>
      </c>
      <c r="N27" s="1171">
        <v>15728.03</v>
      </c>
      <c r="O27" s="1124"/>
      <c r="P27" s="1004" t="s">
        <v>3685</v>
      </c>
      <c r="Q27" s="1170">
        <v>42461</v>
      </c>
      <c r="R27" s="1170">
        <v>43921</v>
      </c>
      <c r="S27" s="1169"/>
    </row>
    <row r="28" spans="1:19" ht="38.25">
      <c r="A28" s="1134">
        <v>23</v>
      </c>
      <c r="B28" s="1133" t="s">
        <v>3937</v>
      </c>
      <c r="C28" s="1174" t="s">
        <v>3936</v>
      </c>
      <c r="D28" s="1175" t="s">
        <v>3935</v>
      </c>
      <c r="E28" s="1170">
        <v>42461</v>
      </c>
      <c r="F28" s="1170">
        <v>43921</v>
      </c>
      <c r="G28" s="1004" t="s">
        <v>3423</v>
      </c>
      <c r="H28" s="1174" t="s">
        <v>3896</v>
      </c>
      <c r="I28" s="1173">
        <v>4.0999999999999996</v>
      </c>
      <c r="J28" s="1143">
        <f>M28*85/100</f>
        <v>90390.7</v>
      </c>
      <c r="K28" s="1127">
        <f>M28*13/100</f>
        <v>13824.46</v>
      </c>
      <c r="L28" s="1127">
        <f>M28*2/100</f>
        <v>2126.84</v>
      </c>
      <c r="M28" s="1172">
        <v>106342</v>
      </c>
      <c r="N28" s="1171">
        <f>8270.38+5391.55</f>
        <v>13661.93</v>
      </c>
      <c r="O28" s="1124"/>
      <c r="P28" s="1004" t="s">
        <v>3685</v>
      </c>
      <c r="Q28" s="1170">
        <v>42461</v>
      </c>
      <c r="R28" s="1170">
        <v>43921</v>
      </c>
      <c r="S28" s="1169"/>
    </row>
    <row r="29" spans="1:19" ht="38.25">
      <c r="A29" s="1134">
        <v>24</v>
      </c>
      <c r="B29" s="1133" t="s">
        <v>3934</v>
      </c>
      <c r="C29" s="1174" t="s">
        <v>3855</v>
      </c>
      <c r="D29" s="1175" t="s">
        <v>3933</v>
      </c>
      <c r="E29" s="1170">
        <v>42736</v>
      </c>
      <c r="F29" s="1170">
        <v>44561</v>
      </c>
      <c r="G29" s="1004" t="s">
        <v>3685</v>
      </c>
      <c r="H29" s="1174" t="s">
        <v>3853</v>
      </c>
      <c r="I29" s="1173">
        <v>1.1000000000000001</v>
      </c>
      <c r="J29" s="1143">
        <f>M29*85/100</f>
        <v>114748.3</v>
      </c>
      <c r="K29" s="1127">
        <f>M29*13/100</f>
        <v>17549.740000000002</v>
      </c>
      <c r="L29" s="1127">
        <f>M29*2/100</f>
        <v>2699.96</v>
      </c>
      <c r="M29" s="1172">
        <v>134998</v>
      </c>
      <c r="N29" s="1171">
        <v>11469.2</v>
      </c>
      <c r="O29" s="1124"/>
      <c r="P29" s="1004" t="s">
        <v>3685</v>
      </c>
      <c r="Q29" s="1170">
        <v>42736</v>
      </c>
      <c r="R29" s="1170">
        <v>44561</v>
      </c>
      <c r="S29" s="1169"/>
    </row>
    <row r="30" spans="1:19" ht="15.75">
      <c r="A30" s="1134">
        <v>25</v>
      </c>
      <c r="B30" s="1133" t="s">
        <v>3932</v>
      </c>
      <c r="C30" s="1136" t="s">
        <v>3931</v>
      </c>
      <c r="D30" s="1175" t="s">
        <v>3930</v>
      </c>
      <c r="E30" s="1170">
        <v>42736</v>
      </c>
      <c r="F30" s="1170">
        <v>44377</v>
      </c>
      <c r="G30" s="1004" t="s">
        <v>3685</v>
      </c>
      <c r="H30" s="1136" t="s">
        <v>3665</v>
      </c>
      <c r="I30" s="1173">
        <v>3.1</v>
      </c>
      <c r="J30" s="1143">
        <f>M30*85/100</f>
        <v>109888.85</v>
      </c>
      <c r="K30" s="1127">
        <f>M30*13/100</f>
        <v>16806.53</v>
      </c>
      <c r="L30" s="1127">
        <f>M30*2/100</f>
        <v>2585.62</v>
      </c>
      <c r="M30" s="1172">
        <v>129281</v>
      </c>
      <c r="N30" s="1171"/>
      <c r="O30" s="1124"/>
      <c r="P30" s="1004" t="s">
        <v>3685</v>
      </c>
      <c r="Q30" s="1170">
        <v>42736</v>
      </c>
      <c r="R30" s="1170">
        <v>44377</v>
      </c>
      <c r="S30" s="1169"/>
    </row>
    <row r="31" spans="1:19" ht="15.75">
      <c r="A31" s="1134">
        <v>26</v>
      </c>
      <c r="B31" s="1133" t="s">
        <v>3929</v>
      </c>
      <c r="C31" s="1136" t="s">
        <v>3441</v>
      </c>
      <c r="D31" s="1175" t="s">
        <v>3928</v>
      </c>
      <c r="E31" s="1170">
        <v>42461</v>
      </c>
      <c r="F31" s="1170">
        <v>44104</v>
      </c>
      <c r="G31" s="1004" t="s">
        <v>3423</v>
      </c>
      <c r="H31" s="1136" t="s">
        <v>3645</v>
      </c>
      <c r="I31" s="1173">
        <v>3.1</v>
      </c>
      <c r="J31" s="1143">
        <f>M31*85/100</f>
        <v>135742.45000000001</v>
      </c>
      <c r="K31" s="1127">
        <f>M31*13/100</f>
        <v>20760.61</v>
      </c>
      <c r="L31" s="1127">
        <f>M31*2/100</f>
        <v>3193.94</v>
      </c>
      <c r="M31" s="1172">
        <v>159697</v>
      </c>
      <c r="N31" s="1171"/>
      <c r="O31" s="1124"/>
      <c r="P31" s="1004" t="s">
        <v>3685</v>
      </c>
      <c r="Q31" s="1170">
        <v>42461</v>
      </c>
      <c r="R31" s="1170">
        <v>44104</v>
      </c>
      <c r="S31" s="1169"/>
    </row>
    <row r="32" spans="1:19" ht="51">
      <c r="A32" s="1134">
        <v>27</v>
      </c>
      <c r="B32" s="1133" t="s">
        <v>3927</v>
      </c>
      <c r="C32" s="1174" t="s">
        <v>3926</v>
      </c>
      <c r="D32" s="1175" t="s">
        <v>3925</v>
      </c>
      <c r="E32" s="1170">
        <v>42736</v>
      </c>
      <c r="F32" s="1170">
        <v>44561</v>
      </c>
      <c r="G32" s="1004" t="s">
        <v>3685</v>
      </c>
      <c r="H32" s="1174" t="s">
        <v>3896</v>
      </c>
      <c r="I32" s="1173">
        <v>1.2</v>
      </c>
      <c r="J32" s="1143">
        <f>M32*85/100</f>
        <v>162338.1</v>
      </c>
      <c r="K32" s="1127">
        <f>M32*13/100</f>
        <v>24828.18</v>
      </c>
      <c r="L32" s="1127">
        <f>M32*2/100</f>
        <v>3819.72</v>
      </c>
      <c r="M32" s="1172">
        <v>190986</v>
      </c>
      <c r="N32" s="1171">
        <v>21130.11</v>
      </c>
      <c r="O32" s="1124"/>
      <c r="P32" s="1004" t="s">
        <v>3685</v>
      </c>
      <c r="Q32" s="1170">
        <v>42736</v>
      </c>
      <c r="R32" s="1170">
        <v>44561</v>
      </c>
      <c r="S32" s="1169"/>
    </row>
    <row r="33" spans="1:19" ht="15.75">
      <c r="A33" s="1134">
        <v>28</v>
      </c>
      <c r="B33" s="1133" t="s">
        <v>3924</v>
      </c>
      <c r="C33" s="1174" t="s">
        <v>3923</v>
      </c>
      <c r="D33" s="1175" t="s">
        <v>3922</v>
      </c>
      <c r="E33" s="1170">
        <v>42736</v>
      </c>
      <c r="F33" s="1170">
        <v>44561</v>
      </c>
      <c r="G33" s="1004" t="s">
        <v>3685</v>
      </c>
      <c r="H33" s="1174" t="s">
        <v>3352</v>
      </c>
      <c r="I33" s="1173">
        <v>3.1</v>
      </c>
      <c r="J33" s="1143">
        <f>M33*85/100</f>
        <v>114192.4</v>
      </c>
      <c r="K33" s="1127">
        <f>M33*13/100</f>
        <v>17464.72</v>
      </c>
      <c r="L33" s="1127">
        <f>M33*2/100</f>
        <v>2686.88</v>
      </c>
      <c r="M33" s="1172">
        <v>134344</v>
      </c>
      <c r="N33" s="1171">
        <v>13432.79</v>
      </c>
      <c r="O33" s="1124"/>
      <c r="P33" s="1004" t="s">
        <v>3685</v>
      </c>
      <c r="Q33" s="1170">
        <v>42736</v>
      </c>
      <c r="R33" s="1170">
        <v>44561</v>
      </c>
      <c r="S33" s="1169"/>
    </row>
    <row r="34" spans="1:19" ht="38.25">
      <c r="A34" s="1134">
        <v>29</v>
      </c>
      <c r="B34" s="1133" t="s">
        <v>3921</v>
      </c>
      <c r="C34" s="1174" t="s">
        <v>3918</v>
      </c>
      <c r="D34" s="1175" t="s">
        <v>3920</v>
      </c>
      <c r="E34" s="1170">
        <v>42736</v>
      </c>
      <c r="F34" s="1170">
        <v>44561</v>
      </c>
      <c r="G34" s="1004" t="s">
        <v>3685</v>
      </c>
      <c r="H34" s="1174" t="s">
        <v>3916</v>
      </c>
      <c r="I34" s="1173">
        <v>1.2</v>
      </c>
      <c r="J34" s="1143">
        <f>M34*85/100</f>
        <v>151517.6</v>
      </c>
      <c r="K34" s="1127">
        <f>M34*13/100</f>
        <v>23173.279999999999</v>
      </c>
      <c r="L34" s="1127">
        <f>M34*2/100</f>
        <v>3565.12</v>
      </c>
      <c r="M34" s="1127">
        <v>178256</v>
      </c>
      <c r="N34" s="1171">
        <v>15883.07</v>
      </c>
      <c r="O34" s="1124"/>
      <c r="P34" s="1004" t="s">
        <v>3685</v>
      </c>
      <c r="Q34" s="1170">
        <v>42736</v>
      </c>
      <c r="R34" s="1170">
        <v>44561</v>
      </c>
      <c r="S34" s="1169"/>
    </row>
    <row r="35" spans="1:19" ht="38.25">
      <c r="A35" s="1134">
        <v>30</v>
      </c>
      <c r="B35" s="1133" t="s">
        <v>3919</v>
      </c>
      <c r="C35" s="1174" t="s">
        <v>3918</v>
      </c>
      <c r="D35" s="1175" t="s">
        <v>3917</v>
      </c>
      <c r="E35" s="1170">
        <v>42461</v>
      </c>
      <c r="F35" s="1170">
        <v>43921</v>
      </c>
      <c r="G35" s="1004" t="s">
        <v>3423</v>
      </c>
      <c r="H35" s="1174" t="s">
        <v>3916</v>
      </c>
      <c r="I35" s="1173">
        <v>1.2</v>
      </c>
      <c r="J35" s="1143">
        <f>M35*85/100</f>
        <v>214347.05</v>
      </c>
      <c r="K35" s="1127">
        <f>M35*13/100</f>
        <v>32782.49</v>
      </c>
      <c r="L35" s="1127">
        <f>M35*2/100</f>
        <v>5043.46</v>
      </c>
      <c r="M35" s="1127">
        <v>252173</v>
      </c>
      <c r="N35" s="1171">
        <v>31552.82</v>
      </c>
      <c r="O35" s="1124"/>
      <c r="P35" s="1004" t="s">
        <v>3685</v>
      </c>
      <c r="Q35" s="1170">
        <v>42461</v>
      </c>
      <c r="R35" s="1170">
        <v>43921</v>
      </c>
      <c r="S35" s="1169"/>
    </row>
    <row r="36" spans="1:19" ht="37.15" customHeight="1">
      <c r="A36" s="1134">
        <v>31</v>
      </c>
      <c r="B36" s="1189" t="s">
        <v>3914</v>
      </c>
      <c r="C36" s="1174" t="s">
        <v>3915</v>
      </c>
      <c r="D36" s="1182" t="s">
        <v>3912</v>
      </c>
      <c r="E36" s="1181">
        <v>42461</v>
      </c>
      <c r="F36" s="1181">
        <v>44286</v>
      </c>
      <c r="G36" s="1151" t="s">
        <v>3423</v>
      </c>
      <c r="H36" s="1180" t="s">
        <v>3896</v>
      </c>
      <c r="I36" s="1188">
        <v>1.2</v>
      </c>
      <c r="J36" s="1143">
        <f>M36*85/100</f>
        <v>114843.5</v>
      </c>
      <c r="K36" s="1127">
        <f>M36*13/100</f>
        <v>17564.3</v>
      </c>
      <c r="L36" s="1127">
        <f>M36*2/100</f>
        <v>2702.2</v>
      </c>
      <c r="M36" s="1172">
        <v>135110</v>
      </c>
      <c r="N36" s="1171">
        <v>11959.23</v>
      </c>
      <c r="O36" s="1124"/>
      <c r="P36" s="1157" t="s">
        <v>3685</v>
      </c>
      <c r="Q36" s="1187">
        <v>42461</v>
      </c>
      <c r="R36" s="1187">
        <v>44286</v>
      </c>
      <c r="S36" s="1186"/>
    </row>
    <row r="37" spans="1:19" ht="40.5" customHeight="1">
      <c r="A37" s="1134">
        <v>32</v>
      </c>
      <c r="B37" s="1189" t="s">
        <v>3914</v>
      </c>
      <c r="C37" s="1176" t="s">
        <v>3913</v>
      </c>
      <c r="D37" s="1182" t="s">
        <v>3912</v>
      </c>
      <c r="E37" s="1181">
        <v>42461</v>
      </c>
      <c r="F37" s="1181">
        <v>44286</v>
      </c>
      <c r="G37" s="1151" t="s">
        <v>3423</v>
      </c>
      <c r="H37" s="1180" t="s">
        <v>3896</v>
      </c>
      <c r="I37" s="1188"/>
      <c r="J37" s="1143">
        <f>M37*85/100</f>
        <v>208144.6</v>
      </c>
      <c r="K37" s="1127">
        <f>M37*13/100</f>
        <v>31833.88</v>
      </c>
      <c r="L37" s="1127">
        <f>M37*2/100</f>
        <v>4897.5200000000004</v>
      </c>
      <c r="M37" s="1172">
        <v>244876</v>
      </c>
      <c r="N37" s="1171">
        <v>22356.46</v>
      </c>
      <c r="O37" s="1124"/>
      <c r="P37" s="1149"/>
      <c r="Q37" s="1178"/>
      <c r="R37" s="1178"/>
      <c r="S37" s="1177"/>
    </row>
    <row r="38" spans="1:19" ht="38.25">
      <c r="A38" s="1134">
        <v>33</v>
      </c>
      <c r="B38" s="1133" t="s">
        <v>3911</v>
      </c>
      <c r="C38" s="1174" t="s">
        <v>3910</v>
      </c>
      <c r="D38" s="1175" t="s">
        <v>3909</v>
      </c>
      <c r="E38" s="1170">
        <v>42736</v>
      </c>
      <c r="F38" s="1170">
        <v>44561</v>
      </c>
      <c r="G38" s="1004" t="s">
        <v>3685</v>
      </c>
      <c r="H38" s="1174" t="s">
        <v>3294</v>
      </c>
      <c r="I38" s="1173">
        <v>3.1</v>
      </c>
      <c r="J38" s="1143">
        <f>M38*85/100</f>
        <v>182329.25</v>
      </c>
      <c r="K38" s="1127">
        <f>M38*13/100</f>
        <v>27885.65</v>
      </c>
      <c r="L38" s="1127">
        <f>M38*2/100</f>
        <v>4290.1000000000004</v>
      </c>
      <c r="M38" s="1127">
        <v>214505</v>
      </c>
      <c r="N38" s="1171">
        <v>14983.64</v>
      </c>
      <c r="O38" s="1124"/>
      <c r="P38" s="1004" t="s">
        <v>3685</v>
      </c>
      <c r="Q38" s="1170">
        <v>42736</v>
      </c>
      <c r="R38" s="1170">
        <v>44561</v>
      </c>
      <c r="S38" s="1169"/>
    </row>
    <row r="39" spans="1:19" ht="38.25">
      <c r="A39" s="1134">
        <v>34</v>
      </c>
      <c r="B39" s="1133" t="s">
        <v>3908</v>
      </c>
      <c r="C39" s="1174" t="s">
        <v>3759</v>
      </c>
      <c r="D39" s="1175" t="s">
        <v>3907</v>
      </c>
      <c r="E39" s="1170">
        <v>42736</v>
      </c>
      <c r="F39" s="1170">
        <v>44561</v>
      </c>
      <c r="G39" s="1004" t="s">
        <v>3685</v>
      </c>
      <c r="H39" s="1174" t="s">
        <v>3861</v>
      </c>
      <c r="I39" s="1173">
        <v>2.1</v>
      </c>
      <c r="J39" s="1143">
        <f>M39*85/100</f>
        <v>181066.15</v>
      </c>
      <c r="K39" s="1127">
        <f>M39*13/100</f>
        <v>27692.47</v>
      </c>
      <c r="L39" s="1127">
        <f>M39*2/100</f>
        <v>4260.38</v>
      </c>
      <c r="M39" s="1172">
        <v>213019</v>
      </c>
      <c r="N39" s="1171">
        <v>17283.310000000001</v>
      </c>
      <c r="O39" s="1124"/>
      <c r="P39" s="1004" t="s">
        <v>3685</v>
      </c>
      <c r="Q39" s="1170">
        <v>42736</v>
      </c>
      <c r="R39" s="1170">
        <v>44561</v>
      </c>
      <c r="S39" s="1169"/>
    </row>
    <row r="40" spans="1:19" ht="25.5">
      <c r="A40" s="1134">
        <v>35</v>
      </c>
      <c r="B40" s="1133" t="s">
        <v>3906</v>
      </c>
      <c r="C40" s="1174" t="s">
        <v>3905</v>
      </c>
      <c r="D40" s="1175" t="s">
        <v>3904</v>
      </c>
      <c r="E40" s="1170">
        <v>42461</v>
      </c>
      <c r="F40" s="1170">
        <v>44286</v>
      </c>
      <c r="G40" s="1004" t="s">
        <v>3423</v>
      </c>
      <c r="H40" s="1174" t="s">
        <v>3853</v>
      </c>
      <c r="I40" s="1173">
        <v>3.1</v>
      </c>
      <c r="J40" s="1143">
        <f>M40*85/100</f>
        <v>125150.6</v>
      </c>
      <c r="K40" s="1127">
        <f>M40*13/100</f>
        <v>19140.68</v>
      </c>
      <c r="L40" s="1127">
        <f>M40*2/100</f>
        <v>2944.72</v>
      </c>
      <c r="M40" s="1172">
        <v>147236</v>
      </c>
      <c r="N40" s="1171">
        <v>13747.93</v>
      </c>
      <c r="O40" s="1124"/>
      <c r="P40" s="1004" t="s">
        <v>3685</v>
      </c>
      <c r="Q40" s="1170">
        <v>42461</v>
      </c>
      <c r="R40" s="1170">
        <v>44286</v>
      </c>
      <c r="S40" s="1169"/>
    </row>
    <row r="41" spans="1:19" ht="51">
      <c r="A41" s="1134">
        <v>36</v>
      </c>
      <c r="B41" s="1133" t="s">
        <v>3903</v>
      </c>
      <c r="C41" s="1174" t="s">
        <v>3902</v>
      </c>
      <c r="D41" s="1175" t="s">
        <v>3901</v>
      </c>
      <c r="E41" s="1170">
        <v>42461</v>
      </c>
      <c r="F41" s="1170">
        <v>43921</v>
      </c>
      <c r="G41" s="1004" t="s">
        <v>3423</v>
      </c>
      <c r="H41" s="1174" t="s">
        <v>3900</v>
      </c>
      <c r="I41" s="1173">
        <v>3.1</v>
      </c>
      <c r="J41" s="1143">
        <f>M41*85/100</f>
        <v>146401.45000000001</v>
      </c>
      <c r="K41" s="1127">
        <f>M41*13/100</f>
        <v>22390.81</v>
      </c>
      <c r="L41" s="1127">
        <f>M41*2/100</f>
        <v>3444.74</v>
      </c>
      <c r="M41" s="1172">
        <v>172237</v>
      </c>
      <c r="N41" s="1171">
        <v>16194.22</v>
      </c>
      <c r="O41" s="1124"/>
      <c r="P41" s="1004" t="s">
        <v>3685</v>
      </c>
      <c r="Q41" s="1170">
        <v>42461</v>
      </c>
      <c r="R41" s="1170">
        <v>43921</v>
      </c>
      <c r="S41" s="1169"/>
    </row>
    <row r="42" spans="1:19" ht="38.25">
      <c r="A42" s="1134">
        <v>37</v>
      </c>
      <c r="B42" s="1133" t="s">
        <v>3899</v>
      </c>
      <c r="C42" s="1174" t="s">
        <v>3898</v>
      </c>
      <c r="D42" s="1175" t="s">
        <v>3897</v>
      </c>
      <c r="E42" s="1170">
        <v>42461</v>
      </c>
      <c r="F42" s="1170">
        <v>44286</v>
      </c>
      <c r="G42" s="1004" t="s">
        <v>3423</v>
      </c>
      <c r="H42" s="1174" t="s">
        <v>3896</v>
      </c>
      <c r="I42" s="1173">
        <v>1.1000000000000001</v>
      </c>
      <c r="J42" s="1143">
        <f>M42*85/100</f>
        <v>114962.5</v>
      </c>
      <c r="K42" s="1127">
        <f>M42*13/100</f>
        <v>17582.5</v>
      </c>
      <c r="L42" s="1127">
        <f>M42*2/100</f>
        <v>2705</v>
      </c>
      <c r="M42" s="1172">
        <v>135250</v>
      </c>
      <c r="N42" s="1171">
        <v>15567.6</v>
      </c>
      <c r="O42" s="1124"/>
      <c r="P42" s="1004" t="s">
        <v>3685</v>
      </c>
      <c r="Q42" s="1170">
        <v>42461</v>
      </c>
      <c r="R42" s="1170">
        <v>44286</v>
      </c>
      <c r="S42" s="1169"/>
    </row>
    <row r="43" spans="1:19" ht="25.5">
      <c r="A43" s="1134">
        <v>38</v>
      </c>
      <c r="B43" s="1133" t="s">
        <v>3895</v>
      </c>
      <c r="C43" s="1174" t="s">
        <v>3792</v>
      </c>
      <c r="D43" s="1175" t="s">
        <v>3894</v>
      </c>
      <c r="E43" s="1170">
        <v>42461</v>
      </c>
      <c r="F43" s="1170">
        <v>43921</v>
      </c>
      <c r="G43" s="1004" t="s">
        <v>3423</v>
      </c>
      <c r="H43" s="1174" t="s">
        <v>3881</v>
      </c>
      <c r="I43" s="1173">
        <v>4.2</v>
      </c>
      <c r="J43" s="1143">
        <f>M43*85/100</f>
        <v>119896.75</v>
      </c>
      <c r="K43" s="1127">
        <f>M43*13/100</f>
        <v>18337.150000000001</v>
      </c>
      <c r="L43" s="1127">
        <f>M43*2/100</f>
        <v>2821.1</v>
      </c>
      <c r="M43" s="1172">
        <v>141055</v>
      </c>
      <c r="N43" s="1171">
        <v>17564.46</v>
      </c>
      <c r="O43" s="1124"/>
      <c r="P43" s="1004" t="s">
        <v>3685</v>
      </c>
      <c r="Q43" s="1170">
        <v>42461</v>
      </c>
      <c r="R43" s="1170">
        <v>43921</v>
      </c>
      <c r="S43" s="1169"/>
    </row>
    <row r="44" spans="1:19" ht="25.5">
      <c r="A44" s="1134">
        <v>39</v>
      </c>
      <c r="B44" s="1133" t="s">
        <v>3893</v>
      </c>
      <c r="C44" s="1174" t="s">
        <v>3892</v>
      </c>
      <c r="D44" s="1175" t="s">
        <v>3891</v>
      </c>
      <c r="E44" s="1170">
        <v>42736</v>
      </c>
      <c r="F44" s="1170">
        <v>44377</v>
      </c>
      <c r="G44" s="1004" t="s">
        <v>3685</v>
      </c>
      <c r="H44" s="1174" t="s">
        <v>3890</v>
      </c>
      <c r="I44" s="1173">
        <v>2.1</v>
      </c>
      <c r="J44" s="1143">
        <f>M44*75/100</f>
        <v>69988.5</v>
      </c>
      <c r="K44" s="1127">
        <f>M44*13/100</f>
        <v>12131.34</v>
      </c>
      <c r="L44" s="1127">
        <f>M44*12/100</f>
        <v>11198.16</v>
      </c>
      <c r="M44" s="1172">
        <v>93318</v>
      </c>
      <c r="N44" s="1171">
        <v>10436.08</v>
      </c>
      <c r="O44" s="1124"/>
      <c r="P44" s="1004" t="s">
        <v>3685</v>
      </c>
      <c r="Q44" s="1170">
        <v>42736</v>
      </c>
      <c r="R44" s="1170">
        <v>44377</v>
      </c>
      <c r="S44" s="1169"/>
    </row>
    <row r="45" spans="1:19" ht="15.75">
      <c r="A45" s="1134">
        <v>40</v>
      </c>
      <c r="B45" s="1133" t="s">
        <v>3889</v>
      </c>
      <c r="C45" s="1136" t="s">
        <v>3482</v>
      </c>
      <c r="D45" s="1175" t="s">
        <v>3888</v>
      </c>
      <c r="E45" s="1170">
        <v>42461</v>
      </c>
      <c r="F45" s="1170">
        <v>44104</v>
      </c>
      <c r="G45" s="1004" t="s">
        <v>3423</v>
      </c>
      <c r="H45" s="1136" t="s">
        <v>3676</v>
      </c>
      <c r="I45" s="1173">
        <v>2.1</v>
      </c>
      <c r="J45" s="1143">
        <f>M45*85/100</f>
        <v>96513.25</v>
      </c>
      <c r="K45" s="1127">
        <f>M45*13/100</f>
        <v>14760.85</v>
      </c>
      <c r="L45" s="1127">
        <f>M45*2/100</f>
        <v>2270.9</v>
      </c>
      <c r="M45" s="1172">
        <v>113545</v>
      </c>
      <c r="N45" s="1171"/>
      <c r="O45" s="1124"/>
      <c r="P45" s="1004" t="s">
        <v>3685</v>
      </c>
      <c r="Q45" s="1170">
        <v>42461</v>
      </c>
      <c r="R45" s="1170">
        <v>44104</v>
      </c>
      <c r="S45" s="1169"/>
    </row>
    <row r="46" spans="1:19" ht="38.25">
      <c r="A46" s="1134">
        <v>41</v>
      </c>
      <c r="B46" s="1133" t="s">
        <v>3887</v>
      </c>
      <c r="C46" s="1174" t="s">
        <v>3886</v>
      </c>
      <c r="D46" s="1175" t="s">
        <v>3885</v>
      </c>
      <c r="E46" s="1170">
        <v>42736</v>
      </c>
      <c r="F46" s="1170">
        <v>44561</v>
      </c>
      <c r="G46" s="1004" t="s">
        <v>3685</v>
      </c>
      <c r="H46" s="1174" t="s">
        <v>3884</v>
      </c>
      <c r="I46" s="1173">
        <v>3.1</v>
      </c>
      <c r="J46" s="1143">
        <f>M46*85/100</f>
        <v>99404.95</v>
      </c>
      <c r="K46" s="1127">
        <f>M46*13/100</f>
        <v>15203.11</v>
      </c>
      <c r="L46" s="1127">
        <f>M46*2/100</f>
        <v>2338.94</v>
      </c>
      <c r="M46" s="1172">
        <v>116947</v>
      </c>
      <c r="N46" s="1171"/>
      <c r="O46" s="1124"/>
      <c r="P46" s="1004" t="s">
        <v>3685</v>
      </c>
      <c r="Q46" s="1170">
        <v>42736</v>
      </c>
      <c r="R46" s="1170">
        <v>44561</v>
      </c>
      <c r="S46" s="1169"/>
    </row>
    <row r="47" spans="1:19" ht="25.5">
      <c r="A47" s="1134">
        <v>42</v>
      </c>
      <c r="B47" s="1133" t="s">
        <v>3883</v>
      </c>
      <c r="C47" s="1174" t="s">
        <v>3879</v>
      </c>
      <c r="D47" s="1175" t="s">
        <v>3882</v>
      </c>
      <c r="E47" s="1170">
        <v>42736</v>
      </c>
      <c r="F47" s="1170">
        <v>44196</v>
      </c>
      <c r="G47" s="1004" t="s">
        <v>3423</v>
      </c>
      <c r="H47" s="1174" t="s">
        <v>3881</v>
      </c>
      <c r="I47" s="1173">
        <v>4.0999999999999996</v>
      </c>
      <c r="J47" s="1143">
        <f>M47*85/100</f>
        <v>143743.5</v>
      </c>
      <c r="K47" s="1127">
        <f>M47*13/100</f>
        <v>21984.3</v>
      </c>
      <c r="L47" s="1127">
        <f>M47*2/100</f>
        <v>3382.2</v>
      </c>
      <c r="M47" s="1127">
        <v>169110</v>
      </c>
      <c r="N47" s="1171">
        <f>18978.28+3006.02</f>
        <v>21984.3</v>
      </c>
      <c r="O47" s="1124"/>
      <c r="P47" s="1004" t="s">
        <v>3685</v>
      </c>
      <c r="Q47" s="1170">
        <v>42736</v>
      </c>
      <c r="R47" s="1170">
        <v>44196</v>
      </c>
      <c r="S47" s="1169"/>
    </row>
    <row r="48" spans="1:19" ht="25.5">
      <c r="A48" s="1134">
        <v>43</v>
      </c>
      <c r="B48" s="1133" t="s">
        <v>3880</v>
      </c>
      <c r="C48" s="1174" t="s">
        <v>3879</v>
      </c>
      <c r="D48" s="1175" t="s">
        <v>3878</v>
      </c>
      <c r="E48" s="1170">
        <v>42461</v>
      </c>
      <c r="F48" s="1170">
        <v>43921</v>
      </c>
      <c r="G48" s="1004" t="s">
        <v>3423</v>
      </c>
      <c r="H48" s="1174" t="s">
        <v>3861</v>
      </c>
      <c r="I48" s="1173">
        <v>2.1</v>
      </c>
      <c r="J48" s="1143">
        <f>M48*85/100</f>
        <v>74971.7</v>
      </c>
      <c r="K48" s="1127">
        <f>M48*13/100</f>
        <v>11466.26</v>
      </c>
      <c r="L48" s="1127">
        <f>M48*2/100</f>
        <v>1764.04</v>
      </c>
      <c r="M48" s="1172">
        <v>88202</v>
      </c>
      <c r="N48" s="1171">
        <f>9180.1+2268.29</f>
        <v>11448.39</v>
      </c>
      <c r="O48" s="1124"/>
      <c r="P48" s="1004" t="s">
        <v>3685</v>
      </c>
      <c r="Q48" s="1170">
        <v>42461</v>
      </c>
      <c r="R48" s="1170">
        <v>43921</v>
      </c>
      <c r="S48" s="1169"/>
    </row>
    <row r="49" spans="1:19" ht="37.5" customHeight="1">
      <c r="A49" s="1134">
        <v>44</v>
      </c>
      <c r="B49" s="1175" t="s">
        <v>3876</v>
      </c>
      <c r="C49" s="1174" t="s">
        <v>3877</v>
      </c>
      <c r="D49" s="1182" t="s">
        <v>3874</v>
      </c>
      <c r="E49" s="1181">
        <v>42461</v>
      </c>
      <c r="F49" s="1181">
        <v>44286</v>
      </c>
      <c r="G49" s="1151" t="s">
        <v>3423</v>
      </c>
      <c r="H49" s="1180" t="s">
        <v>3873</v>
      </c>
      <c r="I49" s="1179">
        <v>3.1</v>
      </c>
      <c r="J49" s="1143">
        <f>M49*85/100</f>
        <v>95907.199999999997</v>
      </c>
      <c r="K49" s="1127">
        <f>M49*13/100</f>
        <v>14668.16</v>
      </c>
      <c r="L49" s="1127">
        <f>M49*2/100</f>
        <v>2256.64</v>
      </c>
      <c r="M49" s="1172">
        <v>112832</v>
      </c>
      <c r="N49" s="1171">
        <v>7063.99</v>
      </c>
      <c r="O49" s="1124"/>
      <c r="P49" s="1157" t="s">
        <v>3685</v>
      </c>
      <c r="Q49" s="1187">
        <v>42461</v>
      </c>
      <c r="R49" s="1187">
        <v>44286</v>
      </c>
      <c r="S49" s="1186"/>
    </row>
    <row r="50" spans="1:19" ht="25.5" customHeight="1">
      <c r="A50" s="1134">
        <v>45</v>
      </c>
      <c r="B50" s="1175" t="s">
        <v>3876</v>
      </c>
      <c r="C50" s="1174" t="s">
        <v>3441</v>
      </c>
      <c r="D50" s="1182" t="s">
        <v>3874</v>
      </c>
      <c r="E50" s="1181">
        <v>42461</v>
      </c>
      <c r="F50" s="1181">
        <v>44286</v>
      </c>
      <c r="G50" s="1151" t="s">
        <v>3423</v>
      </c>
      <c r="H50" s="1180" t="s">
        <v>3873</v>
      </c>
      <c r="I50" s="1179">
        <v>3.1</v>
      </c>
      <c r="J50" s="1143">
        <f>M50*85/100</f>
        <v>194524.2</v>
      </c>
      <c r="K50" s="1127">
        <f>M50*13/100</f>
        <v>29750.76</v>
      </c>
      <c r="L50" s="1127">
        <f>M50*2/100</f>
        <v>4577.04</v>
      </c>
      <c r="M50" s="1172">
        <v>228852</v>
      </c>
      <c r="N50" s="1171">
        <v>10453.02</v>
      </c>
      <c r="O50" s="1124"/>
      <c r="P50" s="1185"/>
      <c r="Q50" s="1184"/>
      <c r="R50" s="1184"/>
      <c r="S50" s="1183"/>
    </row>
    <row r="51" spans="1:19" ht="25.5" customHeight="1">
      <c r="A51" s="1134">
        <v>46</v>
      </c>
      <c r="B51" s="1175" t="s">
        <v>3876</v>
      </c>
      <c r="C51" s="1174" t="s">
        <v>3875</v>
      </c>
      <c r="D51" s="1182" t="s">
        <v>3874</v>
      </c>
      <c r="E51" s="1181">
        <v>42461</v>
      </c>
      <c r="F51" s="1181">
        <v>44286</v>
      </c>
      <c r="G51" s="1151" t="s">
        <v>3423</v>
      </c>
      <c r="H51" s="1180" t="s">
        <v>3873</v>
      </c>
      <c r="I51" s="1179">
        <v>3.1</v>
      </c>
      <c r="J51" s="1143">
        <f>M51*85/100</f>
        <v>5053.25</v>
      </c>
      <c r="K51" s="1127">
        <f>M51*13/100</f>
        <v>772.85</v>
      </c>
      <c r="L51" s="1127">
        <f>M51*2/100</f>
        <v>118.9</v>
      </c>
      <c r="M51" s="1172">
        <v>5945</v>
      </c>
      <c r="N51" s="1171"/>
      <c r="O51" s="1124"/>
      <c r="P51" s="1149"/>
      <c r="Q51" s="1178"/>
      <c r="R51" s="1178"/>
      <c r="S51" s="1177"/>
    </row>
    <row r="52" spans="1:19" ht="15.75">
      <c r="A52" s="1134">
        <v>47</v>
      </c>
      <c r="B52" s="1133" t="s">
        <v>3872</v>
      </c>
      <c r="C52" s="1174" t="s">
        <v>3800</v>
      </c>
      <c r="D52" s="1175" t="s">
        <v>3871</v>
      </c>
      <c r="E52" s="1170">
        <v>42736</v>
      </c>
      <c r="F52" s="1170">
        <v>44561</v>
      </c>
      <c r="G52" s="1004" t="s">
        <v>3685</v>
      </c>
      <c r="H52" s="1174" t="s">
        <v>3870</v>
      </c>
      <c r="I52" s="1173">
        <v>2.1</v>
      </c>
      <c r="J52" s="1143">
        <f>M52*85/100</f>
        <v>113813.3</v>
      </c>
      <c r="K52" s="1127">
        <f>M52*13/100</f>
        <v>17406.740000000002</v>
      </c>
      <c r="L52" s="1127">
        <f>M52*2/100</f>
        <v>2677.96</v>
      </c>
      <c r="M52" s="1172">
        <v>133898</v>
      </c>
      <c r="N52" s="1171">
        <v>15911.61</v>
      </c>
      <c r="O52" s="1124"/>
      <c r="P52" s="1004" t="s">
        <v>3685</v>
      </c>
      <c r="Q52" s="1170">
        <v>42736</v>
      </c>
      <c r="R52" s="1170">
        <v>44561</v>
      </c>
      <c r="S52" s="1169"/>
    </row>
    <row r="53" spans="1:19" ht="25.5">
      <c r="A53" s="1134">
        <v>48</v>
      </c>
      <c r="B53" s="1133" t="s">
        <v>3869</v>
      </c>
      <c r="C53" s="1176" t="s">
        <v>3868</v>
      </c>
      <c r="D53" s="1175" t="s">
        <v>3867</v>
      </c>
      <c r="E53" s="1170">
        <v>42736</v>
      </c>
      <c r="F53" s="1170">
        <v>44377</v>
      </c>
      <c r="G53" s="1004" t="s">
        <v>3685</v>
      </c>
      <c r="H53" s="1176" t="s">
        <v>3866</v>
      </c>
      <c r="I53" s="1173">
        <v>1.2</v>
      </c>
      <c r="J53" s="1143">
        <f>M53*75/100</f>
        <v>86127.75</v>
      </c>
      <c r="K53" s="1127">
        <f>M53*13/100</f>
        <v>14928.81</v>
      </c>
      <c r="L53" s="1127">
        <f>M53*12/100</f>
        <v>13780.44</v>
      </c>
      <c r="M53" s="1172">
        <v>114837</v>
      </c>
      <c r="N53" s="1171">
        <v>12074.91</v>
      </c>
      <c r="O53" s="1124"/>
      <c r="P53" s="1004" t="s">
        <v>3685</v>
      </c>
      <c r="Q53" s="1170">
        <v>42736</v>
      </c>
      <c r="R53" s="1170">
        <v>44377</v>
      </c>
      <c r="S53" s="1169"/>
    </row>
    <row r="54" spans="1:19" ht="25.5">
      <c r="A54" s="1134">
        <v>49</v>
      </c>
      <c r="B54" s="1133" t="s">
        <v>3865</v>
      </c>
      <c r="C54" s="1174" t="s">
        <v>3722</v>
      </c>
      <c r="D54" s="1175" t="s">
        <v>3864</v>
      </c>
      <c r="E54" s="1170">
        <v>42736</v>
      </c>
      <c r="F54" s="1170">
        <v>44377</v>
      </c>
      <c r="G54" s="1004" t="s">
        <v>3685</v>
      </c>
      <c r="H54" s="1174" t="s">
        <v>3645</v>
      </c>
      <c r="I54" s="1173">
        <v>3.1</v>
      </c>
      <c r="J54" s="1143">
        <f>M54*85/100</f>
        <v>116838.45</v>
      </c>
      <c r="K54" s="1127">
        <f>M54*13/100</f>
        <v>17869.41</v>
      </c>
      <c r="L54" s="1127">
        <f>M54*2/100</f>
        <v>2749.14</v>
      </c>
      <c r="M54" s="1172">
        <v>137457</v>
      </c>
      <c r="N54" s="1171">
        <v>14201.92</v>
      </c>
      <c r="O54" s="1124"/>
      <c r="P54" s="1004" t="s">
        <v>3685</v>
      </c>
      <c r="Q54" s="1170">
        <v>42736</v>
      </c>
      <c r="R54" s="1170">
        <v>44377</v>
      </c>
      <c r="S54" s="1169"/>
    </row>
    <row r="55" spans="1:19" ht="38.25">
      <c r="A55" s="1134">
        <v>50</v>
      </c>
      <c r="B55" s="1133" t="s">
        <v>3863</v>
      </c>
      <c r="C55" s="1174" t="s">
        <v>3759</v>
      </c>
      <c r="D55" s="1175" t="s">
        <v>3862</v>
      </c>
      <c r="E55" s="1170">
        <v>42461</v>
      </c>
      <c r="F55" s="1170">
        <v>44286</v>
      </c>
      <c r="G55" s="1004" t="s">
        <v>3423</v>
      </c>
      <c r="H55" s="1174" t="s">
        <v>3861</v>
      </c>
      <c r="I55" s="1173">
        <v>3.1</v>
      </c>
      <c r="J55" s="1143">
        <f>M55*85/100</f>
        <v>130169</v>
      </c>
      <c r="K55" s="1127">
        <f>M55*13/100</f>
        <v>19908.2</v>
      </c>
      <c r="L55" s="1127">
        <f>M55*2/100</f>
        <v>3062.8</v>
      </c>
      <c r="M55" s="1172">
        <v>153140</v>
      </c>
      <c r="N55" s="1171">
        <v>13898.3</v>
      </c>
      <c r="O55" s="1124"/>
      <c r="P55" s="1004" t="s">
        <v>3685</v>
      </c>
      <c r="Q55" s="1170">
        <v>42461</v>
      </c>
      <c r="R55" s="1170">
        <v>44286</v>
      </c>
      <c r="S55" s="1169"/>
    </row>
    <row r="56" spans="1:19" ht="25.5">
      <c r="A56" s="1134">
        <v>51</v>
      </c>
      <c r="B56" s="1133" t="s">
        <v>3860</v>
      </c>
      <c r="C56" s="1174" t="s">
        <v>3859</v>
      </c>
      <c r="D56" s="1175" t="s">
        <v>3858</v>
      </c>
      <c r="E56" s="1170">
        <v>42461</v>
      </c>
      <c r="F56" s="1170">
        <v>44286</v>
      </c>
      <c r="G56" s="1004" t="s">
        <v>3423</v>
      </c>
      <c r="H56" s="1174" t="s">
        <v>3857</v>
      </c>
      <c r="I56" s="1173">
        <v>2.1</v>
      </c>
      <c r="J56" s="1143">
        <f>M56*85/100</f>
        <v>95244.2</v>
      </c>
      <c r="K56" s="1127">
        <f>M56*13/100</f>
        <v>14566.76</v>
      </c>
      <c r="L56" s="1127">
        <f>M56*2/100</f>
        <v>2241.04</v>
      </c>
      <c r="M56" s="1172">
        <v>112052</v>
      </c>
      <c r="N56" s="1171">
        <v>10239.91</v>
      </c>
      <c r="O56" s="1124"/>
      <c r="P56" s="1004" t="s">
        <v>3685</v>
      </c>
      <c r="Q56" s="1170">
        <v>42461</v>
      </c>
      <c r="R56" s="1170">
        <v>44286</v>
      </c>
      <c r="S56" s="1169"/>
    </row>
    <row r="57" spans="1:19" ht="38.25">
      <c r="A57" s="1134">
        <v>52</v>
      </c>
      <c r="B57" s="1133" t="s">
        <v>3856</v>
      </c>
      <c r="C57" s="1174" t="s">
        <v>3855</v>
      </c>
      <c r="D57" s="1175" t="s">
        <v>3854</v>
      </c>
      <c r="E57" s="1170">
        <v>42736</v>
      </c>
      <c r="F57" s="1170">
        <v>44561</v>
      </c>
      <c r="G57" s="1004" t="s">
        <v>3685</v>
      </c>
      <c r="H57" s="1174" t="s">
        <v>3853</v>
      </c>
      <c r="I57" s="1173">
        <v>3.1</v>
      </c>
      <c r="J57" s="1143">
        <f>M57*85/100</f>
        <v>207223.2</v>
      </c>
      <c r="K57" s="1127">
        <f>M57*13/100</f>
        <v>31692.959999999999</v>
      </c>
      <c r="L57" s="1127">
        <f>M57*2/100</f>
        <v>4875.84</v>
      </c>
      <c r="M57" s="1172">
        <v>243792</v>
      </c>
      <c r="N57" s="1171">
        <v>27096.54</v>
      </c>
      <c r="O57" s="1124"/>
      <c r="P57" s="1123" t="s">
        <v>3685</v>
      </c>
      <c r="Q57" s="1170">
        <v>42736</v>
      </c>
      <c r="R57" s="1170">
        <v>44561</v>
      </c>
      <c r="S57" s="1169"/>
    </row>
    <row r="58" spans="1:19" ht="29.65" customHeight="1">
      <c r="A58" s="1134">
        <v>53</v>
      </c>
      <c r="B58" s="1131" t="s">
        <v>3851</v>
      </c>
      <c r="C58" s="1130" t="s">
        <v>3852</v>
      </c>
      <c r="D58" s="1166" t="s">
        <v>3849</v>
      </c>
      <c r="E58" s="1122">
        <v>43252</v>
      </c>
      <c r="F58" s="1122">
        <v>44712</v>
      </c>
      <c r="G58" s="1004" t="s">
        <v>3685</v>
      </c>
      <c r="H58" s="1130" t="s">
        <v>3697</v>
      </c>
      <c r="I58" s="1129" t="s">
        <v>3687</v>
      </c>
      <c r="J58" s="1143">
        <f>M58*75/100</f>
        <v>49716</v>
      </c>
      <c r="K58" s="1127">
        <f>M58*13/100</f>
        <v>8617.44</v>
      </c>
      <c r="L58" s="1127">
        <f>M58*2/100</f>
        <v>1325.76</v>
      </c>
      <c r="M58" s="1150">
        <v>66288</v>
      </c>
      <c r="N58" s="1125"/>
      <c r="O58" s="1124"/>
      <c r="P58" s="1123" t="s">
        <v>3685</v>
      </c>
      <c r="Q58" s="1122">
        <v>43252</v>
      </c>
      <c r="R58" s="1122">
        <v>44712</v>
      </c>
      <c r="S58" s="1121"/>
    </row>
    <row r="59" spans="1:19" ht="38.65" customHeight="1">
      <c r="A59" s="1134">
        <v>54</v>
      </c>
      <c r="B59" s="1131" t="s">
        <v>3851</v>
      </c>
      <c r="C59" s="1130" t="s">
        <v>3850</v>
      </c>
      <c r="D59" s="1166" t="s">
        <v>3849</v>
      </c>
      <c r="E59" s="1122">
        <v>43252</v>
      </c>
      <c r="F59" s="1122">
        <v>44712</v>
      </c>
      <c r="G59" s="1004" t="s">
        <v>3685</v>
      </c>
      <c r="H59" s="1130" t="s">
        <v>3697</v>
      </c>
      <c r="I59" s="1129" t="s">
        <v>3687</v>
      </c>
      <c r="J59" s="1143">
        <f>M59*85/100</f>
        <v>67126.2</v>
      </c>
      <c r="K59" s="1127">
        <f>M59*13/100</f>
        <v>10266.36</v>
      </c>
      <c r="L59" s="1127">
        <f>M59*2/100</f>
        <v>1579.44</v>
      </c>
      <c r="M59" s="1150">
        <v>78972</v>
      </c>
      <c r="N59" s="1125"/>
      <c r="O59" s="1124"/>
      <c r="P59" s="1123" t="s">
        <v>3685</v>
      </c>
      <c r="Q59" s="1122">
        <v>43252</v>
      </c>
      <c r="R59" s="1122">
        <v>44712</v>
      </c>
      <c r="S59" s="1121"/>
    </row>
    <row r="60" spans="1:19" ht="25.5">
      <c r="A60" s="1134">
        <v>55</v>
      </c>
      <c r="B60" s="1133" t="s">
        <v>3848</v>
      </c>
      <c r="C60" s="1130" t="s">
        <v>3847</v>
      </c>
      <c r="D60" s="1131" t="s">
        <v>3846</v>
      </c>
      <c r="E60" s="1122">
        <v>43252</v>
      </c>
      <c r="F60" s="1122">
        <v>44895</v>
      </c>
      <c r="G60" s="1004" t="s">
        <v>3685</v>
      </c>
      <c r="H60" s="1130" t="s">
        <v>3688</v>
      </c>
      <c r="I60" s="1129" t="s">
        <v>3728</v>
      </c>
      <c r="J60" s="1143">
        <f>M60*85/100</f>
        <v>124204.55</v>
      </c>
      <c r="K60" s="1127">
        <f>M60*13/100</f>
        <v>18995.990000000002</v>
      </c>
      <c r="L60" s="1127">
        <f>M60*2/100</f>
        <v>2922.46</v>
      </c>
      <c r="M60" s="1150">
        <v>146123</v>
      </c>
      <c r="N60" s="1125"/>
      <c r="O60" s="1124"/>
      <c r="P60" s="1123" t="s">
        <v>3685</v>
      </c>
      <c r="Q60" s="1122">
        <v>43252</v>
      </c>
      <c r="R60" s="1122">
        <v>44895</v>
      </c>
      <c r="S60" s="1121"/>
    </row>
    <row r="61" spans="1:19" ht="40.5" customHeight="1">
      <c r="A61" s="1134">
        <v>56</v>
      </c>
      <c r="B61" s="1131" t="s">
        <v>3844</v>
      </c>
      <c r="C61" s="1130" t="s">
        <v>3845</v>
      </c>
      <c r="D61" s="1166" t="s">
        <v>3842</v>
      </c>
      <c r="E61" s="1122">
        <v>43252</v>
      </c>
      <c r="F61" s="1122">
        <v>44895</v>
      </c>
      <c r="G61" s="1004" t="s">
        <v>3685</v>
      </c>
      <c r="H61" s="1130" t="s">
        <v>3724</v>
      </c>
      <c r="I61" s="1129" t="s">
        <v>3705</v>
      </c>
      <c r="J61" s="1128">
        <v>73822.5</v>
      </c>
      <c r="K61" s="1127">
        <f>M61*13/100</f>
        <v>11290.5</v>
      </c>
      <c r="L61" s="1127">
        <f>M61*2/100</f>
        <v>1737</v>
      </c>
      <c r="M61" s="1126">
        <v>86850</v>
      </c>
      <c r="N61" s="1125"/>
      <c r="O61" s="1124"/>
      <c r="P61" s="1123" t="s">
        <v>3685</v>
      </c>
      <c r="Q61" s="1122">
        <v>43252</v>
      </c>
      <c r="R61" s="1122">
        <v>44895</v>
      </c>
      <c r="S61" s="1121"/>
    </row>
    <row r="62" spans="1:19" ht="37.5" customHeight="1">
      <c r="A62" s="1134">
        <v>57</v>
      </c>
      <c r="B62" s="1131" t="s">
        <v>3844</v>
      </c>
      <c r="C62" s="1130" t="s">
        <v>3843</v>
      </c>
      <c r="D62" s="1166" t="s">
        <v>3842</v>
      </c>
      <c r="E62" s="1122">
        <v>43252</v>
      </c>
      <c r="F62" s="1122">
        <v>44895</v>
      </c>
      <c r="G62" s="1004" t="s">
        <v>3685</v>
      </c>
      <c r="H62" s="1130" t="s">
        <v>3724</v>
      </c>
      <c r="I62" s="1129" t="s">
        <v>3705</v>
      </c>
      <c r="J62" s="1128">
        <v>69713.600000000006</v>
      </c>
      <c r="K62" s="1127">
        <f>M62*13/100</f>
        <v>10662.08</v>
      </c>
      <c r="L62" s="1127">
        <f>M62*2/100</f>
        <v>1640.32</v>
      </c>
      <c r="M62" s="1126">
        <v>82016</v>
      </c>
      <c r="N62" s="1125"/>
      <c r="O62" s="1124"/>
      <c r="P62" s="1123" t="s">
        <v>3685</v>
      </c>
      <c r="Q62" s="1122">
        <v>43252</v>
      </c>
      <c r="R62" s="1122">
        <v>44895</v>
      </c>
      <c r="S62" s="1121"/>
    </row>
    <row r="63" spans="1:19" ht="38.25">
      <c r="A63" s="1134">
        <v>58</v>
      </c>
      <c r="B63" s="1133" t="s">
        <v>3841</v>
      </c>
      <c r="C63" s="1130" t="s">
        <v>3840</v>
      </c>
      <c r="D63" s="1131" t="s">
        <v>3839</v>
      </c>
      <c r="E63" s="1122">
        <v>43252</v>
      </c>
      <c r="F63" s="1122">
        <v>45077</v>
      </c>
      <c r="G63" s="1004" t="s">
        <v>3685</v>
      </c>
      <c r="H63" s="1130" t="s">
        <v>3838</v>
      </c>
      <c r="I63" s="1129" t="s">
        <v>3687</v>
      </c>
      <c r="J63" s="1128">
        <v>167682.04999999999</v>
      </c>
      <c r="K63" s="1127">
        <f>M63*13/100</f>
        <v>25645.49</v>
      </c>
      <c r="L63" s="1127">
        <f>M63*2/100</f>
        <v>3945.46</v>
      </c>
      <c r="M63" s="1126">
        <v>197273</v>
      </c>
      <c r="N63" s="1125"/>
      <c r="O63" s="1124"/>
      <c r="P63" s="1123" t="s">
        <v>3685</v>
      </c>
      <c r="Q63" s="1122">
        <v>43252</v>
      </c>
      <c r="R63" s="1122">
        <v>45077</v>
      </c>
      <c r="S63" s="1121"/>
    </row>
    <row r="64" spans="1:19" ht="25.5">
      <c r="A64" s="1134">
        <v>59</v>
      </c>
      <c r="B64" s="1133" t="s">
        <v>3837</v>
      </c>
      <c r="C64" s="1130" t="s">
        <v>3836</v>
      </c>
      <c r="D64" s="1131" t="s">
        <v>3835</v>
      </c>
      <c r="E64" s="1122">
        <v>43252</v>
      </c>
      <c r="F64" s="1122">
        <v>45077</v>
      </c>
      <c r="G64" s="1004" t="s">
        <v>3685</v>
      </c>
      <c r="H64" s="1130" t="s">
        <v>3688</v>
      </c>
      <c r="I64" s="1129" t="s">
        <v>3732</v>
      </c>
      <c r="J64" s="1128">
        <v>119000</v>
      </c>
      <c r="K64" s="1127">
        <f>M64*13/100</f>
        <v>18200</v>
      </c>
      <c r="L64" s="1127">
        <f>M64*2/100</f>
        <v>2800</v>
      </c>
      <c r="M64" s="1126">
        <v>140000</v>
      </c>
      <c r="N64" s="1125"/>
      <c r="O64" s="1124"/>
      <c r="P64" s="1123" t="s">
        <v>3685</v>
      </c>
      <c r="Q64" s="1122">
        <v>43252</v>
      </c>
      <c r="R64" s="1122">
        <v>45077</v>
      </c>
      <c r="S64" s="1121"/>
    </row>
    <row r="65" spans="1:19" ht="25.5">
      <c r="A65" s="1134">
        <v>60</v>
      </c>
      <c r="B65" s="1133" t="s">
        <v>3834</v>
      </c>
      <c r="C65" s="1130" t="s">
        <v>3833</v>
      </c>
      <c r="D65" s="1131" t="s">
        <v>3832</v>
      </c>
      <c r="E65" s="1122">
        <v>43252</v>
      </c>
      <c r="F65" s="1122">
        <v>44895</v>
      </c>
      <c r="G65" s="1004" t="s">
        <v>3685</v>
      </c>
      <c r="H65" s="1130" t="s">
        <v>3697</v>
      </c>
      <c r="I65" s="1129" t="s">
        <v>3728</v>
      </c>
      <c r="J65" s="1128">
        <v>125754.1</v>
      </c>
      <c r="K65" s="1127">
        <f>M65*13/100</f>
        <v>19232.98</v>
      </c>
      <c r="L65" s="1127">
        <f>M65*2/100</f>
        <v>2958.92</v>
      </c>
      <c r="M65" s="1126">
        <v>147946</v>
      </c>
      <c r="N65" s="1125"/>
      <c r="O65" s="1124"/>
      <c r="P65" s="1123" t="s">
        <v>3685</v>
      </c>
      <c r="Q65" s="1122">
        <v>43252</v>
      </c>
      <c r="R65" s="1122">
        <v>44895</v>
      </c>
      <c r="S65" s="1121"/>
    </row>
    <row r="66" spans="1:19" ht="38.25">
      <c r="A66" s="1134">
        <v>61</v>
      </c>
      <c r="B66" s="1133" t="s">
        <v>3831</v>
      </c>
      <c r="C66" s="1130" t="s">
        <v>3830</v>
      </c>
      <c r="D66" s="1131" t="s">
        <v>3829</v>
      </c>
      <c r="E66" s="1122">
        <v>43252</v>
      </c>
      <c r="F66" s="1122">
        <v>44895</v>
      </c>
      <c r="G66" s="1004" t="s">
        <v>3685</v>
      </c>
      <c r="H66" s="1130" t="s">
        <v>3733</v>
      </c>
      <c r="I66" s="1129" t="s">
        <v>3732</v>
      </c>
      <c r="J66" s="1128">
        <v>87180.25</v>
      </c>
      <c r="K66" s="1127">
        <f>M66*13/100</f>
        <v>13333.45</v>
      </c>
      <c r="L66" s="1127">
        <f>M66*2/100</f>
        <v>2051.3000000000002</v>
      </c>
      <c r="M66" s="1126">
        <v>102565</v>
      </c>
      <c r="N66" s="1125"/>
      <c r="O66" s="1124"/>
      <c r="P66" s="1123" t="s">
        <v>3685</v>
      </c>
      <c r="Q66" s="1122">
        <v>43252</v>
      </c>
      <c r="R66" s="1122">
        <v>44895</v>
      </c>
      <c r="S66" s="1121"/>
    </row>
    <row r="67" spans="1:19" ht="51">
      <c r="A67" s="1134">
        <v>62</v>
      </c>
      <c r="B67" s="1133" t="s">
        <v>3828</v>
      </c>
      <c r="C67" s="1168" t="s">
        <v>3808</v>
      </c>
      <c r="D67" s="1131" t="s">
        <v>3827</v>
      </c>
      <c r="E67" s="1122">
        <v>43252</v>
      </c>
      <c r="F67" s="1122">
        <v>44895</v>
      </c>
      <c r="G67" s="1004" t="s">
        <v>3685</v>
      </c>
      <c r="H67" s="1130" t="s">
        <v>3724</v>
      </c>
      <c r="I67" s="1129" t="s">
        <v>3687</v>
      </c>
      <c r="J67" s="1143">
        <f>M67*85/100</f>
        <v>104522.8</v>
      </c>
      <c r="K67" s="1127">
        <f>M67*13/100</f>
        <v>15985.84</v>
      </c>
      <c r="L67" s="1127">
        <f>M67*2/100</f>
        <v>2459.36</v>
      </c>
      <c r="M67" s="1150">
        <v>122968</v>
      </c>
      <c r="N67" s="1125">
        <v>13762.92</v>
      </c>
      <c r="O67" s="1124"/>
      <c r="P67" s="1123" t="s">
        <v>3685</v>
      </c>
      <c r="Q67" s="1122">
        <v>43252</v>
      </c>
      <c r="R67" s="1122">
        <v>44895</v>
      </c>
      <c r="S67" s="1121"/>
    </row>
    <row r="68" spans="1:19" ht="25.5">
      <c r="A68" s="1134">
        <v>63</v>
      </c>
      <c r="B68" s="1133" t="s">
        <v>3826</v>
      </c>
      <c r="C68" s="1168" t="s">
        <v>3792</v>
      </c>
      <c r="D68" s="1131" t="s">
        <v>3825</v>
      </c>
      <c r="E68" s="1122">
        <v>43252</v>
      </c>
      <c r="F68" s="1122">
        <v>45077</v>
      </c>
      <c r="G68" s="1004" t="s">
        <v>3685</v>
      </c>
      <c r="H68" s="1130" t="s">
        <v>3776</v>
      </c>
      <c r="I68" s="1129" t="s">
        <v>3728</v>
      </c>
      <c r="J68" s="1143">
        <f>M68*85/100</f>
        <v>174428.5</v>
      </c>
      <c r="K68" s="1127">
        <f>M68*13/100</f>
        <v>26677.3</v>
      </c>
      <c r="L68" s="1127">
        <f>M68*2/100</f>
        <v>4104.2</v>
      </c>
      <c r="M68" s="1126">
        <v>205210</v>
      </c>
      <c r="N68" s="1125"/>
      <c r="O68" s="1124"/>
      <c r="P68" s="1123" t="s">
        <v>3685</v>
      </c>
      <c r="Q68" s="1122">
        <v>43252</v>
      </c>
      <c r="R68" s="1122">
        <v>45077</v>
      </c>
      <c r="S68" s="1121"/>
    </row>
    <row r="69" spans="1:19" ht="15.75">
      <c r="A69" s="1134">
        <v>64</v>
      </c>
      <c r="B69" s="1133" t="s">
        <v>3824</v>
      </c>
      <c r="C69" s="1168" t="s">
        <v>3505</v>
      </c>
      <c r="D69" s="1131" t="s">
        <v>3823</v>
      </c>
      <c r="E69" s="1122">
        <v>43252</v>
      </c>
      <c r="F69" s="1122">
        <v>45077</v>
      </c>
      <c r="G69" s="1004" t="s">
        <v>3685</v>
      </c>
      <c r="H69" s="1130" t="s">
        <v>3697</v>
      </c>
      <c r="I69" s="1129" t="s">
        <v>3732</v>
      </c>
      <c r="J69" s="1143">
        <f>M69*85/100</f>
        <v>125253.45</v>
      </c>
      <c r="K69" s="1127">
        <f>M69*13/100</f>
        <v>19156.41</v>
      </c>
      <c r="L69" s="1127">
        <f>M69*2/100</f>
        <v>2947.14</v>
      </c>
      <c r="M69" s="1126">
        <v>147357</v>
      </c>
      <c r="N69" s="1125"/>
      <c r="O69" s="1124"/>
      <c r="P69" s="1123" t="s">
        <v>3685</v>
      </c>
      <c r="Q69" s="1122">
        <v>43252</v>
      </c>
      <c r="R69" s="1122">
        <v>45077</v>
      </c>
      <c r="S69" s="1121"/>
    </row>
    <row r="70" spans="1:19" ht="25.5">
      <c r="A70" s="1134">
        <v>65</v>
      </c>
      <c r="B70" s="1133" t="s">
        <v>3822</v>
      </c>
      <c r="C70" s="1168" t="s">
        <v>3821</v>
      </c>
      <c r="D70" s="1131" t="s">
        <v>3820</v>
      </c>
      <c r="E70" s="1122">
        <v>43252</v>
      </c>
      <c r="F70" s="1122">
        <v>44895</v>
      </c>
      <c r="G70" s="1004" t="s">
        <v>3685</v>
      </c>
      <c r="H70" s="1130" t="s">
        <v>3688</v>
      </c>
      <c r="I70" s="1129" t="s">
        <v>3687</v>
      </c>
      <c r="J70" s="1143">
        <f>M70*85/100</f>
        <v>278762.59999999998</v>
      </c>
      <c r="K70" s="1127">
        <f>M70*13/100</f>
        <v>42634.28</v>
      </c>
      <c r="L70" s="1127">
        <f>M70*2/100</f>
        <v>6559.12</v>
      </c>
      <c r="M70" s="1150">
        <v>327956</v>
      </c>
      <c r="N70" s="1125"/>
      <c r="O70" s="1124"/>
      <c r="P70" s="1123" t="s">
        <v>3685</v>
      </c>
      <c r="Q70" s="1122">
        <v>43252</v>
      </c>
      <c r="R70" s="1122">
        <v>44895</v>
      </c>
      <c r="S70" s="1121"/>
    </row>
    <row r="71" spans="1:19" ht="38.25">
      <c r="A71" s="1134">
        <v>66</v>
      </c>
      <c r="B71" s="1133" t="s">
        <v>3819</v>
      </c>
      <c r="C71" s="1168" t="s">
        <v>3707</v>
      </c>
      <c r="D71" s="1131" t="s">
        <v>3818</v>
      </c>
      <c r="E71" s="1122">
        <v>43252</v>
      </c>
      <c r="F71" s="1122">
        <v>44895</v>
      </c>
      <c r="G71" s="1004" t="s">
        <v>3685</v>
      </c>
      <c r="H71" s="1130" t="s">
        <v>3688</v>
      </c>
      <c r="I71" s="1129" t="s">
        <v>3701</v>
      </c>
      <c r="J71" s="1143">
        <f>M71*85/100</f>
        <v>127500</v>
      </c>
      <c r="K71" s="1127">
        <f>M71*13/100</f>
        <v>19500</v>
      </c>
      <c r="L71" s="1127">
        <f>M71*2/100</f>
        <v>3000</v>
      </c>
      <c r="M71" s="1126">
        <v>150000</v>
      </c>
      <c r="N71" s="1125"/>
      <c r="O71" s="1124"/>
      <c r="P71" s="1123" t="s">
        <v>3685</v>
      </c>
      <c r="Q71" s="1122">
        <v>43252</v>
      </c>
      <c r="R71" s="1122">
        <v>44895</v>
      </c>
      <c r="S71" s="1121"/>
    </row>
    <row r="72" spans="1:19" ht="23.65" customHeight="1">
      <c r="A72" s="1134">
        <v>67</v>
      </c>
      <c r="B72" s="1131" t="s">
        <v>3817</v>
      </c>
      <c r="C72" s="1168" t="s">
        <v>3798</v>
      </c>
      <c r="D72" s="1166" t="s">
        <v>3815</v>
      </c>
      <c r="E72" s="1122">
        <v>43252</v>
      </c>
      <c r="F72" s="1122">
        <v>44712</v>
      </c>
      <c r="G72" s="1004" t="s">
        <v>3685</v>
      </c>
      <c r="H72" s="1130" t="s">
        <v>3688</v>
      </c>
      <c r="I72" s="1129" t="s">
        <v>3705</v>
      </c>
      <c r="J72" s="1143">
        <f>M72*85/100</f>
        <v>73892.2</v>
      </c>
      <c r="K72" s="1127">
        <f>M72*13/100</f>
        <v>11301.16</v>
      </c>
      <c r="L72" s="1127">
        <f>M72*2/100</f>
        <v>1738.64</v>
      </c>
      <c r="M72" s="1150">
        <v>86932</v>
      </c>
      <c r="N72" s="1125"/>
      <c r="O72" s="1124"/>
      <c r="P72" s="1123" t="s">
        <v>3685</v>
      </c>
      <c r="Q72" s="1122">
        <v>43252</v>
      </c>
      <c r="R72" s="1122">
        <v>44712</v>
      </c>
      <c r="S72" s="1121"/>
    </row>
    <row r="73" spans="1:19" ht="31.5" customHeight="1">
      <c r="A73" s="1134">
        <v>68</v>
      </c>
      <c r="B73" s="1131" t="s">
        <v>3817</v>
      </c>
      <c r="C73" s="1168" t="s">
        <v>3816</v>
      </c>
      <c r="D73" s="1166" t="s">
        <v>3815</v>
      </c>
      <c r="E73" s="1122">
        <v>43252</v>
      </c>
      <c r="F73" s="1122">
        <v>44712</v>
      </c>
      <c r="G73" s="1004" t="s">
        <v>3685</v>
      </c>
      <c r="H73" s="1130" t="s">
        <v>3776</v>
      </c>
      <c r="I73" s="1129" t="s">
        <v>3705</v>
      </c>
      <c r="J73" s="1143">
        <f>M73*85/100</f>
        <v>104325.6</v>
      </c>
      <c r="K73" s="1127">
        <f>M73*13/100</f>
        <v>15955.68</v>
      </c>
      <c r="L73" s="1127">
        <f>M73*2/100</f>
        <v>2454.7199999999998</v>
      </c>
      <c r="M73" s="1150">
        <v>122736</v>
      </c>
      <c r="N73" s="1125">
        <f>9103.79+2962.6</f>
        <v>12066.390000000001</v>
      </c>
      <c r="O73" s="1124"/>
      <c r="P73" s="1123" t="s">
        <v>3685</v>
      </c>
      <c r="Q73" s="1122">
        <v>43252</v>
      </c>
      <c r="R73" s="1122">
        <v>44712</v>
      </c>
      <c r="S73" s="1121"/>
    </row>
    <row r="74" spans="1:19" ht="15.75">
      <c r="A74" s="1134">
        <v>69</v>
      </c>
      <c r="B74" s="1133" t="s">
        <v>3814</v>
      </c>
      <c r="C74" s="1168" t="s">
        <v>3813</v>
      </c>
      <c r="D74" s="1131" t="s">
        <v>3812</v>
      </c>
      <c r="E74" s="1122">
        <v>43252</v>
      </c>
      <c r="F74" s="1122">
        <v>44712</v>
      </c>
      <c r="G74" s="1004" t="s">
        <v>3685</v>
      </c>
      <c r="H74" s="1130" t="s">
        <v>3697</v>
      </c>
      <c r="I74" s="1129" t="s">
        <v>3732</v>
      </c>
      <c r="J74" s="1143">
        <f>M74*85/100</f>
        <v>107721.35</v>
      </c>
      <c r="K74" s="1127">
        <f>M74*13/100</f>
        <v>16475.03</v>
      </c>
      <c r="L74" s="1127">
        <f>M74*2/100</f>
        <v>2534.62</v>
      </c>
      <c r="M74" s="1150">
        <v>126731</v>
      </c>
      <c r="N74" s="1125"/>
      <c r="O74" s="1124"/>
      <c r="P74" s="1123" t="s">
        <v>3685</v>
      </c>
      <c r="Q74" s="1122">
        <v>43252</v>
      </c>
      <c r="R74" s="1122">
        <v>44712</v>
      </c>
      <c r="S74" s="1121"/>
    </row>
    <row r="75" spans="1:19" ht="33.75" customHeight="1">
      <c r="A75" s="1134">
        <v>70</v>
      </c>
      <c r="B75" s="1133" t="s">
        <v>3811</v>
      </c>
      <c r="C75" s="1130" t="s">
        <v>3707</v>
      </c>
      <c r="D75" s="1131" t="s">
        <v>3810</v>
      </c>
      <c r="E75" s="1122">
        <v>43252</v>
      </c>
      <c r="F75" s="1122">
        <v>45077</v>
      </c>
      <c r="G75" s="1004" t="s">
        <v>3685</v>
      </c>
      <c r="H75" s="1130" t="s">
        <v>3688</v>
      </c>
      <c r="I75" s="1129" t="s">
        <v>3687</v>
      </c>
      <c r="J75" s="1143">
        <f>M75*85/100</f>
        <v>159198.20000000001</v>
      </c>
      <c r="K75" s="1127">
        <f>M75*13/100</f>
        <v>24347.96</v>
      </c>
      <c r="L75" s="1127">
        <f>M75*2/100</f>
        <v>3745.84</v>
      </c>
      <c r="M75" s="1150">
        <v>187292</v>
      </c>
      <c r="N75" s="1125"/>
      <c r="O75" s="1124"/>
      <c r="P75" s="1123" t="s">
        <v>3685</v>
      </c>
      <c r="Q75" s="1122">
        <v>43252</v>
      </c>
      <c r="R75" s="1122">
        <v>45077</v>
      </c>
      <c r="S75" s="1121"/>
    </row>
    <row r="76" spans="1:19" ht="45.75" customHeight="1">
      <c r="A76" s="1134">
        <v>71</v>
      </c>
      <c r="B76" s="1133" t="s">
        <v>3809</v>
      </c>
      <c r="C76" s="1130" t="s">
        <v>3808</v>
      </c>
      <c r="D76" s="1131" t="s">
        <v>3807</v>
      </c>
      <c r="E76" s="1122">
        <v>43252</v>
      </c>
      <c r="F76" s="1122">
        <v>45077</v>
      </c>
      <c r="G76" s="1004" t="s">
        <v>3685</v>
      </c>
      <c r="H76" s="1130" t="s">
        <v>3724</v>
      </c>
      <c r="I76" s="1129" t="s">
        <v>3732</v>
      </c>
      <c r="J76" s="1143">
        <f>M76*85/100</f>
        <v>156145</v>
      </c>
      <c r="K76" s="1127">
        <f>M76*13/100</f>
        <v>23881</v>
      </c>
      <c r="L76" s="1127">
        <f>M76*2/100</f>
        <v>3674</v>
      </c>
      <c r="M76" s="1167">
        <v>183700</v>
      </c>
      <c r="N76" s="1125"/>
      <c r="O76" s="1124"/>
      <c r="P76" s="1123" t="s">
        <v>3685</v>
      </c>
      <c r="Q76" s="1122">
        <v>43252</v>
      </c>
      <c r="R76" s="1122">
        <v>45077</v>
      </c>
      <c r="S76" s="1121"/>
    </row>
    <row r="77" spans="1:19" ht="15.75">
      <c r="A77" s="1134">
        <v>72</v>
      </c>
      <c r="B77" s="1133" t="s">
        <v>3806</v>
      </c>
      <c r="C77" s="1130" t="s">
        <v>3805</v>
      </c>
      <c r="D77" s="1131" t="s">
        <v>3804</v>
      </c>
      <c r="E77" s="1122">
        <v>43252</v>
      </c>
      <c r="F77" s="1122">
        <v>44895</v>
      </c>
      <c r="G77" s="1004" t="s">
        <v>3685</v>
      </c>
      <c r="H77" s="1130" t="s">
        <v>3733</v>
      </c>
      <c r="I77" s="1129" t="s">
        <v>3701</v>
      </c>
      <c r="J77" s="1143">
        <f>M77*85/100</f>
        <v>127585</v>
      </c>
      <c r="K77" s="1127">
        <f>M77*13/100</f>
        <v>19513</v>
      </c>
      <c r="L77" s="1127">
        <f>M77*2/100</f>
        <v>3002</v>
      </c>
      <c r="M77" s="1126">
        <v>150100</v>
      </c>
      <c r="N77" s="1125"/>
      <c r="O77" s="1124"/>
      <c r="P77" s="1123" t="s">
        <v>3685</v>
      </c>
      <c r="Q77" s="1122">
        <v>43252</v>
      </c>
      <c r="R77" s="1122">
        <v>44895</v>
      </c>
      <c r="S77" s="1121"/>
    </row>
    <row r="78" spans="1:19" ht="15.75">
      <c r="A78" s="1134">
        <v>73</v>
      </c>
      <c r="B78" s="1133" t="s">
        <v>3803</v>
      </c>
      <c r="C78" s="1130" t="s">
        <v>3802</v>
      </c>
      <c r="D78" s="1131" t="s">
        <v>3801</v>
      </c>
      <c r="E78" s="1122">
        <v>43252</v>
      </c>
      <c r="F78" s="1122">
        <v>44895</v>
      </c>
      <c r="G78" s="1004" t="s">
        <v>3685</v>
      </c>
      <c r="H78" s="1130" t="s">
        <v>3697</v>
      </c>
      <c r="I78" s="1129" t="s">
        <v>3687</v>
      </c>
      <c r="J78" s="1143">
        <f>M78*85/100</f>
        <v>192615.1</v>
      </c>
      <c r="K78" s="1127">
        <f>M78*13/100</f>
        <v>29458.78</v>
      </c>
      <c r="L78" s="1127">
        <f>M78*2/100</f>
        <v>4532.12</v>
      </c>
      <c r="M78" s="1150">
        <v>226606</v>
      </c>
      <c r="N78" s="1125"/>
      <c r="O78" s="1124"/>
      <c r="P78" s="1123" t="s">
        <v>3685</v>
      </c>
      <c r="Q78" s="1122">
        <v>43252</v>
      </c>
      <c r="R78" s="1122">
        <v>44895</v>
      </c>
      <c r="S78" s="1121"/>
    </row>
    <row r="79" spans="1:19" ht="21.75" customHeight="1">
      <c r="A79" s="1134">
        <v>74</v>
      </c>
      <c r="B79" s="1131" t="s">
        <v>3799</v>
      </c>
      <c r="C79" s="1130" t="s">
        <v>3800</v>
      </c>
      <c r="D79" s="1166" t="s">
        <v>3797</v>
      </c>
      <c r="E79" s="1122">
        <v>43252</v>
      </c>
      <c r="F79" s="1122">
        <v>44895</v>
      </c>
      <c r="G79" s="1004" t="s">
        <v>3685</v>
      </c>
      <c r="H79" s="1130" t="s">
        <v>3688</v>
      </c>
      <c r="I79" s="1129" t="s">
        <v>3701</v>
      </c>
      <c r="J79" s="1143">
        <f>M79*85/100</f>
        <v>60117.1</v>
      </c>
      <c r="K79" s="1127">
        <f>M79*13/100</f>
        <v>9194.3799999999992</v>
      </c>
      <c r="L79" s="1127">
        <f>M79*2/100</f>
        <v>1414.52</v>
      </c>
      <c r="M79" s="1150">
        <v>70726</v>
      </c>
      <c r="N79" s="1125"/>
      <c r="O79" s="1124"/>
      <c r="P79" s="1123" t="s">
        <v>3685</v>
      </c>
      <c r="Q79" s="1122">
        <v>43252</v>
      </c>
      <c r="R79" s="1122">
        <v>44895</v>
      </c>
      <c r="S79" s="1121"/>
    </row>
    <row r="80" spans="1:19" ht="23.65" customHeight="1">
      <c r="A80" s="1134">
        <v>75</v>
      </c>
      <c r="B80" s="1131" t="s">
        <v>3799</v>
      </c>
      <c r="C80" s="1130" t="s">
        <v>3798</v>
      </c>
      <c r="D80" s="1166" t="s">
        <v>3797</v>
      </c>
      <c r="E80" s="1122">
        <v>43252</v>
      </c>
      <c r="F80" s="1122">
        <v>44895</v>
      </c>
      <c r="G80" s="1004" t="s">
        <v>3685</v>
      </c>
      <c r="H80" s="1130" t="s">
        <v>3688</v>
      </c>
      <c r="I80" s="1129" t="s">
        <v>3701</v>
      </c>
      <c r="J80" s="1143">
        <f>M80*85/100</f>
        <v>69511.3</v>
      </c>
      <c r="K80" s="1127">
        <f>M80*13/100</f>
        <v>10631.14</v>
      </c>
      <c r="L80" s="1127">
        <f>M80*2/100</f>
        <v>1635.56</v>
      </c>
      <c r="M80" s="1150">
        <v>81778</v>
      </c>
      <c r="N80" s="1125"/>
      <c r="O80" s="1124"/>
      <c r="P80" s="1123" t="s">
        <v>3685</v>
      </c>
      <c r="Q80" s="1122">
        <v>43252</v>
      </c>
      <c r="R80" s="1122">
        <v>44895</v>
      </c>
      <c r="S80" s="1121"/>
    </row>
    <row r="81" spans="1:19" ht="38.25">
      <c r="A81" s="1134">
        <v>76</v>
      </c>
      <c r="B81" s="1133" t="s">
        <v>3796</v>
      </c>
      <c r="C81" s="1130" t="s">
        <v>3795</v>
      </c>
      <c r="D81" s="1131" t="s">
        <v>3794</v>
      </c>
      <c r="E81" s="1122">
        <v>43252</v>
      </c>
      <c r="F81" s="1122">
        <v>45077</v>
      </c>
      <c r="G81" s="1004" t="s">
        <v>3685</v>
      </c>
      <c r="H81" s="1130" t="s">
        <v>3724</v>
      </c>
      <c r="I81" s="1129" t="s">
        <v>3732</v>
      </c>
      <c r="J81" s="1143">
        <f>M81*85/100</f>
        <v>166175</v>
      </c>
      <c r="K81" s="1127">
        <f>M81*13/100</f>
        <v>25415</v>
      </c>
      <c r="L81" s="1127">
        <f>M81*2/100</f>
        <v>3910</v>
      </c>
      <c r="M81" s="1126">
        <v>195500</v>
      </c>
      <c r="N81" s="1125"/>
      <c r="O81" s="1124"/>
      <c r="P81" s="1123" t="s">
        <v>3685</v>
      </c>
      <c r="Q81" s="1122">
        <v>43252</v>
      </c>
      <c r="R81" s="1122">
        <v>45077</v>
      </c>
      <c r="S81" s="1121"/>
    </row>
    <row r="82" spans="1:19" ht="25.5">
      <c r="A82" s="1134">
        <v>77</v>
      </c>
      <c r="B82" s="1133" t="s">
        <v>3793</v>
      </c>
      <c r="C82" s="1130" t="s">
        <v>3792</v>
      </c>
      <c r="D82" s="1131" t="s">
        <v>3791</v>
      </c>
      <c r="E82" s="1122">
        <v>43252</v>
      </c>
      <c r="F82" s="1122">
        <v>45077</v>
      </c>
      <c r="G82" s="1004" t="s">
        <v>3685</v>
      </c>
      <c r="H82" s="1130" t="s">
        <v>3776</v>
      </c>
      <c r="I82" s="1129" t="s">
        <v>3790</v>
      </c>
      <c r="J82" s="1143">
        <f>M82*85/100</f>
        <v>167306.35</v>
      </c>
      <c r="K82" s="1127">
        <f>M82*13/100</f>
        <v>25588.03</v>
      </c>
      <c r="L82" s="1127">
        <f>M82*2/100</f>
        <v>3936.62</v>
      </c>
      <c r="M82" s="1126">
        <v>196831</v>
      </c>
      <c r="N82" s="1125"/>
      <c r="O82" s="1124"/>
      <c r="P82" s="1123" t="s">
        <v>3685</v>
      </c>
      <c r="Q82" s="1122">
        <v>43252</v>
      </c>
      <c r="R82" s="1122">
        <v>45077</v>
      </c>
      <c r="S82" s="1121"/>
    </row>
    <row r="83" spans="1:19" ht="38.25">
      <c r="A83" s="1134">
        <v>78</v>
      </c>
      <c r="B83" s="1133" t="s">
        <v>3789</v>
      </c>
      <c r="C83" s="1130" t="s">
        <v>3707</v>
      </c>
      <c r="D83" s="1131" t="s">
        <v>3788</v>
      </c>
      <c r="E83" s="1122">
        <v>43252</v>
      </c>
      <c r="F83" s="1122">
        <v>45077</v>
      </c>
      <c r="G83" s="1004" t="s">
        <v>3685</v>
      </c>
      <c r="H83" s="1130" t="s">
        <v>3688</v>
      </c>
      <c r="I83" s="1129" t="s">
        <v>3732</v>
      </c>
      <c r="J83" s="1143">
        <f>M83*85/100</f>
        <v>149911.95000000001</v>
      </c>
      <c r="K83" s="1127">
        <f>M83*13/100</f>
        <v>22927.71</v>
      </c>
      <c r="L83" s="1127">
        <f>M83*2/100</f>
        <v>3527.34</v>
      </c>
      <c r="M83" s="1126">
        <v>176367</v>
      </c>
      <c r="N83" s="1125"/>
      <c r="O83" s="1124"/>
      <c r="P83" s="1123" t="s">
        <v>3685</v>
      </c>
      <c r="Q83" s="1122">
        <v>43252</v>
      </c>
      <c r="R83" s="1122">
        <v>45077</v>
      </c>
      <c r="S83" s="1121"/>
    </row>
    <row r="84" spans="1:19" ht="38.25">
      <c r="A84" s="1134">
        <v>79</v>
      </c>
      <c r="B84" s="1133" t="s">
        <v>3787</v>
      </c>
      <c r="C84" s="1130" t="s">
        <v>3751</v>
      </c>
      <c r="D84" s="1131" t="s">
        <v>3786</v>
      </c>
      <c r="E84" s="1122">
        <v>43252</v>
      </c>
      <c r="F84" s="1122">
        <v>45077</v>
      </c>
      <c r="G84" s="1004" t="s">
        <v>3685</v>
      </c>
      <c r="H84" s="1130" t="s">
        <v>3724</v>
      </c>
      <c r="I84" s="1129" t="s">
        <v>3701</v>
      </c>
      <c r="J84" s="1143">
        <f>M84*85/100</f>
        <v>131279.1</v>
      </c>
      <c r="K84" s="1127">
        <f>M84*13/100</f>
        <v>20077.98</v>
      </c>
      <c r="L84" s="1127">
        <f>M84*2/100</f>
        <v>3088.92</v>
      </c>
      <c r="M84" s="1126">
        <v>154446</v>
      </c>
      <c r="N84" s="1125"/>
      <c r="O84" s="1124"/>
      <c r="P84" s="1123" t="s">
        <v>3685</v>
      </c>
      <c r="Q84" s="1122">
        <v>43252</v>
      </c>
      <c r="R84" s="1122">
        <v>45077</v>
      </c>
      <c r="S84" s="1121"/>
    </row>
    <row r="85" spans="1:19" ht="25.5">
      <c r="A85" s="1134">
        <v>80</v>
      </c>
      <c r="B85" s="1133" t="s">
        <v>3785</v>
      </c>
      <c r="C85" s="1141" t="s">
        <v>3774</v>
      </c>
      <c r="D85" s="1142" t="s">
        <v>3784</v>
      </c>
      <c r="E85" s="1122">
        <v>43678</v>
      </c>
      <c r="F85" s="1122" t="s">
        <v>3693</v>
      </c>
      <c r="G85" s="1004" t="s">
        <v>3685</v>
      </c>
      <c r="H85" s="1141" t="s">
        <v>3718</v>
      </c>
      <c r="I85" s="1129" t="s">
        <v>3728</v>
      </c>
      <c r="J85" s="1143">
        <f>M85*85/100</f>
        <v>120173</v>
      </c>
      <c r="K85" s="1127">
        <f>M85*13/100</f>
        <v>18379.400000000001</v>
      </c>
      <c r="L85" s="1127">
        <f>M85*2/100</f>
        <v>2827.6</v>
      </c>
      <c r="M85" s="1126">
        <v>141380</v>
      </c>
      <c r="N85" s="1125"/>
      <c r="O85" s="1124"/>
      <c r="P85" s="1123" t="s">
        <v>3685</v>
      </c>
      <c r="Q85" s="1122">
        <v>43678</v>
      </c>
      <c r="R85" s="1122" t="s">
        <v>3693</v>
      </c>
      <c r="S85" s="1121"/>
    </row>
    <row r="86" spans="1:19" ht="38.25">
      <c r="A86" s="1134">
        <v>81</v>
      </c>
      <c r="B86" s="1133" t="s">
        <v>3783</v>
      </c>
      <c r="C86" s="1141" t="s">
        <v>3482</v>
      </c>
      <c r="D86" s="1142" t="s">
        <v>3782</v>
      </c>
      <c r="E86" s="1122">
        <v>43678</v>
      </c>
      <c r="F86" s="1122" t="s">
        <v>3693</v>
      </c>
      <c r="G86" s="1004" t="s">
        <v>3685</v>
      </c>
      <c r="H86" s="1141" t="s">
        <v>3697</v>
      </c>
      <c r="I86" s="1129" t="s">
        <v>3687</v>
      </c>
      <c r="J86" s="1143">
        <f>M86*85/100</f>
        <v>115146.95</v>
      </c>
      <c r="K86" s="1127">
        <f>M86*13/100</f>
        <v>17610.71</v>
      </c>
      <c r="L86" s="1127">
        <f>M86*2/100</f>
        <v>2709.34</v>
      </c>
      <c r="M86" s="1150">
        <v>135467</v>
      </c>
      <c r="N86" s="1125"/>
      <c r="O86" s="1124"/>
      <c r="P86" s="1123" t="s">
        <v>3685</v>
      </c>
      <c r="Q86" s="1122">
        <v>43678</v>
      </c>
      <c r="R86" s="1122" t="s">
        <v>3693</v>
      </c>
      <c r="S86" s="1121"/>
    </row>
    <row r="87" spans="1:19" ht="25.5">
      <c r="A87" s="1134">
        <v>82</v>
      </c>
      <c r="B87" s="1133" t="s">
        <v>3781</v>
      </c>
      <c r="C87" s="1141" t="s">
        <v>3722</v>
      </c>
      <c r="D87" s="1142" t="s">
        <v>3780</v>
      </c>
      <c r="E87" s="1122">
        <v>43678</v>
      </c>
      <c r="F87" s="1122" t="s">
        <v>3693</v>
      </c>
      <c r="G87" s="1004" t="s">
        <v>3685</v>
      </c>
      <c r="H87" s="1141" t="s">
        <v>3697</v>
      </c>
      <c r="I87" s="1129" t="s">
        <v>3701</v>
      </c>
      <c r="J87" s="1143">
        <f>M87*85/100</f>
        <v>138017.9</v>
      </c>
      <c r="K87" s="1127">
        <f>M87*13/100</f>
        <v>21108.62</v>
      </c>
      <c r="L87" s="1127">
        <f>M87*2/100</f>
        <v>3247.48</v>
      </c>
      <c r="M87" s="1150">
        <v>162374</v>
      </c>
      <c r="N87" s="1125"/>
      <c r="O87" s="1124"/>
      <c r="P87" s="1123" t="s">
        <v>3685</v>
      </c>
      <c r="Q87" s="1122">
        <v>43678</v>
      </c>
      <c r="R87" s="1122" t="s">
        <v>3693</v>
      </c>
      <c r="S87" s="1121"/>
    </row>
    <row r="88" spans="1:19" ht="25.5">
      <c r="A88" s="1134">
        <v>83</v>
      </c>
      <c r="B88" s="1133" t="s">
        <v>3779</v>
      </c>
      <c r="C88" s="1141" t="s">
        <v>3778</v>
      </c>
      <c r="D88" s="1142" t="s">
        <v>3777</v>
      </c>
      <c r="E88" s="1122">
        <v>43678</v>
      </c>
      <c r="F88" s="1122" t="s">
        <v>3693</v>
      </c>
      <c r="G88" s="1004" t="s">
        <v>3685</v>
      </c>
      <c r="H88" s="1141" t="s">
        <v>3776</v>
      </c>
      <c r="I88" s="1129" t="s">
        <v>3705</v>
      </c>
      <c r="J88" s="1143">
        <f>M88*85/100</f>
        <v>117087.5</v>
      </c>
      <c r="K88" s="1127">
        <f>M88*13/100</f>
        <v>17907.5</v>
      </c>
      <c r="L88" s="1127">
        <f>M88*2/100</f>
        <v>2755</v>
      </c>
      <c r="M88" s="1126">
        <v>137750</v>
      </c>
      <c r="N88" s="1125"/>
      <c r="O88" s="1124"/>
      <c r="P88" s="1123" t="s">
        <v>3685</v>
      </c>
      <c r="Q88" s="1122">
        <v>43678</v>
      </c>
      <c r="R88" s="1122" t="s">
        <v>3693</v>
      </c>
      <c r="S88" s="1121"/>
    </row>
    <row r="89" spans="1:19" ht="25.5">
      <c r="A89" s="1134">
        <v>84</v>
      </c>
      <c r="B89" s="1133" t="s">
        <v>3775</v>
      </c>
      <c r="C89" s="1141" t="s">
        <v>3774</v>
      </c>
      <c r="D89" s="1142" t="s">
        <v>3773</v>
      </c>
      <c r="E89" s="1122">
        <v>43678</v>
      </c>
      <c r="F89" s="1122" t="s">
        <v>3693</v>
      </c>
      <c r="G89" s="1004" t="s">
        <v>3685</v>
      </c>
      <c r="H89" s="1141" t="s">
        <v>3718</v>
      </c>
      <c r="I89" s="1129" t="s">
        <v>3728</v>
      </c>
      <c r="J89" s="1143">
        <f>M89*85/100</f>
        <v>109984.9</v>
      </c>
      <c r="K89" s="1127">
        <f>M89*13/100</f>
        <v>16821.22</v>
      </c>
      <c r="L89" s="1127">
        <f>M89*2/100</f>
        <v>2587.88</v>
      </c>
      <c r="M89" s="1126">
        <v>129394</v>
      </c>
      <c r="N89" s="1125"/>
      <c r="O89" s="1165"/>
      <c r="P89" s="1123" t="s">
        <v>3685</v>
      </c>
      <c r="Q89" s="1122">
        <v>43678</v>
      </c>
      <c r="R89" s="1122" t="s">
        <v>3693</v>
      </c>
      <c r="S89" s="1164"/>
    </row>
    <row r="90" spans="1:19" ht="42" customHeight="1">
      <c r="A90" s="1134">
        <v>85</v>
      </c>
      <c r="B90" s="1133" t="s">
        <v>3772</v>
      </c>
      <c r="C90" s="1141" t="s">
        <v>3771</v>
      </c>
      <c r="D90" s="1142" t="s">
        <v>3770</v>
      </c>
      <c r="E90" s="1122">
        <v>43678</v>
      </c>
      <c r="F90" s="1122" t="s">
        <v>3693</v>
      </c>
      <c r="G90" s="1004" t="s">
        <v>3685</v>
      </c>
      <c r="H90" s="1141" t="s">
        <v>3688</v>
      </c>
      <c r="I90" s="1129" t="s">
        <v>3732</v>
      </c>
      <c r="J90" s="1143">
        <f>M90*85/100</f>
        <v>94389.95</v>
      </c>
      <c r="K90" s="1127">
        <f>M90*13/100</f>
        <v>14436.11</v>
      </c>
      <c r="L90" s="1127">
        <f>M90*2/100</f>
        <v>2220.94</v>
      </c>
      <c r="M90" s="1150">
        <v>111047</v>
      </c>
      <c r="N90" s="1125"/>
      <c r="O90" s="964"/>
      <c r="P90" s="1123" t="s">
        <v>3685</v>
      </c>
      <c r="Q90" s="1122">
        <v>43678</v>
      </c>
      <c r="R90" s="1122" t="s">
        <v>3693</v>
      </c>
      <c r="S90" s="1163"/>
    </row>
    <row r="91" spans="1:19" ht="51" customHeight="1">
      <c r="A91" s="1134">
        <v>86</v>
      </c>
      <c r="B91" s="1155" t="s">
        <v>3769</v>
      </c>
      <c r="C91" s="1141" t="s">
        <v>3768</v>
      </c>
      <c r="D91" s="1162" t="s">
        <v>3766</v>
      </c>
      <c r="E91" s="1153">
        <v>43678</v>
      </c>
      <c r="F91" s="1122">
        <v>45138</v>
      </c>
      <c r="G91" s="1151" t="s">
        <v>3685</v>
      </c>
      <c r="H91" s="1141" t="s">
        <v>3688</v>
      </c>
      <c r="I91" s="1129" t="s">
        <v>3701</v>
      </c>
      <c r="J91" s="1143">
        <f>M91*75/100</f>
        <v>52687.5</v>
      </c>
      <c r="K91" s="1127">
        <f>M91*13/100</f>
        <v>9132.5</v>
      </c>
      <c r="L91" s="1127">
        <v>8670</v>
      </c>
      <c r="M91" s="1150">
        <v>70250</v>
      </c>
      <c r="N91" s="1125"/>
      <c r="O91" s="964"/>
      <c r="P91" s="1157" t="s">
        <v>3685</v>
      </c>
      <c r="Q91" s="1156">
        <v>43678</v>
      </c>
      <c r="R91" s="1156" t="s">
        <v>3693</v>
      </c>
    </row>
    <row r="92" spans="1:19" ht="26.65" customHeight="1">
      <c r="A92" s="1134">
        <v>87</v>
      </c>
      <c r="B92" s="1155"/>
      <c r="C92" s="1141" t="s">
        <v>3767</v>
      </c>
      <c r="D92" s="1162" t="s">
        <v>3766</v>
      </c>
      <c r="E92" s="1153">
        <v>43678</v>
      </c>
      <c r="F92" s="1122">
        <v>45138</v>
      </c>
      <c r="G92" s="1151" t="s">
        <v>3685</v>
      </c>
      <c r="H92" s="1141" t="s">
        <v>3733</v>
      </c>
      <c r="I92" s="1129" t="s">
        <v>3701</v>
      </c>
      <c r="J92" s="1143">
        <f>M92*85/100</f>
        <v>86827.5</v>
      </c>
      <c r="K92" s="1127">
        <f>M92*13/100</f>
        <v>13279.5</v>
      </c>
      <c r="L92" s="1127">
        <f>M92*2/100</f>
        <v>2043</v>
      </c>
      <c r="M92" s="1126">
        <v>102150</v>
      </c>
      <c r="N92" s="1125"/>
      <c r="O92" s="964"/>
      <c r="P92" s="1149"/>
      <c r="Q92" s="1148"/>
      <c r="R92" s="1148"/>
    </row>
    <row r="93" spans="1:19" ht="25.5" customHeight="1">
      <c r="A93" s="1134">
        <v>88</v>
      </c>
      <c r="B93" s="1133" t="s">
        <v>3765</v>
      </c>
      <c r="C93" s="1141" t="s">
        <v>3482</v>
      </c>
      <c r="D93" s="1142" t="s">
        <v>3764</v>
      </c>
      <c r="E93" s="1122">
        <v>43678</v>
      </c>
      <c r="F93" s="1122" t="s">
        <v>3693</v>
      </c>
      <c r="G93" s="1004" t="s">
        <v>3685</v>
      </c>
      <c r="H93" s="1141" t="s">
        <v>3697</v>
      </c>
      <c r="I93" s="1129" t="s">
        <v>3732</v>
      </c>
      <c r="J93" s="1143">
        <f>M93*85/100</f>
        <v>106335</v>
      </c>
      <c r="K93" s="1127">
        <f>M93*13/100</f>
        <v>16263</v>
      </c>
      <c r="L93" s="1127">
        <f>M93*2/100</f>
        <v>2502</v>
      </c>
      <c r="M93" s="1126">
        <v>125100</v>
      </c>
      <c r="N93" s="1125"/>
      <c r="O93" s="964"/>
      <c r="P93" s="1123" t="s">
        <v>3685</v>
      </c>
      <c r="Q93" s="1122">
        <v>43678</v>
      </c>
      <c r="R93" s="1122" t="s">
        <v>3693</v>
      </c>
    </row>
    <row r="94" spans="1:19" ht="29.25" customHeight="1">
      <c r="A94" s="1134">
        <v>89</v>
      </c>
      <c r="B94" s="1133" t="s">
        <v>3763</v>
      </c>
      <c r="C94" s="1141" t="s">
        <v>3762</v>
      </c>
      <c r="D94" s="1161" t="s">
        <v>3761</v>
      </c>
      <c r="E94" s="1122">
        <v>43678</v>
      </c>
      <c r="F94" s="1122" t="s">
        <v>3693</v>
      </c>
      <c r="G94" s="1004" t="s">
        <v>3685</v>
      </c>
      <c r="H94" s="1141" t="s">
        <v>3688</v>
      </c>
      <c r="I94" s="1129" t="s">
        <v>3687</v>
      </c>
      <c r="J94" s="1143">
        <f>M94*85/100</f>
        <v>115763.2</v>
      </c>
      <c r="K94" s="1127">
        <f>M94*13/100</f>
        <v>17704.96</v>
      </c>
      <c r="L94" s="1127">
        <f>M94*2/100</f>
        <v>2723.84</v>
      </c>
      <c r="M94" s="1126">
        <v>136192</v>
      </c>
      <c r="N94" s="1125"/>
      <c r="O94" s="964"/>
      <c r="P94" s="1123" t="s">
        <v>3685</v>
      </c>
      <c r="Q94" s="1122">
        <v>43678</v>
      </c>
      <c r="R94" s="1122" t="s">
        <v>3693</v>
      </c>
    </row>
    <row r="95" spans="1:19" ht="29.25" customHeight="1">
      <c r="A95" s="1134">
        <v>90</v>
      </c>
      <c r="B95" s="1160" t="s">
        <v>3760</v>
      </c>
      <c r="C95" s="1141" t="s">
        <v>3759</v>
      </c>
      <c r="D95" s="1159" t="s">
        <v>3758</v>
      </c>
      <c r="E95" s="1158">
        <v>43678</v>
      </c>
      <c r="F95" s="1158" t="s">
        <v>3693</v>
      </c>
      <c r="G95" s="1004" t="s">
        <v>3685</v>
      </c>
      <c r="H95" s="1141" t="s">
        <v>3718</v>
      </c>
      <c r="I95" s="1129" t="s">
        <v>3687</v>
      </c>
      <c r="J95" s="1143">
        <f>M95*85/100</f>
        <v>114877.5</v>
      </c>
      <c r="K95" s="1127">
        <f>M95*13/100</f>
        <v>17569.5</v>
      </c>
      <c r="L95" s="1127">
        <f>M95*2/100</f>
        <v>2703</v>
      </c>
      <c r="M95" s="1126">
        <v>135150</v>
      </c>
      <c r="N95" s="1125"/>
      <c r="O95" s="964"/>
      <c r="P95" s="1123" t="s">
        <v>3685</v>
      </c>
      <c r="Q95" s="1122">
        <v>43678</v>
      </c>
      <c r="R95" s="1122" t="s">
        <v>3693</v>
      </c>
    </row>
    <row r="96" spans="1:19" ht="29.25" customHeight="1">
      <c r="A96" s="1134">
        <v>91</v>
      </c>
      <c r="B96" s="1133" t="s">
        <v>3757</v>
      </c>
      <c r="C96" s="1141" t="s">
        <v>3441</v>
      </c>
      <c r="D96" s="1142" t="s">
        <v>3756</v>
      </c>
      <c r="E96" s="1122">
        <v>43678</v>
      </c>
      <c r="F96" s="1122" t="s">
        <v>3693</v>
      </c>
      <c r="G96" s="1004" t="s">
        <v>3685</v>
      </c>
      <c r="H96" s="1141" t="s">
        <v>3697</v>
      </c>
      <c r="I96" s="1129" t="s">
        <v>3705</v>
      </c>
      <c r="J96" s="1143">
        <f>M96*85/100</f>
        <v>137360</v>
      </c>
      <c r="K96" s="1127">
        <f>M96*13/100</f>
        <v>21008</v>
      </c>
      <c r="L96" s="1127">
        <f>M96*2/100</f>
        <v>3232</v>
      </c>
      <c r="M96" s="1126">
        <v>161600</v>
      </c>
      <c r="N96" s="1125"/>
      <c r="O96" s="964"/>
      <c r="P96" s="1123" t="s">
        <v>3685</v>
      </c>
      <c r="Q96" s="1122">
        <v>43678</v>
      </c>
      <c r="R96" s="1122" t="s">
        <v>3693</v>
      </c>
    </row>
    <row r="97" spans="1:18" ht="25.5">
      <c r="A97" s="1134">
        <v>92</v>
      </c>
      <c r="B97" s="1133" t="s">
        <v>3755</v>
      </c>
      <c r="C97" s="1141" t="s">
        <v>3754</v>
      </c>
      <c r="D97" s="1142" t="s">
        <v>3753</v>
      </c>
      <c r="E97" s="1122">
        <v>43678</v>
      </c>
      <c r="F97" s="1122" t="s">
        <v>3693</v>
      </c>
      <c r="G97" s="1004" t="s">
        <v>3685</v>
      </c>
      <c r="H97" s="1141" t="s">
        <v>3697</v>
      </c>
      <c r="I97" s="1129" t="s">
        <v>3705</v>
      </c>
      <c r="J97" s="1143">
        <f>M97*85/100</f>
        <v>128146</v>
      </c>
      <c r="K97" s="1127">
        <f>M97*13/100</f>
        <v>19598.8</v>
      </c>
      <c r="L97" s="1127">
        <f>M97*2/100</f>
        <v>3015.2</v>
      </c>
      <c r="M97" s="1126">
        <v>150760</v>
      </c>
      <c r="N97" s="1125"/>
      <c r="O97" s="964"/>
      <c r="P97" s="1123" t="s">
        <v>3685</v>
      </c>
      <c r="Q97" s="1122">
        <v>43678</v>
      </c>
      <c r="R97" s="1122" t="s">
        <v>3693</v>
      </c>
    </row>
    <row r="98" spans="1:18" ht="38.25">
      <c r="A98" s="1134">
        <v>93</v>
      </c>
      <c r="B98" s="1133" t="s">
        <v>3752</v>
      </c>
      <c r="C98" s="1141" t="s">
        <v>3751</v>
      </c>
      <c r="D98" s="1142" t="s">
        <v>3750</v>
      </c>
      <c r="E98" s="1122">
        <v>43678</v>
      </c>
      <c r="F98" s="1122" t="s">
        <v>3693</v>
      </c>
      <c r="G98" s="1004" t="s">
        <v>3685</v>
      </c>
      <c r="H98" s="1141" t="s">
        <v>3724</v>
      </c>
      <c r="I98" s="1129" t="s">
        <v>3701</v>
      </c>
      <c r="J98" s="1143">
        <f>M98*85/100</f>
        <v>114085.3</v>
      </c>
      <c r="K98" s="1127">
        <f>M98*13/100</f>
        <v>17448.34</v>
      </c>
      <c r="L98" s="1127">
        <f>M98*2/100</f>
        <v>2684.36</v>
      </c>
      <c r="M98" s="1126">
        <v>134218</v>
      </c>
      <c r="N98" s="1125"/>
      <c r="O98" s="964"/>
      <c r="P98" s="1123" t="s">
        <v>3685</v>
      </c>
      <c r="Q98" s="1122">
        <v>43678</v>
      </c>
      <c r="R98" s="1122" t="s">
        <v>3693</v>
      </c>
    </row>
    <row r="99" spans="1:18" ht="38.25">
      <c r="A99" s="1134">
        <v>94</v>
      </c>
      <c r="B99" s="1133" t="s">
        <v>3749</v>
      </c>
      <c r="C99" s="1141" t="s">
        <v>3748</v>
      </c>
      <c r="D99" s="1142" t="s">
        <v>3747</v>
      </c>
      <c r="E99" s="1122">
        <v>43678</v>
      </c>
      <c r="F99" s="1122" t="s">
        <v>3693</v>
      </c>
      <c r="G99" s="1004" t="s">
        <v>3685</v>
      </c>
      <c r="H99" s="1141" t="s">
        <v>3688</v>
      </c>
      <c r="I99" s="1129" t="s">
        <v>3705</v>
      </c>
      <c r="J99" s="1143">
        <f>M99*75/100</f>
        <v>114727.5</v>
      </c>
      <c r="K99" s="1127">
        <f>M99*13/100</f>
        <v>19886.099999999999</v>
      </c>
      <c r="L99" s="1127">
        <v>22500</v>
      </c>
      <c r="M99" s="1126">
        <v>152970</v>
      </c>
      <c r="N99" s="1125"/>
      <c r="O99" s="964"/>
      <c r="P99" s="1123" t="s">
        <v>3685</v>
      </c>
      <c r="Q99" s="1122">
        <v>43678</v>
      </c>
      <c r="R99" s="1122" t="s">
        <v>3693</v>
      </c>
    </row>
    <row r="100" spans="1:18" ht="27.75" customHeight="1">
      <c r="A100" s="1134">
        <v>95</v>
      </c>
      <c r="B100" s="1133" t="s">
        <v>3746</v>
      </c>
      <c r="C100" s="1141" t="s">
        <v>3745</v>
      </c>
      <c r="D100" s="1142" t="s">
        <v>3744</v>
      </c>
      <c r="E100" s="1122">
        <v>43678</v>
      </c>
      <c r="F100" s="1122" t="s">
        <v>3693</v>
      </c>
      <c r="G100" s="1004" t="s">
        <v>3685</v>
      </c>
      <c r="H100" s="1141" t="s">
        <v>3724</v>
      </c>
      <c r="I100" s="1129" t="s">
        <v>3687</v>
      </c>
      <c r="J100" s="1143">
        <f>M100*85/100</f>
        <v>146200</v>
      </c>
      <c r="K100" s="1127">
        <f>M100*13/100</f>
        <v>22360</v>
      </c>
      <c r="L100" s="1127">
        <f>M100*2/100</f>
        <v>3440</v>
      </c>
      <c r="M100" s="1126">
        <v>172000</v>
      </c>
      <c r="N100" s="1125"/>
      <c r="O100" s="964"/>
      <c r="P100" s="1123" t="s">
        <v>3685</v>
      </c>
      <c r="Q100" s="1122">
        <v>43678</v>
      </c>
      <c r="R100" s="1122" t="s">
        <v>3693</v>
      </c>
    </row>
    <row r="101" spans="1:18" ht="27.75" customHeight="1">
      <c r="A101" s="1134">
        <v>96</v>
      </c>
      <c r="B101" s="1133" t="s">
        <v>3743</v>
      </c>
      <c r="C101" s="1141" t="s">
        <v>3742</v>
      </c>
      <c r="D101" s="1142" t="s">
        <v>3741</v>
      </c>
      <c r="E101" s="1122">
        <v>43678</v>
      </c>
      <c r="F101" s="1122" t="s">
        <v>3693</v>
      </c>
      <c r="G101" s="1004" t="s">
        <v>3685</v>
      </c>
      <c r="H101" s="1141" t="s">
        <v>3733</v>
      </c>
      <c r="I101" s="1129" t="s">
        <v>3732</v>
      </c>
      <c r="J101" s="1143">
        <f>M101*85/100</f>
        <v>128265</v>
      </c>
      <c r="K101" s="1127">
        <f>M101*13/100</f>
        <v>19617</v>
      </c>
      <c r="L101" s="1127">
        <f>M101*2/100</f>
        <v>3018</v>
      </c>
      <c r="M101" s="1126">
        <v>150900</v>
      </c>
      <c r="N101" s="1125"/>
      <c r="O101" s="964"/>
      <c r="P101" s="1123" t="s">
        <v>3685</v>
      </c>
      <c r="Q101" s="1122">
        <v>43678</v>
      </c>
      <c r="R101" s="1122" t="s">
        <v>3693</v>
      </c>
    </row>
    <row r="102" spans="1:18" ht="25.5">
      <c r="A102" s="1134">
        <v>97</v>
      </c>
      <c r="B102" s="1133" t="s">
        <v>3740</v>
      </c>
      <c r="C102" s="1141" t="s">
        <v>3716</v>
      </c>
      <c r="D102" s="1142" t="s">
        <v>3739</v>
      </c>
      <c r="E102" s="1122">
        <v>43678</v>
      </c>
      <c r="F102" s="1122" t="s">
        <v>3693</v>
      </c>
      <c r="G102" s="1004" t="s">
        <v>3685</v>
      </c>
      <c r="H102" s="1141" t="s">
        <v>3714</v>
      </c>
      <c r="I102" s="1129" t="s">
        <v>3732</v>
      </c>
      <c r="J102" s="1143">
        <f>M102*85/100</f>
        <v>121907</v>
      </c>
      <c r="K102" s="1127">
        <f>M102*13/100</f>
        <v>18644.599999999999</v>
      </c>
      <c r="L102" s="1127">
        <f>M102*2/100</f>
        <v>2868.4</v>
      </c>
      <c r="M102" s="1150">
        <v>143420</v>
      </c>
      <c r="N102" s="1125"/>
      <c r="O102" s="964"/>
      <c r="P102" s="1123" t="s">
        <v>3685</v>
      </c>
      <c r="Q102" s="1122">
        <v>43678</v>
      </c>
      <c r="R102" s="1122" t="s">
        <v>3693</v>
      </c>
    </row>
    <row r="103" spans="1:18" ht="25.5">
      <c r="A103" s="1134">
        <v>98</v>
      </c>
      <c r="B103" s="1133" t="s">
        <v>3738</v>
      </c>
      <c r="C103" s="1141" t="s">
        <v>3737</v>
      </c>
      <c r="D103" s="1142" t="s">
        <v>3736</v>
      </c>
      <c r="E103" s="1122">
        <v>43678</v>
      </c>
      <c r="F103" s="1122" t="s">
        <v>3693</v>
      </c>
      <c r="G103" s="1004" t="s">
        <v>3685</v>
      </c>
      <c r="H103" s="1141" t="s">
        <v>3733</v>
      </c>
      <c r="I103" s="1129" t="s">
        <v>3728</v>
      </c>
      <c r="J103" s="1143">
        <f>M103*85/100</f>
        <v>82455.95</v>
      </c>
      <c r="K103" s="1127">
        <f>M103*13/100</f>
        <v>12610.91</v>
      </c>
      <c r="L103" s="1127">
        <f>M103*2/100</f>
        <v>1940.14</v>
      </c>
      <c r="M103" s="1126">
        <v>97007</v>
      </c>
      <c r="N103" s="1125"/>
      <c r="O103" s="964"/>
      <c r="P103" s="1123" t="s">
        <v>3685</v>
      </c>
      <c r="Q103" s="1122">
        <v>43678</v>
      </c>
      <c r="R103" s="1122" t="s">
        <v>3693</v>
      </c>
    </row>
    <row r="104" spans="1:18" ht="25.5">
      <c r="A104" s="1134">
        <v>99</v>
      </c>
      <c r="B104" s="1133" t="s">
        <v>3735</v>
      </c>
      <c r="C104" s="1141" t="s">
        <v>3564</v>
      </c>
      <c r="D104" s="1142" t="s">
        <v>3734</v>
      </c>
      <c r="E104" s="1122">
        <v>43678</v>
      </c>
      <c r="F104" s="1122" t="s">
        <v>3693</v>
      </c>
      <c r="G104" s="1004" t="s">
        <v>3685</v>
      </c>
      <c r="H104" s="1141" t="s">
        <v>3733</v>
      </c>
      <c r="I104" s="1129" t="s">
        <v>3732</v>
      </c>
      <c r="J104" s="1143">
        <f>M104*85/100</f>
        <v>91757.5</v>
      </c>
      <c r="K104" s="1127">
        <f>M104*13/100</f>
        <v>14033.5</v>
      </c>
      <c r="L104" s="1127">
        <f>M104*2/100</f>
        <v>2159</v>
      </c>
      <c r="M104" s="1126">
        <v>107950</v>
      </c>
      <c r="N104" s="1125"/>
      <c r="O104" s="964"/>
      <c r="P104" s="1123" t="s">
        <v>3685</v>
      </c>
      <c r="Q104" s="1122">
        <v>43678</v>
      </c>
      <c r="R104" s="1122" t="s">
        <v>3693</v>
      </c>
    </row>
    <row r="105" spans="1:18" ht="38.25">
      <c r="A105" s="1134">
        <v>100</v>
      </c>
      <c r="B105" s="1133" t="s">
        <v>3731</v>
      </c>
      <c r="C105" s="1141" t="s">
        <v>3707</v>
      </c>
      <c r="D105" s="1142" t="s">
        <v>3730</v>
      </c>
      <c r="E105" s="1122">
        <v>43678</v>
      </c>
      <c r="F105" s="1122" t="s">
        <v>3693</v>
      </c>
      <c r="G105" s="1004" t="s">
        <v>3685</v>
      </c>
      <c r="H105" s="1141" t="s">
        <v>3688</v>
      </c>
      <c r="I105" s="1129" t="s">
        <v>3701</v>
      </c>
      <c r="J105" s="1143">
        <f>M105*85/100</f>
        <v>130704.5</v>
      </c>
      <c r="K105" s="1127">
        <f>M105*13/100</f>
        <v>19990.099999999999</v>
      </c>
      <c r="L105" s="1127">
        <f>M105*2/100</f>
        <v>3075.4</v>
      </c>
      <c r="M105" s="1126">
        <v>153770</v>
      </c>
      <c r="N105" s="1125"/>
      <c r="O105" s="964"/>
      <c r="P105" s="1123" t="s">
        <v>3685</v>
      </c>
      <c r="Q105" s="1122">
        <v>43678</v>
      </c>
      <c r="R105" s="1122" t="s">
        <v>3693</v>
      </c>
    </row>
    <row r="106" spans="1:18" ht="25.5">
      <c r="A106" s="1134">
        <v>101</v>
      </c>
      <c r="B106" s="1133" t="s">
        <v>3696</v>
      </c>
      <c r="C106" s="1141" t="s">
        <v>3695</v>
      </c>
      <c r="D106" s="1142" t="s">
        <v>3729</v>
      </c>
      <c r="E106" s="1122">
        <v>43678</v>
      </c>
      <c r="F106" s="1122" t="s">
        <v>3693</v>
      </c>
      <c r="G106" s="1004" t="s">
        <v>3685</v>
      </c>
      <c r="H106" s="1141" t="s">
        <v>3688</v>
      </c>
      <c r="I106" s="1129" t="s">
        <v>3728</v>
      </c>
      <c r="J106" s="1143">
        <f>M106*75/100</f>
        <v>69262.5</v>
      </c>
      <c r="K106" s="1127">
        <f>M106*13/100</f>
        <v>12005.5</v>
      </c>
      <c r="L106" s="1127">
        <v>14304</v>
      </c>
      <c r="M106" s="1126">
        <v>92350</v>
      </c>
      <c r="N106" s="1125"/>
      <c r="O106" s="964"/>
      <c r="P106" s="1123" t="s">
        <v>3685</v>
      </c>
      <c r="Q106" s="1122">
        <v>43678</v>
      </c>
      <c r="R106" s="1122" t="s">
        <v>3693</v>
      </c>
    </row>
    <row r="107" spans="1:18" ht="38.25">
      <c r="A107" s="1134">
        <v>102</v>
      </c>
      <c r="B107" s="1133" t="s">
        <v>3727</v>
      </c>
      <c r="C107" s="1141" t="s">
        <v>3726</v>
      </c>
      <c r="D107" s="1142" t="s">
        <v>3725</v>
      </c>
      <c r="E107" s="1122">
        <v>43678</v>
      </c>
      <c r="F107" s="1122" t="s">
        <v>3693</v>
      </c>
      <c r="G107" s="1004" t="s">
        <v>3685</v>
      </c>
      <c r="H107" s="1141" t="s">
        <v>3724</v>
      </c>
      <c r="I107" s="1129" t="s">
        <v>3687</v>
      </c>
      <c r="J107" s="1143">
        <f>M107*85/100</f>
        <v>126596.45</v>
      </c>
      <c r="K107" s="1127">
        <f>M107*13/100</f>
        <v>19361.810000000001</v>
      </c>
      <c r="L107" s="1127">
        <f>M107*2/100</f>
        <v>2978.74</v>
      </c>
      <c r="M107" s="1126">
        <v>148937</v>
      </c>
      <c r="N107" s="1125"/>
      <c r="O107" s="964"/>
      <c r="P107" s="1123" t="s">
        <v>3685</v>
      </c>
      <c r="Q107" s="1122">
        <v>43678</v>
      </c>
      <c r="R107" s="1122" t="s">
        <v>3693</v>
      </c>
    </row>
    <row r="108" spans="1:18" ht="25.5">
      <c r="A108" s="1134">
        <v>103</v>
      </c>
      <c r="B108" s="1133" t="s">
        <v>3723</v>
      </c>
      <c r="C108" s="1141" t="s">
        <v>3722</v>
      </c>
      <c r="D108" s="1142" t="s">
        <v>3721</v>
      </c>
      <c r="E108" s="1122">
        <v>43678</v>
      </c>
      <c r="F108" s="1122" t="s">
        <v>3693</v>
      </c>
      <c r="G108" s="1004" t="s">
        <v>3685</v>
      </c>
      <c r="H108" s="1141" t="s">
        <v>3697</v>
      </c>
      <c r="I108" s="1129" t="s">
        <v>3701</v>
      </c>
      <c r="J108" s="1143">
        <f>M108*85/100</f>
        <v>85654.5</v>
      </c>
      <c r="K108" s="1127">
        <f>M108*13/100</f>
        <v>13100.1</v>
      </c>
      <c r="L108" s="1127">
        <f>M108*2/100</f>
        <v>2015.4</v>
      </c>
      <c r="M108" s="1126">
        <v>100770</v>
      </c>
      <c r="N108" s="1125"/>
      <c r="O108" s="964"/>
      <c r="P108" s="1123" t="s">
        <v>3685</v>
      </c>
      <c r="Q108" s="1122">
        <v>43678</v>
      </c>
      <c r="R108" s="1122" t="s">
        <v>3693</v>
      </c>
    </row>
    <row r="109" spans="1:18" ht="25.5">
      <c r="A109" s="1134">
        <v>104</v>
      </c>
      <c r="B109" s="1133" t="s">
        <v>3720</v>
      </c>
      <c r="C109" s="1141" t="s">
        <v>3297</v>
      </c>
      <c r="D109" s="1142" t="s">
        <v>3719</v>
      </c>
      <c r="E109" s="1122">
        <v>43678</v>
      </c>
      <c r="F109" s="1122" t="s">
        <v>3693</v>
      </c>
      <c r="G109" s="1004" t="s">
        <v>3685</v>
      </c>
      <c r="H109" s="1141" t="s">
        <v>3718</v>
      </c>
      <c r="I109" s="1129" t="s">
        <v>3705</v>
      </c>
      <c r="J109" s="1143">
        <f>M109*85/100</f>
        <v>92208</v>
      </c>
      <c r="K109" s="1127">
        <f>M109*13/100</f>
        <v>14102.4</v>
      </c>
      <c r="L109" s="1127">
        <f>M109*2/100</f>
        <v>2169.6</v>
      </c>
      <c r="M109" s="1126">
        <v>108480</v>
      </c>
      <c r="N109" s="1125"/>
      <c r="O109" s="964"/>
      <c r="P109" s="1123" t="s">
        <v>3685</v>
      </c>
      <c r="Q109" s="1122">
        <v>43678</v>
      </c>
      <c r="R109" s="1122" t="s">
        <v>3693</v>
      </c>
    </row>
    <row r="110" spans="1:18" ht="25.5">
      <c r="A110" s="1134">
        <v>105</v>
      </c>
      <c r="B110" s="1133" t="s">
        <v>3717</v>
      </c>
      <c r="C110" s="1141" t="s">
        <v>3716</v>
      </c>
      <c r="D110" s="1142" t="s">
        <v>3715</v>
      </c>
      <c r="E110" s="1122">
        <v>43678</v>
      </c>
      <c r="F110" s="1122" t="s">
        <v>3693</v>
      </c>
      <c r="G110" s="1004" t="s">
        <v>3685</v>
      </c>
      <c r="H110" s="1141" t="s">
        <v>3714</v>
      </c>
      <c r="I110" s="1129" t="s">
        <v>3701</v>
      </c>
      <c r="J110" s="1143">
        <f>M110*85/100</f>
        <v>146880</v>
      </c>
      <c r="K110" s="1127">
        <f>M110*13/100</f>
        <v>22464</v>
      </c>
      <c r="L110" s="1127">
        <f>M110*2/100</f>
        <v>3456</v>
      </c>
      <c r="M110" s="1126">
        <v>172800</v>
      </c>
      <c r="N110" s="1125"/>
      <c r="O110" s="964"/>
      <c r="P110" s="1123" t="s">
        <v>3685</v>
      </c>
      <c r="Q110" s="1122">
        <v>43678</v>
      </c>
      <c r="R110" s="1122" t="s">
        <v>3693</v>
      </c>
    </row>
    <row r="111" spans="1:18" ht="28.15" customHeight="1">
      <c r="A111" s="1134">
        <v>106</v>
      </c>
      <c r="B111" s="1155" t="s">
        <v>3712</v>
      </c>
      <c r="C111" s="1141" t="s">
        <v>3713</v>
      </c>
      <c r="D111" s="1154" t="s">
        <v>3710</v>
      </c>
      <c r="E111" s="1153">
        <v>43678</v>
      </c>
      <c r="F111" s="1153" t="s">
        <v>3693</v>
      </c>
      <c r="G111" s="1151" t="s">
        <v>3685</v>
      </c>
      <c r="H111" s="1141" t="s">
        <v>3688</v>
      </c>
      <c r="I111" s="1129" t="s">
        <v>3701</v>
      </c>
      <c r="J111" s="1143">
        <f>M111*85/100</f>
        <v>110682.75</v>
      </c>
      <c r="K111" s="1127">
        <f>M111*13/100</f>
        <v>16927.95</v>
      </c>
      <c r="L111" s="1127">
        <f>M111*2/100</f>
        <v>2604.3000000000002</v>
      </c>
      <c r="M111" s="1150">
        <v>130215</v>
      </c>
      <c r="N111" s="1125"/>
      <c r="O111" s="964"/>
      <c r="P111" s="1157" t="s">
        <v>3685</v>
      </c>
      <c r="Q111" s="1156">
        <v>43678</v>
      </c>
      <c r="R111" s="1156" t="s">
        <v>3693</v>
      </c>
    </row>
    <row r="112" spans="1:18" ht="62.25" customHeight="1">
      <c r="A112" s="1134">
        <v>107</v>
      </c>
      <c r="B112" s="1155" t="s">
        <v>3712</v>
      </c>
      <c r="C112" s="1141" t="s">
        <v>3711</v>
      </c>
      <c r="D112" s="1154" t="s">
        <v>3710</v>
      </c>
      <c r="E112" s="1153" t="s">
        <v>3709</v>
      </c>
      <c r="F112" s="1152">
        <v>45138</v>
      </c>
      <c r="G112" s="1151" t="s">
        <v>3685</v>
      </c>
      <c r="H112" s="1141" t="s">
        <v>3688</v>
      </c>
      <c r="I112" s="1129" t="s">
        <v>3701</v>
      </c>
      <c r="J112" s="1143">
        <f>M112*85/100</f>
        <v>101223.95</v>
      </c>
      <c r="K112" s="1127">
        <f>M112*13/100</f>
        <v>15481.31</v>
      </c>
      <c r="L112" s="1127">
        <f>M112*2/100</f>
        <v>2381.7399999999998</v>
      </c>
      <c r="M112" s="1150">
        <v>119087</v>
      </c>
      <c r="N112" s="1125"/>
      <c r="O112" s="964"/>
      <c r="P112" s="1149"/>
      <c r="Q112" s="1148"/>
      <c r="R112" s="1148"/>
    </row>
    <row r="113" spans="1:19" ht="38.25">
      <c r="A113" s="1134">
        <v>108</v>
      </c>
      <c r="B113" s="1133" t="s">
        <v>3708</v>
      </c>
      <c r="C113" s="1141" t="s">
        <v>3707</v>
      </c>
      <c r="D113" s="1142" t="s">
        <v>3706</v>
      </c>
      <c r="E113" s="1122">
        <v>43678</v>
      </c>
      <c r="F113" s="1122" t="s">
        <v>3693</v>
      </c>
      <c r="G113" s="1004" t="s">
        <v>3685</v>
      </c>
      <c r="H113" s="1141" t="s">
        <v>3688</v>
      </c>
      <c r="I113" s="1129" t="s">
        <v>3705</v>
      </c>
      <c r="J113" s="1143">
        <f>M113*85/100</f>
        <v>124678</v>
      </c>
      <c r="K113" s="1127">
        <f>M113*13/100</f>
        <v>19068.400000000001</v>
      </c>
      <c r="L113" s="1127">
        <f>M113*2/100</f>
        <v>2933.6</v>
      </c>
      <c r="M113" s="1126">
        <v>146680</v>
      </c>
      <c r="N113" s="1125"/>
      <c r="O113" s="964"/>
      <c r="P113" s="1123" t="s">
        <v>3685</v>
      </c>
      <c r="Q113" s="1122">
        <v>43678</v>
      </c>
      <c r="R113" s="1122" t="s">
        <v>3693</v>
      </c>
    </row>
    <row r="114" spans="1:19" ht="45.75" customHeight="1">
      <c r="A114" s="1134">
        <v>109</v>
      </c>
      <c r="B114" s="1133" t="s">
        <v>3704</v>
      </c>
      <c r="C114" s="1141" t="s">
        <v>3703</v>
      </c>
      <c r="D114" s="1142" t="s">
        <v>3702</v>
      </c>
      <c r="E114" s="1122">
        <v>43678</v>
      </c>
      <c r="F114" s="1122" t="s">
        <v>3693</v>
      </c>
      <c r="G114" s="1004" t="s">
        <v>3685</v>
      </c>
      <c r="H114" s="1141" t="s">
        <v>3697</v>
      </c>
      <c r="I114" s="1129" t="s">
        <v>3701</v>
      </c>
      <c r="J114" s="1143">
        <f>M114*85/100</f>
        <v>127160</v>
      </c>
      <c r="K114" s="1127">
        <f>M114*13/100</f>
        <v>19448</v>
      </c>
      <c r="L114" s="1127">
        <f>M114*2/100</f>
        <v>2992</v>
      </c>
      <c r="M114" s="1126">
        <v>149600</v>
      </c>
      <c r="N114" s="1125"/>
      <c r="O114" s="964"/>
      <c r="P114" s="1123" t="s">
        <v>3685</v>
      </c>
      <c r="Q114" s="1122">
        <v>43678</v>
      </c>
      <c r="R114" s="1122" t="s">
        <v>3693</v>
      </c>
    </row>
    <row r="115" spans="1:19" ht="45.75" customHeight="1">
      <c r="A115" s="1134">
        <v>110</v>
      </c>
      <c r="B115" s="1133" t="s">
        <v>3700</v>
      </c>
      <c r="C115" s="1141" t="s">
        <v>3699</v>
      </c>
      <c r="D115" s="1142" t="s">
        <v>3698</v>
      </c>
      <c r="E115" s="1122">
        <v>43678</v>
      </c>
      <c r="F115" s="1122" t="s">
        <v>3693</v>
      </c>
      <c r="G115" s="1004" t="s">
        <v>3685</v>
      </c>
      <c r="H115" s="1141" t="s">
        <v>3697</v>
      </c>
      <c r="I115" s="1129" t="s">
        <v>3687</v>
      </c>
      <c r="J115" s="1143">
        <f>M115*85/100</f>
        <v>114602.95</v>
      </c>
      <c r="K115" s="1127">
        <f>M115*13/100</f>
        <v>17527.509999999998</v>
      </c>
      <c r="L115" s="1127">
        <f>M115*2/100</f>
        <v>2696.54</v>
      </c>
      <c r="M115" s="1126">
        <v>134827</v>
      </c>
      <c r="N115" s="1125"/>
      <c r="O115" s="964"/>
      <c r="P115" s="1123" t="s">
        <v>3685</v>
      </c>
      <c r="Q115" s="1122">
        <v>43678</v>
      </c>
      <c r="R115" s="1122" t="s">
        <v>3693</v>
      </c>
    </row>
    <row r="116" spans="1:19" ht="25.5">
      <c r="A116" s="1134">
        <v>111</v>
      </c>
      <c r="B116" s="1133" t="s">
        <v>3696</v>
      </c>
      <c r="C116" s="1147" t="s">
        <v>3695</v>
      </c>
      <c r="D116" s="1146" t="s">
        <v>3694</v>
      </c>
      <c r="E116" s="1145">
        <v>43678</v>
      </c>
      <c r="F116" s="1145" t="s">
        <v>3693</v>
      </c>
      <c r="G116" s="1144" t="s">
        <v>3685</v>
      </c>
      <c r="H116" s="1141" t="s">
        <v>3692</v>
      </c>
      <c r="I116" s="1129"/>
      <c r="J116" s="1143">
        <f>M116*85/100</f>
        <v>78497.5</v>
      </c>
      <c r="K116" s="1127">
        <f>M116*13/100</f>
        <v>12005.5</v>
      </c>
      <c r="L116" s="1127">
        <f>M116*2/100</f>
        <v>1847</v>
      </c>
      <c r="M116" s="1126">
        <v>92350</v>
      </c>
      <c r="N116" s="1125"/>
      <c r="O116" s="964"/>
      <c r="P116" s="1139"/>
      <c r="Q116" s="1138"/>
      <c r="R116" s="1138"/>
    </row>
    <row r="117" spans="1:19" ht="15.75">
      <c r="A117" s="1134"/>
      <c r="B117" s="1133"/>
      <c r="C117" s="1141"/>
      <c r="D117" s="1142"/>
      <c r="E117" s="1122"/>
      <c r="F117" s="1122"/>
      <c r="G117" s="1004"/>
      <c r="H117" s="1141"/>
      <c r="I117" s="1129"/>
      <c r="J117" s="1128"/>
      <c r="K117" s="1127"/>
      <c r="L117" s="1126"/>
      <c r="M117" s="1126"/>
      <c r="N117" s="1125"/>
      <c r="O117" s="964"/>
      <c r="P117" s="1139"/>
      <c r="Q117" s="1138"/>
      <c r="R117" s="1138"/>
    </row>
    <row r="118" spans="1:19" ht="42.75" customHeight="1">
      <c r="A118" s="1134"/>
      <c r="B118" s="1133"/>
      <c r="C118" s="1141"/>
      <c r="D118" s="1142"/>
      <c r="E118" s="1122"/>
      <c r="F118" s="1122"/>
      <c r="G118" s="1004"/>
      <c r="H118" s="1130"/>
      <c r="I118" s="1129"/>
      <c r="J118" s="1128"/>
      <c r="K118" s="1127"/>
      <c r="L118" s="1127"/>
      <c r="M118" s="1126"/>
      <c r="O118" s="964"/>
      <c r="P118" s="1139"/>
      <c r="Q118" s="1138"/>
      <c r="R118" s="1138"/>
    </row>
    <row r="119" spans="1:19" ht="27.75" customHeight="1">
      <c r="A119" s="869"/>
      <c r="B119" s="1133"/>
      <c r="C119" s="1141"/>
      <c r="D119" s="1142"/>
      <c r="E119" s="1122"/>
      <c r="F119" s="1122"/>
      <c r="G119" s="1004"/>
      <c r="H119" s="1130"/>
      <c r="I119" s="1129"/>
      <c r="J119" s="1128"/>
      <c r="K119" s="1127"/>
      <c r="L119" s="1127"/>
      <c r="M119" s="1126"/>
      <c r="N119" s="1125"/>
      <c r="O119" s="964"/>
      <c r="P119" s="1139"/>
      <c r="Q119" s="1138"/>
      <c r="R119" s="1138"/>
    </row>
    <row r="120" spans="1:19" ht="19.5" customHeight="1">
      <c r="A120" s="869"/>
      <c r="B120" s="1133"/>
      <c r="C120" s="1141"/>
      <c r="D120" s="1142"/>
      <c r="E120" s="1122"/>
      <c r="F120" s="1122"/>
      <c r="G120" s="1004"/>
      <c r="H120" s="1130"/>
      <c r="I120" s="1129"/>
      <c r="J120" s="1128"/>
      <c r="K120" s="1127"/>
      <c r="L120" s="1127"/>
      <c r="M120" s="1126"/>
      <c r="N120" s="1125"/>
      <c r="O120" s="964"/>
      <c r="P120" s="1139"/>
      <c r="Q120" s="1138"/>
      <c r="R120" s="1138"/>
    </row>
    <row r="121" spans="1:19" ht="15.75">
      <c r="A121" s="869"/>
      <c r="B121" s="1133"/>
      <c r="C121" s="1141"/>
      <c r="D121" s="1142"/>
      <c r="E121" s="1122"/>
      <c r="F121" s="1122"/>
      <c r="G121" s="1004"/>
      <c r="H121" s="1141"/>
      <c r="I121" s="1129"/>
      <c r="J121" s="1128"/>
      <c r="K121" s="1127"/>
      <c r="L121" s="1127"/>
      <c r="M121" s="1140"/>
      <c r="N121" s="1125"/>
      <c r="O121" s="964"/>
      <c r="P121" s="1139"/>
      <c r="Q121" s="1138"/>
      <c r="R121" s="1138"/>
    </row>
    <row r="122" spans="1:19" ht="25.5" customHeight="1">
      <c r="A122" s="964"/>
      <c r="B122" s="1131"/>
      <c r="C122" s="1136"/>
      <c r="D122" s="1131"/>
      <c r="E122" s="1131"/>
      <c r="F122" s="1136"/>
      <c r="G122" s="1137"/>
      <c r="H122" s="1136"/>
      <c r="I122" s="1135"/>
      <c r="J122" s="1128">
        <f>SUM(J6:J115)</f>
        <v>13502286.449999994</v>
      </c>
      <c r="K122" s="1128">
        <f>SUM(K6:K115)</f>
        <v>2075174.7900000003</v>
      </c>
      <c r="L122" s="1128">
        <f>SUM(L6:L115)</f>
        <v>386398.56000000006</v>
      </c>
      <c r="M122" s="1128">
        <f>SUM(M6:M116)</f>
        <v>16055233</v>
      </c>
      <c r="N122" s="1125">
        <f>SUM(N6:N121)</f>
        <v>678689.0900000002</v>
      </c>
      <c r="O122" s="964"/>
    </row>
    <row r="123" spans="1:19">
      <c r="N123" s="994"/>
    </row>
    <row r="124" spans="1:19">
      <c r="M124" s="994"/>
    </row>
    <row r="125" spans="1:19" hidden="1">
      <c r="J125" s="853">
        <v>14002736.379999992</v>
      </c>
      <c r="K125" s="853">
        <v>2152529.9028999992</v>
      </c>
      <c r="L125" s="853">
        <v>401214.56659999985</v>
      </c>
      <c r="M125" s="853">
        <v>16559707.33</v>
      </c>
      <c r="N125" s="853">
        <v>658957.55000000016</v>
      </c>
    </row>
    <row r="127" spans="1:19" ht="15.75" hidden="1">
      <c r="A127" s="1134">
        <v>56</v>
      </c>
      <c r="B127" s="1133" t="s">
        <v>3691</v>
      </c>
      <c r="C127" s="1132" t="s">
        <v>3690</v>
      </c>
      <c r="D127" s="1131" t="s">
        <v>3689</v>
      </c>
      <c r="E127" s="1122">
        <v>43252</v>
      </c>
      <c r="F127" s="1122">
        <v>45077</v>
      </c>
      <c r="G127" s="1004" t="s">
        <v>3685</v>
      </c>
      <c r="H127" s="1130" t="s">
        <v>3688</v>
      </c>
      <c r="I127" s="1129" t="s">
        <v>3687</v>
      </c>
      <c r="J127" s="1128">
        <v>133539.25</v>
      </c>
      <c r="K127" s="1127">
        <f>M127*13/100</f>
        <v>20423.650000000001</v>
      </c>
      <c r="L127" s="1127">
        <f>M127*2/100</f>
        <v>3142.1</v>
      </c>
      <c r="M127" s="1126">
        <v>157105</v>
      </c>
      <c r="N127" s="1125"/>
      <c r="O127" s="1124" t="s">
        <v>3686</v>
      </c>
      <c r="P127" s="1123" t="s">
        <v>3685</v>
      </c>
      <c r="Q127" s="1122">
        <v>43252</v>
      </c>
      <c r="R127" s="1122">
        <v>45077</v>
      </c>
      <c r="S127" s="1121"/>
    </row>
  </sheetData>
  <autoFilter ref="A3:X118"/>
  <mergeCells count="29">
    <mergeCell ref="S3:S5"/>
    <mergeCell ref="P3:P5"/>
    <mergeCell ref="R3:R5"/>
    <mergeCell ref="Q3:Q5"/>
    <mergeCell ref="A1:S1"/>
    <mergeCell ref="A2:S2"/>
    <mergeCell ref="R11:R12"/>
    <mergeCell ref="S11:S12"/>
    <mergeCell ref="P15:P16"/>
    <mergeCell ref="Q15:Q16"/>
    <mergeCell ref="R15:R16"/>
    <mergeCell ref="P11:P12"/>
    <mergeCell ref="Q11:Q12"/>
    <mergeCell ref="R49:R51"/>
    <mergeCell ref="S49:S51"/>
    <mergeCell ref="P49:P51"/>
    <mergeCell ref="Q49:Q51"/>
    <mergeCell ref="S15:S16"/>
    <mergeCell ref="I36:I37"/>
    <mergeCell ref="P36:P37"/>
    <mergeCell ref="Q36:Q37"/>
    <mergeCell ref="R36:R37"/>
    <mergeCell ref="S36:S37"/>
    <mergeCell ref="P111:P112"/>
    <mergeCell ref="Q111:Q112"/>
    <mergeCell ref="R111:R112"/>
    <mergeCell ref="P91:P92"/>
    <mergeCell ref="Q91:Q92"/>
    <mergeCell ref="R91:R92"/>
  </mergeCells>
  <pageMargins left="0.7" right="0.7" top="0.75" bottom="0.75" header="0.3" footer="0.3"/>
  <pageSetup orientation="landscape"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A362"/>
  <sheetViews>
    <sheetView topLeftCell="A6" zoomScale="90" zoomScaleNormal="90" workbookViewId="0">
      <pane ySplit="2070" topLeftCell="A338" activePane="bottomLeft"/>
      <selection activeCell="X6" sqref="X6"/>
      <selection pane="bottomLeft" activeCell="G344" sqref="G344"/>
    </sheetView>
  </sheetViews>
  <sheetFormatPr defaultColWidth="8.85546875" defaultRowHeight="12"/>
  <cols>
    <col min="1" max="1" width="6.140625" style="120" customWidth="1"/>
    <col min="2" max="2" width="12" style="120" customWidth="1"/>
    <col min="3" max="3" width="10.140625" style="120" customWidth="1"/>
    <col min="4" max="4" width="18" style="120" customWidth="1"/>
    <col min="5" max="5" width="15.85546875" style="120" customWidth="1"/>
    <col min="6" max="6" width="18.42578125" style="120" customWidth="1"/>
    <col min="7" max="7" width="24.5703125" style="120" customWidth="1"/>
    <col min="8" max="8" width="10.5703125" style="120" customWidth="1"/>
    <col min="9" max="9" width="16.5703125" style="121" customWidth="1"/>
    <col min="10" max="10" width="12.5703125" style="120" customWidth="1"/>
    <col min="11" max="11" width="16.85546875" style="121" customWidth="1"/>
    <col min="12" max="12" width="14.85546875" style="120" customWidth="1"/>
    <col min="13" max="13" width="13.85546875" style="120" hidden="1" customWidth="1"/>
    <col min="14" max="14" width="13.5703125" style="120" hidden="1" customWidth="1"/>
    <col min="15" max="15" width="10.140625" style="120" hidden="1" customWidth="1"/>
    <col min="16" max="16" width="10.42578125" style="120" hidden="1" customWidth="1"/>
    <col min="17" max="17" width="10.5703125" style="120" hidden="1" customWidth="1"/>
    <col min="18" max="18" width="0.5703125" style="120" hidden="1" customWidth="1"/>
    <col min="19" max="19" width="19.5703125" style="120" customWidth="1"/>
    <col min="20" max="21" width="12.5703125" style="120" customWidth="1"/>
    <col min="22" max="22" width="18.42578125" style="120" customWidth="1"/>
    <col min="23" max="23" width="18.7109375" style="120" customWidth="1"/>
    <col min="24" max="255" width="8.85546875" style="120"/>
    <col min="256" max="256" width="3.5703125" style="120" customWidth="1"/>
    <col min="257" max="257" width="9.140625" style="120" customWidth="1"/>
    <col min="258" max="258" width="10.140625" style="120" customWidth="1"/>
    <col min="259" max="259" width="18" style="120" customWidth="1"/>
    <col min="260" max="260" width="11" style="120" customWidth="1"/>
    <col min="261" max="261" width="18.42578125" style="120" customWidth="1"/>
    <col min="262" max="262" width="24.5703125" style="120" customWidth="1"/>
    <col min="263" max="263" width="10.5703125" style="120" customWidth="1"/>
    <col min="264" max="264" width="16.5703125" style="120" customWidth="1"/>
    <col min="265" max="265" width="12.5703125" style="120" customWidth="1"/>
    <col min="266" max="266" width="16.85546875" style="120" customWidth="1"/>
    <col min="267" max="267" width="12.42578125" style="120" customWidth="1"/>
    <col min="268" max="273" width="0" style="120" hidden="1" customWidth="1"/>
    <col min="274" max="274" width="10.5703125" style="120" customWidth="1"/>
    <col min="275" max="275" width="8.85546875" style="120"/>
    <col min="276" max="276" width="12.5703125" style="120" customWidth="1"/>
    <col min="277" max="277" width="18.42578125" style="120" customWidth="1"/>
    <col min="278" max="511" width="8.85546875" style="120"/>
    <col min="512" max="512" width="3.5703125" style="120" customWidth="1"/>
    <col min="513" max="513" width="9.140625" style="120" customWidth="1"/>
    <col min="514" max="514" width="10.140625" style="120" customWidth="1"/>
    <col min="515" max="515" width="18" style="120" customWidth="1"/>
    <col min="516" max="516" width="11" style="120" customWidth="1"/>
    <col min="517" max="517" width="18.42578125" style="120" customWidth="1"/>
    <col min="518" max="518" width="24.5703125" style="120" customWidth="1"/>
    <col min="519" max="519" width="10.5703125" style="120" customWidth="1"/>
    <col min="520" max="520" width="16.5703125" style="120" customWidth="1"/>
    <col min="521" max="521" width="12.5703125" style="120" customWidth="1"/>
    <col min="522" max="522" width="16.85546875" style="120" customWidth="1"/>
    <col min="523" max="523" width="12.42578125" style="120" customWidth="1"/>
    <col min="524" max="529" width="0" style="120" hidden="1" customWidth="1"/>
    <col min="530" max="530" width="10.5703125" style="120" customWidth="1"/>
    <col min="531" max="531" width="8.85546875" style="120"/>
    <col min="532" max="532" width="12.5703125" style="120" customWidth="1"/>
    <col min="533" max="533" width="18.42578125" style="120" customWidth="1"/>
    <col min="534" max="767" width="8.85546875" style="120"/>
    <col min="768" max="768" width="3.5703125" style="120" customWidth="1"/>
    <col min="769" max="769" width="9.140625" style="120" customWidth="1"/>
    <col min="770" max="770" width="10.140625" style="120" customWidth="1"/>
    <col min="771" max="771" width="18" style="120" customWidth="1"/>
    <col min="772" max="772" width="11" style="120" customWidth="1"/>
    <col min="773" max="773" width="18.42578125" style="120" customWidth="1"/>
    <col min="774" max="774" width="24.5703125" style="120" customWidth="1"/>
    <col min="775" max="775" width="10.5703125" style="120" customWidth="1"/>
    <col min="776" max="776" width="16.5703125" style="120" customWidth="1"/>
    <col min="777" max="777" width="12.5703125" style="120" customWidth="1"/>
    <col min="778" max="778" width="16.85546875" style="120" customWidth="1"/>
    <col min="779" max="779" width="12.42578125" style="120" customWidth="1"/>
    <col min="780" max="785" width="0" style="120" hidden="1" customWidth="1"/>
    <col min="786" max="786" width="10.5703125" style="120" customWidth="1"/>
    <col min="787" max="787" width="8.85546875" style="120"/>
    <col min="788" max="788" width="12.5703125" style="120" customWidth="1"/>
    <col min="789" max="789" width="18.42578125" style="120" customWidth="1"/>
    <col min="790" max="1023" width="8.85546875" style="120"/>
    <col min="1024" max="1024" width="3.5703125" style="120" customWidth="1"/>
    <col min="1025" max="1025" width="9.140625" style="120" customWidth="1"/>
    <col min="1026" max="1026" width="10.140625" style="120" customWidth="1"/>
    <col min="1027" max="1027" width="18" style="120" customWidth="1"/>
    <col min="1028" max="1028" width="11" style="120" customWidth="1"/>
    <col min="1029" max="1029" width="18.42578125" style="120" customWidth="1"/>
    <col min="1030" max="1030" width="24.5703125" style="120" customWidth="1"/>
    <col min="1031" max="1031" width="10.5703125" style="120" customWidth="1"/>
    <col min="1032" max="1032" width="16.5703125" style="120" customWidth="1"/>
    <col min="1033" max="1033" width="12.5703125" style="120" customWidth="1"/>
    <col min="1034" max="1034" width="16.85546875" style="120" customWidth="1"/>
    <col min="1035" max="1035" width="12.42578125" style="120" customWidth="1"/>
    <col min="1036" max="1041" width="0" style="120" hidden="1" customWidth="1"/>
    <col min="1042" max="1042" width="10.5703125" style="120" customWidth="1"/>
    <col min="1043" max="1043" width="8.85546875" style="120"/>
    <col min="1044" max="1044" width="12.5703125" style="120" customWidth="1"/>
    <col min="1045" max="1045" width="18.42578125" style="120" customWidth="1"/>
    <col min="1046" max="1279" width="8.85546875" style="120"/>
    <col min="1280" max="1280" width="3.5703125" style="120" customWidth="1"/>
    <col min="1281" max="1281" width="9.140625" style="120" customWidth="1"/>
    <col min="1282" max="1282" width="10.140625" style="120" customWidth="1"/>
    <col min="1283" max="1283" width="18" style="120" customWidth="1"/>
    <col min="1284" max="1284" width="11" style="120" customWidth="1"/>
    <col min="1285" max="1285" width="18.42578125" style="120" customWidth="1"/>
    <col min="1286" max="1286" width="24.5703125" style="120" customWidth="1"/>
    <col min="1287" max="1287" width="10.5703125" style="120" customWidth="1"/>
    <col min="1288" max="1288" width="16.5703125" style="120" customWidth="1"/>
    <col min="1289" max="1289" width="12.5703125" style="120" customWidth="1"/>
    <col min="1290" max="1290" width="16.85546875" style="120" customWidth="1"/>
    <col min="1291" max="1291" width="12.42578125" style="120" customWidth="1"/>
    <col min="1292" max="1297" width="0" style="120" hidden="1" customWidth="1"/>
    <col min="1298" max="1298" width="10.5703125" style="120" customWidth="1"/>
    <col min="1299" max="1299" width="8.85546875" style="120"/>
    <col min="1300" max="1300" width="12.5703125" style="120" customWidth="1"/>
    <col min="1301" max="1301" width="18.42578125" style="120" customWidth="1"/>
    <col min="1302" max="1535" width="8.85546875" style="120"/>
    <col min="1536" max="1536" width="3.5703125" style="120" customWidth="1"/>
    <col min="1537" max="1537" width="9.140625" style="120" customWidth="1"/>
    <col min="1538" max="1538" width="10.140625" style="120" customWidth="1"/>
    <col min="1539" max="1539" width="18" style="120" customWidth="1"/>
    <col min="1540" max="1540" width="11" style="120" customWidth="1"/>
    <col min="1541" max="1541" width="18.42578125" style="120" customWidth="1"/>
    <col min="1542" max="1542" width="24.5703125" style="120" customWidth="1"/>
    <col min="1543" max="1543" width="10.5703125" style="120" customWidth="1"/>
    <col min="1544" max="1544" width="16.5703125" style="120" customWidth="1"/>
    <col min="1545" max="1545" width="12.5703125" style="120" customWidth="1"/>
    <col min="1546" max="1546" width="16.85546875" style="120" customWidth="1"/>
    <col min="1547" max="1547" width="12.42578125" style="120" customWidth="1"/>
    <col min="1548" max="1553" width="0" style="120" hidden="1" customWidth="1"/>
    <col min="1554" max="1554" width="10.5703125" style="120" customWidth="1"/>
    <col min="1555" max="1555" width="8.85546875" style="120"/>
    <col min="1556" max="1556" width="12.5703125" style="120" customWidth="1"/>
    <col min="1557" max="1557" width="18.42578125" style="120" customWidth="1"/>
    <col min="1558" max="1791" width="8.85546875" style="120"/>
    <col min="1792" max="1792" width="3.5703125" style="120" customWidth="1"/>
    <col min="1793" max="1793" width="9.140625" style="120" customWidth="1"/>
    <col min="1794" max="1794" width="10.140625" style="120" customWidth="1"/>
    <col min="1795" max="1795" width="18" style="120" customWidth="1"/>
    <col min="1796" max="1796" width="11" style="120" customWidth="1"/>
    <col min="1797" max="1797" width="18.42578125" style="120" customWidth="1"/>
    <col min="1798" max="1798" width="24.5703125" style="120" customWidth="1"/>
    <col min="1799" max="1799" width="10.5703125" style="120" customWidth="1"/>
    <col min="1800" max="1800" width="16.5703125" style="120" customWidth="1"/>
    <col min="1801" max="1801" width="12.5703125" style="120" customWidth="1"/>
    <col min="1802" max="1802" width="16.85546875" style="120" customWidth="1"/>
    <col min="1803" max="1803" width="12.42578125" style="120" customWidth="1"/>
    <col min="1804" max="1809" width="0" style="120" hidden="1" customWidth="1"/>
    <col min="1810" max="1810" width="10.5703125" style="120" customWidth="1"/>
    <col min="1811" max="1811" width="8.85546875" style="120"/>
    <col min="1812" max="1812" width="12.5703125" style="120" customWidth="1"/>
    <col min="1813" max="1813" width="18.42578125" style="120" customWidth="1"/>
    <col min="1814" max="2047" width="8.85546875" style="120"/>
    <col min="2048" max="2048" width="3.5703125" style="120" customWidth="1"/>
    <col min="2049" max="2049" width="9.140625" style="120" customWidth="1"/>
    <col min="2050" max="2050" width="10.140625" style="120" customWidth="1"/>
    <col min="2051" max="2051" width="18" style="120" customWidth="1"/>
    <col min="2052" max="2052" width="11" style="120" customWidth="1"/>
    <col min="2053" max="2053" width="18.42578125" style="120" customWidth="1"/>
    <col min="2054" max="2054" width="24.5703125" style="120" customWidth="1"/>
    <col min="2055" max="2055" width="10.5703125" style="120" customWidth="1"/>
    <col min="2056" max="2056" width="16.5703125" style="120" customWidth="1"/>
    <col min="2057" max="2057" width="12.5703125" style="120" customWidth="1"/>
    <col min="2058" max="2058" width="16.85546875" style="120" customWidth="1"/>
    <col min="2059" max="2059" width="12.42578125" style="120" customWidth="1"/>
    <col min="2060" max="2065" width="0" style="120" hidden="1" customWidth="1"/>
    <col min="2066" max="2066" width="10.5703125" style="120" customWidth="1"/>
    <col min="2067" max="2067" width="8.85546875" style="120"/>
    <col min="2068" max="2068" width="12.5703125" style="120" customWidth="1"/>
    <col min="2069" max="2069" width="18.42578125" style="120" customWidth="1"/>
    <col min="2070" max="2303" width="8.85546875" style="120"/>
    <col min="2304" max="2304" width="3.5703125" style="120" customWidth="1"/>
    <col min="2305" max="2305" width="9.140625" style="120" customWidth="1"/>
    <col min="2306" max="2306" width="10.140625" style="120" customWidth="1"/>
    <col min="2307" max="2307" width="18" style="120" customWidth="1"/>
    <col min="2308" max="2308" width="11" style="120" customWidth="1"/>
    <col min="2309" max="2309" width="18.42578125" style="120" customWidth="1"/>
    <col min="2310" max="2310" width="24.5703125" style="120" customWidth="1"/>
    <col min="2311" max="2311" width="10.5703125" style="120" customWidth="1"/>
    <col min="2312" max="2312" width="16.5703125" style="120" customWidth="1"/>
    <col min="2313" max="2313" width="12.5703125" style="120" customWidth="1"/>
    <col min="2314" max="2314" width="16.85546875" style="120" customWidth="1"/>
    <col min="2315" max="2315" width="12.42578125" style="120" customWidth="1"/>
    <col min="2316" max="2321" width="0" style="120" hidden="1" customWidth="1"/>
    <col min="2322" max="2322" width="10.5703125" style="120" customWidth="1"/>
    <col min="2323" max="2323" width="8.85546875" style="120"/>
    <col min="2324" max="2324" width="12.5703125" style="120" customWidth="1"/>
    <col min="2325" max="2325" width="18.42578125" style="120" customWidth="1"/>
    <col min="2326" max="2559" width="8.85546875" style="120"/>
    <col min="2560" max="2560" width="3.5703125" style="120" customWidth="1"/>
    <col min="2561" max="2561" width="9.140625" style="120" customWidth="1"/>
    <col min="2562" max="2562" width="10.140625" style="120" customWidth="1"/>
    <col min="2563" max="2563" width="18" style="120" customWidth="1"/>
    <col min="2564" max="2564" width="11" style="120" customWidth="1"/>
    <col min="2565" max="2565" width="18.42578125" style="120" customWidth="1"/>
    <col min="2566" max="2566" width="24.5703125" style="120" customWidth="1"/>
    <col min="2567" max="2567" width="10.5703125" style="120" customWidth="1"/>
    <col min="2568" max="2568" width="16.5703125" style="120" customWidth="1"/>
    <col min="2569" max="2569" width="12.5703125" style="120" customWidth="1"/>
    <col min="2570" max="2570" width="16.85546875" style="120" customWidth="1"/>
    <col min="2571" max="2571" width="12.42578125" style="120" customWidth="1"/>
    <col min="2572" max="2577" width="0" style="120" hidden="1" customWidth="1"/>
    <col min="2578" max="2578" width="10.5703125" style="120" customWidth="1"/>
    <col min="2579" max="2579" width="8.85546875" style="120"/>
    <col min="2580" max="2580" width="12.5703125" style="120" customWidth="1"/>
    <col min="2581" max="2581" width="18.42578125" style="120" customWidth="1"/>
    <col min="2582" max="2815" width="8.85546875" style="120"/>
    <col min="2816" max="2816" width="3.5703125" style="120" customWidth="1"/>
    <col min="2817" max="2817" width="9.140625" style="120" customWidth="1"/>
    <col min="2818" max="2818" width="10.140625" style="120" customWidth="1"/>
    <col min="2819" max="2819" width="18" style="120" customWidth="1"/>
    <col min="2820" max="2820" width="11" style="120" customWidth="1"/>
    <col min="2821" max="2821" width="18.42578125" style="120" customWidth="1"/>
    <col min="2822" max="2822" width="24.5703125" style="120" customWidth="1"/>
    <col min="2823" max="2823" width="10.5703125" style="120" customWidth="1"/>
    <col min="2824" max="2824" width="16.5703125" style="120" customWidth="1"/>
    <col min="2825" max="2825" width="12.5703125" style="120" customWidth="1"/>
    <col min="2826" max="2826" width="16.85546875" style="120" customWidth="1"/>
    <col min="2827" max="2827" width="12.42578125" style="120" customWidth="1"/>
    <col min="2828" max="2833" width="0" style="120" hidden="1" customWidth="1"/>
    <col min="2834" max="2834" width="10.5703125" style="120" customWidth="1"/>
    <col min="2835" max="2835" width="8.85546875" style="120"/>
    <col min="2836" max="2836" width="12.5703125" style="120" customWidth="1"/>
    <col min="2837" max="2837" width="18.42578125" style="120" customWidth="1"/>
    <col min="2838" max="3071" width="8.85546875" style="120"/>
    <col min="3072" max="3072" width="3.5703125" style="120" customWidth="1"/>
    <col min="3073" max="3073" width="9.140625" style="120" customWidth="1"/>
    <col min="3074" max="3074" width="10.140625" style="120" customWidth="1"/>
    <col min="3075" max="3075" width="18" style="120" customWidth="1"/>
    <col min="3076" max="3076" width="11" style="120" customWidth="1"/>
    <col min="3077" max="3077" width="18.42578125" style="120" customWidth="1"/>
    <col min="3078" max="3078" width="24.5703125" style="120" customWidth="1"/>
    <col min="3079" max="3079" width="10.5703125" style="120" customWidth="1"/>
    <col min="3080" max="3080" width="16.5703125" style="120" customWidth="1"/>
    <col min="3081" max="3081" width="12.5703125" style="120" customWidth="1"/>
    <col min="3082" max="3082" width="16.85546875" style="120" customWidth="1"/>
    <col min="3083" max="3083" width="12.42578125" style="120" customWidth="1"/>
    <col min="3084" max="3089" width="0" style="120" hidden="1" customWidth="1"/>
    <col min="3090" max="3090" width="10.5703125" style="120" customWidth="1"/>
    <col min="3091" max="3091" width="8.85546875" style="120"/>
    <col min="3092" max="3092" width="12.5703125" style="120" customWidth="1"/>
    <col min="3093" max="3093" width="18.42578125" style="120" customWidth="1"/>
    <col min="3094" max="3327" width="8.85546875" style="120"/>
    <col min="3328" max="3328" width="3.5703125" style="120" customWidth="1"/>
    <col min="3329" max="3329" width="9.140625" style="120" customWidth="1"/>
    <col min="3330" max="3330" width="10.140625" style="120" customWidth="1"/>
    <col min="3331" max="3331" width="18" style="120" customWidth="1"/>
    <col min="3332" max="3332" width="11" style="120" customWidth="1"/>
    <col min="3333" max="3333" width="18.42578125" style="120" customWidth="1"/>
    <col min="3334" max="3334" width="24.5703125" style="120" customWidth="1"/>
    <col min="3335" max="3335" width="10.5703125" style="120" customWidth="1"/>
    <col min="3336" max="3336" width="16.5703125" style="120" customWidth="1"/>
    <col min="3337" max="3337" width="12.5703125" style="120" customWidth="1"/>
    <col min="3338" max="3338" width="16.85546875" style="120" customWidth="1"/>
    <col min="3339" max="3339" width="12.42578125" style="120" customWidth="1"/>
    <col min="3340" max="3345" width="0" style="120" hidden="1" customWidth="1"/>
    <col min="3346" max="3346" width="10.5703125" style="120" customWidth="1"/>
    <col min="3347" max="3347" width="8.85546875" style="120"/>
    <col min="3348" max="3348" width="12.5703125" style="120" customWidth="1"/>
    <col min="3349" max="3349" width="18.42578125" style="120" customWidth="1"/>
    <col min="3350" max="3583" width="8.85546875" style="120"/>
    <col min="3584" max="3584" width="3.5703125" style="120" customWidth="1"/>
    <col min="3585" max="3585" width="9.140625" style="120" customWidth="1"/>
    <col min="3586" max="3586" width="10.140625" style="120" customWidth="1"/>
    <col min="3587" max="3587" width="18" style="120" customWidth="1"/>
    <col min="3588" max="3588" width="11" style="120" customWidth="1"/>
    <col min="3589" max="3589" width="18.42578125" style="120" customWidth="1"/>
    <col min="3590" max="3590" width="24.5703125" style="120" customWidth="1"/>
    <col min="3591" max="3591" width="10.5703125" style="120" customWidth="1"/>
    <col min="3592" max="3592" width="16.5703125" style="120" customWidth="1"/>
    <col min="3593" max="3593" width="12.5703125" style="120" customWidth="1"/>
    <col min="3594" max="3594" width="16.85546875" style="120" customWidth="1"/>
    <col min="3595" max="3595" width="12.42578125" style="120" customWidth="1"/>
    <col min="3596" max="3601" width="0" style="120" hidden="1" customWidth="1"/>
    <col min="3602" max="3602" width="10.5703125" style="120" customWidth="1"/>
    <col min="3603" max="3603" width="8.85546875" style="120"/>
    <col min="3604" max="3604" width="12.5703125" style="120" customWidth="1"/>
    <col min="3605" max="3605" width="18.42578125" style="120" customWidth="1"/>
    <col min="3606" max="3839" width="8.85546875" style="120"/>
    <col min="3840" max="3840" width="3.5703125" style="120" customWidth="1"/>
    <col min="3841" max="3841" width="9.140625" style="120" customWidth="1"/>
    <col min="3842" max="3842" width="10.140625" style="120" customWidth="1"/>
    <col min="3843" max="3843" width="18" style="120" customWidth="1"/>
    <col min="3844" max="3844" width="11" style="120" customWidth="1"/>
    <col min="3845" max="3845" width="18.42578125" style="120" customWidth="1"/>
    <col min="3846" max="3846" width="24.5703125" style="120" customWidth="1"/>
    <col min="3847" max="3847" width="10.5703125" style="120" customWidth="1"/>
    <col min="3848" max="3848" width="16.5703125" style="120" customWidth="1"/>
    <col min="3849" max="3849" width="12.5703125" style="120" customWidth="1"/>
    <col min="3850" max="3850" width="16.85546875" style="120" customWidth="1"/>
    <col min="3851" max="3851" width="12.42578125" style="120" customWidth="1"/>
    <col min="3852" max="3857" width="0" style="120" hidden="1" customWidth="1"/>
    <col min="3858" max="3858" width="10.5703125" style="120" customWidth="1"/>
    <col min="3859" max="3859" width="8.85546875" style="120"/>
    <col min="3860" max="3860" width="12.5703125" style="120" customWidth="1"/>
    <col min="3861" max="3861" width="18.42578125" style="120" customWidth="1"/>
    <col min="3862" max="4095" width="8.85546875" style="120"/>
    <col min="4096" max="4096" width="3.5703125" style="120" customWidth="1"/>
    <col min="4097" max="4097" width="9.140625" style="120" customWidth="1"/>
    <col min="4098" max="4098" width="10.140625" style="120" customWidth="1"/>
    <col min="4099" max="4099" width="18" style="120" customWidth="1"/>
    <col min="4100" max="4100" width="11" style="120" customWidth="1"/>
    <col min="4101" max="4101" width="18.42578125" style="120" customWidth="1"/>
    <col min="4102" max="4102" width="24.5703125" style="120" customWidth="1"/>
    <col min="4103" max="4103" width="10.5703125" style="120" customWidth="1"/>
    <col min="4104" max="4104" width="16.5703125" style="120" customWidth="1"/>
    <col min="4105" max="4105" width="12.5703125" style="120" customWidth="1"/>
    <col min="4106" max="4106" width="16.85546875" style="120" customWidth="1"/>
    <col min="4107" max="4107" width="12.42578125" style="120" customWidth="1"/>
    <col min="4108" max="4113" width="0" style="120" hidden="1" customWidth="1"/>
    <col min="4114" max="4114" width="10.5703125" style="120" customWidth="1"/>
    <col min="4115" max="4115" width="8.85546875" style="120"/>
    <col min="4116" max="4116" width="12.5703125" style="120" customWidth="1"/>
    <col min="4117" max="4117" width="18.42578125" style="120" customWidth="1"/>
    <col min="4118" max="4351" width="8.85546875" style="120"/>
    <col min="4352" max="4352" width="3.5703125" style="120" customWidth="1"/>
    <col min="4353" max="4353" width="9.140625" style="120" customWidth="1"/>
    <col min="4354" max="4354" width="10.140625" style="120" customWidth="1"/>
    <col min="4355" max="4355" width="18" style="120" customWidth="1"/>
    <col min="4356" max="4356" width="11" style="120" customWidth="1"/>
    <col min="4357" max="4357" width="18.42578125" style="120" customWidth="1"/>
    <col min="4358" max="4358" width="24.5703125" style="120" customWidth="1"/>
    <col min="4359" max="4359" width="10.5703125" style="120" customWidth="1"/>
    <col min="4360" max="4360" width="16.5703125" style="120" customWidth="1"/>
    <col min="4361" max="4361" width="12.5703125" style="120" customWidth="1"/>
    <col min="4362" max="4362" width="16.85546875" style="120" customWidth="1"/>
    <col min="4363" max="4363" width="12.42578125" style="120" customWidth="1"/>
    <col min="4364" max="4369" width="0" style="120" hidden="1" customWidth="1"/>
    <col min="4370" max="4370" width="10.5703125" style="120" customWidth="1"/>
    <col min="4371" max="4371" width="8.85546875" style="120"/>
    <col min="4372" max="4372" width="12.5703125" style="120" customWidth="1"/>
    <col min="4373" max="4373" width="18.42578125" style="120" customWidth="1"/>
    <col min="4374" max="4607" width="8.85546875" style="120"/>
    <col min="4608" max="4608" width="3.5703125" style="120" customWidth="1"/>
    <col min="4609" max="4609" width="9.140625" style="120" customWidth="1"/>
    <col min="4610" max="4610" width="10.140625" style="120" customWidth="1"/>
    <col min="4611" max="4611" width="18" style="120" customWidth="1"/>
    <col min="4612" max="4612" width="11" style="120" customWidth="1"/>
    <col min="4613" max="4613" width="18.42578125" style="120" customWidth="1"/>
    <col min="4614" max="4614" width="24.5703125" style="120" customWidth="1"/>
    <col min="4615" max="4615" width="10.5703125" style="120" customWidth="1"/>
    <col min="4616" max="4616" width="16.5703125" style="120" customWidth="1"/>
    <col min="4617" max="4617" width="12.5703125" style="120" customWidth="1"/>
    <col min="4618" max="4618" width="16.85546875" style="120" customWidth="1"/>
    <col min="4619" max="4619" width="12.42578125" style="120" customWidth="1"/>
    <col min="4620" max="4625" width="0" style="120" hidden="1" customWidth="1"/>
    <col min="4626" max="4626" width="10.5703125" style="120" customWidth="1"/>
    <col min="4627" max="4627" width="8.85546875" style="120"/>
    <col min="4628" max="4628" width="12.5703125" style="120" customWidth="1"/>
    <col min="4629" max="4629" width="18.42578125" style="120" customWidth="1"/>
    <col min="4630" max="4863" width="8.85546875" style="120"/>
    <col min="4864" max="4864" width="3.5703125" style="120" customWidth="1"/>
    <col min="4865" max="4865" width="9.140625" style="120" customWidth="1"/>
    <col min="4866" max="4866" width="10.140625" style="120" customWidth="1"/>
    <col min="4867" max="4867" width="18" style="120" customWidth="1"/>
    <col min="4868" max="4868" width="11" style="120" customWidth="1"/>
    <col min="4869" max="4869" width="18.42578125" style="120" customWidth="1"/>
    <col min="4870" max="4870" width="24.5703125" style="120" customWidth="1"/>
    <col min="4871" max="4871" width="10.5703125" style="120" customWidth="1"/>
    <col min="4872" max="4872" width="16.5703125" style="120" customWidth="1"/>
    <col min="4873" max="4873" width="12.5703125" style="120" customWidth="1"/>
    <col min="4874" max="4874" width="16.85546875" style="120" customWidth="1"/>
    <col min="4875" max="4875" width="12.42578125" style="120" customWidth="1"/>
    <col min="4876" max="4881" width="0" style="120" hidden="1" customWidth="1"/>
    <col min="4882" max="4882" width="10.5703125" style="120" customWidth="1"/>
    <col min="4883" max="4883" width="8.85546875" style="120"/>
    <col min="4884" max="4884" width="12.5703125" style="120" customWidth="1"/>
    <col min="4885" max="4885" width="18.42578125" style="120" customWidth="1"/>
    <col min="4886" max="5119" width="8.85546875" style="120"/>
    <col min="5120" max="5120" width="3.5703125" style="120" customWidth="1"/>
    <col min="5121" max="5121" width="9.140625" style="120" customWidth="1"/>
    <col min="5122" max="5122" width="10.140625" style="120" customWidth="1"/>
    <col min="5123" max="5123" width="18" style="120" customWidth="1"/>
    <col min="5124" max="5124" width="11" style="120" customWidth="1"/>
    <col min="5125" max="5125" width="18.42578125" style="120" customWidth="1"/>
    <col min="5126" max="5126" width="24.5703125" style="120" customWidth="1"/>
    <col min="5127" max="5127" width="10.5703125" style="120" customWidth="1"/>
    <col min="5128" max="5128" width="16.5703125" style="120" customWidth="1"/>
    <col min="5129" max="5129" width="12.5703125" style="120" customWidth="1"/>
    <col min="5130" max="5130" width="16.85546875" style="120" customWidth="1"/>
    <col min="5131" max="5131" width="12.42578125" style="120" customWidth="1"/>
    <col min="5132" max="5137" width="0" style="120" hidden="1" customWidth="1"/>
    <col min="5138" max="5138" width="10.5703125" style="120" customWidth="1"/>
    <col min="5139" max="5139" width="8.85546875" style="120"/>
    <col min="5140" max="5140" width="12.5703125" style="120" customWidth="1"/>
    <col min="5141" max="5141" width="18.42578125" style="120" customWidth="1"/>
    <col min="5142" max="5375" width="8.85546875" style="120"/>
    <col min="5376" max="5376" width="3.5703125" style="120" customWidth="1"/>
    <col min="5377" max="5377" width="9.140625" style="120" customWidth="1"/>
    <col min="5378" max="5378" width="10.140625" style="120" customWidth="1"/>
    <col min="5379" max="5379" width="18" style="120" customWidth="1"/>
    <col min="5380" max="5380" width="11" style="120" customWidth="1"/>
    <col min="5381" max="5381" width="18.42578125" style="120" customWidth="1"/>
    <col min="5382" max="5382" width="24.5703125" style="120" customWidth="1"/>
    <col min="5383" max="5383" width="10.5703125" style="120" customWidth="1"/>
    <col min="5384" max="5384" width="16.5703125" style="120" customWidth="1"/>
    <col min="5385" max="5385" width="12.5703125" style="120" customWidth="1"/>
    <col min="5386" max="5386" width="16.85546875" style="120" customWidth="1"/>
    <col min="5387" max="5387" width="12.42578125" style="120" customWidth="1"/>
    <col min="5388" max="5393" width="0" style="120" hidden="1" customWidth="1"/>
    <col min="5394" max="5394" width="10.5703125" style="120" customWidth="1"/>
    <col min="5395" max="5395" width="8.85546875" style="120"/>
    <col min="5396" max="5396" width="12.5703125" style="120" customWidth="1"/>
    <col min="5397" max="5397" width="18.42578125" style="120" customWidth="1"/>
    <col min="5398" max="5631" width="8.85546875" style="120"/>
    <col min="5632" max="5632" width="3.5703125" style="120" customWidth="1"/>
    <col min="5633" max="5633" width="9.140625" style="120" customWidth="1"/>
    <col min="5634" max="5634" width="10.140625" style="120" customWidth="1"/>
    <col min="5635" max="5635" width="18" style="120" customWidth="1"/>
    <col min="5636" max="5636" width="11" style="120" customWidth="1"/>
    <col min="5637" max="5637" width="18.42578125" style="120" customWidth="1"/>
    <col min="5638" max="5638" width="24.5703125" style="120" customWidth="1"/>
    <col min="5639" max="5639" width="10.5703125" style="120" customWidth="1"/>
    <col min="5640" max="5640" width="16.5703125" style="120" customWidth="1"/>
    <col min="5641" max="5641" width="12.5703125" style="120" customWidth="1"/>
    <col min="5642" max="5642" width="16.85546875" style="120" customWidth="1"/>
    <col min="5643" max="5643" width="12.42578125" style="120" customWidth="1"/>
    <col min="5644" max="5649" width="0" style="120" hidden="1" customWidth="1"/>
    <col min="5650" max="5650" width="10.5703125" style="120" customWidth="1"/>
    <col min="5651" max="5651" width="8.85546875" style="120"/>
    <col min="5652" max="5652" width="12.5703125" style="120" customWidth="1"/>
    <col min="5653" max="5653" width="18.42578125" style="120" customWidth="1"/>
    <col min="5654" max="5887" width="8.85546875" style="120"/>
    <col min="5888" max="5888" width="3.5703125" style="120" customWidth="1"/>
    <col min="5889" max="5889" width="9.140625" style="120" customWidth="1"/>
    <col min="5890" max="5890" width="10.140625" style="120" customWidth="1"/>
    <col min="5891" max="5891" width="18" style="120" customWidth="1"/>
    <col min="5892" max="5892" width="11" style="120" customWidth="1"/>
    <col min="5893" max="5893" width="18.42578125" style="120" customWidth="1"/>
    <col min="5894" max="5894" width="24.5703125" style="120" customWidth="1"/>
    <col min="5895" max="5895" width="10.5703125" style="120" customWidth="1"/>
    <col min="5896" max="5896" width="16.5703125" style="120" customWidth="1"/>
    <col min="5897" max="5897" width="12.5703125" style="120" customWidth="1"/>
    <col min="5898" max="5898" width="16.85546875" style="120" customWidth="1"/>
    <col min="5899" max="5899" width="12.42578125" style="120" customWidth="1"/>
    <col min="5900" max="5905" width="0" style="120" hidden="1" customWidth="1"/>
    <col min="5906" max="5906" width="10.5703125" style="120" customWidth="1"/>
    <col min="5907" max="5907" width="8.85546875" style="120"/>
    <col min="5908" max="5908" width="12.5703125" style="120" customWidth="1"/>
    <col min="5909" max="5909" width="18.42578125" style="120" customWidth="1"/>
    <col min="5910" max="6143" width="8.85546875" style="120"/>
    <col min="6144" max="6144" width="3.5703125" style="120" customWidth="1"/>
    <col min="6145" max="6145" width="9.140625" style="120" customWidth="1"/>
    <col min="6146" max="6146" width="10.140625" style="120" customWidth="1"/>
    <col min="6147" max="6147" width="18" style="120" customWidth="1"/>
    <col min="6148" max="6148" width="11" style="120" customWidth="1"/>
    <col min="6149" max="6149" width="18.42578125" style="120" customWidth="1"/>
    <col min="6150" max="6150" width="24.5703125" style="120" customWidth="1"/>
    <col min="6151" max="6151" width="10.5703125" style="120" customWidth="1"/>
    <col min="6152" max="6152" width="16.5703125" style="120" customWidth="1"/>
    <col min="6153" max="6153" width="12.5703125" style="120" customWidth="1"/>
    <col min="6154" max="6154" width="16.85546875" style="120" customWidth="1"/>
    <col min="6155" max="6155" width="12.42578125" style="120" customWidth="1"/>
    <col min="6156" max="6161" width="0" style="120" hidden="1" customWidth="1"/>
    <col min="6162" max="6162" width="10.5703125" style="120" customWidth="1"/>
    <col min="6163" max="6163" width="8.85546875" style="120"/>
    <col min="6164" max="6164" width="12.5703125" style="120" customWidth="1"/>
    <col min="6165" max="6165" width="18.42578125" style="120" customWidth="1"/>
    <col min="6166" max="6399" width="8.85546875" style="120"/>
    <col min="6400" max="6400" width="3.5703125" style="120" customWidth="1"/>
    <col min="6401" max="6401" width="9.140625" style="120" customWidth="1"/>
    <col min="6402" max="6402" width="10.140625" style="120" customWidth="1"/>
    <col min="6403" max="6403" width="18" style="120" customWidth="1"/>
    <col min="6404" max="6404" width="11" style="120" customWidth="1"/>
    <col min="6405" max="6405" width="18.42578125" style="120" customWidth="1"/>
    <col min="6406" max="6406" width="24.5703125" style="120" customWidth="1"/>
    <col min="6407" max="6407" width="10.5703125" style="120" customWidth="1"/>
    <col min="6408" max="6408" width="16.5703125" style="120" customWidth="1"/>
    <col min="6409" max="6409" width="12.5703125" style="120" customWidth="1"/>
    <col min="6410" max="6410" width="16.85546875" style="120" customWidth="1"/>
    <col min="6411" max="6411" width="12.42578125" style="120" customWidth="1"/>
    <col min="6412" max="6417" width="0" style="120" hidden="1" customWidth="1"/>
    <col min="6418" max="6418" width="10.5703125" style="120" customWidth="1"/>
    <col min="6419" max="6419" width="8.85546875" style="120"/>
    <col min="6420" max="6420" width="12.5703125" style="120" customWidth="1"/>
    <col min="6421" max="6421" width="18.42578125" style="120" customWidth="1"/>
    <col min="6422" max="6655" width="8.85546875" style="120"/>
    <col min="6656" max="6656" width="3.5703125" style="120" customWidth="1"/>
    <col min="6657" max="6657" width="9.140625" style="120" customWidth="1"/>
    <col min="6658" max="6658" width="10.140625" style="120" customWidth="1"/>
    <col min="6659" max="6659" width="18" style="120" customWidth="1"/>
    <col min="6660" max="6660" width="11" style="120" customWidth="1"/>
    <col min="6661" max="6661" width="18.42578125" style="120" customWidth="1"/>
    <col min="6662" max="6662" width="24.5703125" style="120" customWidth="1"/>
    <col min="6663" max="6663" width="10.5703125" style="120" customWidth="1"/>
    <col min="6664" max="6664" width="16.5703125" style="120" customWidth="1"/>
    <col min="6665" max="6665" width="12.5703125" style="120" customWidth="1"/>
    <col min="6666" max="6666" width="16.85546875" style="120" customWidth="1"/>
    <col min="6667" max="6667" width="12.42578125" style="120" customWidth="1"/>
    <col min="6668" max="6673" width="0" style="120" hidden="1" customWidth="1"/>
    <col min="6674" max="6674" width="10.5703125" style="120" customWidth="1"/>
    <col min="6675" max="6675" width="8.85546875" style="120"/>
    <col min="6676" max="6676" width="12.5703125" style="120" customWidth="1"/>
    <col min="6677" max="6677" width="18.42578125" style="120" customWidth="1"/>
    <col min="6678" max="6911" width="8.85546875" style="120"/>
    <col min="6912" max="6912" width="3.5703125" style="120" customWidth="1"/>
    <col min="6913" max="6913" width="9.140625" style="120" customWidth="1"/>
    <col min="6914" max="6914" width="10.140625" style="120" customWidth="1"/>
    <col min="6915" max="6915" width="18" style="120" customWidth="1"/>
    <col min="6916" max="6916" width="11" style="120" customWidth="1"/>
    <col min="6917" max="6917" width="18.42578125" style="120" customWidth="1"/>
    <col min="6918" max="6918" width="24.5703125" style="120" customWidth="1"/>
    <col min="6919" max="6919" width="10.5703125" style="120" customWidth="1"/>
    <col min="6920" max="6920" width="16.5703125" style="120" customWidth="1"/>
    <col min="6921" max="6921" width="12.5703125" style="120" customWidth="1"/>
    <col min="6922" max="6922" width="16.85546875" style="120" customWidth="1"/>
    <col min="6923" max="6923" width="12.42578125" style="120" customWidth="1"/>
    <col min="6924" max="6929" width="0" style="120" hidden="1" customWidth="1"/>
    <col min="6930" max="6930" width="10.5703125" style="120" customWidth="1"/>
    <col min="6931" max="6931" width="8.85546875" style="120"/>
    <col min="6932" max="6932" width="12.5703125" style="120" customWidth="1"/>
    <col min="6933" max="6933" width="18.42578125" style="120" customWidth="1"/>
    <col min="6934" max="7167" width="8.85546875" style="120"/>
    <col min="7168" max="7168" width="3.5703125" style="120" customWidth="1"/>
    <col min="7169" max="7169" width="9.140625" style="120" customWidth="1"/>
    <col min="7170" max="7170" width="10.140625" style="120" customWidth="1"/>
    <col min="7171" max="7171" width="18" style="120" customWidth="1"/>
    <col min="7172" max="7172" width="11" style="120" customWidth="1"/>
    <col min="7173" max="7173" width="18.42578125" style="120" customWidth="1"/>
    <col min="7174" max="7174" width="24.5703125" style="120" customWidth="1"/>
    <col min="7175" max="7175" width="10.5703125" style="120" customWidth="1"/>
    <col min="7176" max="7176" width="16.5703125" style="120" customWidth="1"/>
    <col min="7177" max="7177" width="12.5703125" style="120" customWidth="1"/>
    <col min="7178" max="7178" width="16.85546875" style="120" customWidth="1"/>
    <col min="7179" max="7179" width="12.42578125" style="120" customWidth="1"/>
    <col min="7180" max="7185" width="0" style="120" hidden="1" customWidth="1"/>
    <col min="7186" max="7186" width="10.5703125" style="120" customWidth="1"/>
    <col min="7187" max="7187" width="8.85546875" style="120"/>
    <col min="7188" max="7188" width="12.5703125" style="120" customWidth="1"/>
    <col min="7189" max="7189" width="18.42578125" style="120" customWidth="1"/>
    <col min="7190" max="7423" width="8.85546875" style="120"/>
    <col min="7424" max="7424" width="3.5703125" style="120" customWidth="1"/>
    <col min="7425" max="7425" width="9.140625" style="120" customWidth="1"/>
    <col min="7426" max="7426" width="10.140625" style="120" customWidth="1"/>
    <col min="7427" max="7427" width="18" style="120" customWidth="1"/>
    <col min="7428" max="7428" width="11" style="120" customWidth="1"/>
    <col min="7429" max="7429" width="18.42578125" style="120" customWidth="1"/>
    <col min="7430" max="7430" width="24.5703125" style="120" customWidth="1"/>
    <col min="7431" max="7431" width="10.5703125" style="120" customWidth="1"/>
    <col min="7432" max="7432" width="16.5703125" style="120" customWidth="1"/>
    <col min="7433" max="7433" width="12.5703125" style="120" customWidth="1"/>
    <col min="7434" max="7434" width="16.85546875" style="120" customWidth="1"/>
    <col min="7435" max="7435" width="12.42578125" style="120" customWidth="1"/>
    <col min="7436" max="7441" width="0" style="120" hidden="1" customWidth="1"/>
    <col min="7442" max="7442" width="10.5703125" style="120" customWidth="1"/>
    <col min="7443" max="7443" width="8.85546875" style="120"/>
    <col min="7444" max="7444" width="12.5703125" style="120" customWidth="1"/>
    <col min="7445" max="7445" width="18.42578125" style="120" customWidth="1"/>
    <col min="7446" max="7679" width="8.85546875" style="120"/>
    <col min="7680" max="7680" width="3.5703125" style="120" customWidth="1"/>
    <col min="7681" max="7681" width="9.140625" style="120" customWidth="1"/>
    <col min="7682" max="7682" width="10.140625" style="120" customWidth="1"/>
    <col min="7683" max="7683" width="18" style="120" customWidth="1"/>
    <col min="7684" max="7684" width="11" style="120" customWidth="1"/>
    <col min="7685" max="7685" width="18.42578125" style="120" customWidth="1"/>
    <col min="7686" max="7686" width="24.5703125" style="120" customWidth="1"/>
    <col min="7687" max="7687" width="10.5703125" style="120" customWidth="1"/>
    <col min="7688" max="7688" width="16.5703125" style="120" customWidth="1"/>
    <col min="7689" max="7689" width="12.5703125" style="120" customWidth="1"/>
    <col min="7690" max="7690" width="16.85546875" style="120" customWidth="1"/>
    <col min="7691" max="7691" width="12.42578125" style="120" customWidth="1"/>
    <col min="7692" max="7697" width="0" style="120" hidden="1" customWidth="1"/>
    <col min="7698" max="7698" width="10.5703125" style="120" customWidth="1"/>
    <col min="7699" max="7699" width="8.85546875" style="120"/>
    <col min="7700" max="7700" width="12.5703125" style="120" customWidth="1"/>
    <col min="7701" max="7701" width="18.42578125" style="120" customWidth="1"/>
    <col min="7702" max="7935" width="8.85546875" style="120"/>
    <col min="7936" max="7936" width="3.5703125" style="120" customWidth="1"/>
    <col min="7937" max="7937" width="9.140625" style="120" customWidth="1"/>
    <col min="7938" max="7938" width="10.140625" style="120" customWidth="1"/>
    <col min="7939" max="7939" width="18" style="120" customWidth="1"/>
    <col min="7940" max="7940" width="11" style="120" customWidth="1"/>
    <col min="7941" max="7941" width="18.42578125" style="120" customWidth="1"/>
    <col min="7942" max="7942" width="24.5703125" style="120" customWidth="1"/>
    <col min="7943" max="7943" width="10.5703125" style="120" customWidth="1"/>
    <col min="7944" max="7944" width="16.5703125" style="120" customWidth="1"/>
    <col min="7945" max="7945" width="12.5703125" style="120" customWidth="1"/>
    <col min="7946" max="7946" width="16.85546875" style="120" customWidth="1"/>
    <col min="7947" max="7947" width="12.42578125" style="120" customWidth="1"/>
    <col min="7948" max="7953" width="0" style="120" hidden="1" customWidth="1"/>
    <col min="7954" max="7954" width="10.5703125" style="120" customWidth="1"/>
    <col min="7955" max="7955" width="8.85546875" style="120"/>
    <col min="7956" max="7956" width="12.5703125" style="120" customWidth="1"/>
    <col min="7957" max="7957" width="18.42578125" style="120" customWidth="1"/>
    <col min="7958" max="8191" width="8.85546875" style="120"/>
    <col min="8192" max="8192" width="3.5703125" style="120" customWidth="1"/>
    <col min="8193" max="8193" width="9.140625" style="120" customWidth="1"/>
    <col min="8194" max="8194" width="10.140625" style="120" customWidth="1"/>
    <col min="8195" max="8195" width="18" style="120" customWidth="1"/>
    <col min="8196" max="8196" width="11" style="120" customWidth="1"/>
    <col min="8197" max="8197" width="18.42578125" style="120" customWidth="1"/>
    <col min="8198" max="8198" width="24.5703125" style="120" customWidth="1"/>
    <col min="8199" max="8199" width="10.5703125" style="120" customWidth="1"/>
    <col min="8200" max="8200" width="16.5703125" style="120" customWidth="1"/>
    <col min="8201" max="8201" width="12.5703125" style="120" customWidth="1"/>
    <col min="8202" max="8202" width="16.85546875" style="120" customWidth="1"/>
    <col min="8203" max="8203" width="12.42578125" style="120" customWidth="1"/>
    <col min="8204" max="8209" width="0" style="120" hidden="1" customWidth="1"/>
    <col min="8210" max="8210" width="10.5703125" style="120" customWidth="1"/>
    <col min="8211" max="8211" width="8.85546875" style="120"/>
    <col min="8212" max="8212" width="12.5703125" style="120" customWidth="1"/>
    <col min="8213" max="8213" width="18.42578125" style="120" customWidth="1"/>
    <col min="8214" max="8447" width="8.85546875" style="120"/>
    <col min="8448" max="8448" width="3.5703125" style="120" customWidth="1"/>
    <col min="8449" max="8449" width="9.140625" style="120" customWidth="1"/>
    <col min="8450" max="8450" width="10.140625" style="120" customWidth="1"/>
    <col min="8451" max="8451" width="18" style="120" customWidth="1"/>
    <col min="8452" max="8452" width="11" style="120" customWidth="1"/>
    <col min="8453" max="8453" width="18.42578125" style="120" customWidth="1"/>
    <col min="8454" max="8454" width="24.5703125" style="120" customWidth="1"/>
    <col min="8455" max="8455" width="10.5703125" style="120" customWidth="1"/>
    <col min="8456" max="8456" width="16.5703125" style="120" customWidth="1"/>
    <col min="8457" max="8457" width="12.5703125" style="120" customWidth="1"/>
    <col min="8458" max="8458" width="16.85546875" style="120" customWidth="1"/>
    <col min="8459" max="8459" width="12.42578125" style="120" customWidth="1"/>
    <col min="8460" max="8465" width="0" style="120" hidden="1" customWidth="1"/>
    <col min="8466" max="8466" width="10.5703125" style="120" customWidth="1"/>
    <col min="8467" max="8467" width="8.85546875" style="120"/>
    <col min="8468" max="8468" width="12.5703125" style="120" customWidth="1"/>
    <col min="8469" max="8469" width="18.42578125" style="120" customWidth="1"/>
    <col min="8470" max="8703" width="8.85546875" style="120"/>
    <col min="8704" max="8704" width="3.5703125" style="120" customWidth="1"/>
    <col min="8705" max="8705" width="9.140625" style="120" customWidth="1"/>
    <col min="8706" max="8706" width="10.140625" style="120" customWidth="1"/>
    <col min="8707" max="8707" width="18" style="120" customWidth="1"/>
    <col min="8708" max="8708" width="11" style="120" customWidth="1"/>
    <col min="8709" max="8709" width="18.42578125" style="120" customWidth="1"/>
    <col min="8710" max="8710" width="24.5703125" style="120" customWidth="1"/>
    <col min="8711" max="8711" width="10.5703125" style="120" customWidth="1"/>
    <col min="8712" max="8712" width="16.5703125" style="120" customWidth="1"/>
    <col min="8713" max="8713" width="12.5703125" style="120" customWidth="1"/>
    <col min="8714" max="8714" width="16.85546875" style="120" customWidth="1"/>
    <col min="8715" max="8715" width="12.42578125" style="120" customWidth="1"/>
    <col min="8716" max="8721" width="0" style="120" hidden="1" customWidth="1"/>
    <col min="8722" max="8722" width="10.5703125" style="120" customWidth="1"/>
    <col min="8723" max="8723" width="8.85546875" style="120"/>
    <col min="8724" max="8724" width="12.5703125" style="120" customWidth="1"/>
    <col min="8725" max="8725" width="18.42578125" style="120" customWidth="1"/>
    <col min="8726" max="8959" width="8.85546875" style="120"/>
    <col min="8960" max="8960" width="3.5703125" style="120" customWidth="1"/>
    <col min="8961" max="8961" width="9.140625" style="120" customWidth="1"/>
    <col min="8962" max="8962" width="10.140625" style="120" customWidth="1"/>
    <col min="8963" max="8963" width="18" style="120" customWidth="1"/>
    <col min="8964" max="8964" width="11" style="120" customWidth="1"/>
    <col min="8965" max="8965" width="18.42578125" style="120" customWidth="1"/>
    <col min="8966" max="8966" width="24.5703125" style="120" customWidth="1"/>
    <col min="8967" max="8967" width="10.5703125" style="120" customWidth="1"/>
    <col min="8968" max="8968" width="16.5703125" style="120" customWidth="1"/>
    <col min="8969" max="8969" width="12.5703125" style="120" customWidth="1"/>
    <col min="8970" max="8970" width="16.85546875" style="120" customWidth="1"/>
    <col min="8971" max="8971" width="12.42578125" style="120" customWidth="1"/>
    <col min="8972" max="8977" width="0" style="120" hidden="1" customWidth="1"/>
    <col min="8978" max="8978" width="10.5703125" style="120" customWidth="1"/>
    <col min="8979" max="8979" width="8.85546875" style="120"/>
    <col min="8980" max="8980" width="12.5703125" style="120" customWidth="1"/>
    <col min="8981" max="8981" width="18.42578125" style="120" customWidth="1"/>
    <col min="8982" max="9215" width="8.85546875" style="120"/>
    <col min="9216" max="9216" width="3.5703125" style="120" customWidth="1"/>
    <col min="9217" max="9217" width="9.140625" style="120" customWidth="1"/>
    <col min="9218" max="9218" width="10.140625" style="120" customWidth="1"/>
    <col min="9219" max="9219" width="18" style="120" customWidth="1"/>
    <col min="9220" max="9220" width="11" style="120" customWidth="1"/>
    <col min="9221" max="9221" width="18.42578125" style="120" customWidth="1"/>
    <col min="9222" max="9222" width="24.5703125" style="120" customWidth="1"/>
    <col min="9223" max="9223" width="10.5703125" style="120" customWidth="1"/>
    <col min="9224" max="9224" width="16.5703125" style="120" customWidth="1"/>
    <col min="9225" max="9225" width="12.5703125" style="120" customWidth="1"/>
    <col min="9226" max="9226" width="16.85546875" style="120" customWidth="1"/>
    <col min="9227" max="9227" width="12.42578125" style="120" customWidth="1"/>
    <col min="9228" max="9233" width="0" style="120" hidden="1" customWidth="1"/>
    <col min="9234" max="9234" width="10.5703125" style="120" customWidth="1"/>
    <col min="9235" max="9235" width="8.85546875" style="120"/>
    <col min="9236" max="9236" width="12.5703125" style="120" customWidth="1"/>
    <col min="9237" max="9237" width="18.42578125" style="120" customWidth="1"/>
    <col min="9238" max="9471" width="8.85546875" style="120"/>
    <col min="9472" max="9472" width="3.5703125" style="120" customWidth="1"/>
    <col min="9473" max="9473" width="9.140625" style="120" customWidth="1"/>
    <col min="9474" max="9474" width="10.140625" style="120" customWidth="1"/>
    <col min="9475" max="9475" width="18" style="120" customWidth="1"/>
    <col min="9476" max="9476" width="11" style="120" customWidth="1"/>
    <col min="9477" max="9477" width="18.42578125" style="120" customWidth="1"/>
    <col min="9478" max="9478" width="24.5703125" style="120" customWidth="1"/>
    <col min="9479" max="9479" width="10.5703125" style="120" customWidth="1"/>
    <col min="9480" max="9480" width="16.5703125" style="120" customWidth="1"/>
    <col min="9481" max="9481" width="12.5703125" style="120" customWidth="1"/>
    <col min="9482" max="9482" width="16.85546875" style="120" customWidth="1"/>
    <col min="9483" max="9483" width="12.42578125" style="120" customWidth="1"/>
    <col min="9484" max="9489" width="0" style="120" hidden="1" customWidth="1"/>
    <col min="9490" max="9490" width="10.5703125" style="120" customWidth="1"/>
    <col min="9491" max="9491" width="8.85546875" style="120"/>
    <col min="9492" max="9492" width="12.5703125" style="120" customWidth="1"/>
    <col min="9493" max="9493" width="18.42578125" style="120" customWidth="1"/>
    <col min="9494" max="9727" width="8.85546875" style="120"/>
    <col min="9728" max="9728" width="3.5703125" style="120" customWidth="1"/>
    <col min="9729" max="9729" width="9.140625" style="120" customWidth="1"/>
    <col min="9730" max="9730" width="10.140625" style="120" customWidth="1"/>
    <col min="9731" max="9731" width="18" style="120" customWidth="1"/>
    <col min="9732" max="9732" width="11" style="120" customWidth="1"/>
    <col min="9733" max="9733" width="18.42578125" style="120" customWidth="1"/>
    <col min="9734" max="9734" width="24.5703125" style="120" customWidth="1"/>
    <col min="9735" max="9735" width="10.5703125" style="120" customWidth="1"/>
    <col min="9736" max="9736" width="16.5703125" style="120" customWidth="1"/>
    <col min="9737" max="9737" width="12.5703125" style="120" customWidth="1"/>
    <col min="9738" max="9738" width="16.85546875" style="120" customWidth="1"/>
    <col min="9739" max="9739" width="12.42578125" style="120" customWidth="1"/>
    <col min="9740" max="9745" width="0" style="120" hidden="1" customWidth="1"/>
    <col min="9746" max="9746" width="10.5703125" style="120" customWidth="1"/>
    <col min="9747" max="9747" width="8.85546875" style="120"/>
    <col min="9748" max="9748" width="12.5703125" style="120" customWidth="1"/>
    <col min="9749" max="9749" width="18.42578125" style="120" customWidth="1"/>
    <col min="9750" max="9983" width="8.85546875" style="120"/>
    <col min="9984" max="9984" width="3.5703125" style="120" customWidth="1"/>
    <col min="9985" max="9985" width="9.140625" style="120" customWidth="1"/>
    <col min="9986" max="9986" width="10.140625" style="120" customWidth="1"/>
    <col min="9987" max="9987" width="18" style="120" customWidth="1"/>
    <col min="9988" max="9988" width="11" style="120" customWidth="1"/>
    <col min="9989" max="9989" width="18.42578125" style="120" customWidth="1"/>
    <col min="9990" max="9990" width="24.5703125" style="120" customWidth="1"/>
    <col min="9991" max="9991" width="10.5703125" style="120" customWidth="1"/>
    <col min="9992" max="9992" width="16.5703125" style="120" customWidth="1"/>
    <col min="9993" max="9993" width="12.5703125" style="120" customWidth="1"/>
    <col min="9994" max="9994" width="16.85546875" style="120" customWidth="1"/>
    <col min="9995" max="9995" width="12.42578125" style="120" customWidth="1"/>
    <col min="9996" max="10001" width="0" style="120" hidden="1" customWidth="1"/>
    <col min="10002" max="10002" width="10.5703125" style="120" customWidth="1"/>
    <col min="10003" max="10003" width="8.85546875" style="120"/>
    <col min="10004" max="10004" width="12.5703125" style="120" customWidth="1"/>
    <col min="10005" max="10005" width="18.42578125" style="120" customWidth="1"/>
    <col min="10006" max="10239" width="8.85546875" style="120"/>
    <col min="10240" max="10240" width="3.5703125" style="120" customWidth="1"/>
    <col min="10241" max="10241" width="9.140625" style="120" customWidth="1"/>
    <col min="10242" max="10242" width="10.140625" style="120" customWidth="1"/>
    <col min="10243" max="10243" width="18" style="120" customWidth="1"/>
    <col min="10244" max="10244" width="11" style="120" customWidth="1"/>
    <col min="10245" max="10245" width="18.42578125" style="120" customWidth="1"/>
    <col min="10246" max="10246" width="24.5703125" style="120" customWidth="1"/>
    <col min="10247" max="10247" width="10.5703125" style="120" customWidth="1"/>
    <col min="10248" max="10248" width="16.5703125" style="120" customWidth="1"/>
    <col min="10249" max="10249" width="12.5703125" style="120" customWidth="1"/>
    <col min="10250" max="10250" width="16.85546875" style="120" customWidth="1"/>
    <col min="10251" max="10251" width="12.42578125" style="120" customWidth="1"/>
    <col min="10252" max="10257" width="0" style="120" hidden="1" customWidth="1"/>
    <col min="10258" max="10258" width="10.5703125" style="120" customWidth="1"/>
    <col min="10259" max="10259" width="8.85546875" style="120"/>
    <col min="10260" max="10260" width="12.5703125" style="120" customWidth="1"/>
    <col min="10261" max="10261" width="18.42578125" style="120" customWidth="1"/>
    <col min="10262" max="10495" width="8.85546875" style="120"/>
    <col min="10496" max="10496" width="3.5703125" style="120" customWidth="1"/>
    <col min="10497" max="10497" width="9.140625" style="120" customWidth="1"/>
    <col min="10498" max="10498" width="10.140625" style="120" customWidth="1"/>
    <col min="10499" max="10499" width="18" style="120" customWidth="1"/>
    <col min="10500" max="10500" width="11" style="120" customWidth="1"/>
    <col min="10501" max="10501" width="18.42578125" style="120" customWidth="1"/>
    <col min="10502" max="10502" width="24.5703125" style="120" customWidth="1"/>
    <col min="10503" max="10503" width="10.5703125" style="120" customWidth="1"/>
    <col min="10504" max="10504" width="16.5703125" style="120" customWidth="1"/>
    <col min="10505" max="10505" width="12.5703125" style="120" customWidth="1"/>
    <col min="10506" max="10506" width="16.85546875" style="120" customWidth="1"/>
    <col min="10507" max="10507" width="12.42578125" style="120" customWidth="1"/>
    <col min="10508" max="10513" width="0" style="120" hidden="1" customWidth="1"/>
    <col min="10514" max="10514" width="10.5703125" style="120" customWidth="1"/>
    <col min="10515" max="10515" width="8.85546875" style="120"/>
    <col min="10516" max="10516" width="12.5703125" style="120" customWidth="1"/>
    <col min="10517" max="10517" width="18.42578125" style="120" customWidth="1"/>
    <col min="10518" max="10751" width="8.85546875" style="120"/>
    <col min="10752" max="10752" width="3.5703125" style="120" customWidth="1"/>
    <col min="10753" max="10753" width="9.140625" style="120" customWidth="1"/>
    <col min="10754" max="10754" width="10.140625" style="120" customWidth="1"/>
    <col min="10755" max="10755" width="18" style="120" customWidth="1"/>
    <col min="10756" max="10756" width="11" style="120" customWidth="1"/>
    <col min="10757" max="10757" width="18.42578125" style="120" customWidth="1"/>
    <col min="10758" max="10758" width="24.5703125" style="120" customWidth="1"/>
    <col min="10759" max="10759" width="10.5703125" style="120" customWidth="1"/>
    <col min="10760" max="10760" width="16.5703125" style="120" customWidth="1"/>
    <col min="10761" max="10761" width="12.5703125" style="120" customWidth="1"/>
    <col min="10762" max="10762" width="16.85546875" style="120" customWidth="1"/>
    <col min="10763" max="10763" width="12.42578125" style="120" customWidth="1"/>
    <col min="10764" max="10769" width="0" style="120" hidden="1" customWidth="1"/>
    <col min="10770" max="10770" width="10.5703125" style="120" customWidth="1"/>
    <col min="10771" max="10771" width="8.85546875" style="120"/>
    <col min="10772" max="10772" width="12.5703125" style="120" customWidth="1"/>
    <col min="10773" max="10773" width="18.42578125" style="120" customWidth="1"/>
    <col min="10774" max="11007" width="8.85546875" style="120"/>
    <col min="11008" max="11008" width="3.5703125" style="120" customWidth="1"/>
    <col min="11009" max="11009" width="9.140625" style="120" customWidth="1"/>
    <col min="11010" max="11010" width="10.140625" style="120" customWidth="1"/>
    <col min="11011" max="11011" width="18" style="120" customWidth="1"/>
    <col min="11012" max="11012" width="11" style="120" customWidth="1"/>
    <col min="11013" max="11013" width="18.42578125" style="120" customWidth="1"/>
    <col min="11014" max="11014" width="24.5703125" style="120" customWidth="1"/>
    <col min="11015" max="11015" width="10.5703125" style="120" customWidth="1"/>
    <col min="11016" max="11016" width="16.5703125" style="120" customWidth="1"/>
    <col min="11017" max="11017" width="12.5703125" style="120" customWidth="1"/>
    <col min="11018" max="11018" width="16.85546875" style="120" customWidth="1"/>
    <col min="11019" max="11019" width="12.42578125" style="120" customWidth="1"/>
    <col min="11020" max="11025" width="0" style="120" hidden="1" customWidth="1"/>
    <col min="11026" max="11026" width="10.5703125" style="120" customWidth="1"/>
    <col min="11027" max="11027" width="8.85546875" style="120"/>
    <col min="11028" max="11028" width="12.5703125" style="120" customWidth="1"/>
    <col min="11029" max="11029" width="18.42578125" style="120" customWidth="1"/>
    <col min="11030" max="11263" width="8.85546875" style="120"/>
    <col min="11264" max="11264" width="3.5703125" style="120" customWidth="1"/>
    <col min="11265" max="11265" width="9.140625" style="120" customWidth="1"/>
    <col min="11266" max="11266" width="10.140625" style="120" customWidth="1"/>
    <col min="11267" max="11267" width="18" style="120" customWidth="1"/>
    <col min="11268" max="11268" width="11" style="120" customWidth="1"/>
    <col min="11269" max="11269" width="18.42578125" style="120" customWidth="1"/>
    <col min="11270" max="11270" width="24.5703125" style="120" customWidth="1"/>
    <col min="11271" max="11271" width="10.5703125" style="120" customWidth="1"/>
    <col min="11272" max="11272" width="16.5703125" style="120" customWidth="1"/>
    <col min="11273" max="11273" width="12.5703125" style="120" customWidth="1"/>
    <col min="11274" max="11274" width="16.85546875" style="120" customWidth="1"/>
    <col min="11275" max="11275" width="12.42578125" style="120" customWidth="1"/>
    <col min="11276" max="11281" width="0" style="120" hidden="1" customWidth="1"/>
    <col min="11282" max="11282" width="10.5703125" style="120" customWidth="1"/>
    <col min="11283" max="11283" width="8.85546875" style="120"/>
    <col min="11284" max="11284" width="12.5703125" style="120" customWidth="1"/>
    <col min="11285" max="11285" width="18.42578125" style="120" customWidth="1"/>
    <col min="11286" max="11519" width="8.85546875" style="120"/>
    <col min="11520" max="11520" width="3.5703125" style="120" customWidth="1"/>
    <col min="11521" max="11521" width="9.140625" style="120" customWidth="1"/>
    <col min="11522" max="11522" width="10.140625" style="120" customWidth="1"/>
    <col min="11523" max="11523" width="18" style="120" customWidth="1"/>
    <col min="11524" max="11524" width="11" style="120" customWidth="1"/>
    <col min="11525" max="11525" width="18.42578125" style="120" customWidth="1"/>
    <col min="11526" max="11526" width="24.5703125" style="120" customWidth="1"/>
    <col min="11527" max="11527" width="10.5703125" style="120" customWidth="1"/>
    <col min="11528" max="11528" width="16.5703125" style="120" customWidth="1"/>
    <col min="11529" max="11529" width="12.5703125" style="120" customWidth="1"/>
    <col min="11530" max="11530" width="16.85546875" style="120" customWidth="1"/>
    <col min="11531" max="11531" width="12.42578125" style="120" customWidth="1"/>
    <col min="11532" max="11537" width="0" style="120" hidden="1" customWidth="1"/>
    <col min="11538" max="11538" width="10.5703125" style="120" customWidth="1"/>
    <col min="11539" max="11539" width="8.85546875" style="120"/>
    <col min="11540" max="11540" width="12.5703125" style="120" customWidth="1"/>
    <col min="11541" max="11541" width="18.42578125" style="120" customWidth="1"/>
    <col min="11542" max="11775" width="8.85546875" style="120"/>
    <col min="11776" max="11776" width="3.5703125" style="120" customWidth="1"/>
    <col min="11777" max="11777" width="9.140625" style="120" customWidth="1"/>
    <col min="11778" max="11778" width="10.140625" style="120" customWidth="1"/>
    <col min="11779" max="11779" width="18" style="120" customWidth="1"/>
    <col min="11780" max="11780" width="11" style="120" customWidth="1"/>
    <col min="11781" max="11781" width="18.42578125" style="120" customWidth="1"/>
    <col min="11782" max="11782" width="24.5703125" style="120" customWidth="1"/>
    <col min="11783" max="11783" width="10.5703125" style="120" customWidth="1"/>
    <col min="11784" max="11784" width="16.5703125" style="120" customWidth="1"/>
    <col min="11785" max="11785" width="12.5703125" style="120" customWidth="1"/>
    <col min="11786" max="11786" width="16.85546875" style="120" customWidth="1"/>
    <col min="11787" max="11787" width="12.42578125" style="120" customWidth="1"/>
    <col min="11788" max="11793" width="0" style="120" hidden="1" customWidth="1"/>
    <col min="11794" max="11794" width="10.5703125" style="120" customWidth="1"/>
    <col min="11795" max="11795" width="8.85546875" style="120"/>
    <col min="11796" max="11796" width="12.5703125" style="120" customWidth="1"/>
    <col min="11797" max="11797" width="18.42578125" style="120" customWidth="1"/>
    <col min="11798" max="12031" width="8.85546875" style="120"/>
    <col min="12032" max="12032" width="3.5703125" style="120" customWidth="1"/>
    <col min="12033" max="12033" width="9.140625" style="120" customWidth="1"/>
    <col min="12034" max="12034" width="10.140625" style="120" customWidth="1"/>
    <col min="12035" max="12035" width="18" style="120" customWidth="1"/>
    <col min="12036" max="12036" width="11" style="120" customWidth="1"/>
    <col min="12037" max="12037" width="18.42578125" style="120" customWidth="1"/>
    <col min="12038" max="12038" width="24.5703125" style="120" customWidth="1"/>
    <col min="12039" max="12039" width="10.5703125" style="120" customWidth="1"/>
    <col min="12040" max="12040" width="16.5703125" style="120" customWidth="1"/>
    <col min="12041" max="12041" width="12.5703125" style="120" customWidth="1"/>
    <col min="12042" max="12042" width="16.85546875" style="120" customWidth="1"/>
    <col min="12043" max="12043" width="12.42578125" style="120" customWidth="1"/>
    <col min="12044" max="12049" width="0" style="120" hidden="1" customWidth="1"/>
    <col min="12050" max="12050" width="10.5703125" style="120" customWidth="1"/>
    <col min="12051" max="12051" width="8.85546875" style="120"/>
    <col min="12052" max="12052" width="12.5703125" style="120" customWidth="1"/>
    <col min="12053" max="12053" width="18.42578125" style="120" customWidth="1"/>
    <col min="12054" max="12287" width="8.85546875" style="120"/>
    <col min="12288" max="12288" width="3.5703125" style="120" customWidth="1"/>
    <col min="12289" max="12289" width="9.140625" style="120" customWidth="1"/>
    <col min="12290" max="12290" width="10.140625" style="120" customWidth="1"/>
    <col min="12291" max="12291" width="18" style="120" customWidth="1"/>
    <col min="12292" max="12292" width="11" style="120" customWidth="1"/>
    <col min="12293" max="12293" width="18.42578125" style="120" customWidth="1"/>
    <col min="12294" max="12294" width="24.5703125" style="120" customWidth="1"/>
    <col min="12295" max="12295" width="10.5703125" style="120" customWidth="1"/>
    <col min="12296" max="12296" width="16.5703125" style="120" customWidth="1"/>
    <col min="12297" max="12297" width="12.5703125" style="120" customWidth="1"/>
    <col min="12298" max="12298" width="16.85546875" style="120" customWidth="1"/>
    <col min="12299" max="12299" width="12.42578125" style="120" customWidth="1"/>
    <col min="12300" max="12305" width="0" style="120" hidden="1" customWidth="1"/>
    <col min="12306" max="12306" width="10.5703125" style="120" customWidth="1"/>
    <col min="12307" max="12307" width="8.85546875" style="120"/>
    <col min="12308" max="12308" width="12.5703125" style="120" customWidth="1"/>
    <col min="12309" max="12309" width="18.42578125" style="120" customWidth="1"/>
    <col min="12310" max="12543" width="8.85546875" style="120"/>
    <col min="12544" max="12544" width="3.5703125" style="120" customWidth="1"/>
    <col min="12545" max="12545" width="9.140625" style="120" customWidth="1"/>
    <col min="12546" max="12546" width="10.140625" style="120" customWidth="1"/>
    <col min="12547" max="12547" width="18" style="120" customWidth="1"/>
    <col min="12548" max="12548" width="11" style="120" customWidth="1"/>
    <col min="12549" max="12549" width="18.42578125" style="120" customWidth="1"/>
    <col min="12550" max="12550" width="24.5703125" style="120" customWidth="1"/>
    <col min="12551" max="12551" width="10.5703125" style="120" customWidth="1"/>
    <col min="12552" max="12552" width="16.5703125" style="120" customWidth="1"/>
    <col min="12553" max="12553" width="12.5703125" style="120" customWidth="1"/>
    <col min="12554" max="12554" width="16.85546875" style="120" customWidth="1"/>
    <col min="12555" max="12555" width="12.42578125" style="120" customWidth="1"/>
    <col min="12556" max="12561" width="0" style="120" hidden="1" customWidth="1"/>
    <col min="12562" max="12562" width="10.5703125" style="120" customWidth="1"/>
    <col min="12563" max="12563" width="8.85546875" style="120"/>
    <col min="12564" max="12564" width="12.5703125" style="120" customWidth="1"/>
    <col min="12565" max="12565" width="18.42578125" style="120" customWidth="1"/>
    <col min="12566" max="12799" width="8.85546875" style="120"/>
    <col min="12800" max="12800" width="3.5703125" style="120" customWidth="1"/>
    <col min="12801" max="12801" width="9.140625" style="120" customWidth="1"/>
    <col min="12802" max="12802" width="10.140625" style="120" customWidth="1"/>
    <col min="12803" max="12803" width="18" style="120" customWidth="1"/>
    <col min="12804" max="12804" width="11" style="120" customWidth="1"/>
    <col min="12805" max="12805" width="18.42578125" style="120" customWidth="1"/>
    <col min="12806" max="12806" width="24.5703125" style="120" customWidth="1"/>
    <col min="12807" max="12807" width="10.5703125" style="120" customWidth="1"/>
    <col min="12808" max="12808" width="16.5703125" style="120" customWidth="1"/>
    <col min="12809" max="12809" width="12.5703125" style="120" customWidth="1"/>
    <col min="12810" max="12810" width="16.85546875" style="120" customWidth="1"/>
    <col min="12811" max="12811" width="12.42578125" style="120" customWidth="1"/>
    <col min="12812" max="12817" width="0" style="120" hidden="1" customWidth="1"/>
    <col min="12818" max="12818" width="10.5703125" style="120" customWidth="1"/>
    <col min="12819" max="12819" width="8.85546875" style="120"/>
    <col min="12820" max="12820" width="12.5703125" style="120" customWidth="1"/>
    <col min="12821" max="12821" width="18.42578125" style="120" customWidth="1"/>
    <col min="12822" max="13055" width="8.85546875" style="120"/>
    <col min="13056" max="13056" width="3.5703125" style="120" customWidth="1"/>
    <col min="13057" max="13057" width="9.140625" style="120" customWidth="1"/>
    <col min="13058" max="13058" width="10.140625" style="120" customWidth="1"/>
    <col min="13059" max="13059" width="18" style="120" customWidth="1"/>
    <col min="13060" max="13060" width="11" style="120" customWidth="1"/>
    <col min="13061" max="13061" width="18.42578125" style="120" customWidth="1"/>
    <col min="13062" max="13062" width="24.5703125" style="120" customWidth="1"/>
    <col min="13063" max="13063" width="10.5703125" style="120" customWidth="1"/>
    <col min="13064" max="13064" width="16.5703125" style="120" customWidth="1"/>
    <col min="13065" max="13065" width="12.5703125" style="120" customWidth="1"/>
    <col min="13066" max="13066" width="16.85546875" style="120" customWidth="1"/>
    <col min="13067" max="13067" width="12.42578125" style="120" customWidth="1"/>
    <col min="13068" max="13073" width="0" style="120" hidden="1" customWidth="1"/>
    <col min="13074" max="13074" width="10.5703125" style="120" customWidth="1"/>
    <col min="13075" max="13075" width="8.85546875" style="120"/>
    <col min="13076" max="13076" width="12.5703125" style="120" customWidth="1"/>
    <col min="13077" max="13077" width="18.42578125" style="120" customWidth="1"/>
    <col min="13078" max="13311" width="8.85546875" style="120"/>
    <col min="13312" max="13312" width="3.5703125" style="120" customWidth="1"/>
    <col min="13313" max="13313" width="9.140625" style="120" customWidth="1"/>
    <col min="13314" max="13314" width="10.140625" style="120" customWidth="1"/>
    <col min="13315" max="13315" width="18" style="120" customWidth="1"/>
    <col min="13316" max="13316" width="11" style="120" customWidth="1"/>
    <col min="13317" max="13317" width="18.42578125" style="120" customWidth="1"/>
    <col min="13318" max="13318" width="24.5703125" style="120" customWidth="1"/>
    <col min="13319" max="13319" width="10.5703125" style="120" customWidth="1"/>
    <col min="13320" max="13320" width="16.5703125" style="120" customWidth="1"/>
    <col min="13321" max="13321" width="12.5703125" style="120" customWidth="1"/>
    <col min="13322" max="13322" width="16.85546875" style="120" customWidth="1"/>
    <col min="13323" max="13323" width="12.42578125" style="120" customWidth="1"/>
    <col min="13324" max="13329" width="0" style="120" hidden="1" customWidth="1"/>
    <col min="13330" max="13330" width="10.5703125" style="120" customWidth="1"/>
    <col min="13331" max="13331" width="8.85546875" style="120"/>
    <col min="13332" max="13332" width="12.5703125" style="120" customWidth="1"/>
    <col min="13333" max="13333" width="18.42578125" style="120" customWidth="1"/>
    <col min="13334" max="13567" width="8.85546875" style="120"/>
    <col min="13568" max="13568" width="3.5703125" style="120" customWidth="1"/>
    <col min="13569" max="13569" width="9.140625" style="120" customWidth="1"/>
    <col min="13570" max="13570" width="10.140625" style="120" customWidth="1"/>
    <col min="13571" max="13571" width="18" style="120" customWidth="1"/>
    <col min="13572" max="13572" width="11" style="120" customWidth="1"/>
    <col min="13573" max="13573" width="18.42578125" style="120" customWidth="1"/>
    <col min="13574" max="13574" width="24.5703125" style="120" customWidth="1"/>
    <col min="13575" max="13575" width="10.5703125" style="120" customWidth="1"/>
    <col min="13576" max="13576" width="16.5703125" style="120" customWidth="1"/>
    <col min="13577" max="13577" width="12.5703125" style="120" customWidth="1"/>
    <col min="13578" max="13578" width="16.85546875" style="120" customWidth="1"/>
    <col min="13579" max="13579" width="12.42578125" style="120" customWidth="1"/>
    <col min="13580" max="13585" width="0" style="120" hidden="1" customWidth="1"/>
    <col min="13586" max="13586" width="10.5703125" style="120" customWidth="1"/>
    <col min="13587" max="13587" width="8.85546875" style="120"/>
    <col min="13588" max="13588" width="12.5703125" style="120" customWidth="1"/>
    <col min="13589" max="13589" width="18.42578125" style="120" customWidth="1"/>
    <col min="13590" max="13823" width="8.85546875" style="120"/>
    <col min="13824" max="13824" width="3.5703125" style="120" customWidth="1"/>
    <col min="13825" max="13825" width="9.140625" style="120" customWidth="1"/>
    <col min="13826" max="13826" width="10.140625" style="120" customWidth="1"/>
    <col min="13827" max="13827" width="18" style="120" customWidth="1"/>
    <col min="13828" max="13828" width="11" style="120" customWidth="1"/>
    <col min="13829" max="13829" width="18.42578125" style="120" customWidth="1"/>
    <col min="13830" max="13830" width="24.5703125" style="120" customWidth="1"/>
    <col min="13831" max="13831" width="10.5703125" style="120" customWidth="1"/>
    <col min="13832" max="13832" width="16.5703125" style="120" customWidth="1"/>
    <col min="13833" max="13833" width="12.5703125" style="120" customWidth="1"/>
    <col min="13834" max="13834" width="16.85546875" style="120" customWidth="1"/>
    <col min="13835" max="13835" width="12.42578125" style="120" customWidth="1"/>
    <col min="13836" max="13841" width="0" style="120" hidden="1" customWidth="1"/>
    <col min="13842" max="13842" width="10.5703125" style="120" customWidth="1"/>
    <col min="13843" max="13843" width="8.85546875" style="120"/>
    <col min="13844" max="13844" width="12.5703125" style="120" customWidth="1"/>
    <col min="13845" max="13845" width="18.42578125" style="120" customWidth="1"/>
    <col min="13846" max="14079" width="8.85546875" style="120"/>
    <col min="14080" max="14080" width="3.5703125" style="120" customWidth="1"/>
    <col min="14081" max="14081" width="9.140625" style="120" customWidth="1"/>
    <col min="14082" max="14082" width="10.140625" style="120" customWidth="1"/>
    <col min="14083" max="14083" width="18" style="120" customWidth="1"/>
    <col min="14084" max="14084" width="11" style="120" customWidth="1"/>
    <col min="14085" max="14085" width="18.42578125" style="120" customWidth="1"/>
    <col min="14086" max="14086" width="24.5703125" style="120" customWidth="1"/>
    <col min="14087" max="14087" width="10.5703125" style="120" customWidth="1"/>
    <col min="14088" max="14088" width="16.5703125" style="120" customWidth="1"/>
    <col min="14089" max="14089" width="12.5703125" style="120" customWidth="1"/>
    <col min="14090" max="14090" width="16.85546875" style="120" customWidth="1"/>
    <col min="14091" max="14091" width="12.42578125" style="120" customWidth="1"/>
    <col min="14092" max="14097" width="0" style="120" hidden="1" customWidth="1"/>
    <col min="14098" max="14098" width="10.5703125" style="120" customWidth="1"/>
    <col min="14099" max="14099" width="8.85546875" style="120"/>
    <col min="14100" max="14100" width="12.5703125" style="120" customWidth="1"/>
    <col min="14101" max="14101" width="18.42578125" style="120" customWidth="1"/>
    <col min="14102" max="14335" width="8.85546875" style="120"/>
    <col min="14336" max="14336" width="3.5703125" style="120" customWidth="1"/>
    <col min="14337" max="14337" width="9.140625" style="120" customWidth="1"/>
    <col min="14338" max="14338" width="10.140625" style="120" customWidth="1"/>
    <col min="14339" max="14339" width="18" style="120" customWidth="1"/>
    <col min="14340" max="14340" width="11" style="120" customWidth="1"/>
    <col min="14341" max="14341" width="18.42578125" style="120" customWidth="1"/>
    <col min="14342" max="14342" width="24.5703125" style="120" customWidth="1"/>
    <col min="14343" max="14343" width="10.5703125" style="120" customWidth="1"/>
    <col min="14344" max="14344" width="16.5703125" style="120" customWidth="1"/>
    <col min="14345" max="14345" width="12.5703125" style="120" customWidth="1"/>
    <col min="14346" max="14346" width="16.85546875" style="120" customWidth="1"/>
    <col min="14347" max="14347" width="12.42578125" style="120" customWidth="1"/>
    <col min="14348" max="14353" width="0" style="120" hidden="1" customWidth="1"/>
    <col min="14354" max="14354" width="10.5703125" style="120" customWidth="1"/>
    <col min="14355" max="14355" width="8.85546875" style="120"/>
    <col min="14356" max="14356" width="12.5703125" style="120" customWidth="1"/>
    <col min="14357" max="14357" width="18.42578125" style="120" customWidth="1"/>
    <col min="14358" max="14591" width="8.85546875" style="120"/>
    <col min="14592" max="14592" width="3.5703125" style="120" customWidth="1"/>
    <col min="14593" max="14593" width="9.140625" style="120" customWidth="1"/>
    <col min="14594" max="14594" width="10.140625" style="120" customWidth="1"/>
    <col min="14595" max="14595" width="18" style="120" customWidth="1"/>
    <col min="14596" max="14596" width="11" style="120" customWidth="1"/>
    <col min="14597" max="14597" width="18.42578125" style="120" customWidth="1"/>
    <col min="14598" max="14598" width="24.5703125" style="120" customWidth="1"/>
    <col min="14599" max="14599" width="10.5703125" style="120" customWidth="1"/>
    <col min="14600" max="14600" width="16.5703125" style="120" customWidth="1"/>
    <col min="14601" max="14601" width="12.5703125" style="120" customWidth="1"/>
    <col min="14602" max="14602" width="16.85546875" style="120" customWidth="1"/>
    <col min="14603" max="14603" width="12.42578125" style="120" customWidth="1"/>
    <col min="14604" max="14609" width="0" style="120" hidden="1" customWidth="1"/>
    <col min="14610" max="14610" width="10.5703125" style="120" customWidth="1"/>
    <col min="14611" max="14611" width="8.85546875" style="120"/>
    <col min="14612" max="14612" width="12.5703125" style="120" customWidth="1"/>
    <col min="14613" max="14613" width="18.42578125" style="120" customWidth="1"/>
    <col min="14614" max="14847" width="8.85546875" style="120"/>
    <col min="14848" max="14848" width="3.5703125" style="120" customWidth="1"/>
    <col min="14849" max="14849" width="9.140625" style="120" customWidth="1"/>
    <col min="14850" max="14850" width="10.140625" style="120" customWidth="1"/>
    <col min="14851" max="14851" width="18" style="120" customWidth="1"/>
    <col min="14852" max="14852" width="11" style="120" customWidth="1"/>
    <col min="14853" max="14853" width="18.42578125" style="120" customWidth="1"/>
    <col min="14854" max="14854" width="24.5703125" style="120" customWidth="1"/>
    <col min="14855" max="14855" width="10.5703125" style="120" customWidth="1"/>
    <col min="14856" max="14856" width="16.5703125" style="120" customWidth="1"/>
    <col min="14857" max="14857" width="12.5703125" style="120" customWidth="1"/>
    <col min="14858" max="14858" width="16.85546875" style="120" customWidth="1"/>
    <col min="14859" max="14859" width="12.42578125" style="120" customWidth="1"/>
    <col min="14860" max="14865" width="0" style="120" hidden="1" customWidth="1"/>
    <col min="14866" max="14866" width="10.5703125" style="120" customWidth="1"/>
    <col min="14867" max="14867" width="8.85546875" style="120"/>
    <col min="14868" max="14868" width="12.5703125" style="120" customWidth="1"/>
    <col min="14869" max="14869" width="18.42578125" style="120" customWidth="1"/>
    <col min="14870" max="15103" width="8.85546875" style="120"/>
    <col min="15104" max="15104" width="3.5703125" style="120" customWidth="1"/>
    <col min="15105" max="15105" width="9.140625" style="120" customWidth="1"/>
    <col min="15106" max="15106" width="10.140625" style="120" customWidth="1"/>
    <col min="15107" max="15107" width="18" style="120" customWidth="1"/>
    <col min="15108" max="15108" width="11" style="120" customWidth="1"/>
    <col min="15109" max="15109" width="18.42578125" style="120" customWidth="1"/>
    <col min="15110" max="15110" width="24.5703125" style="120" customWidth="1"/>
    <col min="15111" max="15111" width="10.5703125" style="120" customWidth="1"/>
    <col min="15112" max="15112" width="16.5703125" style="120" customWidth="1"/>
    <col min="15113" max="15113" width="12.5703125" style="120" customWidth="1"/>
    <col min="15114" max="15114" width="16.85546875" style="120" customWidth="1"/>
    <col min="15115" max="15115" width="12.42578125" style="120" customWidth="1"/>
    <col min="15116" max="15121" width="0" style="120" hidden="1" customWidth="1"/>
    <col min="15122" max="15122" width="10.5703125" style="120" customWidth="1"/>
    <col min="15123" max="15123" width="8.85546875" style="120"/>
    <col min="15124" max="15124" width="12.5703125" style="120" customWidth="1"/>
    <col min="15125" max="15125" width="18.42578125" style="120" customWidth="1"/>
    <col min="15126" max="15359" width="8.85546875" style="120"/>
    <col min="15360" max="15360" width="3.5703125" style="120" customWidth="1"/>
    <col min="15361" max="15361" width="9.140625" style="120" customWidth="1"/>
    <col min="15362" max="15362" width="10.140625" style="120" customWidth="1"/>
    <col min="15363" max="15363" width="18" style="120" customWidth="1"/>
    <col min="15364" max="15364" width="11" style="120" customWidth="1"/>
    <col min="15365" max="15365" width="18.42578125" style="120" customWidth="1"/>
    <col min="15366" max="15366" width="24.5703125" style="120" customWidth="1"/>
    <col min="15367" max="15367" width="10.5703125" style="120" customWidth="1"/>
    <col min="15368" max="15368" width="16.5703125" style="120" customWidth="1"/>
    <col min="15369" max="15369" width="12.5703125" style="120" customWidth="1"/>
    <col min="15370" max="15370" width="16.85546875" style="120" customWidth="1"/>
    <col min="15371" max="15371" width="12.42578125" style="120" customWidth="1"/>
    <col min="15372" max="15377" width="0" style="120" hidden="1" customWidth="1"/>
    <col min="15378" max="15378" width="10.5703125" style="120" customWidth="1"/>
    <col min="15379" max="15379" width="8.85546875" style="120"/>
    <col min="15380" max="15380" width="12.5703125" style="120" customWidth="1"/>
    <col min="15381" max="15381" width="18.42578125" style="120" customWidth="1"/>
    <col min="15382" max="15615" width="8.85546875" style="120"/>
    <col min="15616" max="15616" width="3.5703125" style="120" customWidth="1"/>
    <col min="15617" max="15617" width="9.140625" style="120" customWidth="1"/>
    <col min="15618" max="15618" width="10.140625" style="120" customWidth="1"/>
    <col min="15619" max="15619" width="18" style="120" customWidth="1"/>
    <col min="15620" max="15620" width="11" style="120" customWidth="1"/>
    <col min="15621" max="15621" width="18.42578125" style="120" customWidth="1"/>
    <col min="15622" max="15622" width="24.5703125" style="120" customWidth="1"/>
    <col min="15623" max="15623" width="10.5703125" style="120" customWidth="1"/>
    <col min="15624" max="15624" width="16.5703125" style="120" customWidth="1"/>
    <col min="15625" max="15625" width="12.5703125" style="120" customWidth="1"/>
    <col min="15626" max="15626" width="16.85546875" style="120" customWidth="1"/>
    <col min="15627" max="15627" width="12.42578125" style="120" customWidth="1"/>
    <col min="15628" max="15633" width="0" style="120" hidden="1" customWidth="1"/>
    <col min="15634" max="15634" width="10.5703125" style="120" customWidth="1"/>
    <col min="15635" max="15635" width="8.85546875" style="120"/>
    <col min="15636" max="15636" width="12.5703125" style="120" customWidth="1"/>
    <col min="15637" max="15637" width="18.42578125" style="120" customWidth="1"/>
    <col min="15638" max="15871" width="8.85546875" style="120"/>
    <col min="15872" max="15872" width="3.5703125" style="120" customWidth="1"/>
    <col min="15873" max="15873" width="9.140625" style="120" customWidth="1"/>
    <col min="15874" max="15874" width="10.140625" style="120" customWidth="1"/>
    <col min="15875" max="15875" width="18" style="120" customWidth="1"/>
    <col min="15876" max="15876" width="11" style="120" customWidth="1"/>
    <col min="15877" max="15877" width="18.42578125" style="120" customWidth="1"/>
    <col min="15878" max="15878" width="24.5703125" style="120" customWidth="1"/>
    <col min="15879" max="15879" width="10.5703125" style="120" customWidth="1"/>
    <col min="15880" max="15880" width="16.5703125" style="120" customWidth="1"/>
    <col min="15881" max="15881" width="12.5703125" style="120" customWidth="1"/>
    <col min="15882" max="15882" width="16.85546875" style="120" customWidth="1"/>
    <col min="15883" max="15883" width="12.42578125" style="120" customWidth="1"/>
    <col min="15884" max="15889" width="0" style="120" hidden="1" customWidth="1"/>
    <col min="15890" max="15890" width="10.5703125" style="120" customWidth="1"/>
    <col min="15891" max="15891" width="8.85546875" style="120"/>
    <col min="15892" max="15892" width="12.5703125" style="120" customWidth="1"/>
    <col min="15893" max="15893" width="18.42578125" style="120" customWidth="1"/>
    <col min="15894" max="16127" width="8.85546875" style="120"/>
    <col min="16128" max="16128" width="3.5703125" style="120" customWidth="1"/>
    <col min="16129" max="16129" width="9.140625" style="120" customWidth="1"/>
    <col min="16130" max="16130" width="10.140625" style="120" customWidth="1"/>
    <col min="16131" max="16131" width="18" style="120" customWidth="1"/>
    <col min="16132" max="16132" width="11" style="120" customWidth="1"/>
    <col min="16133" max="16133" width="18.42578125" style="120" customWidth="1"/>
    <col min="16134" max="16134" width="24.5703125" style="120" customWidth="1"/>
    <col min="16135" max="16135" width="10.5703125" style="120" customWidth="1"/>
    <col min="16136" max="16136" width="16.5703125" style="120" customWidth="1"/>
    <col min="16137" max="16137" width="12.5703125" style="120" customWidth="1"/>
    <col min="16138" max="16138" width="16.85546875" style="120" customWidth="1"/>
    <col min="16139" max="16139" width="12.42578125" style="120" customWidth="1"/>
    <col min="16140" max="16145" width="0" style="120" hidden="1" customWidth="1"/>
    <col min="16146" max="16146" width="10.5703125" style="120" customWidth="1"/>
    <col min="16147" max="16147" width="8.85546875" style="120"/>
    <col min="16148" max="16148" width="12.5703125" style="120" customWidth="1"/>
    <col min="16149" max="16149" width="18.42578125" style="120" customWidth="1"/>
    <col min="16150" max="16384" width="8.85546875" style="120"/>
  </cols>
  <sheetData>
    <row r="2" spans="1:22" ht="15.75">
      <c r="G2" s="798" t="s">
        <v>1473</v>
      </c>
      <c r="H2" s="798"/>
      <c r="I2" s="798"/>
      <c r="J2" s="798"/>
      <c r="K2" s="798"/>
    </row>
    <row r="4" spans="1:22" ht="24" customHeight="1">
      <c r="G4" s="799" t="s">
        <v>1474</v>
      </c>
      <c r="H4" s="799"/>
      <c r="I4" s="799"/>
      <c r="J4" s="799"/>
      <c r="K4" s="799"/>
      <c r="L4" s="122"/>
    </row>
    <row r="5" spans="1:22">
      <c r="A5" s="123"/>
      <c r="B5" s="124"/>
      <c r="C5" s="124"/>
      <c r="D5" s="124"/>
      <c r="E5" s="123"/>
    </row>
    <row r="6" spans="1:22" ht="99.75" customHeight="1">
      <c r="A6" s="125" t="s">
        <v>1475</v>
      </c>
      <c r="B6" s="125" t="s">
        <v>1476</v>
      </c>
      <c r="C6" s="125" t="s">
        <v>1477</v>
      </c>
      <c r="D6" s="125" t="s">
        <v>1478</v>
      </c>
      <c r="E6" s="125" t="s">
        <v>1479</v>
      </c>
      <c r="F6" s="125" t="s">
        <v>1480</v>
      </c>
      <c r="G6" s="125" t="s">
        <v>1481</v>
      </c>
      <c r="H6" s="125" t="s">
        <v>1482</v>
      </c>
      <c r="I6" s="125" t="s">
        <v>1483</v>
      </c>
      <c r="J6" s="126" t="s">
        <v>1484</v>
      </c>
      <c r="K6" s="125" t="s">
        <v>1485</v>
      </c>
      <c r="L6" s="125" t="s">
        <v>1486</v>
      </c>
      <c r="M6" s="125" t="s">
        <v>1487</v>
      </c>
      <c r="N6" s="127" t="s">
        <v>1488</v>
      </c>
      <c r="O6" s="125" t="s">
        <v>1489</v>
      </c>
      <c r="P6" s="128" t="s">
        <v>1490</v>
      </c>
      <c r="Q6" s="128" t="s">
        <v>1491</v>
      </c>
      <c r="R6" s="128" t="s">
        <v>1492</v>
      </c>
      <c r="S6" s="128" t="s">
        <v>1493</v>
      </c>
      <c r="T6" s="129" t="s">
        <v>1494</v>
      </c>
      <c r="U6" s="129" t="s">
        <v>1495</v>
      </c>
      <c r="V6" s="125" t="s">
        <v>1496</v>
      </c>
    </row>
    <row r="7" spans="1:22" ht="21" customHeight="1">
      <c r="A7" s="580">
        <v>1</v>
      </c>
      <c r="B7" s="584" t="s">
        <v>1497</v>
      </c>
      <c r="C7" s="584" t="s">
        <v>1498</v>
      </c>
      <c r="D7" s="773" t="s">
        <v>1499</v>
      </c>
      <c r="E7" s="773" t="s">
        <v>1500</v>
      </c>
      <c r="F7" s="131" t="s">
        <v>1501</v>
      </c>
      <c r="G7" s="132"/>
      <c r="H7" s="133" t="s">
        <v>1502</v>
      </c>
      <c r="I7" s="785">
        <v>7495587</v>
      </c>
      <c r="J7" s="134">
        <v>584248.19999999995</v>
      </c>
      <c r="K7" s="785">
        <v>6320183.46</v>
      </c>
      <c r="L7" s="134">
        <v>496610.97</v>
      </c>
      <c r="M7" s="580">
        <v>36</v>
      </c>
      <c r="N7" s="773" t="s">
        <v>1503</v>
      </c>
      <c r="O7" s="773" t="s">
        <v>1504</v>
      </c>
      <c r="P7" s="580" t="s">
        <v>1505</v>
      </c>
      <c r="Q7" s="580" t="s">
        <v>1505</v>
      </c>
      <c r="R7" s="580" t="s">
        <v>1505</v>
      </c>
      <c r="S7" s="773" t="s">
        <v>1506</v>
      </c>
      <c r="T7" s="580" t="s">
        <v>1507</v>
      </c>
      <c r="U7" s="580" t="s">
        <v>1508</v>
      </c>
      <c r="V7" s="749" t="s">
        <v>1509</v>
      </c>
    </row>
    <row r="8" spans="1:22" ht="21" customHeight="1">
      <c r="A8" s="642"/>
      <c r="B8" s="783"/>
      <c r="C8" s="783"/>
      <c r="D8" s="643"/>
      <c r="E8" s="643"/>
      <c r="F8" s="135"/>
      <c r="G8" s="136" t="s">
        <v>1510</v>
      </c>
      <c r="H8" s="133" t="s">
        <v>1502</v>
      </c>
      <c r="I8" s="787"/>
      <c r="J8" s="134">
        <v>5881792.7999999998</v>
      </c>
      <c r="K8" s="787"/>
      <c r="L8" s="134">
        <v>4999523.88</v>
      </c>
      <c r="M8" s="642"/>
      <c r="N8" s="643"/>
      <c r="O8" s="643"/>
      <c r="P8" s="642"/>
      <c r="Q8" s="642"/>
      <c r="R8" s="642"/>
      <c r="S8" s="643"/>
      <c r="T8" s="642"/>
      <c r="U8" s="642"/>
      <c r="V8" s="779"/>
    </row>
    <row r="9" spans="1:22" ht="18" customHeight="1">
      <c r="A9" s="632"/>
      <c r="B9" s="784"/>
      <c r="C9" s="784"/>
      <c r="D9" s="635"/>
      <c r="E9" s="635"/>
      <c r="F9" s="137"/>
      <c r="G9" s="136" t="s">
        <v>1511</v>
      </c>
      <c r="H9" s="133" t="s">
        <v>1512</v>
      </c>
      <c r="I9" s="786"/>
      <c r="J9" s="134">
        <v>1029546</v>
      </c>
      <c r="K9" s="786"/>
      <c r="L9" s="134">
        <v>824048.61</v>
      </c>
      <c r="M9" s="632"/>
      <c r="N9" s="635"/>
      <c r="O9" s="635"/>
      <c r="P9" s="632"/>
      <c r="Q9" s="632"/>
      <c r="R9" s="632"/>
      <c r="S9" s="635"/>
      <c r="T9" s="632"/>
      <c r="U9" s="632"/>
      <c r="V9" s="750"/>
    </row>
    <row r="10" spans="1:22" ht="23.65" customHeight="1">
      <c r="A10" s="580">
        <v>2</v>
      </c>
      <c r="B10" s="584" t="s">
        <v>1513</v>
      </c>
      <c r="C10" s="584" t="s">
        <v>1498</v>
      </c>
      <c r="D10" s="773" t="s">
        <v>1514</v>
      </c>
      <c r="E10" s="580" t="s">
        <v>1515</v>
      </c>
      <c r="F10" s="138" t="s">
        <v>1510</v>
      </c>
      <c r="G10" s="136"/>
      <c r="H10" s="133" t="s">
        <v>1502</v>
      </c>
      <c r="I10" s="785">
        <v>10172739.24</v>
      </c>
      <c r="J10" s="134">
        <v>5883792.7999999998</v>
      </c>
      <c r="K10" s="785">
        <v>8398518.4299999997</v>
      </c>
      <c r="L10" s="134">
        <v>5001223.88</v>
      </c>
      <c r="M10" s="580">
        <v>36</v>
      </c>
      <c r="N10" s="773" t="s">
        <v>1516</v>
      </c>
      <c r="O10" s="773" t="s">
        <v>1517</v>
      </c>
      <c r="P10" s="580" t="s">
        <v>1518</v>
      </c>
      <c r="Q10" s="580" t="s">
        <v>1519</v>
      </c>
      <c r="R10" s="580" t="s">
        <v>1519</v>
      </c>
      <c r="S10" s="773" t="s">
        <v>1520</v>
      </c>
      <c r="T10" s="580" t="s">
        <v>1507</v>
      </c>
      <c r="U10" s="580" t="s">
        <v>1521</v>
      </c>
      <c r="V10" s="749" t="s">
        <v>1509</v>
      </c>
    </row>
    <row r="11" spans="1:22" ht="21.75" customHeight="1">
      <c r="A11" s="642"/>
      <c r="B11" s="783"/>
      <c r="C11" s="783"/>
      <c r="D11" s="643"/>
      <c r="E11" s="642"/>
      <c r="F11" s="139"/>
      <c r="G11" s="136" t="s">
        <v>1501</v>
      </c>
      <c r="H11" s="133" t="s">
        <v>1502</v>
      </c>
      <c r="I11" s="787"/>
      <c r="J11" s="134">
        <v>559548.19999999995</v>
      </c>
      <c r="K11" s="787"/>
      <c r="L11" s="134">
        <v>475615.97</v>
      </c>
      <c r="M11" s="642"/>
      <c r="N11" s="643"/>
      <c r="O11" s="643"/>
      <c r="P11" s="642"/>
      <c r="Q11" s="642"/>
      <c r="R11" s="642"/>
      <c r="S11" s="643"/>
      <c r="T11" s="642"/>
      <c r="U11" s="642"/>
      <c r="V11" s="779"/>
    </row>
    <row r="12" spans="1:22" ht="24" customHeight="1">
      <c r="A12" s="642"/>
      <c r="B12" s="783"/>
      <c r="C12" s="783"/>
      <c r="D12" s="643"/>
      <c r="E12" s="642"/>
      <c r="F12" s="139"/>
      <c r="G12" s="136" t="s">
        <v>1522</v>
      </c>
      <c r="H12" s="133" t="s">
        <v>1512</v>
      </c>
      <c r="I12" s="787"/>
      <c r="J12" s="134">
        <v>2994852.69</v>
      </c>
      <c r="K12" s="787"/>
      <c r="L12" s="134">
        <v>2349761.42</v>
      </c>
      <c r="M12" s="642"/>
      <c r="N12" s="643"/>
      <c r="O12" s="643"/>
      <c r="P12" s="642"/>
      <c r="Q12" s="642"/>
      <c r="R12" s="642"/>
      <c r="S12" s="643"/>
      <c r="T12" s="642"/>
      <c r="U12" s="642"/>
      <c r="V12" s="779"/>
    </row>
    <row r="13" spans="1:22" ht="22.15" customHeight="1">
      <c r="A13" s="632"/>
      <c r="B13" s="784"/>
      <c r="C13" s="784"/>
      <c r="D13" s="635"/>
      <c r="E13" s="632"/>
      <c r="F13" s="140"/>
      <c r="G13" s="136" t="s">
        <v>1523</v>
      </c>
      <c r="H13" s="133" t="s">
        <v>1512</v>
      </c>
      <c r="I13" s="786"/>
      <c r="J13" s="134">
        <v>734545.55</v>
      </c>
      <c r="K13" s="786"/>
      <c r="L13" s="134">
        <v>571917.16</v>
      </c>
      <c r="M13" s="632"/>
      <c r="N13" s="635"/>
      <c r="O13" s="635"/>
      <c r="P13" s="632"/>
      <c r="Q13" s="632"/>
      <c r="R13" s="632"/>
      <c r="S13" s="635"/>
      <c r="T13" s="632"/>
      <c r="U13" s="632"/>
      <c r="V13" s="750"/>
    </row>
    <row r="14" spans="1:22" ht="20.25" customHeight="1">
      <c r="A14" s="580">
        <v>3</v>
      </c>
      <c r="B14" s="584" t="s">
        <v>1524</v>
      </c>
      <c r="C14" s="584" t="s">
        <v>1525</v>
      </c>
      <c r="D14" s="773" t="s">
        <v>1526</v>
      </c>
      <c r="E14" s="580" t="s">
        <v>1527</v>
      </c>
      <c r="F14" s="131" t="s">
        <v>1528</v>
      </c>
      <c r="G14" s="132"/>
      <c r="H14" s="133" t="s">
        <v>1529</v>
      </c>
      <c r="I14" s="781">
        <v>13836221</v>
      </c>
      <c r="J14" s="134">
        <v>8687397</v>
      </c>
      <c r="K14" s="785">
        <v>11760787.85</v>
      </c>
      <c r="L14" s="134">
        <v>7384287.4500000002</v>
      </c>
      <c r="M14" s="580">
        <v>36</v>
      </c>
      <c r="N14" s="773" t="s">
        <v>1516</v>
      </c>
      <c r="O14" s="773" t="s">
        <v>1530</v>
      </c>
      <c r="P14" s="580" t="s">
        <v>1531</v>
      </c>
      <c r="Q14" s="580" t="s">
        <v>1532</v>
      </c>
      <c r="R14" s="580" t="s">
        <v>1532</v>
      </c>
      <c r="S14" s="626" t="s">
        <v>1533</v>
      </c>
      <c r="T14" s="665" t="s">
        <v>1507</v>
      </c>
      <c r="U14" s="580" t="s">
        <v>1534</v>
      </c>
      <c r="V14" s="749" t="s">
        <v>1509</v>
      </c>
    </row>
    <row r="15" spans="1:22" ht="26.65" customHeight="1">
      <c r="A15" s="642"/>
      <c r="B15" s="783"/>
      <c r="C15" s="783"/>
      <c r="D15" s="643"/>
      <c r="E15" s="642"/>
      <c r="F15" s="139"/>
      <c r="G15" s="141" t="s">
        <v>1535</v>
      </c>
      <c r="H15" s="133" t="s">
        <v>1536</v>
      </c>
      <c r="I15" s="781"/>
      <c r="J15" s="134">
        <v>987520</v>
      </c>
      <c r="K15" s="787"/>
      <c r="L15" s="134">
        <v>839392</v>
      </c>
      <c r="M15" s="642"/>
      <c r="N15" s="643"/>
      <c r="O15" s="643"/>
      <c r="P15" s="642"/>
      <c r="Q15" s="642"/>
      <c r="R15" s="642"/>
      <c r="S15" s="586"/>
      <c r="T15" s="591"/>
      <c r="U15" s="642"/>
      <c r="V15" s="779"/>
    </row>
    <row r="16" spans="1:22" ht="23.65" customHeight="1">
      <c r="A16" s="642"/>
      <c r="B16" s="783"/>
      <c r="C16" s="784"/>
      <c r="D16" s="643"/>
      <c r="E16" s="642"/>
      <c r="F16" s="139"/>
      <c r="G16" s="142" t="s">
        <v>1537</v>
      </c>
      <c r="H16" s="133" t="s">
        <v>1529</v>
      </c>
      <c r="I16" s="781"/>
      <c r="J16" s="134">
        <v>4161304</v>
      </c>
      <c r="K16" s="786"/>
      <c r="L16" s="134">
        <v>3537108.4</v>
      </c>
      <c r="M16" s="642"/>
      <c r="N16" s="643"/>
      <c r="O16" s="643"/>
      <c r="P16" s="632"/>
      <c r="Q16" s="632"/>
      <c r="R16" s="642"/>
      <c r="S16" s="629"/>
      <c r="T16" s="587"/>
      <c r="U16" s="642"/>
      <c r="V16" s="750"/>
    </row>
    <row r="17" spans="1:22" ht="38.65" customHeight="1">
      <c r="A17" s="580">
        <v>4</v>
      </c>
      <c r="B17" s="749" t="s">
        <v>1538</v>
      </c>
      <c r="C17" s="749" t="s">
        <v>1539</v>
      </c>
      <c r="D17" s="773" t="s">
        <v>1540</v>
      </c>
      <c r="E17" s="580" t="s">
        <v>1541</v>
      </c>
      <c r="F17" s="143" t="s">
        <v>1542</v>
      </c>
      <c r="G17" s="132"/>
      <c r="H17" s="133" t="s">
        <v>1543</v>
      </c>
      <c r="I17" s="785">
        <v>13813965.84</v>
      </c>
      <c r="J17" s="134">
        <v>9077646.9499999993</v>
      </c>
      <c r="K17" s="781">
        <v>11741870.949999999</v>
      </c>
      <c r="L17" s="134">
        <v>7715999.9000000004</v>
      </c>
      <c r="M17" s="580">
        <v>35</v>
      </c>
      <c r="N17" s="580" t="s">
        <v>1516</v>
      </c>
      <c r="O17" s="773" t="s">
        <v>1544</v>
      </c>
      <c r="P17" s="580" t="s">
        <v>1545</v>
      </c>
      <c r="Q17" s="580" t="s">
        <v>1545</v>
      </c>
      <c r="R17" s="580" t="s">
        <v>1545</v>
      </c>
      <c r="S17" s="773" t="s">
        <v>1546</v>
      </c>
      <c r="T17" s="580" t="s">
        <v>1547</v>
      </c>
      <c r="U17" s="580" t="s">
        <v>1548</v>
      </c>
      <c r="V17" s="749" t="s">
        <v>1509</v>
      </c>
    </row>
    <row r="18" spans="1:22" ht="30" customHeight="1">
      <c r="A18" s="642"/>
      <c r="B18" s="796"/>
      <c r="C18" s="779"/>
      <c r="D18" s="643"/>
      <c r="E18" s="793"/>
      <c r="F18" s="144"/>
      <c r="G18" s="145" t="s">
        <v>1549</v>
      </c>
      <c r="H18" s="146" t="s">
        <v>1550</v>
      </c>
      <c r="I18" s="787"/>
      <c r="J18" s="134">
        <v>1736318.89</v>
      </c>
      <c r="K18" s="781"/>
      <c r="L18" s="134">
        <v>1475871.05</v>
      </c>
      <c r="M18" s="642"/>
      <c r="N18" s="642"/>
      <c r="O18" s="643"/>
      <c r="P18" s="642"/>
      <c r="Q18" s="642"/>
      <c r="R18" s="642"/>
      <c r="S18" s="643"/>
      <c r="T18" s="642"/>
      <c r="U18" s="642"/>
      <c r="V18" s="791"/>
    </row>
    <row r="19" spans="1:22" ht="35.65" customHeight="1">
      <c r="A19" s="632"/>
      <c r="B19" s="797"/>
      <c r="C19" s="750"/>
      <c r="D19" s="635"/>
      <c r="E19" s="794"/>
      <c r="F19" s="147"/>
      <c r="G19" s="148" t="s">
        <v>1551</v>
      </c>
      <c r="H19" s="133" t="s">
        <v>1543</v>
      </c>
      <c r="I19" s="786"/>
      <c r="J19" s="134">
        <v>3000000</v>
      </c>
      <c r="K19" s="781"/>
      <c r="L19" s="134">
        <v>2550000</v>
      </c>
      <c r="M19" s="632"/>
      <c r="N19" s="632"/>
      <c r="O19" s="635"/>
      <c r="P19" s="632"/>
      <c r="Q19" s="632"/>
      <c r="R19" s="632"/>
      <c r="S19" s="635"/>
      <c r="T19" s="632"/>
      <c r="U19" s="632"/>
      <c r="V19" s="792"/>
    </row>
    <row r="20" spans="1:22" ht="54" customHeight="1">
      <c r="A20" s="580">
        <v>5</v>
      </c>
      <c r="B20" s="633" t="s">
        <v>1552</v>
      </c>
      <c r="C20" s="149" t="s">
        <v>1539</v>
      </c>
      <c r="D20" s="773" t="s">
        <v>1553</v>
      </c>
      <c r="E20" s="580" t="s">
        <v>1554</v>
      </c>
      <c r="F20" s="150" t="s">
        <v>1555</v>
      </c>
      <c r="G20" s="132"/>
      <c r="H20" s="133" t="s">
        <v>1550</v>
      </c>
      <c r="I20" s="785">
        <v>9266172.5600000005</v>
      </c>
      <c r="J20" s="134">
        <v>7165834.71</v>
      </c>
      <c r="K20" s="785">
        <v>7876246.6699999999</v>
      </c>
      <c r="L20" s="134">
        <v>6090959.5</v>
      </c>
      <c r="M20" s="580">
        <v>36</v>
      </c>
      <c r="N20" s="580" t="s">
        <v>1503</v>
      </c>
      <c r="O20" s="773" t="s">
        <v>1556</v>
      </c>
      <c r="P20" s="580" t="s">
        <v>1557</v>
      </c>
      <c r="Q20" s="580" t="s">
        <v>1521</v>
      </c>
      <c r="R20" s="580" t="s">
        <v>1521</v>
      </c>
      <c r="S20" s="773" t="s">
        <v>1558</v>
      </c>
      <c r="T20" s="580" t="s">
        <v>1226</v>
      </c>
      <c r="U20" s="580" t="s">
        <v>1559</v>
      </c>
      <c r="V20" s="749" t="s">
        <v>1509</v>
      </c>
    </row>
    <row r="21" spans="1:22" ht="31.5" customHeight="1">
      <c r="A21" s="632"/>
      <c r="B21" s="676"/>
      <c r="C21" s="151"/>
      <c r="D21" s="635"/>
      <c r="E21" s="632"/>
      <c r="F21" s="132"/>
      <c r="G21" s="152" t="s">
        <v>1560</v>
      </c>
      <c r="H21" s="133" t="s">
        <v>1561</v>
      </c>
      <c r="I21" s="786"/>
      <c r="J21" s="134">
        <v>2100337.85</v>
      </c>
      <c r="K21" s="786"/>
      <c r="L21" s="134">
        <v>1785287.17</v>
      </c>
      <c r="M21" s="632"/>
      <c r="N21" s="632"/>
      <c r="O21" s="635"/>
      <c r="P21" s="632"/>
      <c r="Q21" s="632"/>
      <c r="R21" s="632"/>
      <c r="S21" s="635"/>
      <c r="T21" s="632"/>
      <c r="U21" s="632"/>
      <c r="V21" s="750"/>
    </row>
    <row r="22" spans="1:22" ht="18" customHeight="1">
      <c r="A22" s="572">
        <v>6</v>
      </c>
      <c r="B22" s="633" t="s">
        <v>1562</v>
      </c>
      <c r="C22" s="633" t="s">
        <v>1539</v>
      </c>
      <c r="D22" s="773" t="s">
        <v>1563</v>
      </c>
      <c r="E22" s="580" t="s">
        <v>1564</v>
      </c>
      <c r="F22" s="154" t="s">
        <v>1565</v>
      </c>
      <c r="G22" s="136"/>
      <c r="H22" s="133" t="s">
        <v>1512</v>
      </c>
      <c r="I22" s="785">
        <v>9717383.0600000005</v>
      </c>
      <c r="J22" s="134">
        <v>1468790</v>
      </c>
      <c r="K22" s="781">
        <v>7987250.8099999996</v>
      </c>
      <c r="L22" s="155">
        <v>997749.04</v>
      </c>
      <c r="M22" s="580">
        <v>36</v>
      </c>
      <c r="N22" s="580" t="s">
        <v>1516</v>
      </c>
      <c r="O22" s="773" t="s">
        <v>1504</v>
      </c>
      <c r="P22" s="580" t="s">
        <v>1566</v>
      </c>
      <c r="Q22" s="580" t="s">
        <v>1566</v>
      </c>
      <c r="R22" s="580" t="s">
        <v>1566</v>
      </c>
      <c r="S22" s="773" t="s">
        <v>1567</v>
      </c>
      <c r="T22" s="580" t="s">
        <v>1568</v>
      </c>
      <c r="U22" s="580" t="s">
        <v>1569</v>
      </c>
      <c r="V22" s="749" t="s">
        <v>1509</v>
      </c>
    </row>
    <row r="23" spans="1:22" ht="21.75" customHeight="1">
      <c r="A23" s="572"/>
      <c r="B23" s="675"/>
      <c r="C23" s="675"/>
      <c r="D23" s="643"/>
      <c r="E23" s="642"/>
      <c r="F23" s="156"/>
      <c r="G23" s="148" t="s">
        <v>1570</v>
      </c>
      <c r="H23" s="133" t="s">
        <v>1571</v>
      </c>
      <c r="I23" s="787"/>
      <c r="J23" s="134">
        <v>880376</v>
      </c>
      <c r="K23" s="781"/>
      <c r="L23" s="155">
        <v>742861.26</v>
      </c>
      <c r="M23" s="642"/>
      <c r="N23" s="642"/>
      <c r="O23" s="643"/>
      <c r="P23" s="642"/>
      <c r="Q23" s="642"/>
      <c r="R23" s="642"/>
      <c r="S23" s="643"/>
      <c r="T23" s="642"/>
      <c r="U23" s="642"/>
      <c r="V23" s="779"/>
    </row>
    <row r="24" spans="1:22">
      <c r="A24" s="572"/>
      <c r="B24" s="675"/>
      <c r="C24" s="675"/>
      <c r="D24" s="643"/>
      <c r="E24" s="642"/>
      <c r="F24" s="135"/>
      <c r="G24" s="157" t="s">
        <v>1572</v>
      </c>
      <c r="H24" s="133" t="s">
        <v>1512</v>
      </c>
      <c r="I24" s="787"/>
      <c r="J24" s="134">
        <v>4777314.9800000004</v>
      </c>
      <c r="K24" s="781"/>
      <c r="L24" s="155">
        <v>4060717.73</v>
      </c>
      <c r="M24" s="642"/>
      <c r="N24" s="642"/>
      <c r="O24" s="643"/>
      <c r="P24" s="642"/>
      <c r="Q24" s="642"/>
      <c r="R24" s="642"/>
      <c r="S24" s="643"/>
      <c r="T24" s="642"/>
      <c r="U24" s="642"/>
      <c r="V24" s="779"/>
    </row>
    <row r="25" spans="1:22">
      <c r="A25" s="572"/>
      <c r="B25" s="675"/>
      <c r="C25" s="675"/>
      <c r="D25" s="643"/>
      <c r="E25" s="642"/>
      <c r="F25" s="135"/>
      <c r="G25" s="157" t="s">
        <v>1573</v>
      </c>
      <c r="H25" s="133" t="s">
        <v>1512</v>
      </c>
      <c r="I25" s="787"/>
      <c r="J25" s="134">
        <v>268320</v>
      </c>
      <c r="K25" s="781"/>
      <c r="L25" s="155">
        <v>228072</v>
      </c>
      <c r="M25" s="642"/>
      <c r="N25" s="642"/>
      <c r="O25" s="643"/>
      <c r="P25" s="642"/>
      <c r="Q25" s="642"/>
      <c r="R25" s="642"/>
      <c r="S25" s="643"/>
      <c r="T25" s="642"/>
      <c r="U25" s="642"/>
      <c r="V25" s="779"/>
    </row>
    <row r="26" spans="1:22">
      <c r="A26" s="572"/>
      <c r="B26" s="675"/>
      <c r="C26" s="675"/>
      <c r="D26" s="643"/>
      <c r="E26" s="642"/>
      <c r="F26" s="135"/>
      <c r="G26" s="157" t="s">
        <v>1574</v>
      </c>
      <c r="H26" s="133" t="s">
        <v>1512</v>
      </c>
      <c r="I26" s="787"/>
      <c r="J26" s="134">
        <v>271668</v>
      </c>
      <c r="K26" s="781"/>
      <c r="L26" s="155">
        <v>230917.8</v>
      </c>
      <c r="M26" s="642"/>
      <c r="N26" s="642"/>
      <c r="O26" s="643"/>
      <c r="P26" s="642"/>
      <c r="Q26" s="642"/>
      <c r="R26" s="642"/>
      <c r="S26" s="643"/>
      <c r="T26" s="642"/>
      <c r="U26" s="642"/>
      <c r="V26" s="779"/>
    </row>
    <row r="27" spans="1:22">
      <c r="A27" s="572"/>
      <c r="B27" s="675"/>
      <c r="C27" s="675"/>
      <c r="D27" s="643"/>
      <c r="E27" s="642"/>
      <c r="F27" s="135"/>
      <c r="G27" s="157" t="s">
        <v>1575</v>
      </c>
      <c r="H27" s="133" t="s">
        <v>1512</v>
      </c>
      <c r="I27" s="787"/>
      <c r="J27" s="134">
        <v>268320</v>
      </c>
      <c r="K27" s="781"/>
      <c r="L27" s="155">
        <v>228072</v>
      </c>
      <c r="M27" s="642"/>
      <c r="N27" s="642"/>
      <c r="O27" s="643"/>
      <c r="P27" s="642"/>
      <c r="Q27" s="642"/>
      <c r="R27" s="642"/>
      <c r="S27" s="643"/>
      <c r="T27" s="642"/>
      <c r="U27" s="642"/>
      <c r="V27" s="779"/>
    </row>
    <row r="28" spans="1:22">
      <c r="A28" s="572"/>
      <c r="B28" s="675"/>
      <c r="C28" s="675"/>
      <c r="D28" s="643"/>
      <c r="E28" s="642"/>
      <c r="F28" s="135"/>
      <c r="G28" s="157" t="s">
        <v>1576</v>
      </c>
      <c r="H28" s="133" t="s">
        <v>1512</v>
      </c>
      <c r="I28" s="787"/>
      <c r="J28" s="134">
        <v>274400</v>
      </c>
      <c r="K28" s="781"/>
      <c r="L28" s="155">
        <v>232279.6</v>
      </c>
      <c r="M28" s="642"/>
      <c r="N28" s="642"/>
      <c r="O28" s="643"/>
      <c r="P28" s="642"/>
      <c r="Q28" s="642"/>
      <c r="R28" s="642"/>
      <c r="S28" s="643"/>
      <c r="T28" s="642"/>
      <c r="U28" s="642"/>
      <c r="V28" s="779"/>
    </row>
    <row r="29" spans="1:22" ht="24">
      <c r="A29" s="572"/>
      <c r="B29" s="675"/>
      <c r="C29" s="675"/>
      <c r="D29" s="643"/>
      <c r="E29" s="642"/>
      <c r="F29" s="137"/>
      <c r="G29" s="158" t="s">
        <v>1577</v>
      </c>
      <c r="H29" s="133" t="s">
        <v>1512</v>
      </c>
      <c r="I29" s="787"/>
      <c r="J29" s="134">
        <v>1508194.08</v>
      </c>
      <c r="K29" s="781"/>
      <c r="L29" s="155">
        <v>1266581.3799999999</v>
      </c>
      <c r="M29" s="642"/>
      <c r="N29" s="642"/>
      <c r="O29" s="643"/>
      <c r="P29" s="642"/>
      <c r="Q29" s="642"/>
      <c r="R29" s="642"/>
      <c r="S29" s="643"/>
      <c r="T29" s="642"/>
      <c r="U29" s="642"/>
      <c r="V29" s="779"/>
    </row>
    <row r="30" spans="1:22" ht="48">
      <c r="A30" s="572"/>
      <c r="B30" s="675"/>
      <c r="C30" s="675"/>
      <c r="D30" s="643"/>
      <c r="E30" s="642"/>
      <c r="F30" s="133" t="s">
        <v>1578</v>
      </c>
      <c r="G30" s="158" t="s">
        <v>1579</v>
      </c>
      <c r="H30" s="133" t="s">
        <v>1512</v>
      </c>
      <c r="I30" s="787"/>
      <c r="J30" s="134">
        <v>0</v>
      </c>
      <c r="K30" s="781"/>
      <c r="L30" s="134">
        <v>0</v>
      </c>
      <c r="M30" s="642"/>
      <c r="N30" s="642"/>
      <c r="O30" s="643"/>
      <c r="P30" s="642"/>
      <c r="Q30" s="642"/>
      <c r="R30" s="642"/>
      <c r="S30" s="643"/>
      <c r="T30" s="642"/>
      <c r="U30" s="642"/>
      <c r="V30" s="779"/>
    </row>
    <row r="31" spans="1:22" ht="36">
      <c r="A31" s="572"/>
      <c r="B31" s="675"/>
      <c r="C31" s="675"/>
      <c r="D31" s="643"/>
      <c r="E31" s="642"/>
      <c r="F31" s="142" t="s">
        <v>1580</v>
      </c>
      <c r="G31" s="159" t="s">
        <v>1581</v>
      </c>
      <c r="H31" s="160" t="s">
        <v>1582</v>
      </c>
      <c r="I31" s="787"/>
      <c r="J31" s="134">
        <v>0</v>
      </c>
      <c r="K31" s="781"/>
      <c r="L31" s="134">
        <v>0</v>
      </c>
      <c r="M31" s="642"/>
      <c r="N31" s="642"/>
      <c r="O31" s="643"/>
      <c r="P31" s="642"/>
      <c r="Q31" s="642"/>
      <c r="R31" s="642"/>
      <c r="S31" s="643"/>
      <c r="T31" s="642"/>
      <c r="U31" s="642"/>
      <c r="V31" s="779"/>
    </row>
    <row r="32" spans="1:22" ht="36">
      <c r="A32" s="572"/>
      <c r="B32" s="675"/>
      <c r="C32" s="676"/>
      <c r="D32" s="643"/>
      <c r="E32" s="642"/>
      <c r="F32" s="142" t="s">
        <v>1583</v>
      </c>
      <c r="G32" s="161" t="s">
        <v>1584</v>
      </c>
      <c r="H32" s="133" t="s">
        <v>1512</v>
      </c>
      <c r="I32" s="786"/>
      <c r="J32" s="134">
        <v>0</v>
      </c>
      <c r="K32" s="781"/>
      <c r="L32" s="134">
        <v>0</v>
      </c>
      <c r="M32" s="642"/>
      <c r="N32" s="642"/>
      <c r="O32" s="643"/>
      <c r="P32" s="642"/>
      <c r="Q32" s="642"/>
      <c r="R32" s="642"/>
      <c r="S32" s="643"/>
      <c r="T32" s="642"/>
      <c r="U32" s="642"/>
      <c r="V32" s="750"/>
    </row>
    <row r="33" spans="1:22" ht="29.25" customHeight="1">
      <c r="A33" s="572">
        <v>7</v>
      </c>
      <c r="B33" s="747" t="s">
        <v>1585</v>
      </c>
      <c r="C33" s="749" t="s">
        <v>1586</v>
      </c>
      <c r="D33" s="570" t="s">
        <v>1587</v>
      </c>
      <c r="E33" s="572" t="s">
        <v>1588</v>
      </c>
      <c r="F33" s="162" t="s">
        <v>1589</v>
      </c>
      <c r="G33" s="132"/>
      <c r="H33" s="133" t="s">
        <v>1590</v>
      </c>
      <c r="I33" s="781">
        <v>6531618</v>
      </c>
      <c r="J33" s="134">
        <v>919288</v>
      </c>
      <c r="K33" s="781">
        <v>5551875.2999999998</v>
      </c>
      <c r="L33" s="134">
        <v>781394.8</v>
      </c>
      <c r="M33" s="572">
        <v>33</v>
      </c>
      <c r="N33" s="773" t="s">
        <v>1503</v>
      </c>
      <c r="O33" s="773" t="s">
        <v>1591</v>
      </c>
      <c r="P33" s="580" t="s">
        <v>1592</v>
      </c>
      <c r="Q33" s="580" t="s">
        <v>1592</v>
      </c>
      <c r="R33" s="580" t="s">
        <v>1592</v>
      </c>
      <c r="S33" s="773" t="s">
        <v>2386</v>
      </c>
      <c r="T33" s="580" t="s">
        <v>2385</v>
      </c>
      <c r="U33" s="580" t="s">
        <v>519</v>
      </c>
      <c r="V33" s="749" t="s">
        <v>1593</v>
      </c>
    </row>
    <row r="34" spans="1:22" ht="42.75" customHeight="1">
      <c r="A34" s="572"/>
      <c r="B34" s="748"/>
      <c r="C34" s="779"/>
      <c r="D34" s="570"/>
      <c r="E34" s="572"/>
      <c r="F34" s="162"/>
      <c r="G34" s="141" t="s">
        <v>1594</v>
      </c>
      <c r="H34" s="133" t="s">
        <v>1550</v>
      </c>
      <c r="I34" s="781"/>
      <c r="J34" s="134">
        <v>508390</v>
      </c>
      <c r="K34" s="781"/>
      <c r="L34" s="134">
        <v>432131.5</v>
      </c>
      <c r="M34" s="572"/>
      <c r="N34" s="643"/>
      <c r="O34" s="643"/>
      <c r="P34" s="642"/>
      <c r="Q34" s="642"/>
      <c r="R34" s="642"/>
      <c r="S34" s="643"/>
      <c r="T34" s="642"/>
      <c r="U34" s="642"/>
      <c r="V34" s="795"/>
    </row>
    <row r="35" spans="1:22" ht="26.65" customHeight="1">
      <c r="A35" s="572"/>
      <c r="B35" s="748"/>
      <c r="C35" s="779"/>
      <c r="D35" s="570"/>
      <c r="E35" s="572"/>
      <c r="F35" s="162"/>
      <c r="G35" s="141" t="s">
        <v>1595</v>
      </c>
      <c r="H35" s="133" t="s">
        <v>1550</v>
      </c>
      <c r="I35" s="781"/>
      <c r="J35" s="134">
        <v>1242950</v>
      </c>
      <c r="K35" s="781"/>
      <c r="L35" s="134">
        <v>1056507.5</v>
      </c>
      <c r="M35" s="572"/>
      <c r="N35" s="643"/>
      <c r="O35" s="643"/>
      <c r="P35" s="642"/>
      <c r="Q35" s="642"/>
      <c r="R35" s="642"/>
      <c r="S35" s="643"/>
      <c r="T35" s="642"/>
      <c r="U35" s="642"/>
      <c r="V35" s="795"/>
    </row>
    <row r="36" spans="1:22" ht="26.25" customHeight="1">
      <c r="A36" s="572"/>
      <c r="B36" s="748"/>
      <c r="C36" s="779"/>
      <c r="D36" s="570"/>
      <c r="E36" s="572"/>
      <c r="F36" s="162"/>
      <c r="G36" s="141" t="s">
        <v>1596</v>
      </c>
      <c r="H36" s="133" t="s">
        <v>1550</v>
      </c>
      <c r="I36" s="781"/>
      <c r="J36" s="134">
        <v>2370690</v>
      </c>
      <c r="K36" s="781"/>
      <c r="L36" s="134">
        <v>2015086.5</v>
      </c>
      <c r="M36" s="572"/>
      <c r="N36" s="643"/>
      <c r="O36" s="643"/>
      <c r="P36" s="642"/>
      <c r="Q36" s="642"/>
      <c r="R36" s="642"/>
      <c r="S36" s="643"/>
      <c r="T36" s="642"/>
      <c r="U36" s="642"/>
      <c r="V36" s="795"/>
    </row>
    <row r="37" spans="1:22" ht="18" customHeight="1">
      <c r="A37" s="572"/>
      <c r="B37" s="748"/>
      <c r="C37" s="779"/>
      <c r="D37" s="570"/>
      <c r="E37" s="572"/>
      <c r="F37" s="162"/>
      <c r="G37" s="136" t="s">
        <v>1597</v>
      </c>
      <c r="H37" s="133" t="s">
        <v>1543</v>
      </c>
      <c r="I37" s="781"/>
      <c r="J37" s="134">
        <v>1340300</v>
      </c>
      <c r="K37" s="781"/>
      <c r="L37" s="134">
        <v>1139255</v>
      </c>
      <c r="M37" s="572"/>
      <c r="N37" s="643"/>
      <c r="O37" s="643"/>
      <c r="P37" s="642"/>
      <c r="Q37" s="642"/>
      <c r="R37" s="642"/>
      <c r="S37" s="643"/>
      <c r="T37" s="642"/>
      <c r="U37" s="642"/>
      <c r="V37" s="795"/>
    </row>
    <row r="38" spans="1:22" ht="29.25" customHeight="1">
      <c r="A38" s="572"/>
      <c r="B38" s="748"/>
      <c r="C38" s="750"/>
      <c r="D38" s="570"/>
      <c r="E38" s="572"/>
      <c r="F38" s="162"/>
      <c r="G38" s="141" t="s">
        <v>1598</v>
      </c>
      <c r="H38" s="133" t="s">
        <v>1543</v>
      </c>
      <c r="I38" s="781"/>
      <c r="J38" s="134">
        <v>150000</v>
      </c>
      <c r="K38" s="781"/>
      <c r="L38" s="134">
        <v>127500</v>
      </c>
      <c r="M38" s="572"/>
      <c r="N38" s="643"/>
      <c r="O38" s="643"/>
      <c r="P38" s="642"/>
      <c r="Q38" s="642"/>
      <c r="R38" s="642"/>
      <c r="S38" s="643"/>
      <c r="T38" s="642"/>
      <c r="U38" s="642"/>
      <c r="V38" s="745"/>
    </row>
    <row r="39" spans="1:22" ht="21" customHeight="1">
      <c r="A39" s="580">
        <v>8</v>
      </c>
      <c r="B39" s="584" t="s">
        <v>1599</v>
      </c>
      <c r="C39" s="584" t="s">
        <v>1498</v>
      </c>
      <c r="D39" s="773" t="s">
        <v>1499</v>
      </c>
      <c r="E39" s="773" t="s">
        <v>1500</v>
      </c>
      <c r="F39" s="163" t="s">
        <v>1501</v>
      </c>
      <c r="G39" s="132"/>
      <c r="H39" s="133" t="s">
        <v>1502</v>
      </c>
      <c r="I39" s="785">
        <v>46180</v>
      </c>
      <c r="J39" s="134">
        <v>9300</v>
      </c>
      <c r="K39" s="785">
        <v>39253</v>
      </c>
      <c r="L39" s="134">
        <v>7905</v>
      </c>
      <c r="M39" s="580">
        <v>6</v>
      </c>
      <c r="N39" s="773" t="s">
        <v>1600</v>
      </c>
      <c r="O39" s="773" t="s">
        <v>1601</v>
      </c>
      <c r="P39" s="580" t="s">
        <v>1602</v>
      </c>
      <c r="Q39" s="580" t="s">
        <v>1602</v>
      </c>
      <c r="R39" s="580" t="s">
        <v>1602</v>
      </c>
      <c r="S39" s="773" t="s">
        <v>1603</v>
      </c>
      <c r="T39" s="580" t="s">
        <v>1604</v>
      </c>
      <c r="U39" s="580" t="s">
        <v>1605</v>
      </c>
      <c r="V39" s="582" t="s">
        <v>1606</v>
      </c>
    </row>
    <row r="40" spans="1:22" ht="21" customHeight="1">
      <c r="A40" s="642"/>
      <c r="B40" s="783"/>
      <c r="C40" s="783"/>
      <c r="D40" s="643"/>
      <c r="E40" s="643"/>
      <c r="F40" s="135"/>
      <c r="G40" s="136" t="s">
        <v>1510</v>
      </c>
      <c r="H40" s="133" t="s">
        <v>1502</v>
      </c>
      <c r="I40" s="787"/>
      <c r="J40" s="134">
        <v>36000</v>
      </c>
      <c r="K40" s="787"/>
      <c r="L40" s="134">
        <v>30600</v>
      </c>
      <c r="M40" s="642"/>
      <c r="N40" s="643"/>
      <c r="O40" s="643"/>
      <c r="P40" s="642"/>
      <c r="Q40" s="642"/>
      <c r="R40" s="642"/>
      <c r="S40" s="643"/>
      <c r="T40" s="642"/>
      <c r="U40" s="642"/>
      <c r="V40" s="782"/>
    </row>
    <row r="41" spans="1:22" ht="18" customHeight="1">
      <c r="A41" s="632"/>
      <c r="B41" s="784"/>
      <c r="C41" s="784"/>
      <c r="D41" s="635"/>
      <c r="E41" s="635"/>
      <c r="F41" s="137"/>
      <c r="G41" s="136" t="s">
        <v>1511</v>
      </c>
      <c r="H41" s="133" t="s">
        <v>1512</v>
      </c>
      <c r="I41" s="786"/>
      <c r="J41" s="134">
        <v>880</v>
      </c>
      <c r="K41" s="786"/>
      <c r="L41" s="134">
        <v>748</v>
      </c>
      <c r="M41" s="632"/>
      <c r="N41" s="635"/>
      <c r="O41" s="635"/>
      <c r="P41" s="632"/>
      <c r="Q41" s="632"/>
      <c r="R41" s="632"/>
      <c r="S41" s="635"/>
      <c r="T41" s="632"/>
      <c r="U41" s="632"/>
      <c r="V41" s="780"/>
    </row>
    <row r="42" spans="1:22" ht="30" customHeight="1">
      <c r="A42" s="580">
        <v>9</v>
      </c>
      <c r="B42" s="584" t="s">
        <v>1607</v>
      </c>
      <c r="C42" s="584" t="s">
        <v>1498</v>
      </c>
      <c r="D42" s="773" t="s">
        <v>1514</v>
      </c>
      <c r="E42" s="580" t="s">
        <v>1515</v>
      </c>
      <c r="F42" s="162" t="s">
        <v>1510</v>
      </c>
      <c r="G42" s="136"/>
      <c r="H42" s="133" t="s">
        <v>1502</v>
      </c>
      <c r="I42" s="785">
        <v>49296</v>
      </c>
      <c r="J42" s="134">
        <v>36000</v>
      </c>
      <c r="K42" s="785">
        <v>41901.599999999999</v>
      </c>
      <c r="L42" s="134">
        <v>30600</v>
      </c>
      <c r="M42" s="580">
        <v>6</v>
      </c>
      <c r="N42" s="773" t="s">
        <v>1600</v>
      </c>
      <c r="O42" s="773" t="s">
        <v>1608</v>
      </c>
      <c r="P42" s="580" t="s">
        <v>1609</v>
      </c>
      <c r="Q42" s="580" t="s">
        <v>1609</v>
      </c>
      <c r="R42" s="580" t="s">
        <v>1609</v>
      </c>
      <c r="S42" s="773" t="s">
        <v>1610</v>
      </c>
      <c r="T42" s="580" t="s">
        <v>1604</v>
      </c>
      <c r="U42" s="580" t="s">
        <v>1605</v>
      </c>
      <c r="V42" s="582" t="s">
        <v>1611</v>
      </c>
    </row>
    <row r="43" spans="1:22" ht="21.75" customHeight="1">
      <c r="A43" s="642"/>
      <c r="B43" s="783"/>
      <c r="C43" s="783"/>
      <c r="D43" s="643"/>
      <c r="E43" s="642"/>
      <c r="F43" s="139"/>
      <c r="G43" s="136" t="s">
        <v>1501</v>
      </c>
      <c r="H43" s="133" t="s">
        <v>1502</v>
      </c>
      <c r="I43" s="787"/>
      <c r="J43" s="134">
        <v>9300</v>
      </c>
      <c r="K43" s="787"/>
      <c r="L43" s="134">
        <v>7905</v>
      </c>
      <c r="M43" s="642"/>
      <c r="N43" s="643"/>
      <c r="O43" s="643"/>
      <c r="P43" s="642"/>
      <c r="Q43" s="642"/>
      <c r="R43" s="642"/>
      <c r="S43" s="643"/>
      <c r="T43" s="642"/>
      <c r="U43" s="642"/>
      <c r="V43" s="782"/>
    </row>
    <row r="44" spans="1:22" ht="24" customHeight="1">
      <c r="A44" s="642"/>
      <c r="B44" s="783"/>
      <c r="C44" s="783"/>
      <c r="D44" s="643"/>
      <c r="E44" s="642"/>
      <c r="F44" s="139"/>
      <c r="G44" s="136" t="s">
        <v>1522</v>
      </c>
      <c r="H44" s="133" t="s">
        <v>1512</v>
      </c>
      <c r="I44" s="787"/>
      <c r="J44" s="134">
        <v>2954</v>
      </c>
      <c r="K44" s="787"/>
      <c r="L44" s="134">
        <v>2510.9</v>
      </c>
      <c r="M44" s="642"/>
      <c r="N44" s="643"/>
      <c r="O44" s="643"/>
      <c r="P44" s="642"/>
      <c r="Q44" s="642"/>
      <c r="R44" s="642"/>
      <c r="S44" s="643"/>
      <c r="T44" s="642"/>
      <c r="U44" s="642"/>
      <c r="V44" s="782"/>
    </row>
    <row r="45" spans="1:22" ht="15" customHeight="1">
      <c r="A45" s="632"/>
      <c r="B45" s="784"/>
      <c r="C45" s="784"/>
      <c r="D45" s="635"/>
      <c r="E45" s="632"/>
      <c r="F45" s="140"/>
      <c r="G45" s="136" t="s">
        <v>1523</v>
      </c>
      <c r="H45" s="133" t="s">
        <v>1512</v>
      </c>
      <c r="I45" s="786"/>
      <c r="J45" s="134">
        <v>1042</v>
      </c>
      <c r="K45" s="786"/>
      <c r="L45" s="134">
        <v>885.7</v>
      </c>
      <c r="M45" s="632"/>
      <c r="N45" s="635"/>
      <c r="O45" s="635"/>
      <c r="P45" s="632"/>
      <c r="Q45" s="632"/>
      <c r="R45" s="632"/>
      <c r="S45" s="635"/>
      <c r="T45" s="632"/>
      <c r="U45" s="632"/>
      <c r="V45" s="780"/>
    </row>
    <row r="46" spans="1:22" ht="39.75" customHeight="1">
      <c r="A46" s="580">
        <v>10</v>
      </c>
      <c r="B46" s="584" t="s">
        <v>1612</v>
      </c>
      <c r="C46" s="584" t="s">
        <v>1498</v>
      </c>
      <c r="D46" s="773" t="s">
        <v>1613</v>
      </c>
      <c r="E46" s="580" t="s">
        <v>1614</v>
      </c>
      <c r="F46" s="162" t="s">
        <v>1615</v>
      </c>
      <c r="G46" s="132"/>
      <c r="H46" s="160" t="s">
        <v>1582</v>
      </c>
      <c r="I46" s="785">
        <v>348825.98</v>
      </c>
      <c r="J46" s="134">
        <v>189806.37</v>
      </c>
      <c r="K46" s="785">
        <v>296502.07</v>
      </c>
      <c r="L46" s="134">
        <v>161335.41</v>
      </c>
      <c r="M46" s="580">
        <v>14</v>
      </c>
      <c r="N46" s="580" t="s">
        <v>1503</v>
      </c>
      <c r="O46" s="773" t="s">
        <v>1616</v>
      </c>
      <c r="P46" s="580" t="s">
        <v>1617</v>
      </c>
      <c r="Q46" s="580" t="s">
        <v>1617</v>
      </c>
      <c r="R46" s="580" t="s">
        <v>1617</v>
      </c>
      <c r="S46" s="773" t="s">
        <v>1618</v>
      </c>
      <c r="T46" s="580" t="s">
        <v>1602</v>
      </c>
      <c r="U46" s="580" t="s">
        <v>1604</v>
      </c>
      <c r="V46" s="790" t="s">
        <v>1619</v>
      </c>
    </row>
    <row r="47" spans="1:22" ht="60">
      <c r="A47" s="642"/>
      <c r="B47" s="783"/>
      <c r="C47" s="783"/>
      <c r="D47" s="643"/>
      <c r="E47" s="642"/>
      <c r="F47" s="164"/>
      <c r="G47" s="141" t="s">
        <v>1620</v>
      </c>
      <c r="H47" s="160" t="s">
        <v>1582</v>
      </c>
      <c r="I47" s="787"/>
      <c r="J47" s="134">
        <v>83774.509999999995</v>
      </c>
      <c r="K47" s="787"/>
      <c r="L47" s="134">
        <v>71208.33</v>
      </c>
      <c r="M47" s="642"/>
      <c r="N47" s="642"/>
      <c r="O47" s="643"/>
      <c r="P47" s="642"/>
      <c r="Q47" s="642"/>
      <c r="R47" s="642"/>
      <c r="S47" s="643"/>
      <c r="T47" s="642"/>
      <c r="U47" s="642"/>
      <c r="V47" s="791"/>
    </row>
    <row r="48" spans="1:22" ht="36">
      <c r="A48" s="642"/>
      <c r="B48" s="783"/>
      <c r="C48" s="783"/>
      <c r="D48" s="643"/>
      <c r="E48" s="642"/>
      <c r="F48" s="165"/>
      <c r="G48" s="141" t="s">
        <v>1621</v>
      </c>
      <c r="H48" s="160" t="s">
        <v>1582</v>
      </c>
      <c r="I48" s="787"/>
      <c r="J48" s="134">
        <v>50245.1</v>
      </c>
      <c r="K48" s="787"/>
      <c r="L48" s="134">
        <v>42708.33</v>
      </c>
      <c r="M48" s="642"/>
      <c r="N48" s="642"/>
      <c r="O48" s="643"/>
      <c r="P48" s="642"/>
      <c r="Q48" s="642"/>
      <c r="R48" s="642"/>
      <c r="S48" s="643"/>
      <c r="T48" s="642"/>
      <c r="U48" s="642"/>
      <c r="V48" s="791"/>
    </row>
    <row r="49" spans="1:22" ht="24">
      <c r="A49" s="642"/>
      <c r="B49" s="783"/>
      <c r="C49" s="783"/>
      <c r="D49" s="643"/>
      <c r="E49" s="642"/>
      <c r="F49" s="165"/>
      <c r="G49" s="141" t="s">
        <v>1622</v>
      </c>
      <c r="H49" s="133" t="s">
        <v>1561</v>
      </c>
      <c r="I49" s="787"/>
      <c r="J49" s="134">
        <v>25000</v>
      </c>
      <c r="K49" s="787"/>
      <c r="L49" s="134">
        <v>21250</v>
      </c>
      <c r="M49" s="642"/>
      <c r="N49" s="642"/>
      <c r="O49" s="643"/>
      <c r="P49" s="642"/>
      <c r="Q49" s="642"/>
      <c r="R49" s="642"/>
      <c r="S49" s="643"/>
      <c r="T49" s="642"/>
      <c r="U49" s="642"/>
      <c r="V49" s="791"/>
    </row>
    <row r="50" spans="1:22" ht="21.75" customHeight="1">
      <c r="A50" s="642"/>
      <c r="B50" s="784"/>
      <c r="C50" s="784"/>
      <c r="D50" s="635"/>
      <c r="E50" s="632"/>
      <c r="F50" s="166"/>
      <c r="G50" s="167" t="s">
        <v>1623</v>
      </c>
      <c r="H50" s="133" t="s">
        <v>1561</v>
      </c>
      <c r="I50" s="786"/>
      <c r="J50" s="134">
        <v>0</v>
      </c>
      <c r="K50" s="786"/>
      <c r="L50" s="134">
        <v>0</v>
      </c>
      <c r="M50" s="642"/>
      <c r="N50" s="642"/>
      <c r="O50" s="643"/>
      <c r="P50" s="642"/>
      <c r="Q50" s="642"/>
      <c r="R50" s="642"/>
      <c r="S50" s="643"/>
      <c r="T50" s="642"/>
      <c r="U50" s="642"/>
      <c r="V50" s="792"/>
    </row>
    <row r="51" spans="1:22" ht="20.25" customHeight="1">
      <c r="A51" s="580">
        <v>11</v>
      </c>
      <c r="B51" s="584" t="s">
        <v>1624</v>
      </c>
      <c r="C51" s="584" t="s">
        <v>1525</v>
      </c>
      <c r="D51" s="773" t="s">
        <v>1526</v>
      </c>
      <c r="E51" s="580" t="s">
        <v>1527</v>
      </c>
      <c r="F51" s="163" t="s">
        <v>1528</v>
      </c>
      <c r="G51" s="132"/>
      <c r="H51" s="133" t="s">
        <v>1529</v>
      </c>
      <c r="I51" s="781">
        <v>61450</v>
      </c>
      <c r="J51" s="134">
        <v>35300</v>
      </c>
      <c r="K51" s="785">
        <v>52232.5</v>
      </c>
      <c r="L51" s="134">
        <v>30005</v>
      </c>
      <c r="M51" s="580">
        <v>6</v>
      </c>
      <c r="N51" s="773" t="s">
        <v>1600</v>
      </c>
      <c r="O51" s="773" t="s">
        <v>1625</v>
      </c>
      <c r="P51" s="580" t="s">
        <v>1626</v>
      </c>
      <c r="Q51" s="580" t="s">
        <v>1626</v>
      </c>
      <c r="R51" s="580" t="s">
        <v>1626</v>
      </c>
      <c r="S51" s="773" t="s">
        <v>1627</v>
      </c>
      <c r="T51" s="580" t="s">
        <v>1628</v>
      </c>
      <c r="U51" s="580" t="s">
        <v>1629</v>
      </c>
      <c r="V51" s="582" t="s">
        <v>1630</v>
      </c>
    </row>
    <row r="52" spans="1:22" ht="27" customHeight="1">
      <c r="A52" s="642"/>
      <c r="B52" s="783"/>
      <c r="C52" s="783"/>
      <c r="D52" s="643"/>
      <c r="E52" s="642"/>
      <c r="F52" s="139"/>
      <c r="G52" s="141" t="s">
        <v>1535</v>
      </c>
      <c r="H52" s="133" t="s">
        <v>1536</v>
      </c>
      <c r="I52" s="781"/>
      <c r="J52" s="134">
        <v>4150</v>
      </c>
      <c r="K52" s="787"/>
      <c r="L52" s="134">
        <v>3527.5</v>
      </c>
      <c r="M52" s="642"/>
      <c r="N52" s="643"/>
      <c r="O52" s="643"/>
      <c r="P52" s="642"/>
      <c r="Q52" s="642"/>
      <c r="R52" s="642"/>
      <c r="S52" s="643"/>
      <c r="T52" s="642"/>
      <c r="U52" s="642"/>
      <c r="V52" s="782"/>
    </row>
    <row r="53" spans="1:22" ht="20.25" customHeight="1">
      <c r="A53" s="642"/>
      <c r="B53" s="783"/>
      <c r="C53" s="784"/>
      <c r="D53" s="643"/>
      <c r="E53" s="642"/>
      <c r="F53" s="139"/>
      <c r="G53" s="142" t="s">
        <v>1537</v>
      </c>
      <c r="H53" s="133" t="s">
        <v>1529</v>
      </c>
      <c r="I53" s="781"/>
      <c r="J53" s="134">
        <v>22000</v>
      </c>
      <c r="K53" s="786"/>
      <c r="L53" s="134">
        <v>18700</v>
      </c>
      <c r="M53" s="642"/>
      <c r="N53" s="643"/>
      <c r="O53" s="643"/>
      <c r="P53" s="632"/>
      <c r="Q53" s="642"/>
      <c r="R53" s="632"/>
      <c r="S53" s="643"/>
      <c r="T53" s="642"/>
      <c r="U53" s="642"/>
      <c r="V53" s="780"/>
    </row>
    <row r="54" spans="1:22" ht="29.25" customHeight="1">
      <c r="A54" s="580">
        <v>12</v>
      </c>
      <c r="B54" s="584" t="s">
        <v>1631</v>
      </c>
      <c r="C54" s="584" t="s">
        <v>1586</v>
      </c>
      <c r="D54" s="773" t="s">
        <v>1587</v>
      </c>
      <c r="E54" s="580" t="s">
        <v>1588</v>
      </c>
      <c r="F54" s="162" t="s">
        <v>1589</v>
      </c>
      <c r="G54" s="132"/>
      <c r="H54" s="133" t="s">
        <v>1590</v>
      </c>
      <c r="I54" s="785">
        <v>207741</v>
      </c>
      <c r="J54" s="134">
        <v>31736</v>
      </c>
      <c r="K54" s="785">
        <v>176579.85</v>
      </c>
      <c r="L54" s="134">
        <v>26975.599999999999</v>
      </c>
      <c r="M54" s="580">
        <v>9</v>
      </c>
      <c r="N54" s="773" t="s">
        <v>1600</v>
      </c>
      <c r="O54" s="773" t="s">
        <v>1625</v>
      </c>
      <c r="P54" s="580" t="s">
        <v>1632</v>
      </c>
      <c r="Q54" s="580" t="s">
        <v>1632</v>
      </c>
      <c r="R54" s="580" t="s">
        <v>1632</v>
      </c>
      <c r="S54" s="773" t="s">
        <v>1633</v>
      </c>
      <c r="T54" s="580" t="s">
        <v>1634</v>
      </c>
      <c r="U54" s="580" t="s">
        <v>1604</v>
      </c>
      <c r="V54" s="749" t="s">
        <v>1635</v>
      </c>
    </row>
    <row r="55" spans="1:22" ht="42.75" customHeight="1">
      <c r="A55" s="642"/>
      <c r="B55" s="783"/>
      <c r="C55" s="783"/>
      <c r="D55" s="643"/>
      <c r="E55" s="642"/>
      <c r="F55" s="168"/>
      <c r="G55" s="141" t="s">
        <v>1594</v>
      </c>
      <c r="H55" s="133" t="s">
        <v>1550</v>
      </c>
      <c r="I55" s="787"/>
      <c r="J55" s="134">
        <v>9945</v>
      </c>
      <c r="K55" s="787"/>
      <c r="L55" s="134">
        <v>8453.25</v>
      </c>
      <c r="M55" s="642"/>
      <c r="N55" s="643"/>
      <c r="O55" s="643"/>
      <c r="P55" s="642"/>
      <c r="Q55" s="642"/>
      <c r="R55" s="642"/>
      <c r="S55" s="643"/>
      <c r="T55" s="642"/>
      <c r="U55" s="642"/>
      <c r="V55" s="779"/>
    </row>
    <row r="56" spans="1:22" ht="27" customHeight="1">
      <c r="A56" s="642"/>
      <c r="B56" s="783"/>
      <c r="C56" s="783"/>
      <c r="D56" s="643"/>
      <c r="E56" s="642"/>
      <c r="F56" s="168"/>
      <c r="G56" s="141" t="s">
        <v>1595</v>
      </c>
      <c r="H56" s="133" t="s">
        <v>1550</v>
      </c>
      <c r="I56" s="787"/>
      <c r="J56" s="134">
        <v>57050</v>
      </c>
      <c r="K56" s="787"/>
      <c r="L56" s="134">
        <v>48492.5</v>
      </c>
      <c r="M56" s="642"/>
      <c r="N56" s="643"/>
      <c r="O56" s="643"/>
      <c r="P56" s="642"/>
      <c r="Q56" s="642"/>
      <c r="R56" s="642"/>
      <c r="S56" s="643"/>
      <c r="T56" s="642"/>
      <c r="U56" s="642"/>
      <c r="V56" s="779"/>
    </row>
    <row r="57" spans="1:22" ht="26.25" customHeight="1">
      <c r="A57" s="642"/>
      <c r="B57" s="783"/>
      <c r="C57" s="783"/>
      <c r="D57" s="643"/>
      <c r="E57" s="642"/>
      <c r="F57" s="168"/>
      <c r="G57" s="141" t="s">
        <v>1596</v>
      </c>
      <c r="H57" s="133" t="s">
        <v>1550</v>
      </c>
      <c r="I57" s="787"/>
      <c r="J57" s="134">
        <v>99310</v>
      </c>
      <c r="K57" s="787"/>
      <c r="L57" s="134">
        <v>84413.5</v>
      </c>
      <c r="M57" s="642"/>
      <c r="N57" s="643"/>
      <c r="O57" s="643"/>
      <c r="P57" s="642"/>
      <c r="Q57" s="642"/>
      <c r="R57" s="642"/>
      <c r="S57" s="643"/>
      <c r="T57" s="642"/>
      <c r="U57" s="642"/>
      <c r="V57" s="779"/>
    </row>
    <row r="58" spans="1:22" ht="18" customHeight="1">
      <c r="A58" s="642"/>
      <c r="B58" s="783"/>
      <c r="C58" s="783"/>
      <c r="D58" s="643"/>
      <c r="E58" s="642"/>
      <c r="F58" s="168"/>
      <c r="G58" s="136" t="s">
        <v>1597</v>
      </c>
      <c r="H58" s="133" t="s">
        <v>1543</v>
      </c>
      <c r="I58" s="787"/>
      <c r="J58" s="134">
        <v>9700</v>
      </c>
      <c r="K58" s="787"/>
      <c r="L58" s="134">
        <v>8245</v>
      </c>
      <c r="M58" s="642"/>
      <c r="N58" s="643"/>
      <c r="O58" s="643"/>
      <c r="P58" s="642"/>
      <c r="Q58" s="642"/>
      <c r="R58" s="642"/>
      <c r="S58" s="643"/>
      <c r="T58" s="642"/>
      <c r="U58" s="642"/>
      <c r="V58" s="779"/>
    </row>
    <row r="59" spans="1:22" ht="29.25" customHeight="1">
      <c r="A59" s="642"/>
      <c r="B59" s="783"/>
      <c r="C59" s="784"/>
      <c r="D59" s="643"/>
      <c r="E59" s="642"/>
      <c r="F59" s="168"/>
      <c r="G59" s="164" t="s">
        <v>1598</v>
      </c>
      <c r="H59" s="133" t="s">
        <v>1543</v>
      </c>
      <c r="I59" s="786"/>
      <c r="J59" s="134">
        <v>0</v>
      </c>
      <c r="K59" s="786"/>
      <c r="L59" s="134">
        <v>0</v>
      </c>
      <c r="M59" s="632"/>
      <c r="N59" s="643"/>
      <c r="O59" s="643"/>
      <c r="P59" s="642"/>
      <c r="Q59" s="642"/>
      <c r="R59" s="642"/>
      <c r="S59" s="643"/>
      <c r="T59" s="642"/>
      <c r="U59" s="642"/>
      <c r="V59" s="750"/>
    </row>
    <row r="60" spans="1:22" ht="39" customHeight="1">
      <c r="A60" s="580">
        <v>13</v>
      </c>
      <c r="B60" s="584" t="s">
        <v>1636</v>
      </c>
      <c r="C60" s="584" t="s">
        <v>1539</v>
      </c>
      <c r="D60" s="773" t="s">
        <v>1540</v>
      </c>
      <c r="E60" s="580" t="s">
        <v>1541</v>
      </c>
      <c r="F60" s="143" t="s">
        <v>1542</v>
      </c>
      <c r="G60" s="132"/>
      <c r="H60" s="133" t="s">
        <v>1543</v>
      </c>
      <c r="I60" s="785">
        <v>68387</v>
      </c>
      <c r="J60" s="134">
        <v>40000</v>
      </c>
      <c r="K60" s="785">
        <v>58128.95</v>
      </c>
      <c r="L60" s="169">
        <v>34000</v>
      </c>
      <c r="M60" s="580">
        <v>7</v>
      </c>
      <c r="N60" s="580" t="s">
        <v>1503</v>
      </c>
      <c r="O60" s="773" t="s">
        <v>1637</v>
      </c>
      <c r="P60" s="580" t="s">
        <v>1460</v>
      </c>
      <c r="Q60" s="580" t="s">
        <v>1460</v>
      </c>
      <c r="R60" s="580" t="s">
        <v>1460</v>
      </c>
      <c r="S60" s="773" t="s">
        <v>1638</v>
      </c>
      <c r="T60" s="580" t="s">
        <v>1632</v>
      </c>
      <c r="U60" s="580" t="s">
        <v>1639</v>
      </c>
      <c r="V60" s="582" t="s">
        <v>1640</v>
      </c>
    </row>
    <row r="61" spans="1:22" ht="30" customHeight="1">
      <c r="A61" s="642"/>
      <c r="B61" s="783"/>
      <c r="C61" s="783"/>
      <c r="D61" s="643"/>
      <c r="E61" s="793"/>
      <c r="F61" s="144"/>
      <c r="G61" s="145" t="s">
        <v>1549</v>
      </c>
      <c r="H61" s="146" t="s">
        <v>1550</v>
      </c>
      <c r="I61" s="787"/>
      <c r="J61" s="134">
        <v>28387</v>
      </c>
      <c r="K61" s="787"/>
      <c r="L61" s="134">
        <v>24128.95</v>
      </c>
      <c r="M61" s="642"/>
      <c r="N61" s="642"/>
      <c r="O61" s="643"/>
      <c r="P61" s="642"/>
      <c r="Q61" s="642"/>
      <c r="R61" s="642"/>
      <c r="S61" s="643"/>
      <c r="T61" s="642"/>
      <c r="U61" s="642"/>
      <c r="V61" s="782"/>
    </row>
    <row r="62" spans="1:22" ht="41.25" customHeight="1">
      <c r="A62" s="632"/>
      <c r="B62" s="784"/>
      <c r="C62" s="784"/>
      <c r="D62" s="635"/>
      <c r="E62" s="794"/>
      <c r="F62" s="147"/>
      <c r="G62" s="148" t="s">
        <v>1551</v>
      </c>
      <c r="H62" s="133" t="s">
        <v>1543</v>
      </c>
      <c r="I62" s="786"/>
      <c r="J62" s="134">
        <v>0</v>
      </c>
      <c r="K62" s="786"/>
      <c r="L62" s="134">
        <v>0</v>
      </c>
      <c r="M62" s="632"/>
      <c r="N62" s="632"/>
      <c r="O62" s="635"/>
      <c r="P62" s="632"/>
      <c r="Q62" s="632"/>
      <c r="R62" s="632"/>
      <c r="S62" s="635"/>
      <c r="T62" s="632"/>
      <c r="U62" s="632"/>
      <c r="V62" s="780"/>
    </row>
    <row r="63" spans="1:22" ht="28.5" customHeight="1">
      <c r="A63" s="580">
        <v>14</v>
      </c>
      <c r="B63" s="633" t="s">
        <v>1641</v>
      </c>
      <c r="C63" s="633" t="s">
        <v>1539</v>
      </c>
      <c r="D63" s="773" t="s">
        <v>1642</v>
      </c>
      <c r="E63" s="580" t="s">
        <v>1643</v>
      </c>
      <c r="F63" s="168" t="s">
        <v>1644</v>
      </c>
      <c r="G63" s="132"/>
      <c r="H63" s="133" t="s">
        <v>1645</v>
      </c>
      <c r="I63" s="785">
        <v>308660</v>
      </c>
      <c r="J63" s="134">
        <v>295082</v>
      </c>
      <c r="K63" s="785">
        <v>262361</v>
      </c>
      <c r="L63" s="134">
        <v>250819.7</v>
      </c>
      <c r="M63" s="580">
        <v>8</v>
      </c>
      <c r="N63" s="580" t="s">
        <v>1503</v>
      </c>
      <c r="O63" s="773" t="s">
        <v>1646</v>
      </c>
      <c r="P63" s="580" t="s">
        <v>1647</v>
      </c>
      <c r="Q63" s="580" t="s">
        <v>1648</v>
      </c>
      <c r="R63" s="580" t="s">
        <v>1648</v>
      </c>
      <c r="S63" s="585" t="s">
        <v>1649</v>
      </c>
      <c r="T63" s="744" t="s">
        <v>1650</v>
      </c>
      <c r="U63" s="744" t="s">
        <v>1651</v>
      </c>
      <c r="V63" s="790" t="s">
        <v>1652</v>
      </c>
    </row>
    <row r="64" spans="1:22" ht="30" customHeight="1">
      <c r="A64" s="642"/>
      <c r="B64" s="675"/>
      <c r="C64" s="675"/>
      <c r="D64" s="643"/>
      <c r="E64" s="793"/>
      <c r="F64" s="156"/>
      <c r="G64" s="158" t="s">
        <v>1653</v>
      </c>
      <c r="H64" s="133" t="s">
        <v>1645</v>
      </c>
      <c r="I64" s="787"/>
      <c r="J64" s="134">
        <v>0</v>
      </c>
      <c r="K64" s="787"/>
      <c r="L64" s="134">
        <v>0</v>
      </c>
      <c r="M64" s="642"/>
      <c r="N64" s="642"/>
      <c r="O64" s="643"/>
      <c r="P64" s="642"/>
      <c r="Q64" s="642"/>
      <c r="R64" s="642"/>
      <c r="S64" s="788"/>
      <c r="T64" s="789"/>
      <c r="U64" s="789"/>
      <c r="V64" s="791"/>
    </row>
    <row r="65" spans="1:22" ht="33" customHeight="1">
      <c r="A65" s="642"/>
      <c r="B65" s="675"/>
      <c r="C65" s="675"/>
      <c r="D65" s="643"/>
      <c r="E65" s="793"/>
      <c r="F65" s="135"/>
      <c r="G65" s="158" t="s">
        <v>1654</v>
      </c>
      <c r="H65" s="133" t="s">
        <v>1645</v>
      </c>
      <c r="I65" s="787"/>
      <c r="J65" s="134">
        <v>0</v>
      </c>
      <c r="K65" s="787"/>
      <c r="L65" s="134">
        <v>0</v>
      </c>
      <c r="M65" s="642"/>
      <c r="N65" s="642"/>
      <c r="O65" s="643"/>
      <c r="P65" s="642"/>
      <c r="Q65" s="642"/>
      <c r="R65" s="642"/>
      <c r="S65" s="788"/>
      <c r="T65" s="789"/>
      <c r="U65" s="789"/>
      <c r="V65" s="791"/>
    </row>
    <row r="66" spans="1:22" ht="27" customHeight="1">
      <c r="A66" s="632"/>
      <c r="B66" s="676"/>
      <c r="C66" s="676"/>
      <c r="D66" s="635"/>
      <c r="E66" s="794"/>
      <c r="F66" s="137"/>
      <c r="G66" s="148" t="s">
        <v>1655</v>
      </c>
      <c r="H66" s="133" t="s">
        <v>1529</v>
      </c>
      <c r="I66" s="786"/>
      <c r="J66" s="134">
        <v>13578</v>
      </c>
      <c r="K66" s="786"/>
      <c r="L66" s="134">
        <v>11541.3</v>
      </c>
      <c r="M66" s="632"/>
      <c r="N66" s="632"/>
      <c r="O66" s="635"/>
      <c r="P66" s="632"/>
      <c r="Q66" s="632"/>
      <c r="R66" s="632"/>
      <c r="S66" s="751"/>
      <c r="T66" s="634"/>
      <c r="U66" s="634"/>
      <c r="V66" s="792"/>
    </row>
    <row r="67" spans="1:22" ht="54" customHeight="1">
      <c r="A67" s="580">
        <v>15</v>
      </c>
      <c r="B67" s="584" t="s">
        <v>1656</v>
      </c>
      <c r="C67" s="584" t="s">
        <v>1539</v>
      </c>
      <c r="D67" s="773" t="s">
        <v>1553</v>
      </c>
      <c r="E67" s="580" t="s">
        <v>1554</v>
      </c>
      <c r="F67" s="150" t="s">
        <v>1555</v>
      </c>
      <c r="G67" s="132"/>
      <c r="H67" s="133" t="s">
        <v>1550</v>
      </c>
      <c r="I67" s="785">
        <v>341753</v>
      </c>
      <c r="J67" s="134">
        <v>284707</v>
      </c>
      <c r="K67" s="785">
        <v>290490.05</v>
      </c>
      <c r="L67" s="134">
        <v>242000.95</v>
      </c>
      <c r="M67" s="580">
        <v>6</v>
      </c>
      <c r="N67" s="580" t="s">
        <v>1503</v>
      </c>
      <c r="O67" s="773" t="s">
        <v>1601</v>
      </c>
      <c r="P67" s="580" t="s">
        <v>1155</v>
      </c>
      <c r="Q67" s="580" t="s">
        <v>1155</v>
      </c>
      <c r="R67" s="580" t="s">
        <v>1155</v>
      </c>
      <c r="S67" s="773" t="s">
        <v>1657</v>
      </c>
      <c r="T67" s="580" t="s">
        <v>1628</v>
      </c>
      <c r="U67" s="580" t="s">
        <v>1629</v>
      </c>
      <c r="V67" s="582" t="s">
        <v>1658</v>
      </c>
    </row>
    <row r="68" spans="1:22" ht="31.5" customHeight="1">
      <c r="A68" s="632"/>
      <c r="B68" s="784"/>
      <c r="C68" s="784"/>
      <c r="D68" s="635"/>
      <c r="E68" s="632"/>
      <c r="F68" s="132"/>
      <c r="G68" s="152" t="s">
        <v>1560</v>
      </c>
      <c r="H68" s="133" t="s">
        <v>1561</v>
      </c>
      <c r="I68" s="786"/>
      <c r="J68" s="134">
        <v>57046</v>
      </c>
      <c r="K68" s="786"/>
      <c r="L68" s="134">
        <v>48489.1</v>
      </c>
      <c r="M68" s="632"/>
      <c r="N68" s="632"/>
      <c r="O68" s="635"/>
      <c r="P68" s="632"/>
      <c r="Q68" s="632"/>
      <c r="R68" s="632"/>
      <c r="S68" s="635"/>
      <c r="T68" s="632"/>
      <c r="U68" s="632"/>
      <c r="V68" s="780"/>
    </row>
    <row r="69" spans="1:22" ht="27" customHeight="1">
      <c r="A69" s="580">
        <v>16</v>
      </c>
      <c r="B69" s="584" t="s">
        <v>1659</v>
      </c>
      <c r="C69" s="584" t="s">
        <v>1539</v>
      </c>
      <c r="D69" s="773" t="s">
        <v>1660</v>
      </c>
      <c r="E69" s="580" t="s">
        <v>1661</v>
      </c>
      <c r="F69" s="170" t="s">
        <v>1662</v>
      </c>
      <c r="G69" s="132"/>
      <c r="H69" s="133" t="s">
        <v>1561</v>
      </c>
      <c r="I69" s="785">
        <v>349757.11</v>
      </c>
      <c r="J69" s="134">
        <v>22838.06</v>
      </c>
      <c r="K69" s="785">
        <v>297293.53999999998</v>
      </c>
      <c r="L69" s="134">
        <v>19412.349999999999</v>
      </c>
      <c r="M69" s="580">
        <v>15</v>
      </c>
      <c r="N69" s="580" t="s">
        <v>1663</v>
      </c>
      <c r="O69" s="773" t="s">
        <v>1616</v>
      </c>
      <c r="P69" s="580" t="s">
        <v>1664</v>
      </c>
      <c r="Q69" s="580" t="s">
        <v>1664</v>
      </c>
      <c r="R69" s="580" t="s">
        <v>1664</v>
      </c>
      <c r="S69" s="773" t="s">
        <v>1665</v>
      </c>
      <c r="T69" s="580" t="s">
        <v>1666</v>
      </c>
      <c r="U69" s="580" t="s">
        <v>1667</v>
      </c>
      <c r="V69" s="749" t="s">
        <v>1668</v>
      </c>
    </row>
    <row r="70" spans="1:22" ht="24">
      <c r="A70" s="642"/>
      <c r="B70" s="783"/>
      <c r="C70" s="783"/>
      <c r="D70" s="643"/>
      <c r="E70" s="793"/>
      <c r="F70" s="156"/>
      <c r="G70" s="158" t="s">
        <v>1669</v>
      </c>
      <c r="H70" s="133" t="s">
        <v>1561</v>
      </c>
      <c r="I70" s="787"/>
      <c r="J70" s="134">
        <v>298921.05</v>
      </c>
      <c r="K70" s="787"/>
      <c r="L70" s="134">
        <v>254082.89</v>
      </c>
      <c r="M70" s="642"/>
      <c r="N70" s="642"/>
      <c r="O70" s="643"/>
      <c r="P70" s="642"/>
      <c r="Q70" s="642"/>
      <c r="R70" s="642"/>
      <c r="S70" s="643"/>
      <c r="T70" s="642"/>
      <c r="U70" s="642"/>
      <c r="V70" s="779"/>
    </row>
    <row r="71" spans="1:22" ht="36">
      <c r="A71" s="642"/>
      <c r="B71" s="783"/>
      <c r="C71" s="783"/>
      <c r="D71" s="643"/>
      <c r="E71" s="793"/>
      <c r="F71" s="135"/>
      <c r="G71" s="158" t="s">
        <v>1670</v>
      </c>
      <c r="H71" s="160" t="s">
        <v>1671</v>
      </c>
      <c r="I71" s="787"/>
      <c r="J71" s="134">
        <v>7225</v>
      </c>
      <c r="K71" s="787"/>
      <c r="L71" s="134">
        <v>6141.25</v>
      </c>
      <c r="M71" s="642"/>
      <c r="N71" s="642"/>
      <c r="O71" s="643"/>
      <c r="P71" s="642"/>
      <c r="Q71" s="642"/>
      <c r="R71" s="642"/>
      <c r="S71" s="643"/>
      <c r="T71" s="642"/>
      <c r="U71" s="642"/>
      <c r="V71" s="779"/>
    </row>
    <row r="72" spans="1:22" ht="36">
      <c r="A72" s="632"/>
      <c r="B72" s="784"/>
      <c r="C72" s="784"/>
      <c r="D72" s="635"/>
      <c r="E72" s="794"/>
      <c r="F72" s="137"/>
      <c r="G72" s="157" t="s">
        <v>1672</v>
      </c>
      <c r="H72" s="160" t="s">
        <v>1671</v>
      </c>
      <c r="I72" s="786"/>
      <c r="J72" s="134">
        <v>20773</v>
      </c>
      <c r="K72" s="786"/>
      <c r="L72" s="134">
        <v>17657.05</v>
      </c>
      <c r="M72" s="632"/>
      <c r="N72" s="632"/>
      <c r="O72" s="635"/>
      <c r="P72" s="632"/>
      <c r="Q72" s="632"/>
      <c r="R72" s="632"/>
      <c r="S72" s="635"/>
      <c r="T72" s="632"/>
      <c r="U72" s="632"/>
      <c r="V72" s="750"/>
    </row>
    <row r="73" spans="1:22" ht="18" customHeight="1">
      <c r="A73" s="572">
        <v>17</v>
      </c>
      <c r="B73" s="583" t="s">
        <v>1673</v>
      </c>
      <c r="C73" s="584" t="s">
        <v>1539</v>
      </c>
      <c r="D73" s="570" t="s">
        <v>1563</v>
      </c>
      <c r="E73" s="572" t="s">
        <v>1564</v>
      </c>
      <c r="F73" s="131" t="s">
        <v>1565</v>
      </c>
      <c r="G73" s="136"/>
      <c r="H73" s="133" t="s">
        <v>1512</v>
      </c>
      <c r="I73" s="781">
        <v>77197.399999999994</v>
      </c>
      <c r="J73" s="134">
        <v>33210.6</v>
      </c>
      <c r="K73" s="781">
        <v>65617.789999999994</v>
      </c>
      <c r="L73" s="134">
        <v>28229.01</v>
      </c>
      <c r="M73" s="572">
        <v>6</v>
      </c>
      <c r="N73" s="572" t="s">
        <v>1663</v>
      </c>
      <c r="O73" s="570" t="s">
        <v>1637</v>
      </c>
      <c r="P73" s="572" t="s">
        <v>1155</v>
      </c>
      <c r="Q73" s="572" t="s">
        <v>1155</v>
      </c>
      <c r="R73" s="572" t="s">
        <v>1155</v>
      </c>
      <c r="S73" s="570" t="s">
        <v>1674</v>
      </c>
      <c r="T73" s="572" t="s">
        <v>1628</v>
      </c>
      <c r="U73" s="572" t="s">
        <v>1666</v>
      </c>
      <c r="V73" s="581" t="s">
        <v>1675</v>
      </c>
    </row>
    <row r="74" spans="1:22" ht="21.75" customHeight="1">
      <c r="A74" s="572"/>
      <c r="B74" s="583"/>
      <c r="C74" s="783"/>
      <c r="D74" s="570"/>
      <c r="E74" s="572"/>
      <c r="F74" s="132"/>
      <c r="G74" s="160" t="s">
        <v>1570</v>
      </c>
      <c r="H74" s="133" t="s">
        <v>1571</v>
      </c>
      <c r="I74" s="781"/>
      <c r="J74" s="134">
        <v>8380</v>
      </c>
      <c r="K74" s="781"/>
      <c r="L74" s="134">
        <v>7123</v>
      </c>
      <c r="M74" s="572"/>
      <c r="N74" s="572"/>
      <c r="O74" s="570"/>
      <c r="P74" s="572"/>
      <c r="Q74" s="572"/>
      <c r="R74" s="572"/>
      <c r="S74" s="570"/>
      <c r="T74" s="572"/>
      <c r="U74" s="572"/>
      <c r="V74" s="581"/>
    </row>
    <row r="75" spans="1:22">
      <c r="A75" s="572"/>
      <c r="B75" s="583"/>
      <c r="C75" s="783"/>
      <c r="D75" s="570"/>
      <c r="E75" s="572"/>
      <c r="F75" s="132"/>
      <c r="G75" s="136" t="s">
        <v>1572</v>
      </c>
      <c r="H75" s="133" t="s">
        <v>1512</v>
      </c>
      <c r="I75" s="781"/>
      <c r="J75" s="134">
        <v>8072.4</v>
      </c>
      <c r="K75" s="781"/>
      <c r="L75" s="134">
        <v>6861.54</v>
      </c>
      <c r="M75" s="572"/>
      <c r="N75" s="572"/>
      <c r="O75" s="570"/>
      <c r="P75" s="572"/>
      <c r="Q75" s="572"/>
      <c r="R75" s="572"/>
      <c r="S75" s="570"/>
      <c r="T75" s="572"/>
      <c r="U75" s="572"/>
      <c r="V75" s="581"/>
    </row>
    <row r="76" spans="1:22">
      <c r="A76" s="572"/>
      <c r="B76" s="583"/>
      <c r="C76" s="783"/>
      <c r="D76" s="570"/>
      <c r="E76" s="572"/>
      <c r="F76" s="132"/>
      <c r="G76" s="136" t="s">
        <v>1573</v>
      </c>
      <c r="H76" s="133" t="s">
        <v>1512</v>
      </c>
      <c r="I76" s="781"/>
      <c r="J76" s="134">
        <v>3422.4</v>
      </c>
      <c r="K76" s="781"/>
      <c r="L76" s="134">
        <v>2909.04</v>
      </c>
      <c r="M76" s="572"/>
      <c r="N76" s="572"/>
      <c r="O76" s="570"/>
      <c r="P76" s="572"/>
      <c r="Q76" s="572"/>
      <c r="R76" s="572"/>
      <c r="S76" s="570"/>
      <c r="T76" s="572"/>
      <c r="U76" s="572"/>
      <c r="V76" s="581"/>
    </row>
    <row r="77" spans="1:22">
      <c r="A77" s="572"/>
      <c r="B77" s="583"/>
      <c r="C77" s="783"/>
      <c r="D77" s="570"/>
      <c r="E77" s="572"/>
      <c r="F77" s="132"/>
      <c r="G77" s="136" t="s">
        <v>1574</v>
      </c>
      <c r="H77" s="133" t="s">
        <v>1512</v>
      </c>
      <c r="I77" s="781"/>
      <c r="J77" s="134">
        <v>3422.4</v>
      </c>
      <c r="K77" s="781"/>
      <c r="L77" s="134">
        <v>2909.04</v>
      </c>
      <c r="M77" s="572"/>
      <c r="N77" s="572"/>
      <c r="O77" s="570"/>
      <c r="P77" s="572"/>
      <c r="Q77" s="572"/>
      <c r="R77" s="572"/>
      <c r="S77" s="570"/>
      <c r="T77" s="572"/>
      <c r="U77" s="572"/>
      <c r="V77" s="581"/>
    </row>
    <row r="78" spans="1:22">
      <c r="A78" s="572"/>
      <c r="B78" s="583"/>
      <c r="C78" s="783"/>
      <c r="D78" s="570"/>
      <c r="E78" s="572"/>
      <c r="F78" s="132"/>
      <c r="G78" s="136" t="s">
        <v>1575</v>
      </c>
      <c r="H78" s="133" t="s">
        <v>1512</v>
      </c>
      <c r="I78" s="781"/>
      <c r="J78" s="134">
        <v>3422.4</v>
      </c>
      <c r="K78" s="781"/>
      <c r="L78" s="134">
        <v>2909.04</v>
      </c>
      <c r="M78" s="572"/>
      <c r="N78" s="572"/>
      <c r="O78" s="570"/>
      <c r="P78" s="572"/>
      <c r="Q78" s="572"/>
      <c r="R78" s="572"/>
      <c r="S78" s="570"/>
      <c r="T78" s="572"/>
      <c r="U78" s="572"/>
      <c r="V78" s="581"/>
    </row>
    <row r="79" spans="1:22">
      <c r="A79" s="572"/>
      <c r="B79" s="583"/>
      <c r="C79" s="783"/>
      <c r="D79" s="570"/>
      <c r="E79" s="572"/>
      <c r="F79" s="132"/>
      <c r="G79" s="136" t="s">
        <v>1576</v>
      </c>
      <c r="H79" s="133" t="s">
        <v>1512</v>
      </c>
      <c r="I79" s="781"/>
      <c r="J79" s="134">
        <v>3422.4</v>
      </c>
      <c r="K79" s="781"/>
      <c r="L79" s="134">
        <v>2909.04</v>
      </c>
      <c r="M79" s="572"/>
      <c r="N79" s="572"/>
      <c r="O79" s="570"/>
      <c r="P79" s="572"/>
      <c r="Q79" s="572"/>
      <c r="R79" s="572"/>
      <c r="S79" s="570"/>
      <c r="T79" s="572"/>
      <c r="U79" s="572"/>
      <c r="V79" s="581"/>
    </row>
    <row r="80" spans="1:22" ht="24">
      <c r="A80" s="572"/>
      <c r="B80" s="583"/>
      <c r="C80" s="783"/>
      <c r="D80" s="570"/>
      <c r="E80" s="572"/>
      <c r="F80" s="132"/>
      <c r="G80" s="141" t="s">
        <v>1577</v>
      </c>
      <c r="H80" s="133" t="s">
        <v>1512</v>
      </c>
      <c r="I80" s="781"/>
      <c r="J80" s="134">
        <v>13844.8</v>
      </c>
      <c r="K80" s="781"/>
      <c r="L80" s="134">
        <v>11768.08</v>
      </c>
      <c r="M80" s="572"/>
      <c r="N80" s="572"/>
      <c r="O80" s="570"/>
      <c r="P80" s="572"/>
      <c r="Q80" s="572"/>
      <c r="R80" s="572"/>
      <c r="S80" s="570"/>
      <c r="T80" s="572"/>
      <c r="U80" s="572"/>
      <c r="V80" s="581"/>
    </row>
    <row r="81" spans="1:22" ht="48">
      <c r="A81" s="572"/>
      <c r="B81" s="583"/>
      <c r="C81" s="783"/>
      <c r="D81" s="570"/>
      <c r="E81" s="572"/>
      <c r="F81" s="133" t="s">
        <v>1578</v>
      </c>
      <c r="G81" s="141" t="s">
        <v>1579</v>
      </c>
      <c r="H81" s="133" t="s">
        <v>1512</v>
      </c>
      <c r="I81" s="781"/>
      <c r="J81" s="134">
        <v>0</v>
      </c>
      <c r="K81" s="781"/>
      <c r="L81" s="134">
        <v>0</v>
      </c>
      <c r="M81" s="572"/>
      <c r="N81" s="572"/>
      <c r="O81" s="570"/>
      <c r="P81" s="572"/>
      <c r="Q81" s="572"/>
      <c r="R81" s="572"/>
      <c r="S81" s="570"/>
      <c r="T81" s="572"/>
      <c r="U81" s="572"/>
      <c r="V81" s="581"/>
    </row>
    <row r="82" spans="1:22" ht="36">
      <c r="A82" s="572"/>
      <c r="B82" s="583"/>
      <c r="C82" s="784"/>
      <c r="D82" s="570"/>
      <c r="E82" s="572"/>
      <c r="F82" s="133" t="s">
        <v>1580</v>
      </c>
      <c r="G82" s="133" t="s">
        <v>1581</v>
      </c>
      <c r="H82" s="160" t="s">
        <v>1582</v>
      </c>
      <c r="I82" s="781"/>
      <c r="J82" s="134">
        <v>0</v>
      </c>
      <c r="K82" s="781"/>
      <c r="L82" s="134">
        <v>0</v>
      </c>
      <c r="M82" s="572"/>
      <c r="N82" s="572"/>
      <c r="O82" s="570"/>
      <c r="P82" s="572"/>
      <c r="Q82" s="572"/>
      <c r="R82" s="572"/>
      <c r="S82" s="570"/>
      <c r="T82" s="572"/>
      <c r="U82" s="572"/>
      <c r="V82" s="581"/>
    </row>
    <row r="83" spans="1:22" s="172" customFormat="1" ht="30" customHeight="1">
      <c r="A83" s="570">
        <v>18</v>
      </c>
      <c r="B83" s="581" t="s">
        <v>1676</v>
      </c>
      <c r="C83" s="582" t="s">
        <v>1677</v>
      </c>
      <c r="D83" s="570" t="s">
        <v>1678</v>
      </c>
      <c r="E83" s="570" t="s">
        <v>1679</v>
      </c>
      <c r="F83" s="138" t="s">
        <v>1680</v>
      </c>
      <c r="G83" s="160"/>
      <c r="H83" s="160" t="s">
        <v>1681</v>
      </c>
      <c r="I83" s="776">
        <v>1544205</v>
      </c>
      <c r="J83" s="171">
        <v>866722</v>
      </c>
      <c r="K83" s="776">
        <f>L83+L84</f>
        <v>1312574.25</v>
      </c>
      <c r="L83" s="171">
        <v>736713.7</v>
      </c>
      <c r="M83" s="570">
        <v>30</v>
      </c>
      <c r="N83" s="573" t="s">
        <v>1682</v>
      </c>
      <c r="O83" s="573" t="s">
        <v>1683</v>
      </c>
      <c r="P83" s="771" t="s">
        <v>1684</v>
      </c>
      <c r="Q83" s="771" t="s">
        <v>1684</v>
      </c>
      <c r="R83" s="771" t="s">
        <v>1684</v>
      </c>
      <c r="S83" s="771" t="s">
        <v>1685</v>
      </c>
      <c r="T83" s="771" t="s">
        <v>1686</v>
      </c>
      <c r="U83" s="771" t="s">
        <v>1687</v>
      </c>
      <c r="V83" s="573" t="s">
        <v>1509</v>
      </c>
    </row>
    <row r="84" spans="1:22" s="172" customFormat="1" ht="35.65" customHeight="1">
      <c r="A84" s="570"/>
      <c r="B84" s="581"/>
      <c r="C84" s="780"/>
      <c r="D84" s="570"/>
      <c r="E84" s="570"/>
      <c r="F84" s="138"/>
      <c r="G84" s="160" t="s">
        <v>1688</v>
      </c>
      <c r="H84" s="160" t="s">
        <v>1689</v>
      </c>
      <c r="I84" s="581"/>
      <c r="J84" s="171">
        <v>677483</v>
      </c>
      <c r="K84" s="776"/>
      <c r="L84" s="171">
        <v>575860.55000000005</v>
      </c>
      <c r="M84" s="570"/>
      <c r="N84" s="573"/>
      <c r="O84" s="573"/>
      <c r="P84" s="771"/>
      <c r="Q84" s="771"/>
      <c r="R84" s="771"/>
      <c r="S84" s="771"/>
      <c r="T84" s="573"/>
      <c r="U84" s="573"/>
      <c r="V84" s="573"/>
    </row>
    <row r="85" spans="1:22" s="172" customFormat="1" ht="37.9" customHeight="1">
      <c r="A85" s="570">
        <v>19</v>
      </c>
      <c r="B85" s="581" t="s">
        <v>1690</v>
      </c>
      <c r="C85" s="582" t="s">
        <v>1677</v>
      </c>
      <c r="D85" s="570" t="s">
        <v>1691</v>
      </c>
      <c r="E85" s="570" t="s">
        <v>1692</v>
      </c>
      <c r="F85" s="138" t="s">
        <v>1693</v>
      </c>
      <c r="G85" s="160"/>
      <c r="H85" s="160" t="s">
        <v>1694</v>
      </c>
      <c r="I85" s="776">
        <v>2685559</v>
      </c>
      <c r="J85" s="171">
        <v>1931287</v>
      </c>
      <c r="K85" s="776">
        <f>L85+L86</f>
        <v>2282725.15</v>
      </c>
      <c r="L85" s="171">
        <v>1641593.95</v>
      </c>
      <c r="M85" s="570">
        <v>30</v>
      </c>
      <c r="N85" s="573" t="s">
        <v>1682</v>
      </c>
      <c r="O85" s="573" t="s">
        <v>1683</v>
      </c>
      <c r="P85" s="770" t="s">
        <v>1695</v>
      </c>
      <c r="Q85" s="770" t="s">
        <v>1696</v>
      </c>
      <c r="R85" s="770" t="s">
        <v>1696</v>
      </c>
      <c r="S85" s="770" t="s">
        <v>1697</v>
      </c>
      <c r="T85" s="770" t="s">
        <v>1687</v>
      </c>
      <c r="U85" s="770" t="s">
        <v>1698</v>
      </c>
      <c r="V85" s="570" t="s">
        <v>1509</v>
      </c>
    </row>
    <row r="86" spans="1:22" s="172" customFormat="1" ht="39.75" customHeight="1">
      <c r="A86" s="570"/>
      <c r="B86" s="581"/>
      <c r="C86" s="780"/>
      <c r="D86" s="570"/>
      <c r="E86" s="570"/>
      <c r="F86" s="138"/>
      <c r="G86" s="160" t="s">
        <v>1699</v>
      </c>
      <c r="H86" s="160" t="s">
        <v>1550</v>
      </c>
      <c r="I86" s="581"/>
      <c r="J86" s="171">
        <v>754272</v>
      </c>
      <c r="K86" s="776"/>
      <c r="L86" s="171">
        <v>641131.19999999995</v>
      </c>
      <c r="M86" s="570"/>
      <c r="N86" s="573"/>
      <c r="O86" s="573"/>
      <c r="P86" s="770"/>
      <c r="Q86" s="770"/>
      <c r="R86" s="770"/>
      <c r="S86" s="770"/>
      <c r="T86" s="770"/>
      <c r="U86" s="770"/>
      <c r="V86" s="570"/>
    </row>
    <row r="87" spans="1:22" s="172" customFormat="1" ht="48">
      <c r="A87" s="570">
        <v>20</v>
      </c>
      <c r="B87" s="747" t="s">
        <v>1700</v>
      </c>
      <c r="C87" s="582" t="s">
        <v>1677</v>
      </c>
      <c r="D87" s="573" t="s">
        <v>1701</v>
      </c>
      <c r="E87" s="573" t="s">
        <v>1702</v>
      </c>
      <c r="F87" s="173" t="s">
        <v>1703</v>
      </c>
      <c r="G87" s="174"/>
      <c r="H87" s="174" t="s">
        <v>1512</v>
      </c>
      <c r="I87" s="768">
        <v>1406367</v>
      </c>
      <c r="J87" s="175">
        <v>719632</v>
      </c>
      <c r="K87" s="768">
        <f>L87+L88+L89</f>
        <v>1195411.95</v>
      </c>
      <c r="L87" s="175">
        <v>611687.19999999995</v>
      </c>
      <c r="M87" s="570">
        <v>30</v>
      </c>
      <c r="N87" s="573" t="s">
        <v>1503</v>
      </c>
      <c r="O87" s="570" t="s">
        <v>1504</v>
      </c>
      <c r="P87" s="770" t="s">
        <v>1704</v>
      </c>
      <c r="Q87" s="770" t="s">
        <v>1705</v>
      </c>
      <c r="R87" s="770" t="s">
        <v>1705</v>
      </c>
      <c r="S87" s="770" t="s">
        <v>1706</v>
      </c>
      <c r="T87" s="770" t="s">
        <v>1687</v>
      </c>
      <c r="U87" s="770" t="s">
        <v>1707</v>
      </c>
      <c r="V87" s="570" t="s">
        <v>1509</v>
      </c>
    </row>
    <row r="88" spans="1:22" s="172" customFormat="1" ht="25.5" customHeight="1">
      <c r="A88" s="570"/>
      <c r="B88" s="747"/>
      <c r="C88" s="782"/>
      <c r="D88" s="573"/>
      <c r="E88" s="573"/>
      <c r="F88" s="173"/>
      <c r="G88" s="174" t="s">
        <v>1708</v>
      </c>
      <c r="H88" s="174" t="s">
        <v>1512</v>
      </c>
      <c r="I88" s="747"/>
      <c r="J88" s="175">
        <v>348250</v>
      </c>
      <c r="K88" s="768"/>
      <c r="L88" s="175">
        <v>296012.5</v>
      </c>
      <c r="M88" s="570"/>
      <c r="N88" s="573"/>
      <c r="O88" s="570"/>
      <c r="P88" s="770"/>
      <c r="Q88" s="770"/>
      <c r="R88" s="770"/>
      <c r="S88" s="770"/>
      <c r="T88" s="770"/>
      <c r="U88" s="770"/>
      <c r="V88" s="570"/>
    </row>
    <row r="89" spans="1:22" s="172" customFormat="1" ht="42.75" customHeight="1">
      <c r="A89" s="570"/>
      <c r="B89" s="747"/>
      <c r="C89" s="780"/>
      <c r="D89" s="573"/>
      <c r="E89" s="573"/>
      <c r="F89" s="173"/>
      <c r="G89" s="174" t="s">
        <v>1709</v>
      </c>
      <c r="H89" s="174" t="s">
        <v>1571</v>
      </c>
      <c r="I89" s="747"/>
      <c r="J89" s="175">
        <v>338485</v>
      </c>
      <c r="K89" s="768"/>
      <c r="L89" s="175">
        <v>287712.25</v>
      </c>
      <c r="M89" s="570"/>
      <c r="N89" s="573"/>
      <c r="O89" s="570"/>
      <c r="P89" s="770"/>
      <c r="Q89" s="770"/>
      <c r="R89" s="770"/>
      <c r="S89" s="770"/>
      <c r="T89" s="770"/>
      <c r="U89" s="770"/>
      <c r="V89" s="570"/>
    </row>
    <row r="90" spans="1:22" s="172" customFormat="1" ht="52.5" customHeight="1">
      <c r="A90" s="773">
        <v>21</v>
      </c>
      <c r="B90" s="747" t="s">
        <v>1710</v>
      </c>
      <c r="C90" s="582" t="s">
        <v>1677</v>
      </c>
      <c r="D90" s="573" t="s">
        <v>1711</v>
      </c>
      <c r="E90" s="573" t="s">
        <v>1712</v>
      </c>
      <c r="F90" s="173" t="s">
        <v>1713</v>
      </c>
      <c r="G90" s="160"/>
      <c r="H90" s="174" t="s">
        <v>1543</v>
      </c>
      <c r="I90" s="781">
        <v>1207339</v>
      </c>
      <c r="J90" s="175">
        <v>658199</v>
      </c>
      <c r="K90" s="768">
        <f>L90+L91</f>
        <v>1026238.15</v>
      </c>
      <c r="L90" s="175">
        <v>559469.15</v>
      </c>
      <c r="M90" s="773">
        <v>24</v>
      </c>
      <c r="N90" s="573" t="s">
        <v>1714</v>
      </c>
      <c r="O90" s="570" t="s">
        <v>1616</v>
      </c>
      <c r="P90" s="770" t="s">
        <v>1715</v>
      </c>
      <c r="Q90" s="770" t="s">
        <v>1705</v>
      </c>
      <c r="R90" s="770" t="s">
        <v>1705</v>
      </c>
      <c r="S90" s="770" t="s">
        <v>1716</v>
      </c>
      <c r="T90" s="770" t="s">
        <v>1717</v>
      </c>
      <c r="U90" s="770" t="s">
        <v>1718</v>
      </c>
      <c r="V90" s="570" t="s">
        <v>1509</v>
      </c>
    </row>
    <row r="91" spans="1:22" s="172" customFormat="1" ht="58.5" customHeight="1">
      <c r="A91" s="635"/>
      <c r="B91" s="747"/>
      <c r="C91" s="780"/>
      <c r="D91" s="573"/>
      <c r="E91" s="573"/>
      <c r="F91" s="173"/>
      <c r="G91" s="174" t="s">
        <v>1719</v>
      </c>
      <c r="H91" s="176" t="s">
        <v>1720</v>
      </c>
      <c r="I91" s="781"/>
      <c r="J91" s="175">
        <v>549140</v>
      </c>
      <c r="K91" s="768"/>
      <c r="L91" s="175">
        <v>466769</v>
      </c>
      <c r="M91" s="635"/>
      <c r="N91" s="573"/>
      <c r="O91" s="570"/>
      <c r="P91" s="770"/>
      <c r="Q91" s="770"/>
      <c r="R91" s="770"/>
      <c r="S91" s="770"/>
      <c r="T91" s="770"/>
      <c r="U91" s="770"/>
      <c r="V91" s="570"/>
    </row>
    <row r="92" spans="1:22" s="172" customFormat="1" ht="31.9" customHeight="1">
      <c r="A92" s="773">
        <v>22</v>
      </c>
      <c r="B92" s="747" t="s">
        <v>1721</v>
      </c>
      <c r="C92" s="582" t="s">
        <v>1677</v>
      </c>
      <c r="D92" s="573" t="s">
        <v>1722</v>
      </c>
      <c r="E92" s="573" t="s">
        <v>1723</v>
      </c>
      <c r="F92" s="173" t="s">
        <v>1724</v>
      </c>
      <c r="G92" s="160"/>
      <c r="H92" s="174" t="s">
        <v>1543</v>
      </c>
      <c r="I92" s="768">
        <v>434151.6</v>
      </c>
      <c r="J92" s="175">
        <v>200841.60000000001</v>
      </c>
      <c r="K92" s="768">
        <f>L92+L93</f>
        <v>369028.86</v>
      </c>
      <c r="L92" s="175">
        <v>170715.36</v>
      </c>
      <c r="M92" s="773">
        <v>12</v>
      </c>
      <c r="N92" s="570" t="s">
        <v>1725</v>
      </c>
      <c r="O92" s="570" t="s">
        <v>1625</v>
      </c>
      <c r="P92" s="570" t="s">
        <v>1726</v>
      </c>
      <c r="Q92" s="570" t="s">
        <v>1727</v>
      </c>
      <c r="R92" s="570" t="s">
        <v>1727</v>
      </c>
      <c r="S92" s="570" t="s">
        <v>1728</v>
      </c>
      <c r="T92" s="570" t="s">
        <v>1686</v>
      </c>
      <c r="U92" s="570" t="s">
        <v>1729</v>
      </c>
      <c r="V92" s="570" t="s">
        <v>1730</v>
      </c>
    </row>
    <row r="93" spans="1:22" s="172" customFormat="1" ht="36" customHeight="1">
      <c r="A93" s="643"/>
      <c r="B93" s="581"/>
      <c r="C93" s="780"/>
      <c r="D93" s="570"/>
      <c r="E93" s="570"/>
      <c r="F93" s="138"/>
      <c r="G93" s="174" t="s">
        <v>1731</v>
      </c>
      <c r="H93" s="160" t="s">
        <v>1732</v>
      </c>
      <c r="I93" s="581"/>
      <c r="J93" s="175">
        <v>233310</v>
      </c>
      <c r="K93" s="768"/>
      <c r="L93" s="175">
        <v>198313.5</v>
      </c>
      <c r="M93" s="635"/>
      <c r="N93" s="570"/>
      <c r="O93" s="570"/>
      <c r="P93" s="570"/>
      <c r="Q93" s="570"/>
      <c r="R93" s="570"/>
      <c r="S93" s="570"/>
      <c r="T93" s="570"/>
      <c r="U93" s="570"/>
      <c r="V93" s="570"/>
    </row>
    <row r="94" spans="1:22" s="172" customFormat="1" ht="39" customHeight="1">
      <c r="A94" s="570">
        <v>23</v>
      </c>
      <c r="B94" s="747" t="s">
        <v>1733</v>
      </c>
      <c r="C94" s="749" t="s">
        <v>1677</v>
      </c>
      <c r="D94" s="573" t="s">
        <v>1734</v>
      </c>
      <c r="E94" s="573" t="s">
        <v>1735</v>
      </c>
      <c r="F94" s="173" t="s">
        <v>1736</v>
      </c>
      <c r="G94" s="177"/>
      <c r="H94" s="174" t="s">
        <v>1737</v>
      </c>
      <c r="I94" s="772">
        <v>1040800</v>
      </c>
      <c r="J94" s="175">
        <v>224200</v>
      </c>
      <c r="K94" s="768">
        <f>L94+L95+L96+L97+L98</f>
        <v>884680</v>
      </c>
      <c r="L94" s="175">
        <v>190570</v>
      </c>
      <c r="M94" s="773">
        <v>20</v>
      </c>
      <c r="N94" s="570" t="s">
        <v>1725</v>
      </c>
      <c r="O94" s="573" t="s">
        <v>1616</v>
      </c>
      <c r="P94" s="770" t="s">
        <v>1738</v>
      </c>
      <c r="Q94" s="770" t="s">
        <v>1738</v>
      </c>
      <c r="R94" s="770" t="s">
        <v>1738</v>
      </c>
      <c r="S94" s="770" t="s">
        <v>1739</v>
      </c>
      <c r="T94" s="770" t="s">
        <v>1687</v>
      </c>
      <c r="U94" s="770" t="s">
        <v>968</v>
      </c>
      <c r="V94" s="570" t="s">
        <v>1509</v>
      </c>
    </row>
    <row r="95" spans="1:22" s="172" customFormat="1" ht="39" customHeight="1">
      <c r="A95" s="570"/>
      <c r="B95" s="581"/>
      <c r="C95" s="779"/>
      <c r="D95" s="570"/>
      <c r="E95" s="570"/>
      <c r="F95" s="138"/>
      <c r="G95" s="174" t="s">
        <v>1740</v>
      </c>
      <c r="H95" s="174" t="s">
        <v>1741</v>
      </c>
      <c r="I95" s="776"/>
      <c r="J95" s="175">
        <v>237800</v>
      </c>
      <c r="K95" s="768"/>
      <c r="L95" s="175">
        <v>202130</v>
      </c>
      <c r="M95" s="643"/>
      <c r="N95" s="570"/>
      <c r="O95" s="573"/>
      <c r="P95" s="770"/>
      <c r="Q95" s="770"/>
      <c r="R95" s="770"/>
      <c r="S95" s="770"/>
      <c r="T95" s="770"/>
      <c r="U95" s="770"/>
      <c r="V95" s="570"/>
    </row>
    <row r="96" spans="1:22" s="172" customFormat="1" ht="39" customHeight="1">
      <c r="A96" s="570"/>
      <c r="B96" s="581"/>
      <c r="C96" s="779"/>
      <c r="D96" s="570"/>
      <c r="E96" s="570"/>
      <c r="F96" s="138"/>
      <c r="G96" s="174" t="s">
        <v>1742</v>
      </c>
      <c r="H96" s="174" t="s">
        <v>1737</v>
      </c>
      <c r="I96" s="776"/>
      <c r="J96" s="175">
        <v>203300</v>
      </c>
      <c r="K96" s="768"/>
      <c r="L96" s="175">
        <v>172805</v>
      </c>
      <c r="M96" s="643"/>
      <c r="N96" s="570"/>
      <c r="O96" s="573"/>
      <c r="P96" s="770"/>
      <c r="Q96" s="770"/>
      <c r="R96" s="770"/>
      <c r="S96" s="770"/>
      <c r="T96" s="770"/>
      <c r="U96" s="770"/>
      <c r="V96" s="570"/>
    </row>
    <row r="97" spans="1:22" s="172" customFormat="1" ht="39" customHeight="1">
      <c r="A97" s="570"/>
      <c r="B97" s="581"/>
      <c r="C97" s="779"/>
      <c r="D97" s="570"/>
      <c r="E97" s="570"/>
      <c r="F97" s="138"/>
      <c r="G97" s="174" t="s">
        <v>1743</v>
      </c>
      <c r="H97" s="174" t="s">
        <v>1737</v>
      </c>
      <c r="I97" s="776"/>
      <c r="J97" s="175">
        <v>185600</v>
      </c>
      <c r="K97" s="768"/>
      <c r="L97" s="175">
        <v>157760</v>
      </c>
      <c r="M97" s="643"/>
      <c r="N97" s="570"/>
      <c r="O97" s="573"/>
      <c r="P97" s="770"/>
      <c r="Q97" s="770"/>
      <c r="R97" s="770"/>
      <c r="S97" s="770"/>
      <c r="T97" s="770"/>
      <c r="U97" s="770"/>
      <c r="V97" s="570"/>
    </row>
    <row r="98" spans="1:22" s="172" customFormat="1" ht="39" customHeight="1">
      <c r="A98" s="570"/>
      <c r="B98" s="581"/>
      <c r="C98" s="750"/>
      <c r="D98" s="570"/>
      <c r="E98" s="570"/>
      <c r="F98" s="138"/>
      <c r="G98" s="174" t="s">
        <v>1744</v>
      </c>
      <c r="H98" s="174" t="s">
        <v>1737</v>
      </c>
      <c r="I98" s="776"/>
      <c r="J98" s="175">
        <v>189900</v>
      </c>
      <c r="K98" s="768"/>
      <c r="L98" s="175">
        <v>161415</v>
      </c>
      <c r="M98" s="635"/>
      <c r="N98" s="570"/>
      <c r="O98" s="573"/>
      <c r="P98" s="770"/>
      <c r="Q98" s="770"/>
      <c r="R98" s="770"/>
      <c r="S98" s="770"/>
      <c r="T98" s="770"/>
      <c r="U98" s="770"/>
      <c r="V98" s="570"/>
    </row>
    <row r="99" spans="1:22" s="172" customFormat="1" ht="28.5" customHeight="1">
      <c r="A99" s="570">
        <v>24</v>
      </c>
      <c r="B99" s="778" t="s">
        <v>1745</v>
      </c>
      <c r="C99" s="778" t="s">
        <v>1498</v>
      </c>
      <c r="D99" s="775" t="s">
        <v>1746</v>
      </c>
      <c r="E99" s="775" t="s">
        <v>1747</v>
      </c>
      <c r="F99" s="178" t="s">
        <v>1748</v>
      </c>
      <c r="G99" s="179"/>
      <c r="H99" s="179" t="s">
        <v>1512</v>
      </c>
      <c r="I99" s="772">
        <v>904905.47</v>
      </c>
      <c r="J99" s="180">
        <v>576393.97</v>
      </c>
      <c r="K99" s="772">
        <f>L99+L100+L101</f>
        <v>769169.6399999999</v>
      </c>
      <c r="L99" s="180">
        <v>489934.87</v>
      </c>
      <c r="M99" s="570">
        <v>24</v>
      </c>
      <c r="N99" s="570" t="s">
        <v>1749</v>
      </c>
      <c r="O99" s="570" t="s">
        <v>1616</v>
      </c>
      <c r="P99" s="770" t="s">
        <v>1750</v>
      </c>
      <c r="Q99" s="770" t="s">
        <v>1705</v>
      </c>
      <c r="R99" s="770" t="s">
        <v>1705</v>
      </c>
      <c r="S99" s="770" t="s">
        <v>1751</v>
      </c>
      <c r="T99" s="770" t="s">
        <v>1687</v>
      </c>
      <c r="U99" s="770" t="s">
        <v>1707</v>
      </c>
      <c r="V99" s="570" t="s">
        <v>1509</v>
      </c>
    </row>
    <row r="100" spans="1:22" s="172" customFormat="1" ht="33.75" customHeight="1">
      <c r="A100" s="570"/>
      <c r="B100" s="778"/>
      <c r="C100" s="778"/>
      <c r="D100" s="775"/>
      <c r="E100" s="775"/>
      <c r="F100" s="181"/>
      <c r="G100" s="179" t="s">
        <v>1752</v>
      </c>
      <c r="H100" s="179" t="s">
        <v>1502</v>
      </c>
      <c r="I100" s="772"/>
      <c r="J100" s="180">
        <v>273497.59999999998</v>
      </c>
      <c r="K100" s="772"/>
      <c r="L100" s="180">
        <v>232472.95999999999</v>
      </c>
      <c r="M100" s="570"/>
      <c r="N100" s="570"/>
      <c r="O100" s="570"/>
      <c r="P100" s="770"/>
      <c r="Q100" s="770"/>
      <c r="R100" s="770"/>
      <c r="S100" s="770"/>
      <c r="T100" s="770"/>
      <c r="U100" s="770"/>
      <c r="V100" s="570"/>
    </row>
    <row r="101" spans="1:22" s="172" customFormat="1" ht="56.65" customHeight="1">
      <c r="A101" s="570"/>
      <c r="B101" s="778"/>
      <c r="C101" s="778"/>
      <c r="D101" s="775"/>
      <c r="E101" s="775"/>
      <c r="F101" s="181"/>
      <c r="G101" s="179" t="s">
        <v>1753</v>
      </c>
      <c r="H101" s="179" t="s">
        <v>1512</v>
      </c>
      <c r="I101" s="772"/>
      <c r="J101" s="180">
        <v>55013.9</v>
      </c>
      <c r="K101" s="772"/>
      <c r="L101" s="180">
        <v>46761.81</v>
      </c>
      <c r="M101" s="570"/>
      <c r="N101" s="570"/>
      <c r="O101" s="570"/>
      <c r="P101" s="770"/>
      <c r="Q101" s="770"/>
      <c r="R101" s="770"/>
      <c r="S101" s="770"/>
      <c r="T101" s="770"/>
      <c r="U101" s="770"/>
      <c r="V101" s="570"/>
    </row>
    <row r="102" spans="1:22" s="172" customFormat="1" ht="33" customHeight="1">
      <c r="A102" s="570">
        <v>25</v>
      </c>
      <c r="B102" s="778" t="s">
        <v>1754</v>
      </c>
      <c r="C102" s="778" t="s">
        <v>1498</v>
      </c>
      <c r="D102" s="775" t="s">
        <v>1755</v>
      </c>
      <c r="E102" s="775" t="s">
        <v>1756</v>
      </c>
      <c r="F102" s="178" t="s">
        <v>1757</v>
      </c>
      <c r="G102" s="179"/>
      <c r="H102" s="179" t="s">
        <v>1681</v>
      </c>
      <c r="I102" s="772">
        <v>665714</v>
      </c>
      <c r="J102" s="180">
        <v>320000</v>
      </c>
      <c r="K102" s="772">
        <f>L102+L103</f>
        <v>565856.9</v>
      </c>
      <c r="L102" s="180">
        <v>272000</v>
      </c>
      <c r="M102" s="570">
        <v>24</v>
      </c>
      <c r="N102" s="570" t="s">
        <v>1749</v>
      </c>
      <c r="O102" s="570" t="s">
        <v>1616</v>
      </c>
      <c r="P102" s="770" t="s">
        <v>1695</v>
      </c>
      <c r="Q102" s="770" t="s">
        <v>1758</v>
      </c>
      <c r="R102" s="770" t="s">
        <v>1758</v>
      </c>
      <c r="S102" s="770" t="s">
        <v>1759</v>
      </c>
      <c r="T102" s="770" t="s">
        <v>1687</v>
      </c>
      <c r="U102" s="770" t="s">
        <v>1760</v>
      </c>
      <c r="V102" s="570" t="s">
        <v>1509</v>
      </c>
    </row>
    <row r="103" spans="1:22" s="172" customFormat="1" ht="61.5" customHeight="1">
      <c r="A103" s="570"/>
      <c r="B103" s="778"/>
      <c r="C103" s="778"/>
      <c r="D103" s="775"/>
      <c r="E103" s="775"/>
      <c r="F103" s="181"/>
      <c r="G103" s="179" t="s">
        <v>1761</v>
      </c>
      <c r="H103" s="179" t="s">
        <v>1502</v>
      </c>
      <c r="I103" s="778"/>
      <c r="J103" s="180">
        <v>345714</v>
      </c>
      <c r="K103" s="772"/>
      <c r="L103" s="180">
        <v>293856.90000000002</v>
      </c>
      <c r="M103" s="570"/>
      <c r="N103" s="570"/>
      <c r="O103" s="570"/>
      <c r="P103" s="770"/>
      <c r="Q103" s="770"/>
      <c r="R103" s="770"/>
      <c r="S103" s="770"/>
      <c r="T103" s="770"/>
      <c r="U103" s="770"/>
      <c r="V103" s="570"/>
    </row>
    <row r="104" spans="1:22" s="172" customFormat="1" ht="66" customHeight="1">
      <c r="A104" s="570">
        <v>26</v>
      </c>
      <c r="B104" s="778" t="s">
        <v>1762</v>
      </c>
      <c r="C104" s="778" t="s">
        <v>1498</v>
      </c>
      <c r="D104" s="775" t="s">
        <v>1763</v>
      </c>
      <c r="E104" s="775" t="s">
        <v>1764</v>
      </c>
      <c r="F104" s="178" t="s">
        <v>1765</v>
      </c>
      <c r="G104" s="179"/>
      <c r="H104" s="179" t="s">
        <v>1512</v>
      </c>
      <c r="I104" s="772">
        <v>1346941.55</v>
      </c>
      <c r="J104" s="175">
        <v>57600</v>
      </c>
      <c r="K104" s="768">
        <f>L104+L105+L106+L107</f>
        <v>1144900.31</v>
      </c>
      <c r="L104" s="180">
        <v>48960</v>
      </c>
      <c r="M104" s="570">
        <v>24</v>
      </c>
      <c r="N104" s="570" t="s">
        <v>1766</v>
      </c>
      <c r="O104" s="570" t="s">
        <v>1530</v>
      </c>
      <c r="P104" s="770" t="s">
        <v>972</v>
      </c>
      <c r="Q104" s="770" t="s">
        <v>1767</v>
      </c>
      <c r="R104" s="770" t="s">
        <v>1767</v>
      </c>
      <c r="S104" s="770" t="s">
        <v>1768</v>
      </c>
      <c r="T104" s="770" t="s">
        <v>1769</v>
      </c>
      <c r="U104" s="770" t="s">
        <v>1770</v>
      </c>
      <c r="V104" s="570" t="s">
        <v>1509</v>
      </c>
    </row>
    <row r="105" spans="1:22" s="172" customFormat="1" ht="30.75" customHeight="1">
      <c r="A105" s="570"/>
      <c r="B105" s="581"/>
      <c r="C105" s="778"/>
      <c r="D105" s="570"/>
      <c r="E105" s="570"/>
      <c r="F105" s="178"/>
      <c r="G105" s="174" t="s">
        <v>1771</v>
      </c>
      <c r="H105" s="179" t="s">
        <v>1512</v>
      </c>
      <c r="I105" s="776"/>
      <c r="J105" s="175">
        <v>379163</v>
      </c>
      <c r="K105" s="768"/>
      <c r="L105" s="175">
        <v>322288.55</v>
      </c>
      <c r="M105" s="570"/>
      <c r="N105" s="570"/>
      <c r="O105" s="570"/>
      <c r="P105" s="770"/>
      <c r="Q105" s="770"/>
      <c r="R105" s="770"/>
      <c r="S105" s="770"/>
      <c r="T105" s="770"/>
      <c r="U105" s="770"/>
      <c r="V105" s="570"/>
    </row>
    <row r="106" spans="1:22" s="172" customFormat="1" ht="27" customHeight="1">
      <c r="A106" s="570"/>
      <c r="B106" s="581"/>
      <c r="C106" s="778"/>
      <c r="D106" s="570"/>
      <c r="E106" s="570"/>
      <c r="F106" s="178"/>
      <c r="G106" s="174" t="s">
        <v>1772</v>
      </c>
      <c r="H106" s="179" t="s">
        <v>1512</v>
      </c>
      <c r="I106" s="776"/>
      <c r="J106" s="175">
        <v>459840.55</v>
      </c>
      <c r="K106" s="768"/>
      <c r="L106" s="175">
        <v>390864.46</v>
      </c>
      <c r="M106" s="570"/>
      <c r="N106" s="570"/>
      <c r="O106" s="570"/>
      <c r="P106" s="770"/>
      <c r="Q106" s="770"/>
      <c r="R106" s="770"/>
      <c r="S106" s="770"/>
      <c r="T106" s="770"/>
      <c r="U106" s="770"/>
      <c r="V106" s="570"/>
    </row>
    <row r="107" spans="1:22" s="172" customFormat="1" ht="31.5" customHeight="1">
      <c r="A107" s="570"/>
      <c r="B107" s="581"/>
      <c r="C107" s="778"/>
      <c r="D107" s="570"/>
      <c r="E107" s="570"/>
      <c r="F107" s="178"/>
      <c r="G107" s="174" t="s">
        <v>1773</v>
      </c>
      <c r="H107" s="174" t="s">
        <v>1502</v>
      </c>
      <c r="I107" s="776"/>
      <c r="J107" s="175">
        <v>450338</v>
      </c>
      <c r="K107" s="768"/>
      <c r="L107" s="175">
        <v>382787.3</v>
      </c>
      <c r="M107" s="570"/>
      <c r="N107" s="570"/>
      <c r="O107" s="570"/>
      <c r="P107" s="770"/>
      <c r="Q107" s="770"/>
      <c r="R107" s="770"/>
      <c r="S107" s="770"/>
      <c r="T107" s="770"/>
      <c r="U107" s="770"/>
      <c r="V107" s="570"/>
    </row>
    <row r="108" spans="1:22" s="172" customFormat="1" ht="28.5" customHeight="1">
      <c r="A108" s="570">
        <v>27</v>
      </c>
      <c r="B108" s="778" t="s">
        <v>1774</v>
      </c>
      <c r="C108" s="778" t="s">
        <v>1498</v>
      </c>
      <c r="D108" s="775" t="s">
        <v>1775</v>
      </c>
      <c r="E108" s="775" t="s">
        <v>1776</v>
      </c>
      <c r="F108" s="178" t="s">
        <v>1777</v>
      </c>
      <c r="G108" s="179"/>
      <c r="H108" s="179" t="s">
        <v>1512</v>
      </c>
      <c r="I108" s="772">
        <v>2997387.86</v>
      </c>
      <c r="J108" s="180">
        <v>1758800</v>
      </c>
      <c r="K108" s="772">
        <f>L108+L109+L110+L111</f>
        <v>2547779.6800000002</v>
      </c>
      <c r="L108" s="180">
        <v>1494980</v>
      </c>
      <c r="M108" s="570">
        <v>30</v>
      </c>
      <c r="N108" s="570" t="s">
        <v>1778</v>
      </c>
      <c r="O108" s="570" t="s">
        <v>1504</v>
      </c>
      <c r="P108" s="770" t="s">
        <v>1779</v>
      </c>
      <c r="Q108" s="770" t="s">
        <v>1779</v>
      </c>
      <c r="R108" s="770" t="s">
        <v>1779</v>
      </c>
      <c r="S108" s="770" t="s">
        <v>1780</v>
      </c>
      <c r="T108" s="770" t="s">
        <v>1781</v>
      </c>
      <c r="U108" s="770" t="s">
        <v>1707</v>
      </c>
      <c r="V108" s="570" t="s">
        <v>1509</v>
      </c>
    </row>
    <row r="109" spans="1:22" s="172" customFormat="1" ht="30" customHeight="1">
      <c r="A109" s="570"/>
      <c r="B109" s="581"/>
      <c r="C109" s="778"/>
      <c r="D109" s="570"/>
      <c r="E109" s="570"/>
      <c r="F109" s="778"/>
      <c r="G109" s="179" t="s">
        <v>1782</v>
      </c>
      <c r="H109" s="179" t="s">
        <v>1536</v>
      </c>
      <c r="I109" s="776"/>
      <c r="J109" s="180">
        <v>200000</v>
      </c>
      <c r="K109" s="772"/>
      <c r="L109" s="180">
        <v>170000</v>
      </c>
      <c r="M109" s="570"/>
      <c r="N109" s="570"/>
      <c r="O109" s="570"/>
      <c r="P109" s="770"/>
      <c r="Q109" s="770"/>
      <c r="R109" s="770"/>
      <c r="S109" s="770"/>
      <c r="T109" s="770"/>
      <c r="U109" s="770"/>
      <c r="V109" s="570"/>
    </row>
    <row r="110" spans="1:22" s="172" customFormat="1" ht="31.5" customHeight="1">
      <c r="A110" s="570"/>
      <c r="B110" s="581"/>
      <c r="C110" s="778"/>
      <c r="D110" s="570"/>
      <c r="E110" s="570"/>
      <c r="F110" s="581"/>
      <c r="G110" s="179" t="s">
        <v>1783</v>
      </c>
      <c r="H110" s="179" t="s">
        <v>1512</v>
      </c>
      <c r="I110" s="776"/>
      <c r="J110" s="180">
        <v>193975</v>
      </c>
      <c r="K110" s="772"/>
      <c r="L110" s="180">
        <v>164878.75</v>
      </c>
      <c r="M110" s="570"/>
      <c r="N110" s="570"/>
      <c r="O110" s="570"/>
      <c r="P110" s="770"/>
      <c r="Q110" s="770"/>
      <c r="R110" s="770"/>
      <c r="S110" s="770"/>
      <c r="T110" s="770"/>
      <c r="U110" s="770"/>
      <c r="V110" s="570"/>
    </row>
    <row r="111" spans="1:22" s="172" customFormat="1" ht="30" customHeight="1">
      <c r="A111" s="570"/>
      <c r="B111" s="581"/>
      <c r="C111" s="778"/>
      <c r="D111" s="570"/>
      <c r="E111" s="570"/>
      <c r="F111" s="581"/>
      <c r="G111" s="179" t="s">
        <v>1784</v>
      </c>
      <c r="H111" s="179" t="s">
        <v>1536</v>
      </c>
      <c r="I111" s="776"/>
      <c r="J111" s="180">
        <v>844612.86</v>
      </c>
      <c r="K111" s="772"/>
      <c r="L111" s="180">
        <v>717920.93</v>
      </c>
      <c r="M111" s="570"/>
      <c r="N111" s="570"/>
      <c r="O111" s="570"/>
      <c r="P111" s="770"/>
      <c r="Q111" s="770"/>
      <c r="R111" s="770"/>
      <c r="S111" s="770"/>
      <c r="T111" s="770"/>
      <c r="U111" s="770"/>
      <c r="V111" s="570"/>
    </row>
    <row r="112" spans="1:22" s="172" customFormat="1" ht="25.5" customHeight="1">
      <c r="A112" s="570">
        <v>28</v>
      </c>
      <c r="B112" s="778" t="s">
        <v>1785</v>
      </c>
      <c r="C112" s="778" t="s">
        <v>1498</v>
      </c>
      <c r="D112" s="775" t="s">
        <v>1786</v>
      </c>
      <c r="E112" s="775" t="s">
        <v>1787</v>
      </c>
      <c r="F112" s="178" t="s">
        <v>1788</v>
      </c>
      <c r="G112" s="179"/>
      <c r="H112" s="179" t="s">
        <v>1512</v>
      </c>
      <c r="I112" s="772">
        <v>2835216.6</v>
      </c>
      <c r="J112" s="175">
        <v>2034986.6</v>
      </c>
      <c r="K112" s="768">
        <f>L112+L113+L114+L115</f>
        <v>2409934.1</v>
      </c>
      <c r="L112" s="175">
        <v>1729738.61</v>
      </c>
      <c r="M112" s="570">
        <v>30</v>
      </c>
      <c r="N112" s="570" t="s">
        <v>1789</v>
      </c>
      <c r="O112" s="570" t="s">
        <v>1504</v>
      </c>
      <c r="P112" s="770" t="s">
        <v>1790</v>
      </c>
      <c r="Q112" s="770" t="s">
        <v>1790</v>
      </c>
      <c r="R112" s="770" t="s">
        <v>1790</v>
      </c>
      <c r="S112" s="770" t="s">
        <v>1791</v>
      </c>
      <c r="T112" s="770" t="s">
        <v>1792</v>
      </c>
      <c r="U112" s="770" t="s">
        <v>1793</v>
      </c>
      <c r="V112" s="570" t="s">
        <v>1509</v>
      </c>
    </row>
    <row r="113" spans="1:22" s="172" customFormat="1" ht="46.9" customHeight="1">
      <c r="A113" s="570"/>
      <c r="B113" s="581"/>
      <c r="C113" s="778"/>
      <c r="D113" s="570"/>
      <c r="E113" s="570"/>
      <c r="F113" s="178"/>
      <c r="G113" s="174" t="s">
        <v>1771</v>
      </c>
      <c r="H113" s="174" t="s">
        <v>1512</v>
      </c>
      <c r="I113" s="776"/>
      <c r="J113" s="175">
        <v>274300</v>
      </c>
      <c r="K113" s="768"/>
      <c r="L113" s="175">
        <v>233155</v>
      </c>
      <c r="M113" s="570"/>
      <c r="N113" s="570"/>
      <c r="O113" s="570"/>
      <c r="P113" s="770"/>
      <c r="Q113" s="770"/>
      <c r="R113" s="770"/>
      <c r="S113" s="770"/>
      <c r="T113" s="770"/>
      <c r="U113" s="770"/>
      <c r="V113" s="570"/>
    </row>
    <row r="114" spans="1:22" s="172" customFormat="1" ht="39.75" customHeight="1">
      <c r="A114" s="570"/>
      <c r="B114" s="581"/>
      <c r="C114" s="778"/>
      <c r="D114" s="570"/>
      <c r="E114" s="570"/>
      <c r="F114" s="178"/>
      <c r="G114" s="160" t="s">
        <v>1794</v>
      </c>
      <c r="H114" s="174" t="s">
        <v>1512</v>
      </c>
      <c r="I114" s="776"/>
      <c r="J114" s="175">
        <v>259152.5</v>
      </c>
      <c r="K114" s="768"/>
      <c r="L114" s="175">
        <v>220279.62</v>
      </c>
      <c r="M114" s="570"/>
      <c r="N114" s="570"/>
      <c r="O114" s="570"/>
      <c r="P114" s="770"/>
      <c r="Q114" s="770"/>
      <c r="R114" s="770"/>
      <c r="S114" s="770"/>
      <c r="T114" s="770"/>
      <c r="U114" s="770"/>
      <c r="V114" s="570"/>
    </row>
    <row r="115" spans="1:22" s="172" customFormat="1" ht="30.75" customHeight="1">
      <c r="A115" s="570"/>
      <c r="B115" s="581"/>
      <c r="C115" s="778"/>
      <c r="D115" s="570"/>
      <c r="E115" s="570"/>
      <c r="F115" s="178"/>
      <c r="G115" s="160" t="s">
        <v>1795</v>
      </c>
      <c r="H115" s="174" t="s">
        <v>1502</v>
      </c>
      <c r="I115" s="776"/>
      <c r="J115" s="175">
        <v>266777.5</v>
      </c>
      <c r="K115" s="768"/>
      <c r="L115" s="175">
        <v>226760.87</v>
      </c>
      <c r="M115" s="570"/>
      <c r="N115" s="570"/>
      <c r="O115" s="570"/>
      <c r="P115" s="770"/>
      <c r="Q115" s="770"/>
      <c r="R115" s="770"/>
      <c r="S115" s="770"/>
      <c r="T115" s="770"/>
      <c r="U115" s="770"/>
      <c r="V115" s="570"/>
    </row>
    <row r="116" spans="1:22" s="172" customFormat="1" ht="72.75" customHeight="1">
      <c r="A116" s="570">
        <v>29</v>
      </c>
      <c r="B116" s="778" t="s">
        <v>1796</v>
      </c>
      <c r="C116" s="778" t="s">
        <v>1498</v>
      </c>
      <c r="D116" s="775" t="s">
        <v>1797</v>
      </c>
      <c r="E116" s="775" t="s">
        <v>1798</v>
      </c>
      <c r="F116" s="178" t="s">
        <v>1799</v>
      </c>
      <c r="G116" s="179"/>
      <c r="H116" s="179" t="s">
        <v>1502</v>
      </c>
      <c r="I116" s="772">
        <v>643759.5</v>
      </c>
      <c r="J116" s="180">
        <v>318218.5</v>
      </c>
      <c r="K116" s="772">
        <f>L116+L117</f>
        <v>547195.56999999995</v>
      </c>
      <c r="L116" s="180">
        <v>270485.71999999997</v>
      </c>
      <c r="M116" s="570">
        <v>30</v>
      </c>
      <c r="N116" s="775" t="s">
        <v>1714</v>
      </c>
      <c r="O116" s="570" t="s">
        <v>1504</v>
      </c>
      <c r="P116" s="770" t="s">
        <v>1750</v>
      </c>
      <c r="Q116" s="770" t="s">
        <v>1758</v>
      </c>
      <c r="R116" s="770" t="s">
        <v>1758</v>
      </c>
      <c r="S116" s="770" t="s">
        <v>1800</v>
      </c>
      <c r="T116" s="770" t="s">
        <v>1687</v>
      </c>
      <c r="U116" s="770" t="s">
        <v>1707</v>
      </c>
      <c r="V116" s="570" t="s">
        <v>1509</v>
      </c>
    </row>
    <row r="117" spans="1:22" s="172" customFormat="1" ht="54" customHeight="1">
      <c r="A117" s="570"/>
      <c r="B117" s="778"/>
      <c r="C117" s="778"/>
      <c r="D117" s="775"/>
      <c r="E117" s="775"/>
      <c r="F117" s="178"/>
      <c r="G117" s="179" t="s">
        <v>1801</v>
      </c>
      <c r="H117" s="179" t="s">
        <v>1737</v>
      </c>
      <c r="I117" s="778"/>
      <c r="J117" s="180">
        <v>325541</v>
      </c>
      <c r="K117" s="772"/>
      <c r="L117" s="180">
        <v>276709.84999999998</v>
      </c>
      <c r="M117" s="570"/>
      <c r="N117" s="775"/>
      <c r="O117" s="570"/>
      <c r="P117" s="770"/>
      <c r="Q117" s="770"/>
      <c r="R117" s="770"/>
      <c r="S117" s="770"/>
      <c r="T117" s="770"/>
      <c r="U117" s="770"/>
      <c r="V117" s="570"/>
    </row>
    <row r="118" spans="1:22" s="172" customFormat="1" ht="34.5" customHeight="1">
      <c r="A118" s="570">
        <v>30</v>
      </c>
      <c r="B118" s="778" t="s">
        <v>1802</v>
      </c>
      <c r="C118" s="778" t="s">
        <v>1498</v>
      </c>
      <c r="D118" s="775" t="s">
        <v>1803</v>
      </c>
      <c r="E118" s="775" t="s">
        <v>1804</v>
      </c>
      <c r="F118" s="178" t="s">
        <v>1805</v>
      </c>
      <c r="G118" s="160"/>
      <c r="H118" s="179" t="s">
        <v>1512</v>
      </c>
      <c r="I118" s="772">
        <v>1117788.0900000001</v>
      </c>
      <c r="J118" s="180">
        <v>400100</v>
      </c>
      <c r="K118" s="772">
        <f>L118+L119+L120</f>
        <v>950119.87</v>
      </c>
      <c r="L118" s="180">
        <v>340085</v>
      </c>
      <c r="M118" s="570">
        <v>24</v>
      </c>
      <c r="N118" s="570" t="s">
        <v>1766</v>
      </c>
      <c r="O118" s="573" t="s">
        <v>1683</v>
      </c>
      <c r="P118" s="771" t="s">
        <v>1806</v>
      </c>
      <c r="Q118" s="771" t="s">
        <v>1705</v>
      </c>
      <c r="R118" s="771" t="s">
        <v>1705</v>
      </c>
      <c r="S118" s="771" t="s">
        <v>1807</v>
      </c>
      <c r="T118" s="771" t="s">
        <v>1687</v>
      </c>
      <c r="U118" s="771" t="s">
        <v>968</v>
      </c>
      <c r="V118" s="573" t="s">
        <v>1509</v>
      </c>
    </row>
    <row r="119" spans="1:22" s="172" customFormat="1" ht="53.65" customHeight="1">
      <c r="A119" s="570"/>
      <c r="B119" s="581"/>
      <c r="C119" s="778"/>
      <c r="D119" s="570"/>
      <c r="E119" s="570"/>
      <c r="F119" s="138"/>
      <c r="G119" s="182" t="s">
        <v>1808</v>
      </c>
      <c r="H119" s="182" t="s">
        <v>1536</v>
      </c>
      <c r="I119" s="776"/>
      <c r="J119" s="180">
        <v>87688.09</v>
      </c>
      <c r="K119" s="772"/>
      <c r="L119" s="180">
        <v>74534.87</v>
      </c>
      <c r="M119" s="570"/>
      <c r="N119" s="570"/>
      <c r="O119" s="573"/>
      <c r="P119" s="570"/>
      <c r="Q119" s="570"/>
      <c r="R119" s="570"/>
      <c r="S119" s="771"/>
      <c r="T119" s="771"/>
      <c r="U119" s="771"/>
      <c r="V119" s="573"/>
    </row>
    <row r="120" spans="1:22" s="172" customFormat="1" ht="52.9" customHeight="1">
      <c r="A120" s="570"/>
      <c r="B120" s="581"/>
      <c r="C120" s="778"/>
      <c r="D120" s="570"/>
      <c r="E120" s="570"/>
      <c r="F120" s="138"/>
      <c r="G120" s="182" t="s">
        <v>1809</v>
      </c>
      <c r="H120" s="182" t="s">
        <v>1536</v>
      </c>
      <c r="I120" s="776"/>
      <c r="J120" s="180">
        <v>630000</v>
      </c>
      <c r="K120" s="772"/>
      <c r="L120" s="180">
        <v>535500</v>
      </c>
      <c r="M120" s="570"/>
      <c r="N120" s="570"/>
      <c r="O120" s="573"/>
      <c r="P120" s="570"/>
      <c r="Q120" s="570"/>
      <c r="R120" s="570"/>
      <c r="S120" s="771"/>
      <c r="T120" s="771"/>
      <c r="U120" s="771"/>
      <c r="V120" s="573"/>
    </row>
    <row r="121" spans="1:22" s="172" customFormat="1" ht="38.25" customHeight="1">
      <c r="A121" s="570">
        <v>31</v>
      </c>
      <c r="B121" s="778" t="s">
        <v>1810</v>
      </c>
      <c r="C121" s="778" t="s">
        <v>1498</v>
      </c>
      <c r="D121" s="775" t="s">
        <v>1811</v>
      </c>
      <c r="E121" s="775" t="s">
        <v>1812</v>
      </c>
      <c r="F121" s="178" t="s">
        <v>1813</v>
      </c>
      <c r="G121" s="179"/>
      <c r="H121" s="179" t="s">
        <v>1512</v>
      </c>
      <c r="I121" s="772">
        <v>1611547.26</v>
      </c>
      <c r="J121" s="180">
        <v>1127715.3700000001</v>
      </c>
      <c r="K121" s="772">
        <f>L121+L122</f>
        <v>1369815.1600000001</v>
      </c>
      <c r="L121" s="180">
        <v>958558.06</v>
      </c>
      <c r="M121" s="570">
        <v>30</v>
      </c>
      <c r="N121" s="570" t="s">
        <v>1778</v>
      </c>
      <c r="O121" s="570" t="s">
        <v>1530</v>
      </c>
      <c r="P121" s="570" t="s">
        <v>1750</v>
      </c>
      <c r="Q121" s="570" t="s">
        <v>1727</v>
      </c>
      <c r="R121" s="570" t="s">
        <v>1738</v>
      </c>
      <c r="S121" s="570" t="s">
        <v>1814</v>
      </c>
      <c r="T121" s="570" t="s">
        <v>1686</v>
      </c>
      <c r="U121" s="570" t="s">
        <v>1687</v>
      </c>
      <c r="V121" s="570" t="s">
        <v>1509</v>
      </c>
    </row>
    <row r="122" spans="1:22" s="172" customFormat="1" ht="33.75" customHeight="1">
      <c r="A122" s="570"/>
      <c r="B122" s="581"/>
      <c r="C122" s="778"/>
      <c r="D122" s="570"/>
      <c r="E122" s="570"/>
      <c r="F122" s="178"/>
      <c r="G122" s="179" t="s">
        <v>1815</v>
      </c>
      <c r="H122" s="179" t="s">
        <v>1502</v>
      </c>
      <c r="I122" s="776"/>
      <c r="J122" s="180">
        <v>483831.89</v>
      </c>
      <c r="K122" s="772"/>
      <c r="L122" s="180">
        <v>411257.1</v>
      </c>
      <c r="M122" s="570"/>
      <c r="N122" s="570"/>
      <c r="O122" s="570"/>
      <c r="P122" s="570"/>
      <c r="Q122" s="570"/>
      <c r="R122" s="570"/>
      <c r="S122" s="570"/>
      <c r="T122" s="570"/>
      <c r="U122" s="570"/>
      <c r="V122" s="570"/>
    </row>
    <row r="123" spans="1:22" s="172" customFormat="1" ht="27" customHeight="1">
      <c r="A123" s="570">
        <v>32</v>
      </c>
      <c r="B123" s="778" t="s">
        <v>1816</v>
      </c>
      <c r="C123" s="778" t="s">
        <v>1498</v>
      </c>
      <c r="D123" s="775" t="s">
        <v>1817</v>
      </c>
      <c r="E123" s="775" t="s">
        <v>1818</v>
      </c>
      <c r="F123" s="178" t="s">
        <v>1736</v>
      </c>
      <c r="G123" s="160"/>
      <c r="H123" s="179" t="s">
        <v>1737</v>
      </c>
      <c r="I123" s="772">
        <v>1025642</v>
      </c>
      <c r="J123" s="180">
        <v>604340</v>
      </c>
      <c r="K123" s="772">
        <f>L123+L124+L125</f>
        <v>871795.7</v>
      </c>
      <c r="L123" s="180">
        <v>513689</v>
      </c>
      <c r="M123" s="570">
        <v>24</v>
      </c>
      <c r="N123" s="775" t="s">
        <v>1714</v>
      </c>
      <c r="O123" s="573" t="s">
        <v>1625</v>
      </c>
      <c r="P123" s="770" t="s">
        <v>1750</v>
      </c>
      <c r="Q123" s="770" t="s">
        <v>1727</v>
      </c>
      <c r="R123" s="770" t="s">
        <v>1727</v>
      </c>
      <c r="S123" s="770" t="s">
        <v>1819</v>
      </c>
      <c r="T123" s="770" t="s">
        <v>1686</v>
      </c>
      <c r="U123" s="770" t="s">
        <v>1717</v>
      </c>
      <c r="V123" s="570" t="s">
        <v>1509</v>
      </c>
    </row>
    <row r="124" spans="1:22" s="172" customFormat="1" ht="37.5" customHeight="1">
      <c r="A124" s="570"/>
      <c r="B124" s="778"/>
      <c r="C124" s="778"/>
      <c r="D124" s="775"/>
      <c r="E124" s="775"/>
      <c r="F124" s="138"/>
      <c r="G124" s="179" t="s">
        <v>1820</v>
      </c>
      <c r="H124" s="174" t="s">
        <v>1671</v>
      </c>
      <c r="I124" s="772"/>
      <c r="J124" s="180">
        <v>396582</v>
      </c>
      <c r="K124" s="772"/>
      <c r="L124" s="180">
        <v>337094.7</v>
      </c>
      <c r="M124" s="570"/>
      <c r="N124" s="775"/>
      <c r="O124" s="573"/>
      <c r="P124" s="770"/>
      <c r="Q124" s="770"/>
      <c r="R124" s="770"/>
      <c r="S124" s="770"/>
      <c r="T124" s="770"/>
      <c r="U124" s="770"/>
      <c r="V124" s="570"/>
    </row>
    <row r="125" spans="1:22" s="172" customFormat="1" ht="27" customHeight="1">
      <c r="A125" s="570"/>
      <c r="B125" s="778"/>
      <c r="C125" s="778"/>
      <c r="D125" s="775"/>
      <c r="E125" s="775"/>
      <c r="F125" s="160"/>
      <c r="G125" s="179" t="s">
        <v>1821</v>
      </c>
      <c r="H125" s="179" t="s">
        <v>1737</v>
      </c>
      <c r="I125" s="772"/>
      <c r="J125" s="180">
        <v>24720</v>
      </c>
      <c r="K125" s="772"/>
      <c r="L125" s="180">
        <v>21012</v>
      </c>
      <c r="M125" s="570"/>
      <c r="N125" s="775"/>
      <c r="O125" s="573"/>
      <c r="P125" s="770"/>
      <c r="Q125" s="770"/>
      <c r="R125" s="770"/>
      <c r="S125" s="770"/>
      <c r="T125" s="770"/>
      <c r="U125" s="770"/>
      <c r="V125" s="570"/>
    </row>
    <row r="126" spans="1:22" s="172" customFormat="1" ht="36" customHeight="1">
      <c r="A126" s="570">
        <v>33</v>
      </c>
      <c r="B126" s="778" t="s">
        <v>1822</v>
      </c>
      <c r="C126" s="778" t="s">
        <v>1677</v>
      </c>
      <c r="D126" s="573" t="s">
        <v>1823</v>
      </c>
      <c r="E126" s="775" t="s">
        <v>1824</v>
      </c>
      <c r="F126" s="173" t="s">
        <v>1825</v>
      </c>
      <c r="G126" s="174"/>
      <c r="H126" s="179" t="s">
        <v>1529</v>
      </c>
      <c r="I126" s="772">
        <v>489230</v>
      </c>
      <c r="J126" s="183">
        <v>259230</v>
      </c>
      <c r="K126" s="768">
        <v>415845.5</v>
      </c>
      <c r="L126" s="183">
        <v>220345.5</v>
      </c>
      <c r="M126" s="570">
        <v>12</v>
      </c>
      <c r="N126" s="775" t="s">
        <v>1663</v>
      </c>
      <c r="O126" s="570" t="s">
        <v>1616</v>
      </c>
      <c r="P126" s="770" t="s">
        <v>1826</v>
      </c>
      <c r="Q126" s="770" t="s">
        <v>1826</v>
      </c>
      <c r="R126" s="770" t="s">
        <v>1826</v>
      </c>
      <c r="S126" s="770" t="s">
        <v>1827</v>
      </c>
      <c r="T126" s="770" t="s">
        <v>1828</v>
      </c>
      <c r="U126" s="770" t="s">
        <v>1829</v>
      </c>
      <c r="V126" s="573" t="s">
        <v>1509</v>
      </c>
    </row>
    <row r="127" spans="1:22" s="172" customFormat="1" ht="33" customHeight="1">
      <c r="A127" s="570"/>
      <c r="B127" s="778"/>
      <c r="C127" s="778"/>
      <c r="D127" s="573"/>
      <c r="E127" s="775"/>
      <c r="F127" s="173"/>
      <c r="G127" s="174" t="s">
        <v>1830</v>
      </c>
      <c r="H127" s="179" t="s">
        <v>1645</v>
      </c>
      <c r="I127" s="772"/>
      <c r="J127" s="183">
        <v>230000</v>
      </c>
      <c r="K127" s="768"/>
      <c r="L127" s="183">
        <v>195500</v>
      </c>
      <c r="M127" s="570"/>
      <c r="N127" s="775"/>
      <c r="O127" s="570"/>
      <c r="P127" s="770"/>
      <c r="Q127" s="770"/>
      <c r="R127" s="770"/>
      <c r="S127" s="770"/>
      <c r="T127" s="770"/>
      <c r="U127" s="770"/>
      <c r="V127" s="573"/>
    </row>
    <row r="128" spans="1:22" s="172" customFormat="1" ht="72">
      <c r="A128" s="570">
        <v>34</v>
      </c>
      <c r="B128" s="778" t="s">
        <v>1831</v>
      </c>
      <c r="C128" s="778" t="s">
        <v>1677</v>
      </c>
      <c r="D128" s="573" t="s">
        <v>1832</v>
      </c>
      <c r="E128" s="775" t="s">
        <v>1833</v>
      </c>
      <c r="F128" s="173" t="s">
        <v>1834</v>
      </c>
      <c r="G128" s="174"/>
      <c r="H128" s="179" t="s">
        <v>1512</v>
      </c>
      <c r="I128" s="772">
        <v>1961546.22</v>
      </c>
      <c r="J128" s="183">
        <v>1291991.8600000001</v>
      </c>
      <c r="K128" s="768">
        <v>1667314.28</v>
      </c>
      <c r="L128" s="183">
        <v>1098193.08</v>
      </c>
      <c r="M128" s="773">
        <v>24</v>
      </c>
      <c r="N128" s="775" t="s">
        <v>1663</v>
      </c>
      <c r="O128" s="570" t="s">
        <v>1530</v>
      </c>
      <c r="P128" s="770" t="s">
        <v>1835</v>
      </c>
      <c r="Q128" s="770" t="s">
        <v>1836</v>
      </c>
      <c r="R128" s="770" t="s">
        <v>1836</v>
      </c>
      <c r="S128" s="770" t="s">
        <v>1837</v>
      </c>
      <c r="T128" s="770" t="s">
        <v>1838</v>
      </c>
      <c r="U128" s="770" t="s">
        <v>1839</v>
      </c>
      <c r="V128" s="570" t="s">
        <v>1840</v>
      </c>
    </row>
    <row r="129" spans="1:26" s="172" customFormat="1" ht="39.75" customHeight="1">
      <c r="A129" s="570"/>
      <c r="B129" s="581"/>
      <c r="C129" s="778"/>
      <c r="D129" s="570"/>
      <c r="E129" s="570"/>
      <c r="F129" s="173"/>
      <c r="G129" s="174" t="s">
        <v>1841</v>
      </c>
      <c r="H129" s="133" t="s">
        <v>1645</v>
      </c>
      <c r="I129" s="581"/>
      <c r="J129" s="183">
        <v>669554.36</v>
      </c>
      <c r="K129" s="581"/>
      <c r="L129" s="183">
        <v>569121.19999999995</v>
      </c>
      <c r="M129" s="635"/>
      <c r="N129" s="570"/>
      <c r="O129" s="570"/>
      <c r="P129" s="570"/>
      <c r="Q129" s="570"/>
      <c r="R129" s="570"/>
      <c r="S129" s="770"/>
      <c r="T129" s="770"/>
      <c r="U129" s="770"/>
      <c r="V129" s="570"/>
    </row>
    <row r="130" spans="1:26" s="172" customFormat="1" ht="27" customHeight="1">
      <c r="A130" s="570">
        <v>35</v>
      </c>
      <c r="B130" s="772" t="s">
        <v>1842</v>
      </c>
      <c r="C130" s="772" t="s">
        <v>1498</v>
      </c>
      <c r="D130" s="774" t="s">
        <v>1843</v>
      </c>
      <c r="E130" s="774" t="s">
        <v>1844</v>
      </c>
      <c r="F130" s="184" t="s">
        <v>1845</v>
      </c>
      <c r="G130" s="173"/>
      <c r="H130" s="180" t="s">
        <v>1512</v>
      </c>
      <c r="I130" s="772">
        <v>2500000</v>
      </c>
      <c r="J130" s="185">
        <v>1237140</v>
      </c>
      <c r="K130" s="772">
        <v>2015640.01</v>
      </c>
      <c r="L130" s="184">
        <v>997451.3</v>
      </c>
      <c r="M130" s="570">
        <v>30</v>
      </c>
      <c r="N130" s="774" t="s">
        <v>1600</v>
      </c>
      <c r="O130" s="570" t="s">
        <v>1530</v>
      </c>
      <c r="P130" s="770" t="s">
        <v>1846</v>
      </c>
      <c r="Q130" s="770" t="s">
        <v>1847</v>
      </c>
      <c r="R130" s="777" t="s">
        <v>1846</v>
      </c>
      <c r="S130" s="770" t="s">
        <v>1848</v>
      </c>
      <c r="T130" s="770" t="s">
        <v>1838</v>
      </c>
      <c r="U130" s="770" t="s">
        <v>1017</v>
      </c>
      <c r="V130" s="570" t="s">
        <v>1509</v>
      </c>
    </row>
    <row r="131" spans="1:26" s="172" customFormat="1" ht="25.9" customHeight="1">
      <c r="A131" s="570"/>
      <c r="B131" s="772"/>
      <c r="C131" s="772"/>
      <c r="D131" s="774"/>
      <c r="E131" s="774"/>
      <c r="F131" s="184"/>
      <c r="G131" s="174" t="s">
        <v>1849</v>
      </c>
      <c r="H131" s="180" t="s">
        <v>1512</v>
      </c>
      <c r="I131" s="772"/>
      <c r="J131" s="185">
        <v>389237</v>
      </c>
      <c r="K131" s="772"/>
      <c r="L131" s="184">
        <v>313824.76</v>
      </c>
      <c r="M131" s="570"/>
      <c r="N131" s="774"/>
      <c r="O131" s="570"/>
      <c r="P131" s="770"/>
      <c r="Q131" s="770"/>
      <c r="R131" s="777"/>
      <c r="S131" s="770"/>
      <c r="T131" s="770"/>
      <c r="U131" s="770"/>
      <c r="V131" s="570"/>
    </row>
    <row r="132" spans="1:26" s="172" customFormat="1" ht="43.9" customHeight="1">
      <c r="A132" s="570"/>
      <c r="B132" s="772"/>
      <c r="C132" s="772"/>
      <c r="D132" s="774"/>
      <c r="E132" s="774"/>
      <c r="F132" s="184"/>
      <c r="G132" s="174" t="s">
        <v>1850</v>
      </c>
      <c r="H132" s="180" t="s">
        <v>1512</v>
      </c>
      <c r="I132" s="772"/>
      <c r="J132" s="185">
        <v>104500</v>
      </c>
      <c r="K132" s="772"/>
      <c r="L132" s="184">
        <v>84253.96</v>
      </c>
      <c r="M132" s="570"/>
      <c r="N132" s="774"/>
      <c r="O132" s="570"/>
      <c r="P132" s="770"/>
      <c r="Q132" s="770"/>
      <c r="R132" s="777"/>
      <c r="S132" s="770"/>
      <c r="T132" s="770"/>
      <c r="U132" s="770"/>
      <c r="V132" s="570"/>
    </row>
    <row r="133" spans="1:26" s="172" customFormat="1" ht="34.9" customHeight="1">
      <c r="A133" s="570"/>
      <c r="B133" s="772"/>
      <c r="C133" s="772"/>
      <c r="D133" s="774"/>
      <c r="E133" s="774"/>
      <c r="F133" s="184"/>
      <c r="G133" s="174" t="s">
        <v>1851</v>
      </c>
      <c r="H133" s="180" t="s">
        <v>1502</v>
      </c>
      <c r="I133" s="772"/>
      <c r="J133" s="185">
        <v>769123</v>
      </c>
      <c r="K133" s="772"/>
      <c r="L133" s="184">
        <v>620109.99</v>
      </c>
      <c r="M133" s="570"/>
      <c r="N133" s="774"/>
      <c r="O133" s="570"/>
      <c r="P133" s="770"/>
      <c r="Q133" s="770"/>
      <c r="R133" s="777"/>
      <c r="S133" s="770"/>
      <c r="T133" s="770"/>
      <c r="U133" s="770"/>
      <c r="V133" s="570"/>
    </row>
    <row r="134" spans="1:26" s="172" customFormat="1" ht="49.15" customHeight="1">
      <c r="A134" s="570">
        <v>36</v>
      </c>
      <c r="B134" s="581" t="s">
        <v>1852</v>
      </c>
      <c r="C134" s="581" t="s">
        <v>1677</v>
      </c>
      <c r="D134" s="570" t="s">
        <v>1853</v>
      </c>
      <c r="E134" s="570" t="s">
        <v>1854</v>
      </c>
      <c r="F134" s="138" t="s">
        <v>1855</v>
      </c>
      <c r="G134" s="160"/>
      <c r="H134" s="160" t="s">
        <v>1543</v>
      </c>
      <c r="I134" s="776">
        <v>2682782.5</v>
      </c>
      <c r="J134" s="186">
        <v>168850</v>
      </c>
      <c r="K134" s="768">
        <v>2280365.12</v>
      </c>
      <c r="L134" s="183">
        <v>143522.5</v>
      </c>
      <c r="M134" s="570">
        <v>28</v>
      </c>
      <c r="N134" s="775" t="s">
        <v>1663</v>
      </c>
      <c r="O134" s="570" t="s">
        <v>1616</v>
      </c>
      <c r="P134" s="770" t="s">
        <v>1856</v>
      </c>
      <c r="Q134" s="770" t="s">
        <v>1856</v>
      </c>
      <c r="R134" s="770" t="s">
        <v>1856</v>
      </c>
      <c r="S134" s="770" t="s">
        <v>1857</v>
      </c>
      <c r="T134" s="770" t="s">
        <v>1858</v>
      </c>
      <c r="U134" s="770" t="s">
        <v>1859</v>
      </c>
      <c r="V134" s="573" t="s">
        <v>1509</v>
      </c>
    </row>
    <row r="135" spans="1:26" s="172" customFormat="1" ht="31.5" customHeight="1">
      <c r="A135" s="570"/>
      <c r="B135" s="581"/>
      <c r="C135" s="581"/>
      <c r="D135" s="570"/>
      <c r="E135" s="570"/>
      <c r="F135" s="160"/>
      <c r="G135" s="160" t="s">
        <v>1860</v>
      </c>
      <c r="H135" s="160" t="s">
        <v>1529</v>
      </c>
      <c r="I135" s="776"/>
      <c r="J135" s="186">
        <v>1163000</v>
      </c>
      <c r="K135" s="768"/>
      <c r="L135" s="183">
        <v>988550</v>
      </c>
      <c r="M135" s="570"/>
      <c r="N135" s="775"/>
      <c r="O135" s="570"/>
      <c r="P135" s="770"/>
      <c r="Q135" s="770"/>
      <c r="R135" s="770"/>
      <c r="S135" s="770"/>
      <c r="T135" s="770"/>
      <c r="U135" s="770"/>
      <c r="V135" s="573"/>
    </row>
    <row r="136" spans="1:26" s="172" customFormat="1" ht="34.5" customHeight="1">
      <c r="A136" s="570"/>
      <c r="B136" s="581"/>
      <c r="C136" s="581"/>
      <c r="D136" s="570"/>
      <c r="E136" s="570"/>
      <c r="F136" s="160"/>
      <c r="G136" s="160" t="s">
        <v>1861</v>
      </c>
      <c r="H136" s="160" t="s">
        <v>1543</v>
      </c>
      <c r="I136" s="776"/>
      <c r="J136" s="186">
        <v>1000600</v>
      </c>
      <c r="K136" s="768"/>
      <c r="L136" s="183">
        <v>850510</v>
      </c>
      <c r="M136" s="570"/>
      <c r="N136" s="775"/>
      <c r="O136" s="570"/>
      <c r="P136" s="770"/>
      <c r="Q136" s="770"/>
      <c r="R136" s="770"/>
      <c r="S136" s="770"/>
      <c r="T136" s="770"/>
      <c r="U136" s="770"/>
      <c r="V136" s="573"/>
    </row>
    <row r="137" spans="1:26" s="172" customFormat="1" ht="63.75" customHeight="1">
      <c r="A137" s="570"/>
      <c r="B137" s="581"/>
      <c r="C137" s="581"/>
      <c r="D137" s="570"/>
      <c r="E137" s="570"/>
      <c r="F137" s="160"/>
      <c r="G137" s="160" t="s">
        <v>1594</v>
      </c>
      <c r="H137" s="160" t="s">
        <v>1732</v>
      </c>
      <c r="I137" s="776"/>
      <c r="J137" s="186">
        <v>148242.5</v>
      </c>
      <c r="K137" s="768"/>
      <c r="L137" s="183">
        <v>126006.12</v>
      </c>
      <c r="M137" s="570"/>
      <c r="N137" s="775"/>
      <c r="O137" s="570"/>
      <c r="P137" s="770"/>
      <c r="Q137" s="770"/>
      <c r="R137" s="770"/>
      <c r="S137" s="770"/>
      <c r="T137" s="770"/>
      <c r="U137" s="770"/>
      <c r="V137" s="573"/>
    </row>
    <row r="138" spans="1:26" s="172" customFormat="1" ht="52.9" customHeight="1">
      <c r="A138" s="570"/>
      <c r="B138" s="581"/>
      <c r="C138" s="581"/>
      <c r="D138" s="570"/>
      <c r="E138" s="570"/>
      <c r="F138" s="160"/>
      <c r="G138" s="174" t="s">
        <v>1862</v>
      </c>
      <c r="H138" s="174" t="s">
        <v>1732</v>
      </c>
      <c r="I138" s="776"/>
      <c r="J138" s="186">
        <v>202090</v>
      </c>
      <c r="K138" s="768"/>
      <c r="L138" s="183">
        <v>171776.5</v>
      </c>
      <c r="M138" s="570"/>
      <c r="N138" s="775"/>
      <c r="O138" s="570"/>
      <c r="P138" s="770"/>
      <c r="Q138" s="770"/>
      <c r="R138" s="770"/>
      <c r="S138" s="770"/>
      <c r="T138" s="770"/>
      <c r="U138" s="770"/>
      <c r="V138" s="573"/>
    </row>
    <row r="139" spans="1:26" s="172" customFormat="1" ht="40.15" customHeight="1">
      <c r="A139" s="570">
        <v>37</v>
      </c>
      <c r="B139" s="772" t="s">
        <v>1863</v>
      </c>
      <c r="C139" s="772" t="s">
        <v>1498</v>
      </c>
      <c r="D139" s="774" t="s">
        <v>1864</v>
      </c>
      <c r="E139" s="774" t="s">
        <v>1865</v>
      </c>
      <c r="F139" s="187" t="s">
        <v>1866</v>
      </c>
      <c r="G139" s="180"/>
      <c r="H139" s="180" t="s">
        <v>1645</v>
      </c>
      <c r="I139" s="772">
        <v>1663232.7</v>
      </c>
      <c r="J139" s="184">
        <v>890049.7</v>
      </c>
      <c r="K139" s="772">
        <v>1340577.23</v>
      </c>
      <c r="L139" s="184">
        <v>717469.06</v>
      </c>
      <c r="M139" s="773">
        <v>24</v>
      </c>
      <c r="N139" s="774" t="s">
        <v>1714</v>
      </c>
      <c r="O139" s="570" t="s">
        <v>1867</v>
      </c>
      <c r="P139" s="770" t="s">
        <v>1793</v>
      </c>
      <c r="Q139" s="770" t="s">
        <v>1793</v>
      </c>
      <c r="R139" s="770" t="s">
        <v>1793</v>
      </c>
      <c r="S139" s="770" t="s">
        <v>1868</v>
      </c>
      <c r="T139" s="770" t="s">
        <v>1869</v>
      </c>
      <c r="U139" s="770" t="s">
        <v>1870</v>
      </c>
      <c r="V139" s="573" t="s">
        <v>1509</v>
      </c>
    </row>
    <row r="140" spans="1:26" s="172" customFormat="1" ht="42" customHeight="1">
      <c r="A140" s="570"/>
      <c r="B140" s="581"/>
      <c r="C140" s="772"/>
      <c r="D140" s="570"/>
      <c r="E140" s="570"/>
      <c r="F140" s="160"/>
      <c r="G140" s="160" t="s">
        <v>1871</v>
      </c>
      <c r="H140" s="160" t="s">
        <v>1512</v>
      </c>
      <c r="I140" s="581"/>
      <c r="J140" s="183">
        <v>773183.00000000012</v>
      </c>
      <c r="K140" s="581"/>
      <c r="L140" s="186">
        <v>623108.17000000004</v>
      </c>
      <c r="M140" s="635"/>
      <c r="N140" s="570"/>
      <c r="O140" s="570"/>
      <c r="P140" s="770"/>
      <c r="Q140" s="770"/>
      <c r="R140" s="770"/>
      <c r="S140" s="770"/>
      <c r="T140" s="770"/>
      <c r="U140" s="770"/>
      <c r="V140" s="573"/>
    </row>
    <row r="141" spans="1:26" s="172" customFormat="1" ht="23.25" customHeight="1">
      <c r="A141" s="570">
        <v>38</v>
      </c>
      <c r="B141" s="581" t="s">
        <v>1872</v>
      </c>
      <c r="C141" s="581" t="s">
        <v>1677</v>
      </c>
      <c r="D141" s="570" t="s">
        <v>1873</v>
      </c>
      <c r="E141" s="570" t="s">
        <v>1874</v>
      </c>
      <c r="F141" s="138" t="s">
        <v>1875</v>
      </c>
      <c r="G141" s="160"/>
      <c r="H141" s="160" t="s">
        <v>1512</v>
      </c>
      <c r="I141" s="768">
        <v>485400</v>
      </c>
      <c r="J141" s="183">
        <v>225000</v>
      </c>
      <c r="K141" s="768">
        <v>399532.74</v>
      </c>
      <c r="L141" s="183">
        <v>185197.5</v>
      </c>
      <c r="M141" s="570">
        <v>18</v>
      </c>
      <c r="N141" s="570" t="s">
        <v>1503</v>
      </c>
      <c r="O141" s="570" t="s">
        <v>1517</v>
      </c>
      <c r="P141" s="770" t="s">
        <v>1462</v>
      </c>
      <c r="Q141" s="770" t="s">
        <v>1462</v>
      </c>
      <c r="R141" s="770" t="s">
        <v>1462</v>
      </c>
      <c r="S141" s="770" t="s">
        <v>1876</v>
      </c>
      <c r="T141" s="771" t="s">
        <v>1877</v>
      </c>
      <c r="U141" s="770" t="s">
        <v>1878</v>
      </c>
      <c r="V141" s="573" t="s">
        <v>1509</v>
      </c>
    </row>
    <row r="142" spans="1:26" s="172" customFormat="1" ht="22.5" customHeight="1">
      <c r="A142" s="570"/>
      <c r="B142" s="581"/>
      <c r="C142" s="581"/>
      <c r="D142" s="570"/>
      <c r="E142" s="570"/>
      <c r="F142" s="160"/>
      <c r="G142" s="160" t="s">
        <v>1879</v>
      </c>
      <c r="H142" s="160" t="s">
        <v>1512</v>
      </c>
      <c r="I142" s="768"/>
      <c r="J142" s="183">
        <v>110400</v>
      </c>
      <c r="K142" s="768"/>
      <c r="L142" s="183">
        <v>90870.24</v>
      </c>
      <c r="M142" s="570"/>
      <c r="N142" s="570"/>
      <c r="O142" s="570"/>
      <c r="P142" s="770"/>
      <c r="Q142" s="770"/>
      <c r="R142" s="770"/>
      <c r="S142" s="770"/>
      <c r="T142" s="771"/>
      <c r="U142" s="770"/>
      <c r="V142" s="573"/>
    </row>
    <row r="143" spans="1:26" s="172" customFormat="1" ht="23.25" customHeight="1">
      <c r="A143" s="570"/>
      <c r="B143" s="581"/>
      <c r="C143" s="581"/>
      <c r="D143" s="570"/>
      <c r="E143" s="570"/>
      <c r="F143" s="160"/>
      <c r="G143" s="160" t="s">
        <v>1880</v>
      </c>
      <c r="H143" s="160" t="s">
        <v>1645</v>
      </c>
      <c r="I143" s="768"/>
      <c r="J143" s="183">
        <v>150000</v>
      </c>
      <c r="K143" s="768"/>
      <c r="L143" s="183">
        <v>123465</v>
      </c>
      <c r="M143" s="570"/>
      <c r="N143" s="570"/>
      <c r="O143" s="570"/>
      <c r="P143" s="770"/>
      <c r="Q143" s="770"/>
      <c r="R143" s="770"/>
      <c r="S143" s="770"/>
      <c r="T143" s="771"/>
      <c r="U143" s="770"/>
      <c r="V143" s="573"/>
    </row>
    <row r="144" spans="1:26" customFormat="1" ht="38.25" customHeight="1">
      <c r="A144" s="636">
        <v>39</v>
      </c>
      <c r="B144" s="648" t="s">
        <v>1881</v>
      </c>
      <c r="C144" s="746" t="s">
        <v>1882</v>
      </c>
      <c r="D144" s="734" t="s">
        <v>1883</v>
      </c>
      <c r="E144" s="639" t="s">
        <v>1884</v>
      </c>
      <c r="F144" s="188" t="s">
        <v>1885</v>
      </c>
      <c r="G144" s="189"/>
      <c r="H144" s="190" t="s">
        <v>1529</v>
      </c>
      <c r="I144" s="644">
        <v>4060327.24</v>
      </c>
      <c r="J144" s="191">
        <v>3093801.24</v>
      </c>
      <c r="K144" s="769">
        <v>2549744.4700000002</v>
      </c>
      <c r="L144" s="192">
        <v>1728197.37</v>
      </c>
      <c r="M144" s="761">
        <v>30</v>
      </c>
      <c r="N144" s="639" t="s">
        <v>1600</v>
      </c>
      <c r="O144" s="639" t="s">
        <v>1637</v>
      </c>
      <c r="P144" s="636" t="s">
        <v>1886</v>
      </c>
      <c r="Q144" s="636" t="s">
        <v>1886</v>
      </c>
      <c r="R144" s="636" t="s">
        <v>1886</v>
      </c>
      <c r="S144" s="639" t="s">
        <v>1887</v>
      </c>
      <c r="T144" s="636" t="s">
        <v>1888</v>
      </c>
      <c r="U144" s="636" t="s">
        <v>1889</v>
      </c>
      <c r="V144" s="639" t="s">
        <v>1509</v>
      </c>
      <c r="W144" s="193"/>
      <c r="X144" s="193"/>
      <c r="Y144" s="193"/>
      <c r="Z144" s="193"/>
    </row>
    <row r="145" spans="1:26" customFormat="1" ht="30" customHeight="1">
      <c r="A145" s="647"/>
      <c r="B145" s="647"/>
      <c r="C145" s="650"/>
      <c r="D145" s="736"/>
      <c r="E145" s="647"/>
      <c r="F145" s="194"/>
      <c r="G145" s="195" t="s">
        <v>1890</v>
      </c>
      <c r="H145" s="190" t="s">
        <v>1550</v>
      </c>
      <c r="I145" s="654"/>
      <c r="J145" s="191">
        <v>966526</v>
      </c>
      <c r="K145" s="760"/>
      <c r="L145" s="192">
        <v>821547.1</v>
      </c>
      <c r="M145" s="762"/>
      <c r="N145" s="647"/>
      <c r="O145" s="657"/>
      <c r="P145" s="647"/>
      <c r="Q145" s="647"/>
      <c r="R145" s="647"/>
      <c r="S145" s="657"/>
      <c r="T145" s="647"/>
      <c r="U145" s="647"/>
      <c r="V145" s="647"/>
      <c r="W145" s="193"/>
      <c r="X145" s="193"/>
      <c r="Y145" s="193"/>
      <c r="Z145" s="193"/>
    </row>
    <row r="146" spans="1:26" customFormat="1" ht="35.25" customHeight="1">
      <c r="A146" s="636">
        <v>40</v>
      </c>
      <c r="B146" s="648" t="s">
        <v>1891</v>
      </c>
      <c r="C146" s="648" t="s">
        <v>1882</v>
      </c>
      <c r="D146" s="734" t="s">
        <v>1892</v>
      </c>
      <c r="E146" s="636" t="s">
        <v>1893</v>
      </c>
      <c r="F146" s="188" t="s">
        <v>1894</v>
      </c>
      <c r="G146" s="196"/>
      <c r="H146" s="190" t="s">
        <v>1529</v>
      </c>
      <c r="I146" s="644">
        <v>1890017.55</v>
      </c>
      <c r="J146" s="191">
        <v>1426575.05</v>
      </c>
      <c r="K146" s="767">
        <v>1606514.91</v>
      </c>
      <c r="L146" s="192">
        <v>1212588.79</v>
      </c>
      <c r="M146" s="761">
        <v>30</v>
      </c>
      <c r="N146" s="639" t="s">
        <v>1600</v>
      </c>
      <c r="O146" s="639" t="s">
        <v>1591</v>
      </c>
      <c r="P146" s="636" t="s">
        <v>1468</v>
      </c>
      <c r="Q146" s="636" t="s">
        <v>1468</v>
      </c>
      <c r="R146" s="636" t="s">
        <v>1468</v>
      </c>
      <c r="S146" s="636" t="s">
        <v>1895</v>
      </c>
      <c r="T146" s="636" t="s">
        <v>1896</v>
      </c>
      <c r="U146" s="636" t="s">
        <v>1897</v>
      </c>
      <c r="V146" s="639" t="s">
        <v>1509</v>
      </c>
      <c r="W146" s="193"/>
      <c r="X146" s="193"/>
      <c r="Y146" s="193"/>
      <c r="Z146" s="193"/>
    </row>
    <row r="147" spans="1:26" customFormat="1" ht="45.75" customHeight="1">
      <c r="A147" s="647"/>
      <c r="B147" s="647"/>
      <c r="C147" s="650"/>
      <c r="D147" s="736"/>
      <c r="E147" s="647"/>
      <c r="F147" s="188"/>
      <c r="G147" s="196" t="s">
        <v>1898</v>
      </c>
      <c r="H147" s="190" t="s">
        <v>1899</v>
      </c>
      <c r="I147" s="654"/>
      <c r="J147" s="191">
        <v>463442.5</v>
      </c>
      <c r="K147" s="760"/>
      <c r="L147" s="192">
        <v>393926.12</v>
      </c>
      <c r="M147" s="762"/>
      <c r="N147" s="647"/>
      <c r="O147" s="657"/>
      <c r="P147" s="647"/>
      <c r="Q147" s="647"/>
      <c r="R147" s="647"/>
      <c r="S147" s="647"/>
      <c r="T147" s="647"/>
      <c r="U147" s="647"/>
      <c r="V147" s="647"/>
      <c r="W147" s="193"/>
      <c r="X147" s="193"/>
      <c r="Y147" s="193"/>
      <c r="Z147" s="193"/>
    </row>
    <row r="148" spans="1:26" customFormat="1" ht="30" customHeight="1">
      <c r="A148" s="636">
        <v>41</v>
      </c>
      <c r="B148" s="648" t="s">
        <v>1900</v>
      </c>
      <c r="C148" s="648" t="s">
        <v>1901</v>
      </c>
      <c r="D148" s="734" t="s">
        <v>1902</v>
      </c>
      <c r="E148" s="636" t="s">
        <v>1903</v>
      </c>
      <c r="F148" s="188" t="s">
        <v>1904</v>
      </c>
      <c r="G148" s="189"/>
      <c r="H148" s="190" t="s">
        <v>1529</v>
      </c>
      <c r="I148" s="644">
        <v>1481134</v>
      </c>
      <c r="J148" s="197">
        <v>779210</v>
      </c>
      <c r="K148" s="759">
        <v>1258963.8999999999</v>
      </c>
      <c r="L148" s="198">
        <v>662328.5</v>
      </c>
      <c r="M148" s="761">
        <v>20</v>
      </c>
      <c r="N148" s="639" t="s">
        <v>1663</v>
      </c>
      <c r="O148" s="639" t="s">
        <v>1504</v>
      </c>
      <c r="P148" s="683" t="s">
        <v>1905</v>
      </c>
      <c r="Q148" s="683" t="s">
        <v>1905</v>
      </c>
      <c r="R148" s="683" t="s">
        <v>1905</v>
      </c>
      <c r="S148" s="636" t="s">
        <v>1906</v>
      </c>
      <c r="T148" s="636" t="s">
        <v>1907</v>
      </c>
      <c r="U148" s="636" t="s">
        <v>1908</v>
      </c>
      <c r="V148" s="637" t="s">
        <v>1509</v>
      </c>
      <c r="W148" s="193"/>
      <c r="X148" s="193"/>
      <c r="Y148" s="193"/>
      <c r="Z148" s="193"/>
    </row>
    <row r="149" spans="1:26" customFormat="1" ht="24" customHeight="1">
      <c r="A149" s="647"/>
      <c r="B149" s="647"/>
      <c r="C149" s="650"/>
      <c r="D149" s="736"/>
      <c r="E149" s="647"/>
      <c r="F149" s="188"/>
      <c r="G149" s="196" t="s">
        <v>1909</v>
      </c>
      <c r="H149" s="199" t="s">
        <v>1645</v>
      </c>
      <c r="I149" s="654"/>
      <c r="J149" s="191">
        <v>701924</v>
      </c>
      <c r="K149" s="760"/>
      <c r="L149" s="192">
        <v>596635.4</v>
      </c>
      <c r="M149" s="762"/>
      <c r="N149" s="647"/>
      <c r="O149" s="641"/>
      <c r="P149" s="652"/>
      <c r="Q149" s="652"/>
      <c r="R149" s="652"/>
      <c r="S149" s="638"/>
      <c r="T149" s="638"/>
      <c r="U149" s="638"/>
      <c r="V149" s="638"/>
      <c r="W149" s="193"/>
      <c r="X149" s="193"/>
      <c r="Y149" s="193"/>
      <c r="Z149" s="193"/>
    </row>
    <row r="150" spans="1:26" customFormat="1" ht="36">
      <c r="A150" s="658">
        <v>42</v>
      </c>
      <c r="B150" s="648" t="s">
        <v>1910</v>
      </c>
      <c r="C150" s="648" t="s">
        <v>1901</v>
      </c>
      <c r="D150" s="737" t="s">
        <v>1911</v>
      </c>
      <c r="E150" s="658" t="s">
        <v>1912</v>
      </c>
      <c r="F150" s="200" t="s">
        <v>1913</v>
      </c>
      <c r="G150" s="201"/>
      <c r="H150" s="202" t="s">
        <v>1914</v>
      </c>
      <c r="I150" s="659">
        <v>1226464</v>
      </c>
      <c r="J150" s="203">
        <v>376632</v>
      </c>
      <c r="K150" s="763">
        <v>1042494.4</v>
      </c>
      <c r="L150" s="204">
        <v>320137.2</v>
      </c>
      <c r="M150" s="765">
        <v>30</v>
      </c>
      <c r="N150" s="655" t="s">
        <v>1915</v>
      </c>
      <c r="O150" s="655" t="s">
        <v>1637</v>
      </c>
      <c r="P150" s="731" t="s">
        <v>1916</v>
      </c>
      <c r="Q150" s="731" t="s">
        <v>1916</v>
      </c>
      <c r="R150" s="731" t="s">
        <v>1916</v>
      </c>
      <c r="S150" s="658" t="s">
        <v>1917</v>
      </c>
      <c r="T150" s="658" t="s">
        <v>1918</v>
      </c>
      <c r="U150" s="658" t="s">
        <v>1919</v>
      </c>
      <c r="V150" s="658" t="s">
        <v>1509</v>
      </c>
      <c r="W150" s="193"/>
      <c r="X150" s="193"/>
      <c r="Y150" s="193"/>
      <c r="Z150" s="193"/>
    </row>
    <row r="151" spans="1:26" customFormat="1" ht="21" customHeight="1">
      <c r="A151" s="646"/>
      <c r="B151" s="646"/>
      <c r="C151" s="649"/>
      <c r="D151" s="735"/>
      <c r="E151" s="700"/>
      <c r="F151" s="205"/>
      <c r="G151" s="206" t="s">
        <v>1920</v>
      </c>
      <c r="H151" s="207" t="s">
        <v>1512</v>
      </c>
      <c r="I151" s="645"/>
      <c r="J151" s="203">
        <v>646984</v>
      </c>
      <c r="K151" s="764"/>
      <c r="L151" s="204">
        <v>549936.4</v>
      </c>
      <c r="M151" s="766"/>
      <c r="N151" s="646"/>
      <c r="O151" s="656"/>
      <c r="P151" s="758"/>
      <c r="Q151" s="758"/>
      <c r="R151" s="758"/>
      <c r="S151" s="711"/>
      <c r="T151" s="711"/>
      <c r="U151" s="711"/>
      <c r="V151" s="711"/>
      <c r="W151" s="193"/>
      <c r="X151" s="193"/>
      <c r="Y151" s="193"/>
      <c r="Z151" s="193"/>
    </row>
    <row r="152" spans="1:26" customFormat="1" ht="20.25" customHeight="1">
      <c r="A152" s="647"/>
      <c r="B152" s="647"/>
      <c r="C152" s="650"/>
      <c r="D152" s="736"/>
      <c r="E152" s="701"/>
      <c r="F152" s="208"/>
      <c r="G152" s="206" t="s">
        <v>1777</v>
      </c>
      <c r="H152" s="209" t="s">
        <v>1512</v>
      </c>
      <c r="I152" s="654"/>
      <c r="J152" s="203">
        <v>202848</v>
      </c>
      <c r="K152" s="760"/>
      <c r="L152" s="204">
        <v>172420.8</v>
      </c>
      <c r="M152" s="762"/>
      <c r="N152" s="647"/>
      <c r="O152" s="690"/>
      <c r="P152" s="732"/>
      <c r="Q152" s="732"/>
      <c r="R152" s="732"/>
      <c r="S152" s="691"/>
      <c r="T152" s="691"/>
      <c r="U152" s="691"/>
      <c r="V152" s="691"/>
      <c r="W152" s="193"/>
      <c r="X152" s="193"/>
      <c r="Y152" s="193"/>
      <c r="Z152" s="193"/>
    </row>
    <row r="153" spans="1:26" customFormat="1" ht="28.5" customHeight="1">
      <c r="A153" s="658">
        <v>43</v>
      </c>
      <c r="B153" s="648" t="s">
        <v>1921</v>
      </c>
      <c r="C153" s="648" t="s">
        <v>1922</v>
      </c>
      <c r="D153" s="737" t="s">
        <v>1923</v>
      </c>
      <c r="E153" s="658" t="s">
        <v>1924</v>
      </c>
      <c r="F153" s="200" t="s">
        <v>1925</v>
      </c>
      <c r="G153" s="201"/>
      <c r="H153" s="209" t="s">
        <v>1512</v>
      </c>
      <c r="I153" s="659">
        <v>216266.7</v>
      </c>
      <c r="J153" s="203">
        <v>108952.7</v>
      </c>
      <c r="K153" s="659">
        <v>183826.69</v>
      </c>
      <c r="L153" s="203">
        <v>92609.79</v>
      </c>
      <c r="M153" s="658">
        <v>18</v>
      </c>
      <c r="N153" s="655" t="s">
        <v>1926</v>
      </c>
      <c r="O153" s="655" t="s">
        <v>1504</v>
      </c>
      <c r="P153" s="658" t="s">
        <v>1927</v>
      </c>
      <c r="Q153" s="658" t="s">
        <v>1927</v>
      </c>
      <c r="R153" s="658" t="s">
        <v>1927</v>
      </c>
      <c r="S153" s="658" t="s">
        <v>1928</v>
      </c>
      <c r="T153" s="658" t="s">
        <v>1929</v>
      </c>
      <c r="U153" s="658" t="s">
        <v>1930</v>
      </c>
      <c r="V153" s="658" t="s">
        <v>1509</v>
      </c>
      <c r="W153" s="193"/>
      <c r="X153" s="193"/>
      <c r="Y153" s="193"/>
      <c r="Z153" s="193"/>
    </row>
    <row r="154" spans="1:26" customFormat="1" ht="25.5" customHeight="1">
      <c r="A154" s="646"/>
      <c r="B154" s="646"/>
      <c r="C154" s="649"/>
      <c r="D154" s="735"/>
      <c r="E154" s="700"/>
      <c r="F154" s="210"/>
      <c r="G154" s="206" t="s">
        <v>1931</v>
      </c>
      <c r="H154" s="209" t="s">
        <v>1512</v>
      </c>
      <c r="I154" s="645"/>
      <c r="J154" s="203">
        <v>55177</v>
      </c>
      <c r="K154" s="645"/>
      <c r="L154" s="203">
        <v>46900.45</v>
      </c>
      <c r="M154" s="646"/>
      <c r="N154" s="646"/>
      <c r="O154" s="656"/>
      <c r="P154" s="711"/>
      <c r="Q154" s="711"/>
      <c r="R154" s="711"/>
      <c r="S154" s="711"/>
      <c r="T154" s="711"/>
      <c r="U154" s="711"/>
      <c r="V154" s="711"/>
      <c r="W154" s="193"/>
      <c r="X154" s="193"/>
      <c r="Y154" s="193"/>
      <c r="Z154" s="193"/>
    </row>
    <row r="155" spans="1:26" customFormat="1" ht="29.65" customHeight="1">
      <c r="A155" s="647"/>
      <c r="B155" s="647"/>
      <c r="C155" s="650"/>
      <c r="D155" s="736"/>
      <c r="E155" s="701"/>
      <c r="F155" s="211"/>
      <c r="G155" s="212" t="s">
        <v>1932</v>
      </c>
      <c r="H155" s="213" t="s">
        <v>1720</v>
      </c>
      <c r="I155" s="654"/>
      <c r="J155" s="203">
        <v>52137</v>
      </c>
      <c r="K155" s="654"/>
      <c r="L155" s="203">
        <v>44316.45</v>
      </c>
      <c r="M155" s="647"/>
      <c r="N155" s="647"/>
      <c r="O155" s="690"/>
      <c r="P155" s="691"/>
      <c r="Q155" s="691"/>
      <c r="R155" s="691"/>
      <c r="S155" s="691"/>
      <c r="T155" s="691"/>
      <c r="U155" s="691"/>
      <c r="V155" s="691"/>
      <c r="W155" s="193"/>
      <c r="X155" s="193"/>
      <c r="Y155" s="193"/>
      <c r="Z155" s="193"/>
    </row>
    <row r="156" spans="1:26" customFormat="1" ht="15.75" customHeight="1">
      <c r="A156" s="636">
        <v>44</v>
      </c>
      <c r="B156" s="648" t="s">
        <v>1933</v>
      </c>
      <c r="C156" s="648" t="s">
        <v>1922</v>
      </c>
      <c r="D156" s="734" t="s">
        <v>1934</v>
      </c>
      <c r="E156" s="683" t="s">
        <v>1935</v>
      </c>
      <c r="F156" s="214" t="s">
        <v>1936</v>
      </c>
      <c r="G156" s="215"/>
      <c r="H156" s="190" t="s">
        <v>1512</v>
      </c>
      <c r="I156" s="644">
        <v>362500</v>
      </c>
      <c r="J156" s="191">
        <v>72500</v>
      </c>
      <c r="K156" s="644">
        <v>308125</v>
      </c>
      <c r="L156" s="191">
        <v>61625</v>
      </c>
      <c r="M156" s="636">
        <v>15</v>
      </c>
      <c r="N156" s="639" t="s">
        <v>1663</v>
      </c>
      <c r="O156" s="639" t="s">
        <v>1530</v>
      </c>
      <c r="P156" s="636" t="s">
        <v>1886</v>
      </c>
      <c r="Q156" s="636" t="s">
        <v>1886</v>
      </c>
      <c r="R156" s="636" t="s">
        <v>1886</v>
      </c>
      <c r="S156" s="757" t="s">
        <v>1937</v>
      </c>
      <c r="T156" s="757" t="s">
        <v>1927</v>
      </c>
      <c r="U156" s="757" t="s">
        <v>1938</v>
      </c>
      <c r="V156" s="636" t="s">
        <v>1730</v>
      </c>
      <c r="W156" s="193"/>
      <c r="X156" s="193"/>
      <c r="Y156" s="193"/>
      <c r="Z156" s="193"/>
    </row>
    <row r="157" spans="1:26" customFormat="1" ht="15.75" customHeight="1">
      <c r="A157" s="646"/>
      <c r="B157" s="646"/>
      <c r="C157" s="649"/>
      <c r="D157" s="735"/>
      <c r="E157" s="700"/>
      <c r="F157" s="216"/>
      <c r="G157" s="217" t="s">
        <v>1939</v>
      </c>
      <c r="H157" s="218" t="s">
        <v>1512</v>
      </c>
      <c r="I157" s="645"/>
      <c r="J157" s="191">
        <v>72500</v>
      </c>
      <c r="K157" s="645"/>
      <c r="L157" s="191">
        <v>61625</v>
      </c>
      <c r="M157" s="646"/>
      <c r="N157" s="646"/>
      <c r="O157" s="730"/>
      <c r="P157" s="698"/>
      <c r="Q157" s="698"/>
      <c r="R157" s="698"/>
      <c r="S157" s="646"/>
      <c r="T157" s="646"/>
      <c r="U157" s="646"/>
      <c r="V157" s="651"/>
      <c r="W157" s="193"/>
      <c r="X157" s="193"/>
      <c r="Y157" s="193"/>
      <c r="Z157" s="193"/>
    </row>
    <row r="158" spans="1:26" customFormat="1" ht="15">
      <c r="A158" s="646"/>
      <c r="B158" s="646"/>
      <c r="C158" s="649"/>
      <c r="D158" s="735"/>
      <c r="E158" s="700"/>
      <c r="F158" s="219"/>
      <c r="G158" s="220" t="s">
        <v>1940</v>
      </c>
      <c r="H158" s="218" t="s">
        <v>1512</v>
      </c>
      <c r="I158" s="645"/>
      <c r="J158" s="191">
        <v>72500</v>
      </c>
      <c r="K158" s="645"/>
      <c r="L158" s="191">
        <v>61625</v>
      </c>
      <c r="M158" s="646"/>
      <c r="N158" s="646"/>
      <c r="O158" s="730"/>
      <c r="P158" s="698"/>
      <c r="Q158" s="698"/>
      <c r="R158" s="698"/>
      <c r="S158" s="646"/>
      <c r="T158" s="646"/>
      <c r="U158" s="646"/>
      <c r="V158" s="651"/>
      <c r="W158" s="193"/>
      <c r="X158" s="193"/>
      <c r="Y158" s="193"/>
      <c r="Z158" s="193"/>
    </row>
    <row r="159" spans="1:26" customFormat="1" ht="48">
      <c r="A159" s="646"/>
      <c r="B159" s="646"/>
      <c r="C159" s="649"/>
      <c r="D159" s="735"/>
      <c r="E159" s="700"/>
      <c r="F159" s="219"/>
      <c r="G159" s="221" t="s">
        <v>1941</v>
      </c>
      <c r="H159" s="218" t="s">
        <v>1536</v>
      </c>
      <c r="I159" s="645"/>
      <c r="J159" s="191">
        <v>72500</v>
      </c>
      <c r="K159" s="645"/>
      <c r="L159" s="191">
        <v>61625</v>
      </c>
      <c r="M159" s="646"/>
      <c r="N159" s="646"/>
      <c r="O159" s="730"/>
      <c r="P159" s="698"/>
      <c r="Q159" s="698"/>
      <c r="R159" s="698"/>
      <c r="S159" s="646"/>
      <c r="T159" s="646"/>
      <c r="U159" s="646"/>
      <c r="V159" s="651"/>
      <c r="W159" s="193"/>
      <c r="X159" s="193"/>
      <c r="Y159" s="193"/>
      <c r="Z159" s="193"/>
    </row>
    <row r="160" spans="1:26" customFormat="1" ht="36">
      <c r="A160" s="647"/>
      <c r="B160" s="647"/>
      <c r="C160" s="650"/>
      <c r="D160" s="736"/>
      <c r="E160" s="701"/>
      <c r="F160" s="222"/>
      <c r="G160" s="221" t="s">
        <v>1942</v>
      </c>
      <c r="H160" s="218" t="s">
        <v>1720</v>
      </c>
      <c r="I160" s="654"/>
      <c r="J160" s="191">
        <v>72500</v>
      </c>
      <c r="K160" s="654"/>
      <c r="L160" s="191">
        <v>61625</v>
      </c>
      <c r="M160" s="647"/>
      <c r="N160" s="647"/>
      <c r="O160" s="709"/>
      <c r="P160" s="699"/>
      <c r="Q160" s="699"/>
      <c r="R160" s="699"/>
      <c r="S160" s="647"/>
      <c r="T160" s="647"/>
      <c r="U160" s="647"/>
      <c r="V160" s="652"/>
      <c r="W160" s="193"/>
      <c r="X160" s="193"/>
      <c r="Y160" s="193"/>
      <c r="Z160" s="193"/>
    </row>
    <row r="161" spans="1:26" customFormat="1" ht="15.75" customHeight="1">
      <c r="A161" s="658">
        <v>45</v>
      </c>
      <c r="B161" s="648" t="s">
        <v>1943</v>
      </c>
      <c r="C161" s="648" t="s">
        <v>1922</v>
      </c>
      <c r="D161" s="737" t="s">
        <v>1944</v>
      </c>
      <c r="E161" s="731" t="s">
        <v>1945</v>
      </c>
      <c r="F161" s="223" t="s">
        <v>1946</v>
      </c>
      <c r="G161" s="224"/>
      <c r="H161" s="190" t="s">
        <v>1529</v>
      </c>
      <c r="I161" s="644">
        <v>296890</v>
      </c>
      <c r="J161" s="191">
        <v>72710</v>
      </c>
      <c r="K161" s="644">
        <v>252356.5</v>
      </c>
      <c r="L161" s="191">
        <v>61803.5</v>
      </c>
      <c r="M161" s="658">
        <v>18</v>
      </c>
      <c r="N161" s="655" t="s">
        <v>1915</v>
      </c>
      <c r="O161" s="655" t="s">
        <v>1637</v>
      </c>
      <c r="P161" s="658" t="s">
        <v>1947</v>
      </c>
      <c r="Q161" s="658" t="s">
        <v>1947</v>
      </c>
      <c r="R161" s="658" t="s">
        <v>1947</v>
      </c>
      <c r="S161" s="658" t="s">
        <v>1948</v>
      </c>
      <c r="T161" s="658" t="s">
        <v>1927</v>
      </c>
      <c r="U161" s="658" t="s">
        <v>1949</v>
      </c>
      <c r="V161" s="658" t="s">
        <v>1509</v>
      </c>
      <c r="W161" s="193"/>
      <c r="X161" s="193"/>
      <c r="Y161" s="193"/>
      <c r="Z161" s="193"/>
    </row>
    <row r="162" spans="1:26" customFormat="1" ht="15.75" customHeight="1">
      <c r="A162" s="646"/>
      <c r="B162" s="646"/>
      <c r="C162" s="649"/>
      <c r="D162" s="735"/>
      <c r="E162" s="700"/>
      <c r="F162" s="210"/>
      <c r="G162" s="206" t="s">
        <v>1950</v>
      </c>
      <c r="H162" s="190" t="s">
        <v>1529</v>
      </c>
      <c r="I162" s="645"/>
      <c r="J162" s="191">
        <v>74980</v>
      </c>
      <c r="K162" s="645"/>
      <c r="L162" s="191">
        <v>63733</v>
      </c>
      <c r="M162" s="646"/>
      <c r="N162" s="646"/>
      <c r="O162" s="656"/>
      <c r="P162" s="711"/>
      <c r="Q162" s="711"/>
      <c r="R162" s="711"/>
      <c r="S162" s="711"/>
      <c r="T162" s="711"/>
      <c r="U162" s="711"/>
      <c r="V162" s="711"/>
      <c r="W162" s="193"/>
      <c r="X162" s="193"/>
      <c r="Y162" s="193"/>
      <c r="Z162" s="193"/>
    </row>
    <row r="163" spans="1:26" customFormat="1" ht="15.75" customHeight="1">
      <c r="A163" s="646"/>
      <c r="B163" s="646"/>
      <c r="C163" s="649"/>
      <c r="D163" s="735"/>
      <c r="E163" s="700"/>
      <c r="F163" s="225"/>
      <c r="G163" s="206" t="s">
        <v>1951</v>
      </c>
      <c r="H163" s="226" t="s">
        <v>1645</v>
      </c>
      <c r="I163" s="645"/>
      <c r="J163" s="191">
        <v>71580</v>
      </c>
      <c r="K163" s="645"/>
      <c r="L163" s="191">
        <v>60843</v>
      </c>
      <c r="M163" s="646"/>
      <c r="N163" s="646"/>
      <c r="O163" s="656"/>
      <c r="P163" s="711"/>
      <c r="Q163" s="711"/>
      <c r="R163" s="711"/>
      <c r="S163" s="711"/>
      <c r="T163" s="711"/>
      <c r="U163" s="711"/>
      <c r="V163" s="711"/>
      <c r="W163" s="193"/>
      <c r="X163" s="193"/>
      <c r="Y163" s="193"/>
      <c r="Z163" s="193"/>
    </row>
    <row r="164" spans="1:26" customFormat="1" ht="15.75" customHeight="1">
      <c r="A164" s="647"/>
      <c r="B164" s="647"/>
      <c r="C164" s="650"/>
      <c r="D164" s="736"/>
      <c r="E164" s="701"/>
      <c r="F164" s="211"/>
      <c r="G164" s="206" t="s">
        <v>1952</v>
      </c>
      <c r="H164" s="226" t="s">
        <v>1645</v>
      </c>
      <c r="I164" s="654"/>
      <c r="J164" s="191">
        <v>77620</v>
      </c>
      <c r="K164" s="654"/>
      <c r="L164" s="191">
        <v>65977</v>
      </c>
      <c r="M164" s="647"/>
      <c r="N164" s="647"/>
      <c r="O164" s="690"/>
      <c r="P164" s="691"/>
      <c r="Q164" s="691"/>
      <c r="R164" s="691"/>
      <c r="S164" s="691"/>
      <c r="T164" s="691"/>
      <c r="U164" s="691"/>
      <c r="V164" s="691"/>
      <c r="W164" s="193"/>
      <c r="X164" s="193"/>
      <c r="Y164" s="193"/>
      <c r="Z164" s="193"/>
    </row>
    <row r="165" spans="1:26" customFormat="1" ht="24">
      <c r="A165" s="636">
        <v>46</v>
      </c>
      <c r="B165" s="648" t="s">
        <v>1953</v>
      </c>
      <c r="C165" s="648" t="s">
        <v>1922</v>
      </c>
      <c r="D165" s="639" t="s">
        <v>1954</v>
      </c>
      <c r="E165" s="683" t="s">
        <v>1955</v>
      </c>
      <c r="F165" s="214" t="s">
        <v>1956</v>
      </c>
      <c r="G165" s="195"/>
      <c r="H165" s="195" t="s">
        <v>1512</v>
      </c>
      <c r="I165" s="706">
        <v>287904.84999999998</v>
      </c>
      <c r="J165" s="227">
        <v>72448.19</v>
      </c>
      <c r="K165" s="706">
        <v>244719.12</v>
      </c>
      <c r="L165" s="227">
        <v>61580.959999999999</v>
      </c>
      <c r="M165" s="639" t="s">
        <v>1957</v>
      </c>
      <c r="N165" s="639" t="s">
        <v>1663</v>
      </c>
      <c r="O165" s="639" t="s">
        <v>1530</v>
      </c>
      <c r="P165" s="636" t="s">
        <v>1958</v>
      </c>
      <c r="Q165" s="636" t="s">
        <v>1958</v>
      </c>
      <c r="R165" s="636" t="s">
        <v>1958</v>
      </c>
      <c r="S165" s="636" t="s">
        <v>1959</v>
      </c>
      <c r="T165" s="636" t="s">
        <v>1960</v>
      </c>
      <c r="U165" s="636" t="s">
        <v>1961</v>
      </c>
      <c r="V165" s="636" t="s">
        <v>1509</v>
      </c>
      <c r="W165" s="193"/>
      <c r="X165" s="193"/>
      <c r="Y165" s="193"/>
      <c r="Z165" s="193"/>
    </row>
    <row r="166" spans="1:26" customFormat="1" ht="36">
      <c r="A166" s="646"/>
      <c r="B166" s="646"/>
      <c r="C166" s="649"/>
      <c r="D166" s="651"/>
      <c r="E166" s="700"/>
      <c r="F166" s="228"/>
      <c r="G166" s="229" t="s">
        <v>1962</v>
      </c>
      <c r="H166" s="195" t="s">
        <v>1720</v>
      </c>
      <c r="I166" s="645"/>
      <c r="J166" s="227">
        <v>72041.66</v>
      </c>
      <c r="K166" s="645"/>
      <c r="L166" s="227">
        <v>61235.41</v>
      </c>
      <c r="M166" s="646"/>
      <c r="N166" s="646"/>
      <c r="O166" s="640"/>
      <c r="P166" s="637"/>
      <c r="Q166" s="637"/>
      <c r="R166" s="637"/>
      <c r="S166" s="637"/>
      <c r="T166" s="637"/>
      <c r="U166" s="637"/>
      <c r="V166" s="637"/>
      <c r="W166" s="193"/>
      <c r="X166" s="193"/>
      <c r="Y166" s="193"/>
      <c r="Z166" s="193"/>
    </row>
    <row r="167" spans="1:26" customFormat="1" ht="24">
      <c r="A167" s="646"/>
      <c r="B167" s="646"/>
      <c r="C167" s="649"/>
      <c r="D167" s="651"/>
      <c r="E167" s="700"/>
      <c r="F167" s="230"/>
      <c r="G167" s="231" t="s">
        <v>1963</v>
      </c>
      <c r="H167" s="195" t="s">
        <v>1512</v>
      </c>
      <c r="I167" s="645"/>
      <c r="J167" s="227">
        <v>71860</v>
      </c>
      <c r="K167" s="645"/>
      <c r="L167" s="227">
        <v>61081</v>
      </c>
      <c r="M167" s="646"/>
      <c r="N167" s="646"/>
      <c r="O167" s="640"/>
      <c r="P167" s="637"/>
      <c r="Q167" s="637"/>
      <c r="R167" s="637"/>
      <c r="S167" s="637"/>
      <c r="T167" s="637"/>
      <c r="U167" s="637"/>
      <c r="V167" s="637"/>
      <c r="W167" s="193"/>
      <c r="X167" s="193"/>
      <c r="Y167" s="193"/>
      <c r="Z167" s="193"/>
    </row>
    <row r="168" spans="1:26" customFormat="1" ht="24">
      <c r="A168" s="647"/>
      <c r="B168" s="647"/>
      <c r="C168" s="650"/>
      <c r="D168" s="652"/>
      <c r="E168" s="701"/>
      <c r="F168" s="232"/>
      <c r="G168" s="231" t="s">
        <v>1964</v>
      </c>
      <c r="H168" s="195" t="s">
        <v>1512</v>
      </c>
      <c r="I168" s="654"/>
      <c r="J168" s="227">
        <v>71555</v>
      </c>
      <c r="K168" s="654"/>
      <c r="L168" s="227">
        <v>60821.75</v>
      </c>
      <c r="M168" s="647"/>
      <c r="N168" s="647"/>
      <c r="O168" s="641"/>
      <c r="P168" s="638"/>
      <c r="Q168" s="638"/>
      <c r="R168" s="638"/>
      <c r="S168" s="638"/>
      <c r="T168" s="638"/>
      <c r="U168" s="638"/>
      <c r="V168" s="638"/>
      <c r="W168" s="193"/>
      <c r="X168" s="193"/>
      <c r="Y168" s="193"/>
      <c r="Z168" s="193"/>
    </row>
    <row r="169" spans="1:26" customFormat="1" ht="41.65" customHeight="1">
      <c r="A169" s="636">
        <v>47</v>
      </c>
      <c r="B169" s="648" t="s">
        <v>1965</v>
      </c>
      <c r="C169" s="648" t="s">
        <v>1922</v>
      </c>
      <c r="D169" s="734" t="s">
        <v>1966</v>
      </c>
      <c r="E169" s="636" t="s">
        <v>1967</v>
      </c>
      <c r="F169" s="233" t="s">
        <v>1968</v>
      </c>
      <c r="G169" s="189"/>
      <c r="H169" s="190" t="s">
        <v>1529</v>
      </c>
      <c r="I169" s="644">
        <v>217500</v>
      </c>
      <c r="J169" s="191">
        <v>131050</v>
      </c>
      <c r="K169" s="644">
        <v>184875</v>
      </c>
      <c r="L169" s="191">
        <v>111392.5</v>
      </c>
      <c r="M169" s="636">
        <v>18</v>
      </c>
      <c r="N169" s="639" t="s">
        <v>1600</v>
      </c>
      <c r="O169" s="639" t="s">
        <v>1591</v>
      </c>
      <c r="P169" s="636" t="s">
        <v>1969</v>
      </c>
      <c r="Q169" s="636" t="s">
        <v>1969</v>
      </c>
      <c r="R169" s="636" t="s">
        <v>1969</v>
      </c>
      <c r="S169" s="636" t="s">
        <v>1970</v>
      </c>
      <c r="T169" s="636" t="s">
        <v>1930</v>
      </c>
      <c r="U169" s="636" t="s">
        <v>1971</v>
      </c>
      <c r="V169" s="636" t="s">
        <v>1509</v>
      </c>
      <c r="W169" s="193"/>
      <c r="X169" s="193"/>
      <c r="Y169" s="193"/>
      <c r="Z169" s="193"/>
    </row>
    <row r="170" spans="1:26" customFormat="1" ht="43.5" customHeight="1">
      <c r="A170" s="646"/>
      <c r="B170" s="646"/>
      <c r="C170" s="649"/>
      <c r="D170" s="735"/>
      <c r="E170" s="700"/>
      <c r="F170" s="216"/>
      <c r="G170" s="234" t="s">
        <v>1972</v>
      </c>
      <c r="H170" s="226" t="s">
        <v>1645</v>
      </c>
      <c r="I170" s="645"/>
      <c r="J170" s="191">
        <v>72500</v>
      </c>
      <c r="K170" s="645"/>
      <c r="L170" s="191">
        <v>61625</v>
      </c>
      <c r="M170" s="646"/>
      <c r="N170" s="646"/>
      <c r="O170" s="640"/>
      <c r="P170" s="637"/>
      <c r="Q170" s="637"/>
      <c r="R170" s="637"/>
      <c r="S170" s="637"/>
      <c r="T170" s="637"/>
      <c r="U170" s="637"/>
      <c r="V170" s="637"/>
      <c r="W170" s="193"/>
      <c r="X170" s="193"/>
      <c r="Y170" s="193"/>
      <c r="Z170" s="193"/>
    </row>
    <row r="171" spans="1:26" customFormat="1" ht="29.65" customHeight="1">
      <c r="A171" s="647"/>
      <c r="B171" s="647"/>
      <c r="C171" s="650"/>
      <c r="D171" s="736"/>
      <c r="E171" s="701"/>
      <c r="F171" s="222"/>
      <c r="G171" s="234" t="s">
        <v>1973</v>
      </c>
      <c r="H171" s="190" t="s">
        <v>1529</v>
      </c>
      <c r="I171" s="654"/>
      <c r="J171" s="191">
        <v>13950</v>
      </c>
      <c r="K171" s="654"/>
      <c r="L171" s="191">
        <v>11857.5</v>
      </c>
      <c r="M171" s="647"/>
      <c r="N171" s="647"/>
      <c r="O171" s="641"/>
      <c r="P171" s="638"/>
      <c r="Q171" s="638"/>
      <c r="R171" s="638"/>
      <c r="S171" s="638"/>
      <c r="T171" s="638"/>
      <c r="U171" s="638"/>
      <c r="V171" s="638"/>
      <c r="W171" s="193"/>
      <c r="X171" s="193"/>
      <c r="Y171" s="193"/>
      <c r="Z171" s="193"/>
    </row>
    <row r="172" spans="1:26" customFormat="1" ht="15.75" customHeight="1">
      <c r="A172" s="636">
        <v>47</v>
      </c>
      <c r="B172" s="648" t="s">
        <v>1974</v>
      </c>
      <c r="C172" s="648" t="s">
        <v>1922</v>
      </c>
      <c r="D172" s="734" t="s">
        <v>1975</v>
      </c>
      <c r="E172" s="636" t="s">
        <v>1976</v>
      </c>
      <c r="F172" s="235" t="s">
        <v>1977</v>
      </c>
      <c r="G172" s="189"/>
      <c r="H172" s="190" t="s">
        <v>1512</v>
      </c>
      <c r="I172" s="644">
        <v>267488</v>
      </c>
      <c r="J172" s="191">
        <v>77350</v>
      </c>
      <c r="K172" s="644">
        <v>227364.8</v>
      </c>
      <c r="L172" s="191">
        <v>65747.5</v>
      </c>
      <c r="M172" s="636">
        <v>18</v>
      </c>
      <c r="N172" s="639" t="s">
        <v>1600</v>
      </c>
      <c r="O172" s="639" t="s">
        <v>1591</v>
      </c>
      <c r="P172" s="636" t="s">
        <v>1978</v>
      </c>
      <c r="Q172" s="636" t="s">
        <v>1979</v>
      </c>
      <c r="R172" s="636" t="s">
        <v>1979</v>
      </c>
      <c r="S172" s="636" t="s">
        <v>1980</v>
      </c>
      <c r="T172" s="636" t="s">
        <v>1905</v>
      </c>
      <c r="U172" s="636" t="s">
        <v>1981</v>
      </c>
      <c r="V172" s="636" t="s">
        <v>1509</v>
      </c>
      <c r="W172" s="193"/>
      <c r="X172" s="193"/>
      <c r="Y172" s="193"/>
      <c r="Z172" s="193"/>
    </row>
    <row r="173" spans="1:26" customFormat="1" ht="41.65" customHeight="1">
      <c r="A173" s="646"/>
      <c r="B173" s="646"/>
      <c r="C173" s="649"/>
      <c r="D173" s="735"/>
      <c r="E173" s="700"/>
      <c r="F173" s="216"/>
      <c r="G173" s="206" t="s">
        <v>1982</v>
      </c>
      <c r="H173" s="190" t="s">
        <v>1512</v>
      </c>
      <c r="I173" s="645"/>
      <c r="J173" s="191">
        <v>78263</v>
      </c>
      <c r="K173" s="645"/>
      <c r="L173" s="191">
        <v>66523.55</v>
      </c>
      <c r="M173" s="646"/>
      <c r="N173" s="646"/>
      <c r="O173" s="640"/>
      <c r="P173" s="637"/>
      <c r="Q173" s="637"/>
      <c r="R173" s="637"/>
      <c r="S173" s="637"/>
      <c r="T173" s="637"/>
      <c r="U173" s="637"/>
      <c r="V173" s="637"/>
      <c r="W173" s="193"/>
      <c r="X173" s="193"/>
      <c r="Y173" s="193"/>
      <c r="Z173" s="193"/>
    </row>
    <row r="174" spans="1:26" customFormat="1" ht="15.75" customHeight="1">
      <c r="A174" s="646"/>
      <c r="B174" s="646"/>
      <c r="C174" s="649"/>
      <c r="D174" s="735"/>
      <c r="E174" s="700"/>
      <c r="F174" s="219"/>
      <c r="G174" s="234" t="s">
        <v>1983</v>
      </c>
      <c r="H174" s="190" t="s">
        <v>1512</v>
      </c>
      <c r="I174" s="645"/>
      <c r="J174" s="191">
        <v>44800</v>
      </c>
      <c r="K174" s="645"/>
      <c r="L174" s="191">
        <v>38080</v>
      </c>
      <c r="M174" s="646"/>
      <c r="N174" s="646"/>
      <c r="O174" s="640"/>
      <c r="P174" s="637"/>
      <c r="Q174" s="637"/>
      <c r="R174" s="637"/>
      <c r="S174" s="637"/>
      <c r="T174" s="637"/>
      <c r="U174" s="637"/>
      <c r="V174" s="637"/>
      <c r="W174" s="193"/>
      <c r="X174" s="193"/>
      <c r="Y174" s="193"/>
      <c r="Z174" s="193"/>
    </row>
    <row r="175" spans="1:26" customFormat="1" ht="72">
      <c r="A175" s="647"/>
      <c r="B175" s="647"/>
      <c r="C175" s="650"/>
      <c r="D175" s="736"/>
      <c r="E175" s="701"/>
      <c r="F175" s="222"/>
      <c r="G175" s="234" t="s">
        <v>1984</v>
      </c>
      <c r="H175" s="190" t="s">
        <v>1645</v>
      </c>
      <c r="I175" s="654"/>
      <c r="J175" s="191">
        <v>67075</v>
      </c>
      <c r="K175" s="654"/>
      <c r="L175" s="191">
        <v>57013.75</v>
      </c>
      <c r="M175" s="647"/>
      <c r="N175" s="647"/>
      <c r="O175" s="641"/>
      <c r="P175" s="638"/>
      <c r="Q175" s="638"/>
      <c r="R175" s="638"/>
      <c r="S175" s="638"/>
      <c r="T175" s="638"/>
      <c r="U175" s="638"/>
      <c r="V175" s="638"/>
      <c r="W175" s="193"/>
      <c r="X175" s="193"/>
      <c r="Y175" s="193"/>
      <c r="Z175" s="193"/>
    </row>
    <row r="176" spans="1:26" customFormat="1" ht="45.75" customHeight="1">
      <c r="A176" s="658">
        <v>49</v>
      </c>
      <c r="B176" s="648" t="s">
        <v>1985</v>
      </c>
      <c r="C176" s="648" t="s">
        <v>1922</v>
      </c>
      <c r="D176" s="737" t="s">
        <v>1986</v>
      </c>
      <c r="E176" s="658" t="s">
        <v>1987</v>
      </c>
      <c r="F176" s="236" t="s">
        <v>1988</v>
      </c>
      <c r="G176" s="201"/>
      <c r="H176" s="190" t="s">
        <v>1512</v>
      </c>
      <c r="I176" s="644">
        <v>217867</v>
      </c>
      <c r="J176" s="191">
        <v>146405</v>
      </c>
      <c r="K176" s="644">
        <v>185186.95</v>
      </c>
      <c r="L176" s="191">
        <v>124444.25</v>
      </c>
      <c r="M176" s="658">
        <v>18</v>
      </c>
      <c r="N176" s="655" t="s">
        <v>1915</v>
      </c>
      <c r="O176" s="655" t="s">
        <v>1637</v>
      </c>
      <c r="P176" s="658" t="s">
        <v>1927</v>
      </c>
      <c r="Q176" s="658" t="s">
        <v>1938</v>
      </c>
      <c r="R176" s="658" t="s">
        <v>1938</v>
      </c>
      <c r="S176" s="658" t="s">
        <v>1989</v>
      </c>
      <c r="T176" s="658" t="s">
        <v>1905</v>
      </c>
      <c r="U176" s="658" t="s">
        <v>1990</v>
      </c>
      <c r="V176" s="658" t="s">
        <v>1509</v>
      </c>
      <c r="W176" s="193"/>
      <c r="X176" s="193"/>
      <c r="Y176" s="193"/>
      <c r="Z176" s="193"/>
    </row>
    <row r="177" spans="1:27" customFormat="1" ht="72" customHeight="1">
      <c r="A177" s="647"/>
      <c r="B177" s="647"/>
      <c r="C177" s="650"/>
      <c r="D177" s="736"/>
      <c r="E177" s="647"/>
      <c r="F177" s="237"/>
      <c r="G177" s="238" t="s">
        <v>1991</v>
      </c>
      <c r="H177" s="239" t="s">
        <v>1720</v>
      </c>
      <c r="I177" s="654"/>
      <c r="J177" s="191">
        <v>71462</v>
      </c>
      <c r="K177" s="654"/>
      <c r="L177" s="191">
        <v>60742.7</v>
      </c>
      <c r="M177" s="647"/>
      <c r="N177" s="647"/>
      <c r="O177" s="690"/>
      <c r="P177" s="691"/>
      <c r="Q177" s="691"/>
      <c r="R177" s="691"/>
      <c r="S177" s="691"/>
      <c r="T177" s="691"/>
      <c r="U177" s="691"/>
      <c r="V177" s="691"/>
      <c r="W177" s="193"/>
      <c r="X177" s="193"/>
      <c r="Y177" s="193"/>
      <c r="Z177" s="193"/>
    </row>
    <row r="178" spans="1:27" customFormat="1" ht="21.75" customHeight="1">
      <c r="A178" s="636">
        <v>50</v>
      </c>
      <c r="B178" s="648" t="s">
        <v>1992</v>
      </c>
      <c r="C178" s="648" t="s">
        <v>1922</v>
      </c>
      <c r="D178" s="734" t="s">
        <v>1993</v>
      </c>
      <c r="E178" s="683" t="s">
        <v>1994</v>
      </c>
      <c r="F178" s="240" t="s">
        <v>1995</v>
      </c>
      <c r="G178" s="196"/>
      <c r="H178" s="196" t="s">
        <v>1671</v>
      </c>
      <c r="I178" s="644">
        <v>390775</v>
      </c>
      <c r="J178" s="191">
        <v>164115</v>
      </c>
      <c r="K178" s="644">
        <v>332158.75</v>
      </c>
      <c r="L178" s="191">
        <v>139497.75</v>
      </c>
      <c r="M178" s="636">
        <v>18</v>
      </c>
      <c r="N178" s="639" t="s">
        <v>1600</v>
      </c>
      <c r="O178" s="639" t="s">
        <v>1591</v>
      </c>
      <c r="P178" s="636" t="s">
        <v>1996</v>
      </c>
      <c r="Q178" s="636" t="s">
        <v>1978</v>
      </c>
      <c r="R178" s="636" t="s">
        <v>1978</v>
      </c>
      <c r="S178" s="636" t="s">
        <v>1997</v>
      </c>
      <c r="T178" s="636" t="s">
        <v>1927</v>
      </c>
      <c r="U178" s="636" t="s">
        <v>1998</v>
      </c>
      <c r="V178" s="639" t="s">
        <v>1509</v>
      </c>
      <c r="W178" s="193"/>
      <c r="X178" s="193"/>
      <c r="Y178" s="193"/>
      <c r="Z178" s="193"/>
    </row>
    <row r="179" spans="1:27" customFormat="1" ht="21.75" customHeight="1">
      <c r="A179" s="646"/>
      <c r="B179" s="646"/>
      <c r="C179" s="649"/>
      <c r="D179" s="735"/>
      <c r="E179" s="700"/>
      <c r="F179" s="241"/>
      <c r="G179" s="234" t="s">
        <v>1999</v>
      </c>
      <c r="H179" s="190" t="s">
        <v>1737</v>
      </c>
      <c r="I179" s="645"/>
      <c r="J179" s="191">
        <v>147090</v>
      </c>
      <c r="K179" s="645"/>
      <c r="L179" s="191">
        <v>125026.5</v>
      </c>
      <c r="M179" s="646"/>
      <c r="N179" s="646"/>
      <c r="O179" s="640"/>
      <c r="P179" s="637"/>
      <c r="Q179" s="637"/>
      <c r="R179" s="637"/>
      <c r="S179" s="637"/>
      <c r="T179" s="637"/>
      <c r="U179" s="637"/>
      <c r="V179" s="640"/>
      <c r="W179" s="193"/>
      <c r="X179" s="193"/>
      <c r="Y179" s="193"/>
      <c r="Z179" s="193"/>
    </row>
    <row r="180" spans="1:27" customFormat="1" ht="36">
      <c r="A180" s="646"/>
      <c r="B180" s="646"/>
      <c r="C180" s="649"/>
      <c r="D180" s="735"/>
      <c r="E180" s="700"/>
      <c r="F180" s="242"/>
      <c r="G180" s="234" t="s">
        <v>2000</v>
      </c>
      <c r="H180" s="196" t="s">
        <v>1671</v>
      </c>
      <c r="I180" s="645"/>
      <c r="J180" s="191">
        <v>16455</v>
      </c>
      <c r="K180" s="645"/>
      <c r="L180" s="191">
        <v>13986.75</v>
      </c>
      <c r="M180" s="646"/>
      <c r="N180" s="646"/>
      <c r="O180" s="640"/>
      <c r="P180" s="637"/>
      <c r="Q180" s="637"/>
      <c r="R180" s="637"/>
      <c r="S180" s="637"/>
      <c r="T180" s="637"/>
      <c r="U180" s="637"/>
      <c r="V180" s="640"/>
      <c r="W180" s="193"/>
      <c r="X180" s="193"/>
      <c r="Y180" s="193"/>
      <c r="Z180" s="193"/>
    </row>
    <row r="181" spans="1:27" customFormat="1" ht="41.65" customHeight="1">
      <c r="A181" s="646"/>
      <c r="B181" s="646"/>
      <c r="C181" s="649"/>
      <c r="D181" s="735"/>
      <c r="E181" s="700"/>
      <c r="F181" s="242"/>
      <c r="G181" s="234" t="s">
        <v>2001</v>
      </c>
      <c r="H181" s="195" t="s">
        <v>1671</v>
      </c>
      <c r="I181" s="645"/>
      <c r="J181" s="191">
        <v>13405</v>
      </c>
      <c r="K181" s="645"/>
      <c r="L181" s="191">
        <v>11394.25</v>
      </c>
      <c r="M181" s="646"/>
      <c r="N181" s="646"/>
      <c r="O181" s="640"/>
      <c r="P181" s="637"/>
      <c r="Q181" s="637"/>
      <c r="R181" s="637"/>
      <c r="S181" s="637"/>
      <c r="T181" s="637"/>
      <c r="U181" s="637"/>
      <c r="V181" s="640"/>
      <c r="W181" s="193"/>
      <c r="X181" s="193"/>
      <c r="Y181" s="193"/>
      <c r="Z181" s="193"/>
    </row>
    <row r="182" spans="1:27" customFormat="1" ht="24.75" customHeight="1">
      <c r="A182" s="646"/>
      <c r="B182" s="646"/>
      <c r="C182" s="649"/>
      <c r="D182" s="735"/>
      <c r="E182" s="700"/>
      <c r="F182" s="242"/>
      <c r="G182" s="234" t="s">
        <v>2002</v>
      </c>
      <c r="H182" s="190" t="s">
        <v>1737</v>
      </c>
      <c r="I182" s="645"/>
      <c r="J182" s="191">
        <v>24905</v>
      </c>
      <c r="K182" s="645"/>
      <c r="L182" s="191">
        <v>21169.25</v>
      </c>
      <c r="M182" s="646"/>
      <c r="N182" s="646"/>
      <c r="O182" s="640"/>
      <c r="P182" s="637"/>
      <c r="Q182" s="637"/>
      <c r="R182" s="637"/>
      <c r="S182" s="637"/>
      <c r="T182" s="637"/>
      <c r="U182" s="637"/>
      <c r="V182" s="640"/>
      <c r="W182" s="193"/>
      <c r="X182" s="193"/>
      <c r="Y182" s="193"/>
      <c r="Z182" s="193"/>
    </row>
    <row r="183" spans="1:27" customFormat="1" ht="26.25" customHeight="1">
      <c r="A183" s="647"/>
      <c r="B183" s="647"/>
      <c r="C183" s="650"/>
      <c r="D183" s="736"/>
      <c r="E183" s="701"/>
      <c r="F183" s="243"/>
      <c r="G183" s="234" t="s">
        <v>2003</v>
      </c>
      <c r="H183" s="190" t="s">
        <v>1737</v>
      </c>
      <c r="I183" s="654"/>
      <c r="J183" s="191">
        <v>24805</v>
      </c>
      <c r="K183" s="654"/>
      <c r="L183" s="191">
        <v>21084.25</v>
      </c>
      <c r="M183" s="647"/>
      <c r="N183" s="647"/>
      <c r="O183" s="641"/>
      <c r="P183" s="638"/>
      <c r="Q183" s="638"/>
      <c r="R183" s="638"/>
      <c r="S183" s="638"/>
      <c r="T183" s="638"/>
      <c r="U183" s="638"/>
      <c r="V183" s="641"/>
      <c r="W183" s="193"/>
      <c r="X183" s="193"/>
      <c r="Y183" s="193"/>
      <c r="Z183" s="193"/>
    </row>
    <row r="184" spans="1:27" customFormat="1" ht="25.5" customHeight="1">
      <c r="A184" s="636">
        <v>51</v>
      </c>
      <c r="B184" s="648" t="s">
        <v>2004</v>
      </c>
      <c r="C184" s="648" t="s">
        <v>1922</v>
      </c>
      <c r="D184" s="734" t="s">
        <v>2005</v>
      </c>
      <c r="E184" s="754" t="s">
        <v>2006</v>
      </c>
      <c r="F184" s="233" t="s">
        <v>2007</v>
      </c>
      <c r="G184" s="196"/>
      <c r="H184" s="190" t="s">
        <v>1543</v>
      </c>
      <c r="I184" s="644">
        <v>209368</v>
      </c>
      <c r="J184" s="191">
        <v>82419</v>
      </c>
      <c r="K184" s="644">
        <v>177962.8</v>
      </c>
      <c r="L184" s="191">
        <v>70056.149999999994</v>
      </c>
      <c r="M184" s="636">
        <v>18</v>
      </c>
      <c r="N184" s="639" t="s">
        <v>1926</v>
      </c>
      <c r="O184" s="639" t="s">
        <v>1530</v>
      </c>
      <c r="P184" s="636" t="s">
        <v>1996</v>
      </c>
      <c r="Q184" s="636" t="s">
        <v>1978</v>
      </c>
      <c r="R184" s="636" t="s">
        <v>1978</v>
      </c>
      <c r="S184" s="636" t="s">
        <v>2008</v>
      </c>
      <c r="T184" s="636" t="s">
        <v>1927</v>
      </c>
      <c r="U184" s="636" t="s">
        <v>1927</v>
      </c>
      <c r="V184" s="639" t="s">
        <v>1509</v>
      </c>
      <c r="W184" s="193"/>
      <c r="X184" s="193"/>
      <c r="Y184" s="193"/>
      <c r="Z184" s="193"/>
    </row>
    <row r="185" spans="1:27" customFormat="1" ht="18" customHeight="1">
      <c r="A185" s="646"/>
      <c r="B185" s="646"/>
      <c r="C185" s="649"/>
      <c r="D185" s="735"/>
      <c r="E185" s="755"/>
      <c r="F185" s="241"/>
      <c r="G185" s="234" t="s">
        <v>2009</v>
      </c>
      <c r="H185" s="190" t="s">
        <v>1543</v>
      </c>
      <c r="I185" s="645"/>
      <c r="J185" s="191">
        <v>57064</v>
      </c>
      <c r="K185" s="645"/>
      <c r="L185" s="191">
        <v>48504.4</v>
      </c>
      <c r="M185" s="646"/>
      <c r="N185" s="646"/>
      <c r="O185" s="640"/>
      <c r="P185" s="637"/>
      <c r="Q185" s="637"/>
      <c r="R185" s="637"/>
      <c r="S185" s="637"/>
      <c r="T185" s="637"/>
      <c r="U185" s="637"/>
      <c r="V185" s="640"/>
      <c r="W185" s="193"/>
      <c r="X185" s="193"/>
      <c r="Y185" s="193"/>
      <c r="Z185" s="193"/>
    </row>
    <row r="186" spans="1:27" customFormat="1" ht="23.65" customHeight="1">
      <c r="A186" s="647"/>
      <c r="B186" s="647"/>
      <c r="C186" s="733"/>
      <c r="D186" s="736"/>
      <c r="E186" s="756"/>
      <c r="F186" s="243"/>
      <c r="G186" s="231" t="s">
        <v>2010</v>
      </c>
      <c r="H186" s="190" t="s">
        <v>1550</v>
      </c>
      <c r="I186" s="654"/>
      <c r="J186" s="191">
        <v>69885</v>
      </c>
      <c r="K186" s="654"/>
      <c r="L186" s="191">
        <v>59402.25</v>
      </c>
      <c r="M186" s="647"/>
      <c r="N186" s="647"/>
      <c r="O186" s="641"/>
      <c r="P186" s="638"/>
      <c r="Q186" s="638"/>
      <c r="R186" s="638"/>
      <c r="S186" s="638"/>
      <c r="T186" s="638"/>
      <c r="U186" s="638"/>
      <c r="V186" s="641"/>
      <c r="W186" s="193"/>
      <c r="X186" s="193"/>
      <c r="Y186" s="193"/>
      <c r="Z186" s="193"/>
    </row>
    <row r="187" spans="1:27" customFormat="1" ht="39.75" customHeight="1">
      <c r="A187" s="578">
        <v>52</v>
      </c>
      <c r="B187" s="747" t="s">
        <v>2011</v>
      </c>
      <c r="C187" s="749" t="s">
        <v>1922</v>
      </c>
      <c r="D187" s="585" t="s">
        <v>2012</v>
      </c>
      <c r="E187" s="585" t="s">
        <v>2013</v>
      </c>
      <c r="F187" s="173" t="s">
        <v>2014</v>
      </c>
      <c r="G187" s="174"/>
      <c r="H187" s="244" t="s">
        <v>1914</v>
      </c>
      <c r="I187" s="752">
        <v>210350</v>
      </c>
      <c r="J187" s="198">
        <v>105325</v>
      </c>
      <c r="K187" s="644">
        <v>178797.5</v>
      </c>
      <c r="L187" s="198">
        <v>89526.25</v>
      </c>
      <c r="M187" s="744">
        <v>15</v>
      </c>
      <c r="N187" s="744" t="s">
        <v>1503</v>
      </c>
      <c r="O187" s="744" t="s">
        <v>1530</v>
      </c>
      <c r="P187" s="744" t="s">
        <v>2015</v>
      </c>
      <c r="Q187" s="744" t="s">
        <v>2015</v>
      </c>
      <c r="R187" s="744" t="s">
        <v>2015</v>
      </c>
      <c r="S187" s="744" t="s">
        <v>2016</v>
      </c>
      <c r="T187" s="744" t="s">
        <v>370</v>
      </c>
      <c r="U187" s="744" t="s">
        <v>451</v>
      </c>
      <c r="V187" s="585" t="s">
        <v>1509</v>
      </c>
      <c r="W187" s="193"/>
      <c r="X187" s="193"/>
      <c r="Y187" s="193"/>
      <c r="Z187" s="193"/>
    </row>
    <row r="188" spans="1:27" customFormat="1" ht="27.75" customHeight="1">
      <c r="A188" s="578"/>
      <c r="B188" s="748"/>
      <c r="C188" s="750"/>
      <c r="D188" s="751"/>
      <c r="E188" s="751"/>
      <c r="F188" s="173"/>
      <c r="G188" s="174" t="s">
        <v>2017</v>
      </c>
      <c r="H188" s="244" t="s">
        <v>1543</v>
      </c>
      <c r="I188" s="753"/>
      <c r="J188" s="198">
        <v>105025</v>
      </c>
      <c r="K188" s="645"/>
      <c r="L188" s="198">
        <v>89271.25</v>
      </c>
      <c r="M188" s="634"/>
      <c r="N188" s="634"/>
      <c r="O188" s="634"/>
      <c r="P188" s="634"/>
      <c r="Q188" s="634"/>
      <c r="R188" s="634"/>
      <c r="S188" s="634"/>
      <c r="T188" s="634"/>
      <c r="U188" s="634"/>
      <c r="V188" s="745"/>
      <c r="W188" s="193"/>
      <c r="X188" s="193"/>
      <c r="Y188" s="193"/>
      <c r="Z188" s="193"/>
    </row>
    <row r="189" spans="1:27" customFormat="1" ht="38.25" customHeight="1">
      <c r="A189" s="658">
        <v>53</v>
      </c>
      <c r="B189" s="648" t="s">
        <v>2018</v>
      </c>
      <c r="C189" s="746" t="s">
        <v>2019</v>
      </c>
      <c r="D189" s="737" t="s">
        <v>2020</v>
      </c>
      <c r="E189" s="731" t="s">
        <v>2021</v>
      </c>
      <c r="F189" s="245" t="s">
        <v>2022</v>
      </c>
      <c r="G189" s="201"/>
      <c r="H189" s="190" t="s">
        <v>1529</v>
      </c>
      <c r="I189" s="644">
        <v>79200</v>
      </c>
      <c r="J189" s="191">
        <v>47000</v>
      </c>
      <c r="K189" s="644">
        <v>67320</v>
      </c>
      <c r="L189" s="191">
        <v>39950</v>
      </c>
      <c r="M189" s="658">
        <v>18</v>
      </c>
      <c r="N189" s="655" t="s">
        <v>1915</v>
      </c>
      <c r="O189" s="655" t="s">
        <v>1637</v>
      </c>
      <c r="P189" s="658" t="s">
        <v>1978</v>
      </c>
      <c r="Q189" s="658" t="s">
        <v>1979</v>
      </c>
      <c r="R189" s="658" t="s">
        <v>1979</v>
      </c>
      <c r="S189" s="655" t="s">
        <v>2023</v>
      </c>
      <c r="T189" s="658" t="s">
        <v>1927</v>
      </c>
      <c r="U189" s="658" t="s">
        <v>1191</v>
      </c>
      <c r="V189" s="658" t="s">
        <v>1509</v>
      </c>
      <c r="W189" s="193"/>
      <c r="X189" s="193"/>
      <c r="Y189" s="193"/>
      <c r="Z189" s="193"/>
      <c r="AA189" s="193"/>
    </row>
    <row r="190" spans="1:27" customFormat="1" ht="40.5" customHeight="1">
      <c r="A190" s="647"/>
      <c r="B190" s="647"/>
      <c r="C190" s="650"/>
      <c r="D190" s="736"/>
      <c r="E190" s="647"/>
      <c r="F190" s="237"/>
      <c r="G190" s="246" t="s">
        <v>2024</v>
      </c>
      <c r="H190" s="226" t="s">
        <v>1550</v>
      </c>
      <c r="I190" s="654"/>
      <c r="J190" s="191">
        <v>32200</v>
      </c>
      <c r="K190" s="654"/>
      <c r="L190" s="191">
        <v>27370</v>
      </c>
      <c r="M190" s="647"/>
      <c r="N190" s="647"/>
      <c r="O190" s="641"/>
      <c r="P190" s="742"/>
      <c r="Q190" s="742"/>
      <c r="R190" s="742"/>
      <c r="S190" s="743"/>
      <c r="T190" s="742"/>
      <c r="U190" s="742"/>
      <c r="V190" s="638"/>
      <c r="W190" s="193"/>
      <c r="X190" s="193"/>
      <c r="Y190" s="193"/>
      <c r="Z190" s="193"/>
      <c r="AA190" s="193"/>
    </row>
    <row r="191" spans="1:27" customFormat="1" ht="27.75" customHeight="1">
      <c r="A191" s="636">
        <v>54</v>
      </c>
      <c r="B191" s="648" t="s">
        <v>2025</v>
      </c>
      <c r="C191" s="648" t="s">
        <v>2019</v>
      </c>
      <c r="D191" s="734" t="s">
        <v>2026</v>
      </c>
      <c r="E191" s="683" t="s">
        <v>2027</v>
      </c>
      <c r="F191" s="188" t="s">
        <v>2028</v>
      </c>
      <c r="G191" s="189"/>
      <c r="H191" s="190" t="s">
        <v>1645</v>
      </c>
      <c r="I191" s="644">
        <v>74725</v>
      </c>
      <c r="J191" s="191">
        <v>46655</v>
      </c>
      <c r="K191" s="644">
        <v>63516.25</v>
      </c>
      <c r="L191" s="191">
        <v>39656.75</v>
      </c>
      <c r="M191" s="636">
        <v>15</v>
      </c>
      <c r="N191" s="639" t="s">
        <v>2029</v>
      </c>
      <c r="O191" s="639" t="s">
        <v>1504</v>
      </c>
      <c r="P191" s="683" t="s">
        <v>1990</v>
      </c>
      <c r="Q191" s="683" t="s">
        <v>2030</v>
      </c>
      <c r="R191" s="683" t="s">
        <v>2030</v>
      </c>
      <c r="S191" s="639" t="s">
        <v>2031</v>
      </c>
      <c r="T191" s="636" t="s">
        <v>2032</v>
      </c>
      <c r="U191" s="636" t="s">
        <v>2033</v>
      </c>
      <c r="V191" s="636" t="s">
        <v>1730</v>
      </c>
      <c r="W191" s="193"/>
      <c r="X191" s="193"/>
      <c r="Y191" s="193"/>
      <c r="Z191" s="193"/>
      <c r="AA191" s="193"/>
    </row>
    <row r="192" spans="1:27" customFormat="1" ht="30" customHeight="1">
      <c r="A192" s="647"/>
      <c r="B192" s="647"/>
      <c r="C192" s="650"/>
      <c r="D192" s="736"/>
      <c r="E192" s="647"/>
      <c r="F192" s="194"/>
      <c r="G192" s="196" t="s">
        <v>2034</v>
      </c>
      <c r="H192" s="190" t="s">
        <v>1529</v>
      </c>
      <c r="I192" s="654"/>
      <c r="J192" s="191">
        <v>28070</v>
      </c>
      <c r="K192" s="654"/>
      <c r="L192" s="191">
        <v>23859.5</v>
      </c>
      <c r="M192" s="647"/>
      <c r="N192" s="647"/>
      <c r="O192" s="641"/>
      <c r="P192" s="652"/>
      <c r="Q192" s="652"/>
      <c r="R192" s="652"/>
      <c r="S192" s="641"/>
      <c r="T192" s="638"/>
      <c r="U192" s="638"/>
      <c r="V192" s="638"/>
      <c r="W192" s="193"/>
      <c r="X192" s="193"/>
      <c r="Y192" s="193"/>
      <c r="Z192" s="193"/>
      <c r="AA192" s="193"/>
    </row>
    <row r="193" spans="1:27" customFormat="1" ht="96">
      <c r="A193" s="636">
        <v>55</v>
      </c>
      <c r="B193" s="648" t="s">
        <v>2035</v>
      </c>
      <c r="C193" s="648" t="s">
        <v>2019</v>
      </c>
      <c r="D193" s="639" t="s">
        <v>2036</v>
      </c>
      <c r="E193" s="683" t="s">
        <v>2037</v>
      </c>
      <c r="F193" s="240" t="s">
        <v>2038</v>
      </c>
      <c r="G193" s="196"/>
      <c r="H193" s="190" t="s">
        <v>1590</v>
      </c>
      <c r="I193" s="644">
        <v>64939</v>
      </c>
      <c r="J193" s="191">
        <v>24183</v>
      </c>
      <c r="K193" s="644">
        <v>55198.15</v>
      </c>
      <c r="L193" s="191">
        <v>20555.55</v>
      </c>
      <c r="M193" s="636">
        <v>18</v>
      </c>
      <c r="N193" s="639" t="s">
        <v>1600</v>
      </c>
      <c r="O193" s="639" t="s">
        <v>1591</v>
      </c>
      <c r="P193" s="636" t="s">
        <v>1960</v>
      </c>
      <c r="Q193" s="636" t="s">
        <v>2039</v>
      </c>
      <c r="R193" s="636" t="s">
        <v>2039</v>
      </c>
      <c r="S193" s="639" t="s">
        <v>2040</v>
      </c>
      <c r="T193" s="636" t="s">
        <v>2041</v>
      </c>
      <c r="U193" s="636" t="s">
        <v>1949</v>
      </c>
      <c r="V193" s="636" t="s">
        <v>1509</v>
      </c>
      <c r="W193" s="193"/>
      <c r="X193" s="193"/>
      <c r="Y193" s="193"/>
      <c r="Z193" s="193"/>
      <c r="AA193" s="193"/>
    </row>
    <row r="194" spans="1:27" customFormat="1" ht="48">
      <c r="A194" s="646"/>
      <c r="B194" s="646"/>
      <c r="C194" s="649"/>
      <c r="D194" s="651"/>
      <c r="E194" s="700"/>
      <c r="F194" s="216"/>
      <c r="G194" s="234" t="s">
        <v>2042</v>
      </c>
      <c r="H194" s="190" t="s">
        <v>1590</v>
      </c>
      <c r="I194" s="645"/>
      <c r="J194" s="191">
        <v>20175</v>
      </c>
      <c r="K194" s="645"/>
      <c r="L194" s="191">
        <v>17148.75</v>
      </c>
      <c r="M194" s="646"/>
      <c r="N194" s="646"/>
      <c r="O194" s="640"/>
      <c r="P194" s="637"/>
      <c r="Q194" s="637"/>
      <c r="R194" s="637"/>
      <c r="S194" s="640"/>
      <c r="T194" s="637"/>
      <c r="U194" s="637"/>
      <c r="V194" s="637"/>
      <c r="W194" s="193"/>
      <c r="X194" s="193"/>
      <c r="Y194" s="193"/>
      <c r="Z194" s="193"/>
      <c r="AA194" s="193"/>
    </row>
    <row r="195" spans="1:27" customFormat="1" ht="24" customHeight="1">
      <c r="A195" s="647"/>
      <c r="B195" s="647"/>
      <c r="C195" s="650"/>
      <c r="D195" s="652"/>
      <c r="E195" s="701"/>
      <c r="F195" s="222"/>
      <c r="G195" s="231" t="s">
        <v>2043</v>
      </c>
      <c r="H195" s="190" t="s">
        <v>1529</v>
      </c>
      <c r="I195" s="654"/>
      <c r="J195" s="191">
        <v>20581</v>
      </c>
      <c r="K195" s="654"/>
      <c r="L195" s="191">
        <v>17493.849999999999</v>
      </c>
      <c r="M195" s="647"/>
      <c r="N195" s="647"/>
      <c r="O195" s="641"/>
      <c r="P195" s="638"/>
      <c r="Q195" s="638"/>
      <c r="R195" s="638"/>
      <c r="S195" s="641"/>
      <c r="T195" s="638"/>
      <c r="U195" s="638"/>
      <c r="V195" s="638"/>
      <c r="W195" s="193"/>
      <c r="X195" s="193"/>
      <c r="Y195" s="193"/>
      <c r="Z195" s="193"/>
      <c r="AA195" s="193"/>
    </row>
    <row r="196" spans="1:27" customFormat="1" ht="54" customHeight="1">
      <c r="A196" s="636">
        <v>56</v>
      </c>
      <c r="B196" s="648" t="s">
        <v>2044</v>
      </c>
      <c r="C196" s="648" t="s">
        <v>2019</v>
      </c>
      <c r="D196" s="734" t="s">
        <v>2045</v>
      </c>
      <c r="E196" s="683" t="s">
        <v>2046</v>
      </c>
      <c r="F196" s="247" t="s">
        <v>2047</v>
      </c>
      <c r="G196" s="189"/>
      <c r="H196" s="190" t="s">
        <v>1550</v>
      </c>
      <c r="I196" s="644">
        <v>67344</v>
      </c>
      <c r="J196" s="191">
        <v>37638</v>
      </c>
      <c r="K196" s="644">
        <v>57242.400000000001</v>
      </c>
      <c r="L196" s="191">
        <v>31992.3</v>
      </c>
      <c r="M196" s="636">
        <v>15</v>
      </c>
      <c r="N196" s="639" t="s">
        <v>1663</v>
      </c>
      <c r="O196" s="639" t="s">
        <v>1530</v>
      </c>
      <c r="P196" s="636" t="s">
        <v>2048</v>
      </c>
      <c r="Q196" s="636" t="s">
        <v>2048</v>
      </c>
      <c r="R196" s="636" t="s">
        <v>2048</v>
      </c>
      <c r="S196" s="639" t="s">
        <v>2049</v>
      </c>
      <c r="T196" s="636" t="s">
        <v>1905</v>
      </c>
      <c r="U196" s="636" t="s">
        <v>1981</v>
      </c>
      <c r="V196" s="636" t="s">
        <v>1730</v>
      </c>
      <c r="W196" s="193"/>
      <c r="X196" s="193"/>
      <c r="Y196" s="193"/>
      <c r="Z196" s="193"/>
      <c r="AA196" s="193"/>
    </row>
    <row r="197" spans="1:27" customFormat="1" ht="30.75" customHeight="1">
      <c r="A197" s="647"/>
      <c r="B197" s="647"/>
      <c r="C197" s="650"/>
      <c r="D197" s="736"/>
      <c r="E197" s="647"/>
      <c r="F197" s="194"/>
      <c r="G197" s="195" t="s">
        <v>2050</v>
      </c>
      <c r="H197" s="190" t="s">
        <v>1543</v>
      </c>
      <c r="I197" s="654"/>
      <c r="J197" s="191">
        <v>29706</v>
      </c>
      <c r="K197" s="654"/>
      <c r="L197" s="191">
        <v>25250.1</v>
      </c>
      <c r="M197" s="647"/>
      <c r="N197" s="647"/>
      <c r="O197" s="641"/>
      <c r="P197" s="638"/>
      <c r="Q197" s="638"/>
      <c r="R197" s="638"/>
      <c r="S197" s="641"/>
      <c r="T197" s="638"/>
      <c r="U197" s="638"/>
      <c r="V197" s="638"/>
      <c r="W197" s="193"/>
      <c r="X197" s="193"/>
      <c r="Y197" s="193"/>
      <c r="Z197" s="193"/>
      <c r="AA197" s="193"/>
    </row>
    <row r="198" spans="1:27" customFormat="1" ht="18.75" customHeight="1">
      <c r="A198" s="658">
        <v>57</v>
      </c>
      <c r="B198" s="648" t="s">
        <v>2051</v>
      </c>
      <c r="C198" s="648" t="s">
        <v>2019</v>
      </c>
      <c r="D198" s="737" t="s">
        <v>2052</v>
      </c>
      <c r="E198" s="731" t="s">
        <v>2053</v>
      </c>
      <c r="F198" s="200" t="s">
        <v>2054</v>
      </c>
      <c r="G198" s="201"/>
      <c r="H198" s="190" t="s">
        <v>1512</v>
      </c>
      <c r="I198" s="644">
        <v>77000</v>
      </c>
      <c r="J198" s="191">
        <v>30500</v>
      </c>
      <c r="K198" s="644">
        <v>65450</v>
      </c>
      <c r="L198" s="191">
        <v>25925</v>
      </c>
      <c r="M198" s="658">
        <v>12</v>
      </c>
      <c r="N198" s="655" t="s">
        <v>1926</v>
      </c>
      <c r="O198" s="655" t="s">
        <v>1504</v>
      </c>
      <c r="P198" s="658" t="s">
        <v>1996</v>
      </c>
      <c r="Q198" s="658" t="s">
        <v>1978</v>
      </c>
      <c r="R198" s="658" t="s">
        <v>1978</v>
      </c>
      <c r="S198" s="655" t="s">
        <v>2055</v>
      </c>
      <c r="T198" s="658" t="s">
        <v>1927</v>
      </c>
      <c r="U198" s="658" t="s">
        <v>1949</v>
      </c>
      <c r="V198" s="655" t="s">
        <v>1730</v>
      </c>
      <c r="W198" s="193"/>
      <c r="X198" s="193"/>
      <c r="Y198" s="193"/>
      <c r="Z198" s="193"/>
      <c r="AA198" s="193"/>
    </row>
    <row r="199" spans="1:27" customFormat="1" ht="24">
      <c r="A199" s="646"/>
      <c r="B199" s="646"/>
      <c r="C199" s="649"/>
      <c r="D199" s="735"/>
      <c r="E199" s="700"/>
      <c r="F199" s="210"/>
      <c r="G199" s="206" t="s">
        <v>2056</v>
      </c>
      <c r="H199" s="248" t="s">
        <v>1720</v>
      </c>
      <c r="I199" s="645"/>
      <c r="J199" s="191">
        <v>15500</v>
      </c>
      <c r="K199" s="645"/>
      <c r="L199" s="191">
        <v>13175</v>
      </c>
      <c r="M199" s="646"/>
      <c r="N199" s="646"/>
      <c r="O199" s="656"/>
      <c r="P199" s="711"/>
      <c r="Q199" s="711"/>
      <c r="R199" s="711"/>
      <c r="S199" s="656"/>
      <c r="T199" s="711"/>
      <c r="U199" s="711"/>
      <c r="V199" s="656"/>
      <c r="W199" s="193"/>
      <c r="X199" s="193"/>
      <c r="Y199" s="193"/>
      <c r="Z199" s="193"/>
      <c r="AA199" s="193"/>
    </row>
    <row r="200" spans="1:27" customFormat="1" ht="18.75" customHeight="1">
      <c r="A200" s="646"/>
      <c r="B200" s="646"/>
      <c r="C200" s="649"/>
      <c r="D200" s="735"/>
      <c r="E200" s="700"/>
      <c r="F200" s="225"/>
      <c r="G200" s="206" t="s">
        <v>2057</v>
      </c>
      <c r="H200" s="190" t="s">
        <v>1512</v>
      </c>
      <c r="I200" s="645"/>
      <c r="J200" s="249">
        <v>15500</v>
      </c>
      <c r="K200" s="645"/>
      <c r="L200" s="191">
        <v>13175</v>
      </c>
      <c r="M200" s="646"/>
      <c r="N200" s="646"/>
      <c r="O200" s="656"/>
      <c r="P200" s="711"/>
      <c r="Q200" s="711"/>
      <c r="R200" s="711"/>
      <c r="S200" s="656"/>
      <c r="T200" s="711"/>
      <c r="U200" s="711"/>
      <c r="V200" s="656"/>
      <c r="W200" s="193"/>
      <c r="X200" s="193"/>
      <c r="Y200" s="193"/>
      <c r="Z200" s="193"/>
      <c r="AA200" s="193"/>
    </row>
    <row r="201" spans="1:27" customFormat="1" ht="23.65" customHeight="1">
      <c r="A201" s="647"/>
      <c r="B201" s="647"/>
      <c r="C201" s="650"/>
      <c r="D201" s="736"/>
      <c r="E201" s="701"/>
      <c r="F201" s="211"/>
      <c r="G201" s="206" t="s">
        <v>2058</v>
      </c>
      <c r="H201" s="190" t="s">
        <v>1512</v>
      </c>
      <c r="I201" s="654"/>
      <c r="J201" s="249">
        <v>15500</v>
      </c>
      <c r="K201" s="654"/>
      <c r="L201" s="191">
        <v>13175</v>
      </c>
      <c r="M201" s="647"/>
      <c r="N201" s="647"/>
      <c r="O201" s="690"/>
      <c r="P201" s="691"/>
      <c r="Q201" s="691"/>
      <c r="R201" s="691"/>
      <c r="S201" s="690"/>
      <c r="T201" s="691"/>
      <c r="U201" s="691"/>
      <c r="V201" s="690"/>
      <c r="W201" s="193"/>
      <c r="X201" s="193"/>
      <c r="Y201" s="193"/>
      <c r="Z201" s="193"/>
      <c r="AA201" s="193"/>
    </row>
    <row r="202" spans="1:27" customFormat="1" ht="72">
      <c r="A202" s="636">
        <v>58</v>
      </c>
      <c r="B202" s="648" t="s">
        <v>2059</v>
      </c>
      <c r="C202" s="648" t="s">
        <v>2019</v>
      </c>
      <c r="D202" s="734" t="s">
        <v>2060</v>
      </c>
      <c r="E202" s="683" t="s">
        <v>2061</v>
      </c>
      <c r="F202" s="250" t="s">
        <v>2062</v>
      </c>
      <c r="G202" s="196"/>
      <c r="H202" s="190" t="s">
        <v>1529</v>
      </c>
      <c r="I202" s="644">
        <v>79641.759999999995</v>
      </c>
      <c r="J202" s="251">
        <v>41420.92</v>
      </c>
      <c r="K202" s="644">
        <v>67695.490000000005</v>
      </c>
      <c r="L202" s="191">
        <v>35207.78</v>
      </c>
      <c r="M202" s="636">
        <v>14</v>
      </c>
      <c r="N202" s="639" t="s">
        <v>1663</v>
      </c>
      <c r="O202" s="639" t="s">
        <v>1530</v>
      </c>
      <c r="P202" s="683" t="s">
        <v>2063</v>
      </c>
      <c r="Q202" s="683" t="s">
        <v>2063</v>
      </c>
      <c r="R202" s="683" t="s">
        <v>2063</v>
      </c>
      <c r="S202" s="639" t="s">
        <v>2064</v>
      </c>
      <c r="T202" s="636" t="s">
        <v>2065</v>
      </c>
      <c r="U202" s="636" t="s">
        <v>1919</v>
      </c>
      <c r="V202" s="636" t="s">
        <v>1730</v>
      </c>
      <c r="W202" s="193"/>
      <c r="X202" s="193"/>
      <c r="Y202" s="193"/>
      <c r="Z202" s="193"/>
      <c r="AA202" s="193"/>
    </row>
    <row r="203" spans="1:27" customFormat="1" ht="66.75" customHeight="1">
      <c r="A203" s="647"/>
      <c r="B203" s="647"/>
      <c r="C203" s="650"/>
      <c r="D203" s="736"/>
      <c r="E203" s="647"/>
      <c r="F203" s="194"/>
      <c r="G203" s="196" t="s">
        <v>2066</v>
      </c>
      <c r="H203" s="190" t="s">
        <v>1536</v>
      </c>
      <c r="I203" s="654"/>
      <c r="J203" s="191">
        <v>38220.839999999997</v>
      </c>
      <c r="K203" s="654"/>
      <c r="L203" s="191">
        <v>32487.71</v>
      </c>
      <c r="M203" s="647"/>
      <c r="N203" s="647"/>
      <c r="O203" s="641"/>
      <c r="P203" s="652"/>
      <c r="Q203" s="652"/>
      <c r="R203" s="652"/>
      <c r="S203" s="641"/>
      <c r="T203" s="638"/>
      <c r="U203" s="638"/>
      <c r="V203" s="638"/>
      <c r="W203" s="193"/>
      <c r="X203" s="193"/>
      <c r="Y203" s="193"/>
      <c r="Z203" s="193"/>
      <c r="AA203" s="193"/>
    </row>
    <row r="204" spans="1:27" customFormat="1" ht="60">
      <c r="A204" s="636">
        <v>59</v>
      </c>
      <c r="B204" s="648" t="s">
        <v>2067</v>
      </c>
      <c r="C204" s="648" t="s">
        <v>2019</v>
      </c>
      <c r="D204" s="734" t="s">
        <v>2068</v>
      </c>
      <c r="E204" s="683" t="s">
        <v>2069</v>
      </c>
      <c r="F204" s="252" t="s">
        <v>2070</v>
      </c>
      <c r="G204" s="196"/>
      <c r="H204" s="195" t="s">
        <v>1671</v>
      </c>
      <c r="I204" s="644">
        <v>80000</v>
      </c>
      <c r="J204" s="191">
        <v>38000</v>
      </c>
      <c r="K204" s="644">
        <v>68000</v>
      </c>
      <c r="L204" s="191">
        <v>32300</v>
      </c>
      <c r="M204" s="636">
        <v>13</v>
      </c>
      <c r="N204" s="639" t="s">
        <v>1663</v>
      </c>
      <c r="O204" s="639" t="s">
        <v>1530</v>
      </c>
      <c r="P204" s="636" t="s">
        <v>1927</v>
      </c>
      <c r="Q204" s="636" t="s">
        <v>1927</v>
      </c>
      <c r="R204" s="636" t="s">
        <v>1927</v>
      </c>
      <c r="S204" s="639" t="s">
        <v>2071</v>
      </c>
      <c r="T204" s="636" t="s">
        <v>1905</v>
      </c>
      <c r="U204" s="636" t="s">
        <v>1981</v>
      </c>
      <c r="V204" s="636" t="s">
        <v>1730</v>
      </c>
      <c r="W204" s="193"/>
      <c r="X204" s="193"/>
      <c r="Y204" s="193"/>
      <c r="Z204" s="193"/>
      <c r="AA204" s="193"/>
    </row>
    <row r="205" spans="1:27" customFormat="1" ht="18" customHeight="1">
      <c r="A205" s="647"/>
      <c r="B205" s="647"/>
      <c r="C205" s="650"/>
      <c r="D205" s="740"/>
      <c r="E205" s="741"/>
      <c r="F205" s="194"/>
      <c r="G205" s="196" t="s">
        <v>2072</v>
      </c>
      <c r="H205" s="190" t="s">
        <v>1512</v>
      </c>
      <c r="I205" s="654"/>
      <c r="J205" s="191">
        <v>42000</v>
      </c>
      <c r="K205" s="654"/>
      <c r="L205" s="191">
        <v>35700</v>
      </c>
      <c r="M205" s="647"/>
      <c r="N205" s="647"/>
      <c r="O205" s="641"/>
      <c r="P205" s="638"/>
      <c r="Q205" s="638"/>
      <c r="R205" s="638"/>
      <c r="S205" s="641"/>
      <c r="T205" s="638"/>
      <c r="U205" s="638"/>
      <c r="V205" s="638"/>
      <c r="W205" s="193"/>
      <c r="X205" s="193"/>
      <c r="Y205" s="193"/>
      <c r="Z205" s="193"/>
      <c r="AA205" s="193"/>
    </row>
    <row r="206" spans="1:27" customFormat="1" ht="18" customHeight="1">
      <c r="A206" s="658">
        <v>60</v>
      </c>
      <c r="B206" s="648" t="s">
        <v>2073</v>
      </c>
      <c r="C206" s="648" t="s">
        <v>2019</v>
      </c>
      <c r="D206" s="737" t="s">
        <v>2074</v>
      </c>
      <c r="E206" s="731" t="s">
        <v>2075</v>
      </c>
      <c r="F206" s="237" t="s">
        <v>2076</v>
      </c>
      <c r="G206" s="238"/>
      <c r="H206" s="190" t="s">
        <v>1512</v>
      </c>
      <c r="I206" s="644">
        <v>70400</v>
      </c>
      <c r="J206" s="191">
        <v>34500</v>
      </c>
      <c r="K206" s="644">
        <v>59840</v>
      </c>
      <c r="L206" s="191">
        <v>29325</v>
      </c>
      <c r="M206" s="658">
        <v>12</v>
      </c>
      <c r="N206" s="655" t="s">
        <v>1915</v>
      </c>
      <c r="O206" s="655" t="s">
        <v>1637</v>
      </c>
      <c r="P206" s="658" t="s">
        <v>1978</v>
      </c>
      <c r="Q206" s="658" t="s">
        <v>1979</v>
      </c>
      <c r="R206" s="658" t="s">
        <v>1979</v>
      </c>
      <c r="S206" s="655" t="s">
        <v>2077</v>
      </c>
      <c r="T206" s="658" t="s">
        <v>1927</v>
      </c>
      <c r="U206" s="658" t="s">
        <v>2041</v>
      </c>
      <c r="V206" s="658" t="s">
        <v>1509</v>
      </c>
      <c r="W206" s="193"/>
      <c r="X206" s="193"/>
      <c r="Y206" s="193"/>
      <c r="Z206" s="193"/>
      <c r="AA206" s="193"/>
    </row>
    <row r="207" spans="1:27" customFormat="1" ht="24">
      <c r="A207" s="647"/>
      <c r="B207" s="647"/>
      <c r="C207" s="650"/>
      <c r="D207" s="736"/>
      <c r="E207" s="647"/>
      <c r="F207" s="237"/>
      <c r="G207" s="238" t="s">
        <v>2078</v>
      </c>
      <c r="H207" s="226" t="s">
        <v>1720</v>
      </c>
      <c r="I207" s="654"/>
      <c r="J207" s="191">
        <v>35900</v>
      </c>
      <c r="K207" s="654"/>
      <c r="L207" s="191">
        <v>30515</v>
      </c>
      <c r="M207" s="647"/>
      <c r="N207" s="647"/>
      <c r="O207" s="690"/>
      <c r="P207" s="691"/>
      <c r="Q207" s="691"/>
      <c r="R207" s="691"/>
      <c r="S207" s="690"/>
      <c r="T207" s="691"/>
      <c r="U207" s="691"/>
      <c r="V207" s="691"/>
      <c r="W207" s="193"/>
      <c r="X207" s="193"/>
      <c r="Y207" s="193"/>
      <c r="Z207" s="193"/>
      <c r="AA207" s="193"/>
    </row>
    <row r="208" spans="1:27" customFormat="1" ht="20.65" customHeight="1">
      <c r="A208" s="658">
        <v>61</v>
      </c>
      <c r="B208" s="648" t="s">
        <v>2079</v>
      </c>
      <c r="C208" s="648" t="s">
        <v>2019</v>
      </c>
      <c r="D208" s="737" t="s">
        <v>2080</v>
      </c>
      <c r="E208" s="731" t="s">
        <v>2081</v>
      </c>
      <c r="F208" s="237" t="s">
        <v>2082</v>
      </c>
      <c r="G208" s="238"/>
      <c r="H208" s="253" t="s">
        <v>1512</v>
      </c>
      <c r="I208" s="644">
        <v>60091</v>
      </c>
      <c r="J208" s="191">
        <v>31730</v>
      </c>
      <c r="K208" s="644">
        <v>51077.35</v>
      </c>
      <c r="L208" s="191">
        <v>26970.5</v>
      </c>
      <c r="M208" s="655" t="s">
        <v>2083</v>
      </c>
      <c r="N208" s="655" t="s">
        <v>1926</v>
      </c>
      <c r="O208" s="655" t="s">
        <v>1504</v>
      </c>
      <c r="P208" s="658" t="s">
        <v>2084</v>
      </c>
      <c r="Q208" s="658" t="s">
        <v>2084</v>
      </c>
      <c r="R208" s="658" t="s">
        <v>2084</v>
      </c>
      <c r="S208" s="655" t="s">
        <v>2085</v>
      </c>
      <c r="T208" s="658" t="s">
        <v>1961</v>
      </c>
      <c r="U208" s="658" t="s">
        <v>1927</v>
      </c>
      <c r="V208" s="639" t="s">
        <v>1509</v>
      </c>
      <c r="W208" s="193"/>
      <c r="X208" s="193"/>
      <c r="Y208" s="193"/>
      <c r="Z208" s="193"/>
      <c r="AA208" s="193"/>
    </row>
    <row r="209" spans="1:27" customFormat="1" ht="24.75" customHeight="1">
      <c r="A209" s="647"/>
      <c r="B209" s="647"/>
      <c r="C209" s="650"/>
      <c r="D209" s="736"/>
      <c r="E209" s="647"/>
      <c r="F209" s="254"/>
      <c r="G209" s="238" t="s">
        <v>2086</v>
      </c>
      <c r="H209" s="255" t="s">
        <v>1645</v>
      </c>
      <c r="I209" s="654"/>
      <c r="J209" s="191">
        <v>28361</v>
      </c>
      <c r="K209" s="654"/>
      <c r="L209" s="191">
        <v>24106.85</v>
      </c>
      <c r="M209" s="657"/>
      <c r="N209" s="647"/>
      <c r="O209" s="690"/>
      <c r="P209" s="691"/>
      <c r="Q209" s="691"/>
      <c r="R209" s="691"/>
      <c r="S209" s="690"/>
      <c r="T209" s="691"/>
      <c r="U209" s="691"/>
      <c r="V209" s="641"/>
      <c r="W209" s="193"/>
      <c r="X209" s="193"/>
      <c r="Y209" s="193"/>
      <c r="Z209" s="193"/>
      <c r="AA209" s="193"/>
    </row>
    <row r="210" spans="1:27" customFormat="1" ht="48">
      <c r="A210" s="636">
        <v>62</v>
      </c>
      <c r="B210" s="648" t="s">
        <v>2087</v>
      </c>
      <c r="C210" s="648" t="s">
        <v>2019</v>
      </c>
      <c r="D210" s="734" t="s">
        <v>2088</v>
      </c>
      <c r="E210" s="683" t="s">
        <v>2089</v>
      </c>
      <c r="F210" s="188" t="s">
        <v>2090</v>
      </c>
      <c r="G210" s="196"/>
      <c r="H210" s="226" t="s">
        <v>1720</v>
      </c>
      <c r="I210" s="644">
        <v>67900</v>
      </c>
      <c r="J210" s="191">
        <v>33900</v>
      </c>
      <c r="K210" s="644">
        <v>57715</v>
      </c>
      <c r="L210" s="191">
        <v>28815</v>
      </c>
      <c r="M210" s="636">
        <v>12</v>
      </c>
      <c r="N210" s="639" t="s">
        <v>1663</v>
      </c>
      <c r="O210" s="639" t="s">
        <v>1530</v>
      </c>
      <c r="P210" s="636" t="s">
        <v>1969</v>
      </c>
      <c r="Q210" s="636" t="s">
        <v>1969</v>
      </c>
      <c r="R210" s="636" t="s">
        <v>1969</v>
      </c>
      <c r="S210" s="639" t="s">
        <v>2091</v>
      </c>
      <c r="T210" s="636" t="s">
        <v>2092</v>
      </c>
      <c r="U210" s="636" t="s">
        <v>2063</v>
      </c>
      <c r="V210" s="636" t="s">
        <v>1730</v>
      </c>
      <c r="W210" s="193"/>
      <c r="X210" s="193"/>
      <c r="Y210" s="193"/>
      <c r="Z210" s="193"/>
      <c r="AA210" s="193"/>
    </row>
    <row r="211" spans="1:27" customFormat="1" ht="40.5" customHeight="1">
      <c r="A211" s="647"/>
      <c r="B211" s="647"/>
      <c r="C211" s="650"/>
      <c r="D211" s="736"/>
      <c r="E211" s="647"/>
      <c r="F211" s="194"/>
      <c r="G211" s="195" t="s">
        <v>2093</v>
      </c>
      <c r="H211" s="190" t="s">
        <v>1512</v>
      </c>
      <c r="I211" s="654"/>
      <c r="J211" s="191">
        <v>34000</v>
      </c>
      <c r="K211" s="654"/>
      <c r="L211" s="191">
        <v>28900</v>
      </c>
      <c r="M211" s="647"/>
      <c r="N211" s="647"/>
      <c r="O211" s="641"/>
      <c r="P211" s="638"/>
      <c r="Q211" s="638"/>
      <c r="R211" s="638"/>
      <c r="S211" s="641"/>
      <c r="T211" s="638"/>
      <c r="U211" s="638"/>
      <c r="V211" s="638"/>
      <c r="W211" s="193"/>
      <c r="X211" s="193"/>
      <c r="Y211" s="193"/>
      <c r="Z211" s="193"/>
      <c r="AA211" s="193"/>
    </row>
    <row r="212" spans="1:27" customFormat="1" ht="17.25" customHeight="1">
      <c r="A212" s="636">
        <v>63</v>
      </c>
      <c r="B212" s="648" t="s">
        <v>2094</v>
      </c>
      <c r="C212" s="648" t="s">
        <v>2019</v>
      </c>
      <c r="D212" s="734" t="s">
        <v>2095</v>
      </c>
      <c r="E212" s="683" t="s">
        <v>2096</v>
      </c>
      <c r="F212" s="252" t="s">
        <v>2097</v>
      </c>
      <c r="G212" s="196"/>
      <c r="H212" s="190" t="s">
        <v>1512</v>
      </c>
      <c r="I212" s="644">
        <v>71500</v>
      </c>
      <c r="J212" s="191">
        <v>36500</v>
      </c>
      <c r="K212" s="644">
        <v>60775</v>
      </c>
      <c r="L212" s="191">
        <v>31025</v>
      </c>
      <c r="M212" s="636">
        <v>12</v>
      </c>
      <c r="N212" s="639" t="s">
        <v>1600</v>
      </c>
      <c r="O212" s="639" t="s">
        <v>1504</v>
      </c>
      <c r="P212" s="636" t="s">
        <v>2098</v>
      </c>
      <c r="Q212" s="636" t="s">
        <v>2099</v>
      </c>
      <c r="R212" s="636" t="s">
        <v>2100</v>
      </c>
      <c r="S212" s="639" t="s">
        <v>2101</v>
      </c>
      <c r="T212" s="636" t="s">
        <v>1960</v>
      </c>
      <c r="U212" s="636" t="s">
        <v>1961</v>
      </c>
      <c r="V212" s="639" t="s">
        <v>1730</v>
      </c>
      <c r="W212" s="193"/>
      <c r="X212" s="193"/>
      <c r="Y212" s="193"/>
      <c r="Z212" s="193"/>
      <c r="AA212" s="193"/>
    </row>
    <row r="213" spans="1:27" customFormat="1" ht="39.75" customHeight="1">
      <c r="A213" s="647"/>
      <c r="B213" s="647"/>
      <c r="C213" s="650"/>
      <c r="D213" s="736"/>
      <c r="E213" s="647"/>
      <c r="F213" s="194"/>
      <c r="G213" s="196" t="s">
        <v>2102</v>
      </c>
      <c r="H213" s="256" t="s">
        <v>1645</v>
      </c>
      <c r="I213" s="654"/>
      <c r="J213" s="191">
        <v>35000</v>
      </c>
      <c r="K213" s="654"/>
      <c r="L213" s="191">
        <v>29750</v>
      </c>
      <c r="M213" s="647"/>
      <c r="N213" s="647"/>
      <c r="O213" s="641"/>
      <c r="P213" s="638"/>
      <c r="Q213" s="638"/>
      <c r="R213" s="638"/>
      <c r="S213" s="641"/>
      <c r="T213" s="638"/>
      <c r="U213" s="638"/>
      <c r="V213" s="641"/>
      <c r="W213" s="193"/>
      <c r="X213" s="193"/>
      <c r="Y213" s="193"/>
      <c r="Z213" s="193"/>
      <c r="AA213" s="193"/>
    </row>
    <row r="214" spans="1:27" customFormat="1" ht="27" customHeight="1">
      <c r="A214" s="658">
        <v>64</v>
      </c>
      <c r="B214" s="648" t="s">
        <v>2103</v>
      </c>
      <c r="C214" s="648" t="s">
        <v>2019</v>
      </c>
      <c r="D214" s="737" t="s">
        <v>2104</v>
      </c>
      <c r="E214" s="739" t="s">
        <v>2105</v>
      </c>
      <c r="F214" s="200" t="s">
        <v>2106</v>
      </c>
      <c r="G214" s="238"/>
      <c r="H214" s="190" t="s">
        <v>1737</v>
      </c>
      <c r="I214" s="644">
        <v>69996.42</v>
      </c>
      <c r="J214" s="191">
        <v>26678</v>
      </c>
      <c r="K214" s="644">
        <v>59496.94</v>
      </c>
      <c r="L214" s="191">
        <v>22676.3</v>
      </c>
      <c r="M214" s="658">
        <v>12</v>
      </c>
      <c r="N214" s="655" t="s">
        <v>1926</v>
      </c>
      <c r="O214" s="655" t="s">
        <v>1504</v>
      </c>
      <c r="P214" s="658" t="s">
        <v>1996</v>
      </c>
      <c r="Q214" s="658" t="s">
        <v>1978</v>
      </c>
      <c r="R214" s="658" t="s">
        <v>1978</v>
      </c>
      <c r="S214" s="655" t="s">
        <v>2107</v>
      </c>
      <c r="T214" s="658" t="s">
        <v>2041</v>
      </c>
      <c r="U214" s="658" t="s">
        <v>1949</v>
      </c>
      <c r="V214" s="655" t="s">
        <v>1730</v>
      </c>
      <c r="W214" s="193"/>
      <c r="X214" s="193"/>
      <c r="Y214" s="193"/>
      <c r="Z214" s="193"/>
      <c r="AA214" s="193"/>
    </row>
    <row r="215" spans="1:27" customFormat="1" ht="21" customHeight="1">
      <c r="A215" s="646"/>
      <c r="B215" s="646"/>
      <c r="C215" s="649"/>
      <c r="D215" s="735"/>
      <c r="E215" s="700"/>
      <c r="F215" s="210"/>
      <c r="G215" s="206" t="s">
        <v>2108</v>
      </c>
      <c r="H215" s="190" t="s">
        <v>1737</v>
      </c>
      <c r="I215" s="645"/>
      <c r="J215" s="191">
        <v>21277.41</v>
      </c>
      <c r="K215" s="645"/>
      <c r="L215" s="191">
        <v>18085.79</v>
      </c>
      <c r="M215" s="646"/>
      <c r="N215" s="646"/>
      <c r="O215" s="656"/>
      <c r="P215" s="711"/>
      <c r="Q215" s="711"/>
      <c r="R215" s="711"/>
      <c r="S215" s="656"/>
      <c r="T215" s="711"/>
      <c r="U215" s="711"/>
      <c r="V215" s="656"/>
      <c r="W215" s="193"/>
      <c r="X215" s="193"/>
      <c r="Y215" s="193"/>
      <c r="Z215" s="193"/>
      <c r="AA215" s="193"/>
    </row>
    <row r="216" spans="1:27" customFormat="1" ht="36">
      <c r="A216" s="647"/>
      <c r="B216" s="647"/>
      <c r="C216" s="650"/>
      <c r="D216" s="736"/>
      <c r="E216" s="701"/>
      <c r="F216" s="211"/>
      <c r="G216" s="206" t="s">
        <v>2109</v>
      </c>
      <c r="H216" s="257" t="s">
        <v>1671</v>
      </c>
      <c r="I216" s="654"/>
      <c r="J216" s="191">
        <v>22041.01</v>
      </c>
      <c r="K216" s="654"/>
      <c r="L216" s="191">
        <v>18734.849999999999</v>
      </c>
      <c r="M216" s="647"/>
      <c r="N216" s="647"/>
      <c r="O216" s="690"/>
      <c r="P216" s="691"/>
      <c r="Q216" s="691"/>
      <c r="R216" s="691"/>
      <c r="S216" s="690"/>
      <c r="T216" s="691"/>
      <c r="U216" s="691"/>
      <c r="V216" s="690"/>
      <c r="W216" s="193"/>
      <c r="X216" s="193"/>
      <c r="Y216" s="193"/>
      <c r="Z216" s="193"/>
      <c r="AA216" s="193"/>
    </row>
    <row r="217" spans="1:27" customFormat="1" ht="30.75" customHeight="1">
      <c r="A217" s="658">
        <v>65</v>
      </c>
      <c r="B217" s="648" t="s">
        <v>2110</v>
      </c>
      <c r="C217" s="648" t="s">
        <v>2019</v>
      </c>
      <c r="D217" s="737" t="s">
        <v>2111</v>
      </c>
      <c r="E217" s="731" t="s">
        <v>2112</v>
      </c>
      <c r="F217" s="258" t="s">
        <v>2113</v>
      </c>
      <c r="G217" s="238"/>
      <c r="H217" s="190" t="s">
        <v>1512</v>
      </c>
      <c r="I217" s="644">
        <v>80000</v>
      </c>
      <c r="J217" s="191">
        <v>40000</v>
      </c>
      <c r="K217" s="644">
        <v>68000</v>
      </c>
      <c r="L217" s="191">
        <v>34000</v>
      </c>
      <c r="M217" s="658">
        <v>12</v>
      </c>
      <c r="N217" s="655" t="s">
        <v>1926</v>
      </c>
      <c r="O217" s="655" t="s">
        <v>1504</v>
      </c>
      <c r="P217" s="658" t="s">
        <v>1958</v>
      </c>
      <c r="Q217" s="658" t="s">
        <v>1958</v>
      </c>
      <c r="R217" s="658" t="s">
        <v>1958</v>
      </c>
      <c r="S217" s="655" t="s">
        <v>2114</v>
      </c>
      <c r="T217" s="658" t="s">
        <v>1927</v>
      </c>
      <c r="U217" s="658" t="s">
        <v>2041</v>
      </c>
      <c r="V217" s="655" t="s">
        <v>1730</v>
      </c>
      <c r="W217" s="193"/>
      <c r="X217" s="193"/>
      <c r="Y217" s="193"/>
      <c r="Z217" s="193"/>
      <c r="AA217" s="193"/>
    </row>
    <row r="218" spans="1:27" customFormat="1" ht="33.75" customHeight="1">
      <c r="A218" s="647"/>
      <c r="B218" s="647"/>
      <c r="C218" s="650"/>
      <c r="D218" s="736"/>
      <c r="E218" s="647"/>
      <c r="F218" s="254"/>
      <c r="G218" s="238" t="s">
        <v>2115</v>
      </c>
      <c r="H218" s="226" t="s">
        <v>1645</v>
      </c>
      <c r="I218" s="654"/>
      <c r="J218" s="191">
        <v>40000</v>
      </c>
      <c r="K218" s="654"/>
      <c r="L218" s="191">
        <v>34000</v>
      </c>
      <c r="M218" s="647"/>
      <c r="N218" s="647"/>
      <c r="O218" s="690"/>
      <c r="P218" s="691"/>
      <c r="Q218" s="691"/>
      <c r="R218" s="691"/>
      <c r="S218" s="690"/>
      <c r="T218" s="691"/>
      <c r="U218" s="691"/>
      <c r="V218" s="690"/>
      <c r="W218" s="193"/>
      <c r="X218" s="193"/>
      <c r="Y218" s="193"/>
      <c r="Z218" s="193"/>
      <c r="AA218" s="193"/>
    </row>
    <row r="219" spans="1:27" customFormat="1" ht="24.75" customHeight="1">
      <c r="A219" s="636">
        <v>66</v>
      </c>
      <c r="B219" s="648" t="s">
        <v>2116</v>
      </c>
      <c r="C219" s="648" t="s">
        <v>2019</v>
      </c>
      <c r="D219" s="734" t="s">
        <v>2117</v>
      </c>
      <c r="E219" s="683" t="s">
        <v>2118</v>
      </c>
      <c r="F219" s="252" t="s">
        <v>2119</v>
      </c>
      <c r="G219" s="196"/>
      <c r="H219" s="190" t="s">
        <v>1512</v>
      </c>
      <c r="I219" s="644">
        <v>80000</v>
      </c>
      <c r="J219" s="191">
        <v>48000</v>
      </c>
      <c r="K219" s="644">
        <v>68000</v>
      </c>
      <c r="L219" s="191">
        <v>40800</v>
      </c>
      <c r="M219" s="636">
        <v>18</v>
      </c>
      <c r="N219" s="639" t="s">
        <v>1503</v>
      </c>
      <c r="O219" s="639" t="s">
        <v>1591</v>
      </c>
      <c r="P219" s="636" t="s">
        <v>1184</v>
      </c>
      <c r="Q219" s="636" t="s">
        <v>1184</v>
      </c>
      <c r="R219" s="636" t="s">
        <v>1184</v>
      </c>
      <c r="S219" s="639" t="s">
        <v>2120</v>
      </c>
      <c r="T219" s="636" t="s">
        <v>1960</v>
      </c>
      <c r="U219" s="636" t="s">
        <v>1969</v>
      </c>
      <c r="V219" s="639" t="s">
        <v>1509</v>
      </c>
      <c r="W219" s="193"/>
      <c r="X219" s="193"/>
      <c r="Y219" s="193"/>
      <c r="Z219" s="193"/>
      <c r="AA219" s="193"/>
    </row>
    <row r="220" spans="1:27" customFormat="1" ht="33.75" customHeight="1">
      <c r="A220" s="647"/>
      <c r="B220" s="647"/>
      <c r="C220" s="650"/>
      <c r="D220" s="736"/>
      <c r="E220" s="647"/>
      <c r="F220" s="194"/>
      <c r="G220" s="195" t="s">
        <v>2121</v>
      </c>
      <c r="H220" s="190" t="s">
        <v>1720</v>
      </c>
      <c r="I220" s="654"/>
      <c r="J220" s="191">
        <v>32000</v>
      </c>
      <c r="K220" s="654"/>
      <c r="L220" s="191">
        <v>27200</v>
      </c>
      <c r="M220" s="647"/>
      <c r="N220" s="647"/>
      <c r="O220" s="641"/>
      <c r="P220" s="638"/>
      <c r="Q220" s="638"/>
      <c r="R220" s="638"/>
      <c r="S220" s="641"/>
      <c r="T220" s="638"/>
      <c r="U220" s="638"/>
      <c r="V220" s="641"/>
      <c r="W220" s="193"/>
      <c r="X220" s="193"/>
      <c r="Y220" s="193"/>
      <c r="Z220" s="193"/>
      <c r="AA220" s="193"/>
    </row>
    <row r="221" spans="1:27" customFormat="1" ht="17.25" customHeight="1">
      <c r="A221" s="658">
        <v>67</v>
      </c>
      <c r="B221" s="648" t="s">
        <v>2122</v>
      </c>
      <c r="C221" s="648" t="s">
        <v>2019</v>
      </c>
      <c r="D221" s="737" t="s">
        <v>2123</v>
      </c>
      <c r="E221" s="739" t="s">
        <v>2124</v>
      </c>
      <c r="F221" s="259" t="s">
        <v>2125</v>
      </c>
      <c r="G221" s="238"/>
      <c r="H221" s="190" t="s">
        <v>1529</v>
      </c>
      <c r="I221" s="644">
        <v>67671.09</v>
      </c>
      <c r="J221" s="191">
        <v>30766.19</v>
      </c>
      <c r="K221" s="644">
        <v>57520.41</v>
      </c>
      <c r="L221" s="191">
        <v>26151.26</v>
      </c>
      <c r="M221" s="658">
        <v>15</v>
      </c>
      <c r="N221" s="655" t="s">
        <v>1926</v>
      </c>
      <c r="O221" s="655" t="s">
        <v>1504</v>
      </c>
      <c r="P221" s="658" t="s">
        <v>1184</v>
      </c>
      <c r="Q221" s="658" t="s">
        <v>1184</v>
      </c>
      <c r="R221" s="658" t="s">
        <v>1184</v>
      </c>
      <c r="S221" s="655" t="s">
        <v>2126</v>
      </c>
      <c r="T221" s="658" t="s">
        <v>1960</v>
      </c>
      <c r="U221" s="658" t="s">
        <v>2041</v>
      </c>
      <c r="V221" s="655" t="s">
        <v>1509</v>
      </c>
      <c r="W221" s="193"/>
      <c r="X221" s="193"/>
      <c r="Y221" s="193"/>
      <c r="Z221" s="193"/>
      <c r="AA221" s="193"/>
    </row>
    <row r="222" spans="1:27" customFormat="1" ht="22.5" customHeight="1">
      <c r="A222" s="646"/>
      <c r="B222" s="646"/>
      <c r="C222" s="649"/>
      <c r="D222" s="735"/>
      <c r="E222" s="700"/>
      <c r="F222" s="210"/>
      <c r="G222" s="206" t="s">
        <v>2127</v>
      </c>
      <c r="H222" s="190" t="s">
        <v>1543</v>
      </c>
      <c r="I222" s="645"/>
      <c r="J222" s="191">
        <v>14769.15</v>
      </c>
      <c r="K222" s="645"/>
      <c r="L222" s="191">
        <v>12553.77</v>
      </c>
      <c r="M222" s="646"/>
      <c r="N222" s="646"/>
      <c r="O222" s="656"/>
      <c r="P222" s="711"/>
      <c r="Q222" s="711"/>
      <c r="R222" s="711"/>
      <c r="S222" s="656"/>
      <c r="T222" s="711"/>
      <c r="U222" s="711"/>
      <c r="V222" s="656"/>
      <c r="W222" s="193"/>
      <c r="X222" s="193"/>
      <c r="Y222" s="193"/>
      <c r="Z222" s="193"/>
      <c r="AA222" s="193"/>
    </row>
    <row r="223" spans="1:27" customFormat="1" ht="24">
      <c r="A223" s="647"/>
      <c r="B223" s="647"/>
      <c r="C223" s="650"/>
      <c r="D223" s="736"/>
      <c r="E223" s="701"/>
      <c r="F223" s="211"/>
      <c r="G223" s="206" t="s">
        <v>2128</v>
      </c>
      <c r="H223" s="226" t="s">
        <v>1645</v>
      </c>
      <c r="I223" s="654"/>
      <c r="J223" s="191">
        <v>22135.75</v>
      </c>
      <c r="K223" s="654"/>
      <c r="L223" s="191">
        <v>18815.38</v>
      </c>
      <c r="M223" s="647"/>
      <c r="N223" s="647"/>
      <c r="O223" s="690"/>
      <c r="P223" s="691"/>
      <c r="Q223" s="691"/>
      <c r="R223" s="691"/>
      <c r="S223" s="690"/>
      <c r="T223" s="691"/>
      <c r="U223" s="691"/>
      <c r="V223" s="690"/>
      <c r="W223" s="193"/>
      <c r="X223" s="193"/>
      <c r="Y223" s="193"/>
      <c r="Z223" s="193"/>
      <c r="AA223" s="193"/>
    </row>
    <row r="224" spans="1:27" customFormat="1" ht="26.65" customHeight="1">
      <c r="A224" s="658">
        <v>68</v>
      </c>
      <c r="B224" s="648" t="s">
        <v>2129</v>
      </c>
      <c r="C224" s="648" t="s">
        <v>2019</v>
      </c>
      <c r="D224" s="738" t="s">
        <v>2130</v>
      </c>
      <c r="E224" s="731" t="s">
        <v>2131</v>
      </c>
      <c r="F224" s="258" t="s">
        <v>2132</v>
      </c>
      <c r="G224" s="238"/>
      <c r="H224" s="190" t="s">
        <v>1512</v>
      </c>
      <c r="I224" s="644">
        <v>79999</v>
      </c>
      <c r="J224" s="191">
        <v>42384</v>
      </c>
      <c r="K224" s="644">
        <v>67999.149999999994</v>
      </c>
      <c r="L224" s="191">
        <v>36026.400000000001</v>
      </c>
      <c r="M224" s="658">
        <v>18</v>
      </c>
      <c r="N224" s="655" t="s">
        <v>1915</v>
      </c>
      <c r="O224" s="655" t="s">
        <v>1637</v>
      </c>
      <c r="P224" s="658" t="s">
        <v>2133</v>
      </c>
      <c r="Q224" s="658" t="s">
        <v>1960</v>
      </c>
      <c r="R224" s="658" t="s">
        <v>1960</v>
      </c>
      <c r="S224" s="655" t="s">
        <v>2134</v>
      </c>
      <c r="T224" s="658" t="s">
        <v>1191</v>
      </c>
      <c r="U224" s="658" t="s">
        <v>1998</v>
      </c>
      <c r="V224" s="658" t="s">
        <v>1509</v>
      </c>
      <c r="W224" s="193"/>
      <c r="X224" s="193"/>
      <c r="Y224" s="193"/>
      <c r="Z224" s="193"/>
      <c r="AA224" s="193"/>
    </row>
    <row r="225" spans="1:27" customFormat="1" ht="39" customHeight="1">
      <c r="A225" s="647"/>
      <c r="B225" s="647"/>
      <c r="C225" s="650"/>
      <c r="D225" s="736"/>
      <c r="E225" s="647"/>
      <c r="F225" s="237"/>
      <c r="G225" s="238" t="s">
        <v>2135</v>
      </c>
      <c r="H225" s="226" t="s">
        <v>1720</v>
      </c>
      <c r="I225" s="654"/>
      <c r="J225" s="191">
        <v>37615</v>
      </c>
      <c r="K225" s="654"/>
      <c r="L225" s="191">
        <v>31972.75</v>
      </c>
      <c r="M225" s="647"/>
      <c r="N225" s="647"/>
      <c r="O225" s="690"/>
      <c r="P225" s="691"/>
      <c r="Q225" s="691"/>
      <c r="R225" s="691"/>
      <c r="S225" s="690"/>
      <c r="T225" s="691"/>
      <c r="U225" s="691"/>
      <c r="V225" s="691"/>
      <c r="W225" s="193"/>
      <c r="X225" s="193"/>
      <c r="Y225" s="193"/>
      <c r="Z225" s="193"/>
      <c r="AA225" s="193"/>
    </row>
    <row r="226" spans="1:27" customFormat="1" ht="60">
      <c r="A226" s="658">
        <v>69</v>
      </c>
      <c r="B226" s="648" t="s">
        <v>2136</v>
      </c>
      <c r="C226" s="648" t="s">
        <v>2019</v>
      </c>
      <c r="D226" s="737" t="s">
        <v>2137</v>
      </c>
      <c r="E226" s="731" t="s">
        <v>2138</v>
      </c>
      <c r="F226" s="237" t="s">
        <v>2139</v>
      </c>
      <c r="G226" s="238"/>
      <c r="H226" s="226" t="s">
        <v>1645</v>
      </c>
      <c r="I226" s="644">
        <v>65362</v>
      </c>
      <c r="J226" s="191">
        <v>33000</v>
      </c>
      <c r="K226" s="644">
        <v>55557.7</v>
      </c>
      <c r="L226" s="191">
        <v>28050</v>
      </c>
      <c r="M226" s="658">
        <v>16</v>
      </c>
      <c r="N226" s="655" t="s">
        <v>1915</v>
      </c>
      <c r="O226" s="655" t="s">
        <v>1637</v>
      </c>
      <c r="P226" s="731" t="s">
        <v>2140</v>
      </c>
      <c r="Q226" s="731" t="s">
        <v>2140</v>
      </c>
      <c r="R226" s="731" t="s">
        <v>2140</v>
      </c>
      <c r="S226" s="655" t="s">
        <v>2141</v>
      </c>
      <c r="T226" s="658" t="s">
        <v>1930</v>
      </c>
      <c r="U226" s="658" t="s">
        <v>2065</v>
      </c>
      <c r="V226" s="658" t="s">
        <v>1509</v>
      </c>
      <c r="W226" s="193"/>
      <c r="X226" s="193"/>
      <c r="Y226" s="193"/>
      <c r="Z226" s="193"/>
      <c r="AA226" s="193"/>
    </row>
    <row r="227" spans="1:27" customFormat="1" ht="24" customHeight="1">
      <c r="A227" s="647"/>
      <c r="B227" s="647"/>
      <c r="C227" s="650"/>
      <c r="D227" s="736"/>
      <c r="E227" s="647"/>
      <c r="F227" s="237"/>
      <c r="G227" s="246" t="s">
        <v>1825</v>
      </c>
      <c r="H227" s="190" t="s">
        <v>1529</v>
      </c>
      <c r="I227" s="654"/>
      <c r="J227" s="191">
        <v>32362</v>
      </c>
      <c r="K227" s="654"/>
      <c r="L227" s="191">
        <v>27507.7</v>
      </c>
      <c r="M227" s="647"/>
      <c r="N227" s="647"/>
      <c r="O227" s="690"/>
      <c r="P227" s="732"/>
      <c r="Q227" s="732"/>
      <c r="R227" s="732"/>
      <c r="S227" s="690"/>
      <c r="T227" s="691"/>
      <c r="U227" s="691"/>
      <c r="V227" s="691"/>
      <c r="W227" s="193"/>
      <c r="X227" s="193"/>
      <c r="Y227" s="193"/>
      <c r="Z227" s="193"/>
      <c r="AA227" s="193"/>
    </row>
    <row r="228" spans="1:27" customFormat="1" ht="60">
      <c r="A228" s="636">
        <v>70</v>
      </c>
      <c r="B228" s="648" t="s">
        <v>2142</v>
      </c>
      <c r="C228" s="648" t="s">
        <v>2019</v>
      </c>
      <c r="D228" s="734" t="s">
        <v>2143</v>
      </c>
      <c r="E228" s="683" t="s">
        <v>2144</v>
      </c>
      <c r="F228" s="188" t="s">
        <v>2145</v>
      </c>
      <c r="G228" s="196"/>
      <c r="H228" s="190" t="s">
        <v>1536</v>
      </c>
      <c r="I228" s="644">
        <v>80000</v>
      </c>
      <c r="J228" s="191">
        <v>40000</v>
      </c>
      <c r="K228" s="644">
        <v>68000</v>
      </c>
      <c r="L228" s="191">
        <v>34000</v>
      </c>
      <c r="M228" s="636">
        <v>15</v>
      </c>
      <c r="N228" s="639" t="s">
        <v>1663</v>
      </c>
      <c r="O228" s="639" t="s">
        <v>1530</v>
      </c>
      <c r="P228" s="636" t="s">
        <v>1996</v>
      </c>
      <c r="Q228" s="636" t="s">
        <v>1978</v>
      </c>
      <c r="R228" s="636" t="s">
        <v>1978</v>
      </c>
      <c r="S228" s="639" t="s">
        <v>2146</v>
      </c>
      <c r="T228" s="636" t="s">
        <v>1191</v>
      </c>
      <c r="U228" s="636" t="s">
        <v>1998</v>
      </c>
      <c r="V228" s="639" t="s">
        <v>1730</v>
      </c>
      <c r="W228" s="193"/>
      <c r="X228" s="193"/>
      <c r="Y228" s="193"/>
      <c r="Z228" s="193"/>
      <c r="AA228" s="193"/>
    </row>
    <row r="229" spans="1:27" customFormat="1" ht="19.5" customHeight="1">
      <c r="A229" s="647"/>
      <c r="B229" s="647"/>
      <c r="C229" s="650"/>
      <c r="D229" s="736"/>
      <c r="E229" s="647"/>
      <c r="F229" s="194"/>
      <c r="G229" s="195" t="s">
        <v>2147</v>
      </c>
      <c r="H229" s="190" t="s">
        <v>1529</v>
      </c>
      <c r="I229" s="654"/>
      <c r="J229" s="191">
        <v>40000</v>
      </c>
      <c r="K229" s="654"/>
      <c r="L229" s="191">
        <v>34000</v>
      </c>
      <c r="M229" s="647"/>
      <c r="N229" s="647"/>
      <c r="O229" s="641"/>
      <c r="P229" s="638"/>
      <c r="Q229" s="638"/>
      <c r="R229" s="638"/>
      <c r="S229" s="641"/>
      <c r="T229" s="638"/>
      <c r="U229" s="638"/>
      <c r="V229" s="641"/>
      <c r="W229" s="193"/>
      <c r="X229" s="193"/>
      <c r="Y229" s="193"/>
      <c r="Z229" s="193"/>
      <c r="AA229" s="193"/>
    </row>
    <row r="230" spans="1:27" customFormat="1" ht="19.5" customHeight="1">
      <c r="A230" s="636">
        <v>71</v>
      </c>
      <c r="B230" s="648" t="s">
        <v>2148</v>
      </c>
      <c r="C230" s="648" t="s">
        <v>2019</v>
      </c>
      <c r="D230" s="734" t="s">
        <v>2149</v>
      </c>
      <c r="E230" s="683" t="s">
        <v>2150</v>
      </c>
      <c r="F230" s="260" t="s">
        <v>2151</v>
      </c>
      <c r="G230" s="196"/>
      <c r="H230" s="190" t="s">
        <v>1543</v>
      </c>
      <c r="I230" s="725">
        <v>76690</v>
      </c>
      <c r="J230" s="261">
        <v>32124</v>
      </c>
      <c r="K230" s="725">
        <v>65186.5</v>
      </c>
      <c r="L230" s="261">
        <v>27305.4</v>
      </c>
      <c r="M230" s="636">
        <v>12</v>
      </c>
      <c r="N230" s="639" t="s">
        <v>1915</v>
      </c>
      <c r="O230" s="639" t="s">
        <v>1530</v>
      </c>
      <c r="P230" s="636" t="s">
        <v>2133</v>
      </c>
      <c r="Q230" s="636" t="s">
        <v>2133</v>
      </c>
      <c r="R230" s="636" t="s">
        <v>2133</v>
      </c>
      <c r="S230" s="639" t="s">
        <v>2152</v>
      </c>
      <c r="T230" s="636" t="s">
        <v>2041</v>
      </c>
      <c r="U230" s="636" t="s">
        <v>2153</v>
      </c>
      <c r="V230" s="636" t="s">
        <v>1730</v>
      </c>
      <c r="W230" s="193"/>
      <c r="X230" s="193"/>
      <c r="Y230" s="193"/>
      <c r="Z230" s="193"/>
      <c r="AA230" s="193"/>
    </row>
    <row r="231" spans="1:27" customFormat="1" ht="18.75" customHeight="1">
      <c r="A231" s="646"/>
      <c r="B231" s="646"/>
      <c r="C231" s="649"/>
      <c r="D231" s="735"/>
      <c r="E231" s="646"/>
      <c r="F231" s="260"/>
      <c r="G231" s="199" t="s">
        <v>2154</v>
      </c>
      <c r="H231" s="190" t="s">
        <v>1543</v>
      </c>
      <c r="I231" s="726"/>
      <c r="J231" s="261">
        <v>21906</v>
      </c>
      <c r="K231" s="728"/>
      <c r="L231" s="262">
        <v>18620.099999999999</v>
      </c>
      <c r="M231" s="646"/>
      <c r="N231" s="646"/>
      <c r="O231" s="730"/>
      <c r="P231" s="637"/>
      <c r="Q231" s="637"/>
      <c r="R231" s="637"/>
      <c r="S231" s="640"/>
      <c r="T231" s="637"/>
      <c r="U231" s="637"/>
      <c r="V231" s="637"/>
      <c r="W231" s="193"/>
      <c r="X231" s="193"/>
      <c r="Y231" s="193"/>
      <c r="Z231" s="193"/>
      <c r="AA231" s="193"/>
    </row>
    <row r="232" spans="1:27" customFormat="1" ht="30.75" customHeight="1">
      <c r="A232" s="647"/>
      <c r="B232" s="647"/>
      <c r="C232" s="733"/>
      <c r="D232" s="736"/>
      <c r="E232" s="647"/>
      <c r="F232" s="250"/>
      <c r="G232" s="231" t="s">
        <v>2155</v>
      </c>
      <c r="H232" s="256" t="s">
        <v>1550</v>
      </c>
      <c r="I232" s="727"/>
      <c r="J232" s="261">
        <v>22660</v>
      </c>
      <c r="K232" s="729"/>
      <c r="L232" s="261">
        <v>19261</v>
      </c>
      <c r="M232" s="647"/>
      <c r="N232" s="647"/>
      <c r="O232" s="709"/>
      <c r="P232" s="638"/>
      <c r="Q232" s="638"/>
      <c r="R232" s="638"/>
      <c r="S232" s="641"/>
      <c r="T232" s="638"/>
      <c r="U232" s="638"/>
      <c r="V232" s="638"/>
      <c r="W232" s="193"/>
      <c r="X232" s="193"/>
      <c r="Y232" s="193"/>
      <c r="Z232" s="193"/>
      <c r="AA232" s="193"/>
    </row>
    <row r="233" spans="1:27" customFormat="1" ht="33" customHeight="1">
      <c r="A233" s="578">
        <v>72</v>
      </c>
      <c r="B233" s="621" t="s">
        <v>2156</v>
      </c>
      <c r="C233" s="623" t="s">
        <v>2019</v>
      </c>
      <c r="D233" s="577" t="s">
        <v>2157</v>
      </c>
      <c r="E233" s="578" t="s">
        <v>2158</v>
      </c>
      <c r="F233" s="263" t="s">
        <v>2159</v>
      </c>
      <c r="G233" s="264"/>
      <c r="H233" s="265" t="s">
        <v>1512</v>
      </c>
      <c r="I233" s="611">
        <v>79861.5</v>
      </c>
      <c r="J233" s="192">
        <v>40366.5</v>
      </c>
      <c r="K233" s="724">
        <v>67882.27</v>
      </c>
      <c r="L233" s="192">
        <v>34311.519999999997</v>
      </c>
      <c r="M233" s="578">
        <v>18</v>
      </c>
      <c r="N233" s="578" t="s">
        <v>1516</v>
      </c>
      <c r="O233" s="578" t="s">
        <v>2160</v>
      </c>
      <c r="P233" s="578" t="s">
        <v>2161</v>
      </c>
      <c r="Q233" s="578" t="s">
        <v>2161</v>
      </c>
      <c r="R233" s="578" t="s">
        <v>2161</v>
      </c>
      <c r="S233" s="577" t="s">
        <v>2162</v>
      </c>
      <c r="T233" s="578" t="s">
        <v>1518</v>
      </c>
      <c r="U233" s="578" t="s">
        <v>1651</v>
      </c>
      <c r="V233" s="626" t="s">
        <v>1509</v>
      </c>
      <c r="W233" s="193"/>
      <c r="X233" s="193"/>
      <c r="Y233" s="193"/>
      <c r="Z233" s="193"/>
      <c r="AA233" s="193"/>
    </row>
    <row r="234" spans="1:27" customFormat="1" ht="23.25" customHeight="1">
      <c r="A234" s="578"/>
      <c r="B234" s="621"/>
      <c r="C234" s="627"/>
      <c r="D234" s="577"/>
      <c r="E234" s="578"/>
      <c r="F234" s="263"/>
      <c r="G234" s="264" t="s">
        <v>2163</v>
      </c>
      <c r="H234" s="244" t="s">
        <v>1550</v>
      </c>
      <c r="I234" s="611"/>
      <c r="J234" s="192">
        <v>39495</v>
      </c>
      <c r="K234" s="724"/>
      <c r="L234" s="192">
        <v>33570.75</v>
      </c>
      <c r="M234" s="578"/>
      <c r="N234" s="578"/>
      <c r="O234" s="578"/>
      <c r="P234" s="578"/>
      <c r="Q234" s="578"/>
      <c r="R234" s="578"/>
      <c r="S234" s="577"/>
      <c r="T234" s="578"/>
      <c r="U234" s="578"/>
      <c r="V234" s="587"/>
      <c r="W234" s="193"/>
      <c r="X234" s="193"/>
      <c r="Y234" s="193"/>
      <c r="Z234" s="193"/>
      <c r="AA234" s="193"/>
    </row>
    <row r="235" spans="1:27" customFormat="1" ht="27" customHeight="1">
      <c r="A235" s="665">
        <v>73</v>
      </c>
      <c r="B235" s="623" t="s">
        <v>2164</v>
      </c>
      <c r="C235" s="623" t="s">
        <v>2019</v>
      </c>
      <c r="D235" s="626" t="s">
        <v>2165</v>
      </c>
      <c r="E235" s="665" t="s">
        <v>2166</v>
      </c>
      <c r="F235" s="263" t="s">
        <v>1875</v>
      </c>
      <c r="G235" s="264"/>
      <c r="H235" s="265" t="s">
        <v>1512</v>
      </c>
      <c r="I235" s="592">
        <v>74055</v>
      </c>
      <c r="J235" s="192">
        <v>41000</v>
      </c>
      <c r="K235" s="592">
        <v>62946.75</v>
      </c>
      <c r="L235" s="192">
        <v>34850</v>
      </c>
      <c r="M235" s="665">
        <v>12</v>
      </c>
      <c r="N235" s="665" t="s">
        <v>1503</v>
      </c>
      <c r="O235" s="578" t="s">
        <v>2160</v>
      </c>
      <c r="P235" s="665" t="s">
        <v>2167</v>
      </c>
      <c r="Q235" s="665" t="s">
        <v>2167</v>
      </c>
      <c r="R235" s="665" t="s">
        <v>2167</v>
      </c>
      <c r="S235" s="626" t="s">
        <v>2168</v>
      </c>
      <c r="T235" s="665" t="s">
        <v>2169</v>
      </c>
      <c r="U235" s="665" t="s">
        <v>1518</v>
      </c>
      <c r="V235" s="626" t="s">
        <v>1509</v>
      </c>
      <c r="W235" s="193"/>
      <c r="X235" s="193"/>
      <c r="Y235" s="193"/>
      <c r="Z235" s="193"/>
      <c r="AA235" s="193"/>
    </row>
    <row r="236" spans="1:27" customFormat="1" ht="27.75" customHeight="1">
      <c r="A236" s="587"/>
      <c r="B236" s="627"/>
      <c r="C236" s="627"/>
      <c r="D236" s="629"/>
      <c r="E236" s="587"/>
      <c r="F236" s="263"/>
      <c r="G236" s="264" t="s">
        <v>2170</v>
      </c>
      <c r="H236" s="265" t="s">
        <v>1720</v>
      </c>
      <c r="I236" s="670"/>
      <c r="J236" s="192">
        <v>33055</v>
      </c>
      <c r="K236" s="670"/>
      <c r="L236" s="192">
        <v>28096.75</v>
      </c>
      <c r="M236" s="587"/>
      <c r="N236" s="587"/>
      <c r="O236" s="578"/>
      <c r="P236" s="587"/>
      <c r="Q236" s="587"/>
      <c r="R236" s="587"/>
      <c r="S236" s="629"/>
      <c r="T236" s="587"/>
      <c r="U236" s="587"/>
      <c r="V236" s="587"/>
      <c r="W236" s="193"/>
      <c r="X236" s="193"/>
      <c r="Y236" s="193"/>
      <c r="Z236" s="193"/>
      <c r="AA236" s="193"/>
    </row>
    <row r="237" spans="1:27" customFormat="1" ht="27.75" customHeight="1">
      <c r="A237" s="578">
        <v>74</v>
      </c>
      <c r="B237" s="621" t="s">
        <v>2171</v>
      </c>
      <c r="C237" s="623" t="s">
        <v>2019</v>
      </c>
      <c r="D237" s="577" t="s">
        <v>2172</v>
      </c>
      <c r="E237" s="578" t="s">
        <v>2173</v>
      </c>
      <c r="F237" s="263" t="s">
        <v>2050</v>
      </c>
      <c r="G237" s="264"/>
      <c r="H237" s="265" t="s">
        <v>1543</v>
      </c>
      <c r="I237" s="611">
        <v>60495</v>
      </c>
      <c r="J237" s="192">
        <v>32580</v>
      </c>
      <c r="K237" s="611">
        <v>51420.75</v>
      </c>
      <c r="L237" s="192">
        <v>27693</v>
      </c>
      <c r="M237" s="578">
        <v>12</v>
      </c>
      <c r="N237" s="578" t="s">
        <v>1503</v>
      </c>
      <c r="O237" s="578" t="s">
        <v>1517</v>
      </c>
      <c r="P237" s="578" t="s">
        <v>2174</v>
      </c>
      <c r="Q237" s="578" t="s">
        <v>2174</v>
      </c>
      <c r="R237" s="578" t="s">
        <v>2174</v>
      </c>
      <c r="S237" s="577" t="s">
        <v>2175</v>
      </c>
      <c r="T237" s="578" t="s">
        <v>2176</v>
      </c>
      <c r="U237" s="578" t="s">
        <v>2177</v>
      </c>
      <c r="V237" s="573" t="s">
        <v>1509</v>
      </c>
      <c r="W237" s="193"/>
      <c r="X237" s="193"/>
      <c r="Y237" s="193"/>
      <c r="Z237" s="193"/>
      <c r="AA237" s="193"/>
    </row>
    <row r="238" spans="1:27" customFormat="1" ht="27.75" customHeight="1">
      <c r="A238" s="578"/>
      <c r="B238" s="621"/>
      <c r="C238" s="627"/>
      <c r="D238" s="577"/>
      <c r="E238" s="578"/>
      <c r="F238" s="263"/>
      <c r="G238" s="266" t="s">
        <v>2178</v>
      </c>
      <c r="H238" s="265" t="s">
        <v>1550</v>
      </c>
      <c r="I238" s="611"/>
      <c r="J238" s="192">
        <v>27915</v>
      </c>
      <c r="K238" s="611"/>
      <c r="L238" s="192">
        <v>23727.75</v>
      </c>
      <c r="M238" s="578"/>
      <c r="N238" s="578"/>
      <c r="O238" s="578"/>
      <c r="P238" s="578"/>
      <c r="Q238" s="578"/>
      <c r="R238" s="578"/>
      <c r="S238" s="577"/>
      <c r="T238" s="578"/>
      <c r="U238" s="578"/>
      <c r="V238" s="595"/>
      <c r="W238" s="193"/>
      <c r="X238" s="193"/>
      <c r="Y238" s="193"/>
      <c r="Z238" s="193"/>
      <c r="AA238" s="193"/>
    </row>
    <row r="239" spans="1:27" s="267" customFormat="1" ht="33" customHeight="1">
      <c r="A239" s="636">
        <v>75</v>
      </c>
      <c r="B239" s="705" t="s">
        <v>2179</v>
      </c>
      <c r="C239" s="719" t="s">
        <v>1901</v>
      </c>
      <c r="D239" s="639" t="s">
        <v>2180</v>
      </c>
      <c r="E239" s="639" t="s">
        <v>2181</v>
      </c>
      <c r="F239" s="260" t="s">
        <v>2182</v>
      </c>
      <c r="G239" s="195"/>
      <c r="H239" s="190" t="s">
        <v>1512</v>
      </c>
      <c r="I239" s="644">
        <v>2930600</v>
      </c>
      <c r="J239" s="191">
        <v>1942900</v>
      </c>
      <c r="K239" s="706">
        <v>2491010</v>
      </c>
      <c r="L239" s="191">
        <v>1651465</v>
      </c>
      <c r="M239" s="636">
        <v>24</v>
      </c>
      <c r="N239" s="639" t="s">
        <v>1503</v>
      </c>
      <c r="O239" s="639" t="s">
        <v>1637</v>
      </c>
      <c r="P239" s="636" t="s">
        <v>1592</v>
      </c>
      <c r="Q239" s="636" t="s">
        <v>1592</v>
      </c>
      <c r="R239" s="636" t="s">
        <v>1592</v>
      </c>
      <c r="S239" s="639" t="s">
        <v>2183</v>
      </c>
      <c r="T239" s="714" t="s">
        <v>535</v>
      </c>
      <c r="U239" s="636"/>
      <c r="V239" s="717" t="s">
        <v>1593</v>
      </c>
      <c r="W239" s="193"/>
      <c r="X239" s="193"/>
      <c r="Y239" s="193"/>
      <c r="Z239" s="193"/>
      <c r="AA239" s="193"/>
    </row>
    <row r="240" spans="1:27" s="267" customFormat="1" ht="33.75" customHeight="1">
      <c r="A240" s="637"/>
      <c r="B240" s="649"/>
      <c r="C240" s="720"/>
      <c r="D240" s="640"/>
      <c r="E240" s="722"/>
      <c r="F240" s="268"/>
      <c r="G240" s="231" t="s">
        <v>2184</v>
      </c>
      <c r="H240" s="190" t="s">
        <v>1512</v>
      </c>
      <c r="I240" s="653"/>
      <c r="J240" s="191">
        <v>49700</v>
      </c>
      <c r="K240" s="707"/>
      <c r="L240" s="191">
        <v>42245</v>
      </c>
      <c r="M240" s="637"/>
      <c r="N240" s="640"/>
      <c r="O240" s="640"/>
      <c r="P240" s="637"/>
      <c r="Q240" s="637"/>
      <c r="R240" s="637"/>
      <c r="S240" s="640"/>
      <c r="T240" s="715"/>
      <c r="U240" s="637"/>
      <c r="V240" s="718"/>
      <c r="W240" s="193"/>
      <c r="X240" s="193"/>
      <c r="Y240" s="193"/>
      <c r="Z240" s="193"/>
      <c r="AA240" s="193"/>
    </row>
    <row r="241" spans="1:27" s="267" customFormat="1" ht="30" customHeight="1">
      <c r="A241" s="647"/>
      <c r="B241" s="647"/>
      <c r="C241" s="721"/>
      <c r="D241" s="698"/>
      <c r="E241" s="723"/>
      <c r="F241" s="269"/>
      <c r="G241" s="231" t="s">
        <v>2185</v>
      </c>
      <c r="H241" s="190" t="s">
        <v>2186</v>
      </c>
      <c r="I241" s="654"/>
      <c r="J241" s="191">
        <v>938000</v>
      </c>
      <c r="K241" s="654"/>
      <c r="L241" s="191">
        <v>797300</v>
      </c>
      <c r="M241" s="647"/>
      <c r="N241" s="647"/>
      <c r="O241" s="657"/>
      <c r="P241" s="638"/>
      <c r="Q241" s="638"/>
      <c r="R241" s="638"/>
      <c r="S241" s="657"/>
      <c r="T241" s="716"/>
      <c r="U241" s="647"/>
      <c r="V241" s="647"/>
      <c r="W241" s="193"/>
      <c r="X241" s="193"/>
      <c r="Y241" s="193"/>
      <c r="Z241" s="193"/>
      <c r="AA241" s="193"/>
    </row>
    <row r="242" spans="1:27" s="267" customFormat="1" ht="24.75" customHeight="1">
      <c r="A242" s="636">
        <v>76</v>
      </c>
      <c r="B242" s="648" t="s">
        <v>2187</v>
      </c>
      <c r="C242" s="648" t="s">
        <v>1901</v>
      </c>
      <c r="D242" s="639" t="s">
        <v>2188</v>
      </c>
      <c r="E242" s="636" t="s">
        <v>2189</v>
      </c>
      <c r="F242" s="247" t="s">
        <v>2190</v>
      </c>
      <c r="G242" s="196"/>
      <c r="H242" s="190" t="s">
        <v>2191</v>
      </c>
      <c r="I242" s="644">
        <v>779715.9</v>
      </c>
      <c r="J242" s="270">
        <v>535710.9</v>
      </c>
      <c r="K242" s="644">
        <v>662758.51</v>
      </c>
      <c r="L242" s="270">
        <v>455354.26</v>
      </c>
      <c r="M242" s="636">
        <v>24</v>
      </c>
      <c r="N242" s="639" t="s">
        <v>1503</v>
      </c>
      <c r="O242" s="639" t="s">
        <v>1637</v>
      </c>
      <c r="P242" s="636" t="s">
        <v>2033</v>
      </c>
      <c r="Q242" s="636" t="s">
        <v>2192</v>
      </c>
      <c r="R242" s="636" t="s">
        <v>2192</v>
      </c>
      <c r="S242" s="639" t="s">
        <v>2193</v>
      </c>
      <c r="T242" s="636" t="s">
        <v>1826</v>
      </c>
      <c r="U242" s="636" t="s">
        <v>1211</v>
      </c>
      <c r="V242" s="639" t="s">
        <v>1509</v>
      </c>
      <c r="W242" s="193"/>
      <c r="X242" s="193"/>
      <c r="Y242" s="193"/>
      <c r="Z242" s="193"/>
      <c r="AA242" s="193"/>
    </row>
    <row r="243" spans="1:27" s="267" customFormat="1" ht="56.25" customHeight="1">
      <c r="A243" s="647"/>
      <c r="B243" s="650"/>
      <c r="C243" s="650"/>
      <c r="D243" s="641"/>
      <c r="E243" s="638"/>
      <c r="F243" s="188"/>
      <c r="G243" s="196" t="s">
        <v>2194</v>
      </c>
      <c r="H243" s="195" t="s">
        <v>2195</v>
      </c>
      <c r="I243" s="694"/>
      <c r="J243" s="270">
        <v>244005</v>
      </c>
      <c r="K243" s="694"/>
      <c r="L243" s="270">
        <v>207404.25</v>
      </c>
      <c r="M243" s="647"/>
      <c r="N243" s="647"/>
      <c r="O243" s="657"/>
      <c r="P243" s="647"/>
      <c r="Q243" s="647"/>
      <c r="R243" s="647"/>
      <c r="S243" s="657"/>
      <c r="T243" s="647"/>
      <c r="U243" s="647"/>
      <c r="V243" s="647"/>
      <c r="W243" s="193"/>
      <c r="X243" s="193"/>
      <c r="Y243" s="193"/>
      <c r="Z243" s="193"/>
      <c r="AA243" s="193"/>
    </row>
    <row r="244" spans="1:27" s="267" customFormat="1" ht="27" customHeight="1">
      <c r="A244" s="658">
        <v>77</v>
      </c>
      <c r="B244" s="648" t="s">
        <v>2196</v>
      </c>
      <c r="C244" s="648" t="s">
        <v>1586</v>
      </c>
      <c r="D244" s="639" t="s">
        <v>2197</v>
      </c>
      <c r="E244" s="658" t="s">
        <v>2198</v>
      </c>
      <c r="F244" s="200" t="s">
        <v>2199</v>
      </c>
      <c r="G244" s="201"/>
      <c r="H244" s="209" t="s">
        <v>1512</v>
      </c>
      <c r="I244" s="659">
        <v>2561094.7999999998</v>
      </c>
      <c r="J244" s="203">
        <v>1079410</v>
      </c>
      <c r="K244" s="659">
        <v>2176930.58</v>
      </c>
      <c r="L244" s="203">
        <v>917498.5</v>
      </c>
      <c r="M244" s="658">
        <v>24</v>
      </c>
      <c r="N244" s="655" t="s">
        <v>1600</v>
      </c>
      <c r="O244" s="655" t="s">
        <v>1637</v>
      </c>
      <c r="P244" s="655" t="s">
        <v>2200</v>
      </c>
      <c r="Q244" s="658" t="s">
        <v>1888</v>
      </c>
      <c r="R244" s="658" t="s">
        <v>1888</v>
      </c>
      <c r="S244" s="655" t="s">
        <v>2201</v>
      </c>
      <c r="T244" s="658" t="s">
        <v>2202</v>
      </c>
      <c r="U244" s="658" t="s">
        <v>1471</v>
      </c>
      <c r="V244" s="658" t="s">
        <v>1509</v>
      </c>
      <c r="W244" s="193"/>
      <c r="X244" s="193"/>
      <c r="Y244" s="193"/>
      <c r="Z244" s="193"/>
      <c r="AA244" s="193"/>
    </row>
    <row r="245" spans="1:27" s="267" customFormat="1" ht="27.75" customHeight="1">
      <c r="A245" s="646"/>
      <c r="B245" s="698"/>
      <c r="C245" s="649"/>
      <c r="D245" s="640"/>
      <c r="E245" s="700"/>
      <c r="F245" s="210"/>
      <c r="G245" s="206" t="s">
        <v>2203</v>
      </c>
      <c r="H245" s="209" t="s">
        <v>1512</v>
      </c>
      <c r="I245" s="645"/>
      <c r="J245" s="203">
        <v>446770</v>
      </c>
      <c r="K245" s="696"/>
      <c r="L245" s="203">
        <v>379754.5</v>
      </c>
      <c r="M245" s="646"/>
      <c r="N245" s="646"/>
      <c r="O245" s="656"/>
      <c r="P245" s="711"/>
      <c r="Q245" s="711"/>
      <c r="R245" s="711"/>
      <c r="S245" s="656"/>
      <c r="T245" s="711"/>
      <c r="U245" s="711"/>
      <c r="V245" s="711"/>
      <c r="W245" s="193"/>
      <c r="X245" s="193"/>
      <c r="Y245" s="193"/>
      <c r="Z245" s="193"/>
      <c r="AA245" s="193"/>
    </row>
    <row r="246" spans="1:27" s="267" customFormat="1" ht="27.75" customHeight="1">
      <c r="A246" s="646"/>
      <c r="B246" s="698"/>
      <c r="C246" s="649"/>
      <c r="D246" s="640"/>
      <c r="E246" s="700"/>
      <c r="F246" s="225"/>
      <c r="G246" s="271" t="s">
        <v>2204</v>
      </c>
      <c r="H246" s="272" t="s">
        <v>1536</v>
      </c>
      <c r="I246" s="645"/>
      <c r="J246" s="203">
        <v>242825</v>
      </c>
      <c r="K246" s="696"/>
      <c r="L246" s="203">
        <v>206401.25</v>
      </c>
      <c r="M246" s="646"/>
      <c r="N246" s="646"/>
      <c r="O246" s="656"/>
      <c r="P246" s="711"/>
      <c r="Q246" s="711"/>
      <c r="R246" s="711"/>
      <c r="S246" s="656"/>
      <c r="T246" s="711"/>
      <c r="U246" s="711"/>
      <c r="V246" s="711"/>
      <c r="W246" s="193"/>
      <c r="X246" s="193"/>
      <c r="Y246" s="193"/>
      <c r="Z246" s="193"/>
      <c r="AA246" s="193"/>
    </row>
    <row r="247" spans="1:27" s="267" customFormat="1" ht="27.75" customHeight="1">
      <c r="A247" s="646"/>
      <c r="B247" s="698"/>
      <c r="C247" s="649"/>
      <c r="D247" s="640"/>
      <c r="E247" s="700"/>
      <c r="F247" s="225"/>
      <c r="G247" s="273" t="s">
        <v>2205</v>
      </c>
      <c r="H247" s="274" t="s">
        <v>1536</v>
      </c>
      <c r="I247" s="712"/>
      <c r="J247" s="203">
        <v>712789</v>
      </c>
      <c r="K247" s="696"/>
      <c r="L247" s="203">
        <v>605870.65</v>
      </c>
      <c r="M247" s="646"/>
      <c r="N247" s="646"/>
      <c r="O247" s="656"/>
      <c r="P247" s="711"/>
      <c r="Q247" s="711"/>
      <c r="R247" s="711"/>
      <c r="S247" s="656"/>
      <c r="T247" s="711"/>
      <c r="U247" s="711"/>
      <c r="V247" s="711"/>
      <c r="W247" s="193"/>
      <c r="X247" s="193"/>
      <c r="Y247" s="193"/>
      <c r="Z247" s="193"/>
      <c r="AA247" s="193"/>
    </row>
    <row r="248" spans="1:27" s="267" customFormat="1" ht="29.25" customHeight="1">
      <c r="A248" s="647"/>
      <c r="B248" s="699"/>
      <c r="C248" s="650"/>
      <c r="D248" s="641"/>
      <c r="E248" s="701"/>
      <c r="F248" s="211"/>
      <c r="G248" s="275" t="s">
        <v>2206</v>
      </c>
      <c r="H248" s="274" t="s">
        <v>1536</v>
      </c>
      <c r="I248" s="713"/>
      <c r="J248" s="270">
        <v>79300.800000000003</v>
      </c>
      <c r="K248" s="697"/>
      <c r="L248" s="203">
        <v>67405.679999999993</v>
      </c>
      <c r="M248" s="647"/>
      <c r="N248" s="647"/>
      <c r="O248" s="690"/>
      <c r="P248" s="691"/>
      <c r="Q248" s="691"/>
      <c r="R248" s="691"/>
      <c r="S248" s="690"/>
      <c r="T248" s="691"/>
      <c r="U248" s="691"/>
      <c r="V248" s="691"/>
      <c r="W248" s="193"/>
      <c r="X248" s="193"/>
      <c r="Y248" s="193"/>
      <c r="Z248" s="193"/>
      <c r="AA248" s="193"/>
    </row>
    <row r="249" spans="1:27" s="267" customFormat="1" ht="22.5" customHeight="1">
      <c r="A249" s="636">
        <v>78</v>
      </c>
      <c r="B249" s="648" t="s">
        <v>2207</v>
      </c>
      <c r="C249" s="648" t="s">
        <v>1586</v>
      </c>
      <c r="D249" s="639" t="s">
        <v>2208</v>
      </c>
      <c r="E249" s="692" t="s">
        <v>2209</v>
      </c>
      <c r="F249" s="232" t="s">
        <v>2050</v>
      </c>
      <c r="G249" s="276"/>
      <c r="H249" s="277" t="s">
        <v>2210</v>
      </c>
      <c r="I249" s="644">
        <v>260554.79</v>
      </c>
      <c r="J249" s="191">
        <v>132158.29</v>
      </c>
      <c r="K249" s="644">
        <v>221471.56</v>
      </c>
      <c r="L249" s="191">
        <v>112334.54</v>
      </c>
      <c r="M249" s="636">
        <v>20</v>
      </c>
      <c r="N249" s="639" t="s">
        <v>2211</v>
      </c>
      <c r="O249" s="639" t="s">
        <v>1530</v>
      </c>
      <c r="P249" s="636" t="s">
        <v>2212</v>
      </c>
      <c r="Q249" s="636" t="s">
        <v>2213</v>
      </c>
      <c r="R249" s="636" t="s">
        <v>2213</v>
      </c>
      <c r="S249" s="639" t="s">
        <v>2214</v>
      </c>
      <c r="T249" s="636" t="s">
        <v>1858</v>
      </c>
      <c r="U249" s="636" t="s">
        <v>2215</v>
      </c>
      <c r="V249" s="636" t="s">
        <v>1509</v>
      </c>
      <c r="W249" s="193"/>
      <c r="X249" s="193"/>
      <c r="Y249" s="193"/>
      <c r="Z249" s="193"/>
      <c r="AA249" s="193"/>
    </row>
    <row r="250" spans="1:27" s="267" customFormat="1" ht="29.25" customHeight="1">
      <c r="A250" s="637"/>
      <c r="B250" s="649"/>
      <c r="C250" s="649"/>
      <c r="D250" s="640"/>
      <c r="E250" s="710"/>
      <c r="F250" s="663"/>
      <c r="G250" s="266" t="s">
        <v>2216</v>
      </c>
      <c r="H250" s="218" t="s">
        <v>1645</v>
      </c>
      <c r="I250" s="653"/>
      <c r="J250" s="191">
        <v>73271.5</v>
      </c>
      <c r="K250" s="653"/>
      <c r="L250" s="191">
        <v>62280.77</v>
      </c>
      <c r="M250" s="637"/>
      <c r="N250" s="640"/>
      <c r="O250" s="640"/>
      <c r="P250" s="637"/>
      <c r="Q250" s="637"/>
      <c r="R250" s="637"/>
      <c r="S250" s="640"/>
      <c r="T250" s="637"/>
      <c r="U250" s="637"/>
      <c r="V250" s="637"/>
      <c r="W250" s="193"/>
      <c r="X250" s="193"/>
      <c r="Y250" s="193"/>
      <c r="Z250" s="193"/>
      <c r="AA250" s="193"/>
    </row>
    <row r="251" spans="1:27" s="267" customFormat="1" ht="30" customHeight="1">
      <c r="A251" s="646"/>
      <c r="B251" s="698"/>
      <c r="C251" s="650"/>
      <c r="D251" s="698"/>
      <c r="E251" s="700"/>
      <c r="F251" s="671"/>
      <c r="G251" s="221" t="s">
        <v>2217</v>
      </c>
      <c r="H251" s="218" t="s">
        <v>1550</v>
      </c>
      <c r="I251" s="645"/>
      <c r="J251" s="191">
        <v>55125</v>
      </c>
      <c r="K251" s="696"/>
      <c r="L251" s="191">
        <v>46856.25</v>
      </c>
      <c r="M251" s="646"/>
      <c r="N251" s="646"/>
      <c r="O251" s="709"/>
      <c r="P251" s="698"/>
      <c r="Q251" s="698"/>
      <c r="R251" s="698"/>
      <c r="S251" s="641"/>
      <c r="T251" s="698"/>
      <c r="U251" s="698"/>
      <c r="V251" s="651"/>
      <c r="W251" s="193"/>
      <c r="X251" s="193"/>
      <c r="Y251" s="193"/>
      <c r="Z251" s="193"/>
      <c r="AA251" s="193"/>
    </row>
    <row r="252" spans="1:27" s="267" customFormat="1" ht="55.5" customHeight="1">
      <c r="A252" s="636">
        <v>79</v>
      </c>
      <c r="B252" s="705" t="s">
        <v>2218</v>
      </c>
      <c r="C252" s="648" t="s">
        <v>1586</v>
      </c>
      <c r="D252" s="639" t="s">
        <v>2219</v>
      </c>
      <c r="E252" s="636" t="s">
        <v>2220</v>
      </c>
      <c r="F252" s="223" t="s">
        <v>2221</v>
      </c>
      <c r="G252" s="195"/>
      <c r="H252" s="195" t="s">
        <v>1671</v>
      </c>
      <c r="I252" s="706">
        <v>1413969</v>
      </c>
      <c r="J252" s="278">
        <v>745029</v>
      </c>
      <c r="K252" s="702">
        <v>1201873.6499999999</v>
      </c>
      <c r="L252" s="278">
        <v>633274.65</v>
      </c>
      <c r="M252" s="639">
        <v>24</v>
      </c>
      <c r="N252" s="639" t="s">
        <v>2211</v>
      </c>
      <c r="O252" s="639" t="s">
        <v>1591</v>
      </c>
      <c r="P252" s="636" t="s">
        <v>408</v>
      </c>
      <c r="Q252" s="636" t="s">
        <v>408</v>
      </c>
      <c r="R252" s="636" t="s">
        <v>408</v>
      </c>
      <c r="S252" s="639" t="s">
        <v>2387</v>
      </c>
      <c r="T252" s="636" t="s">
        <v>515</v>
      </c>
      <c r="U252" s="636"/>
      <c r="V252" s="636" t="s">
        <v>1593</v>
      </c>
      <c r="W252" s="193"/>
      <c r="X252" s="193"/>
      <c r="Y252" s="193"/>
      <c r="Z252" s="193"/>
      <c r="AA252" s="193"/>
    </row>
    <row r="253" spans="1:27" s="267" customFormat="1" ht="24">
      <c r="A253" s="646"/>
      <c r="B253" s="698"/>
      <c r="C253" s="649"/>
      <c r="D253" s="646"/>
      <c r="E253" s="700"/>
      <c r="F253" s="228"/>
      <c r="G253" s="229" t="s">
        <v>2222</v>
      </c>
      <c r="H253" s="195" t="s">
        <v>2223</v>
      </c>
      <c r="I253" s="707"/>
      <c r="J253" s="278">
        <v>553520</v>
      </c>
      <c r="K253" s="703"/>
      <c r="L253" s="278">
        <v>470492</v>
      </c>
      <c r="M253" s="646"/>
      <c r="N253" s="646"/>
      <c r="O253" s="640"/>
      <c r="P253" s="637"/>
      <c r="Q253" s="637"/>
      <c r="R253" s="637"/>
      <c r="S253" s="640"/>
      <c r="T253" s="637"/>
      <c r="U253" s="637"/>
      <c r="V253" s="637"/>
      <c r="W253" s="193"/>
      <c r="X253" s="193"/>
      <c r="Y253" s="193"/>
      <c r="Z253" s="193"/>
      <c r="AA253" s="193"/>
    </row>
    <row r="254" spans="1:27" s="267" customFormat="1" ht="24">
      <c r="A254" s="646"/>
      <c r="B254" s="698"/>
      <c r="C254" s="650"/>
      <c r="D254" s="646"/>
      <c r="E254" s="700"/>
      <c r="F254" s="232"/>
      <c r="G254" s="231" t="s">
        <v>2224</v>
      </c>
      <c r="H254" s="195" t="s">
        <v>2223</v>
      </c>
      <c r="I254" s="708"/>
      <c r="J254" s="278">
        <v>115420</v>
      </c>
      <c r="K254" s="704"/>
      <c r="L254" s="278">
        <v>98107</v>
      </c>
      <c r="M254" s="646"/>
      <c r="N254" s="646"/>
      <c r="O254" s="640"/>
      <c r="P254" s="638"/>
      <c r="Q254" s="638"/>
      <c r="R254" s="638"/>
      <c r="S254" s="640"/>
      <c r="T254" s="637"/>
      <c r="U254" s="637"/>
      <c r="V254" s="638"/>
      <c r="W254" s="193"/>
      <c r="X254" s="193"/>
      <c r="Y254" s="193"/>
      <c r="Z254" s="193"/>
      <c r="AA254" s="193"/>
    </row>
    <row r="255" spans="1:27" s="267" customFormat="1" ht="29.25" customHeight="1">
      <c r="A255" s="636">
        <v>80</v>
      </c>
      <c r="B255" s="648" t="s">
        <v>2225</v>
      </c>
      <c r="C255" s="648" t="s">
        <v>1586</v>
      </c>
      <c r="D255" s="639" t="s">
        <v>2226</v>
      </c>
      <c r="E255" s="636" t="s">
        <v>2227</v>
      </c>
      <c r="F255" s="233" t="s">
        <v>2228</v>
      </c>
      <c r="G255" s="189"/>
      <c r="H255" s="218" t="s">
        <v>1543</v>
      </c>
      <c r="I255" s="644">
        <v>1269162.83</v>
      </c>
      <c r="J255" s="191">
        <v>581625.83000000007</v>
      </c>
      <c r="K255" s="644">
        <v>1078788.3999999999</v>
      </c>
      <c r="L255" s="191">
        <v>494381.95</v>
      </c>
      <c r="M255" s="636">
        <v>30</v>
      </c>
      <c r="N255" s="639" t="s">
        <v>2229</v>
      </c>
      <c r="O255" s="639" t="s">
        <v>1637</v>
      </c>
      <c r="P255" s="639" t="s">
        <v>2230</v>
      </c>
      <c r="Q255" s="636" t="s">
        <v>2192</v>
      </c>
      <c r="R255" s="636" t="s">
        <v>2192</v>
      </c>
      <c r="S255" s="639" t="s">
        <v>2231</v>
      </c>
      <c r="T255" s="636" t="s">
        <v>1469</v>
      </c>
      <c r="U255" s="636" t="s">
        <v>1828</v>
      </c>
      <c r="V255" s="636" t="s">
        <v>1509</v>
      </c>
      <c r="W255" s="193"/>
      <c r="X255" s="193"/>
      <c r="Y255" s="193"/>
      <c r="Z255" s="193"/>
      <c r="AA255" s="193"/>
    </row>
    <row r="256" spans="1:27" s="267" customFormat="1" ht="27" customHeight="1">
      <c r="A256" s="646"/>
      <c r="B256" s="698"/>
      <c r="C256" s="649"/>
      <c r="D256" s="640"/>
      <c r="E256" s="700"/>
      <c r="F256" s="216"/>
      <c r="G256" s="221" t="s">
        <v>2232</v>
      </c>
      <c r="H256" s="218" t="s">
        <v>1732</v>
      </c>
      <c r="I256" s="645"/>
      <c r="J256" s="191">
        <v>625060</v>
      </c>
      <c r="K256" s="696"/>
      <c r="L256" s="191">
        <v>531301</v>
      </c>
      <c r="M256" s="646"/>
      <c r="N256" s="646"/>
      <c r="O256" s="640"/>
      <c r="P256" s="637"/>
      <c r="Q256" s="637"/>
      <c r="R256" s="637"/>
      <c r="S256" s="640"/>
      <c r="T256" s="637"/>
      <c r="U256" s="637"/>
      <c r="V256" s="637"/>
      <c r="W256" s="193"/>
      <c r="X256" s="193"/>
      <c r="Y256" s="193"/>
      <c r="Z256" s="193"/>
      <c r="AA256" s="193"/>
    </row>
    <row r="257" spans="1:27" s="267" customFormat="1" ht="27.75" customHeight="1">
      <c r="A257" s="647"/>
      <c r="B257" s="699"/>
      <c r="C257" s="650"/>
      <c r="D257" s="698"/>
      <c r="E257" s="701"/>
      <c r="F257" s="222"/>
      <c r="G257" s="217" t="s">
        <v>2233</v>
      </c>
      <c r="H257" s="218" t="s">
        <v>1543</v>
      </c>
      <c r="I257" s="654"/>
      <c r="J257" s="191">
        <v>62477</v>
      </c>
      <c r="K257" s="697"/>
      <c r="L257" s="191">
        <v>53105.45</v>
      </c>
      <c r="M257" s="647"/>
      <c r="N257" s="647"/>
      <c r="O257" s="641"/>
      <c r="P257" s="638"/>
      <c r="Q257" s="638"/>
      <c r="R257" s="638"/>
      <c r="S257" s="641"/>
      <c r="T257" s="638"/>
      <c r="U257" s="638"/>
      <c r="V257" s="638"/>
      <c r="W257" s="193"/>
      <c r="X257" s="193"/>
      <c r="Y257" s="193"/>
      <c r="Z257" s="193"/>
      <c r="AA257" s="193"/>
    </row>
    <row r="258" spans="1:27" s="267" customFormat="1" ht="66" customHeight="1">
      <c r="A258" s="636">
        <v>81</v>
      </c>
      <c r="B258" s="648" t="s">
        <v>2234</v>
      </c>
      <c r="C258" s="648" t="s">
        <v>1586</v>
      </c>
      <c r="D258" s="639" t="s">
        <v>2235</v>
      </c>
      <c r="E258" s="692" t="s">
        <v>2236</v>
      </c>
      <c r="F258" s="233" t="s">
        <v>2237</v>
      </c>
      <c r="G258" s="189"/>
      <c r="H258" s="190" t="s">
        <v>1529</v>
      </c>
      <c r="I258" s="279">
        <v>2987502</v>
      </c>
      <c r="J258" s="191">
        <v>1796157</v>
      </c>
      <c r="K258" s="279">
        <v>2539376.7000000002</v>
      </c>
      <c r="L258" s="191">
        <v>1526733.45</v>
      </c>
      <c r="M258" s="636">
        <v>30</v>
      </c>
      <c r="N258" s="639" t="s">
        <v>2229</v>
      </c>
      <c r="O258" s="639" t="s">
        <v>1637</v>
      </c>
      <c r="P258" s="639" t="s">
        <v>2238</v>
      </c>
      <c r="Q258" s="636" t="s">
        <v>2033</v>
      </c>
      <c r="R258" s="636" t="s">
        <v>2033</v>
      </c>
      <c r="S258" s="639" t="s">
        <v>2239</v>
      </c>
      <c r="T258" s="636" t="s">
        <v>1889</v>
      </c>
      <c r="U258" s="636" t="s">
        <v>2240</v>
      </c>
      <c r="V258" s="639" t="s">
        <v>1509</v>
      </c>
      <c r="W258" s="193"/>
      <c r="X258" s="193"/>
      <c r="Y258" s="193"/>
      <c r="Z258" s="193"/>
      <c r="AA258" s="193"/>
    </row>
    <row r="259" spans="1:27" s="267" customFormat="1" ht="43.5" customHeight="1">
      <c r="A259" s="646"/>
      <c r="B259" s="650"/>
      <c r="C259" s="650"/>
      <c r="D259" s="641"/>
      <c r="E259" s="693"/>
      <c r="F259" s="280"/>
      <c r="G259" s="206" t="s">
        <v>2241</v>
      </c>
      <c r="H259" s="190" t="s">
        <v>1536</v>
      </c>
      <c r="I259" s="281"/>
      <c r="J259" s="191">
        <v>1191345</v>
      </c>
      <c r="K259" s="282"/>
      <c r="L259" s="191">
        <v>1012643.25</v>
      </c>
      <c r="M259" s="646"/>
      <c r="N259" s="646"/>
      <c r="O259" s="640"/>
      <c r="P259" s="637"/>
      <c r="Q259" s="637"/>
      <c r="R259" s="637"/>
      <c r="S259" s="640"/>
      <c r="T259" s="637"/>
      <c r="U259" s="637"/>
      <c r="V259" s="641"/>
      <c r="W259" s="193"/>
      <c r="X259" s="193"/>
      <c r="Y259" s="193"/>
      <c r="Z259" s="193"/>
      <c r="AA259" s="193"/>
    </row>
    <row r="260" spans="1:27" s="267" customFormat="1" ht="40.5" customHeight="1">
      <c r="A260" s="658">
        <v>82</v>
      </c>
      <c r="B260" s="648" t="s">
        <v>2242</v>
      </c>
      <c r="C260" s="648" t="s">
        <v>1586</v>
      </c>
      <c r="D260" s="283" t="s">
        <v>2243</v>
      </c>
      <c r="E260" s="284" t="s">
        <v>2244</v>
      </c>
      <c r="F260" s="285" t="s">
        <v>2245</v>
      </c>
      <c r="G260" s="286"/>
      <c r="H260" s="209" t="s">
        <v>1512</v>
      </c>
      <c r="I260" s="659">
        <v>293504.5</v>
      </c>
      <c r="J260" s="203">
        <v>141920</v>
      </c>
      <c r="K260" s="659">
        <v>249478.82</v>
      </c>
      <c r="L260" s="191">
        <v>120632</v>
      </c>
      <c r="M260" s="658">
        <v>15</v>
      </c>
      <c r="N260" s="655" t="s">
        <v>2229</v>
      </c>
      <c r="O260" s="655" t="s">
        <v>1530</v>
      </c>
      <c r="P260" s="658" t="s">
        <v>2246</v>
      </c>
      <c r="Q260" s="658" t="s">
        <v>2247</v>
      </c>
      <c r="R260" s="658" t="s">
        <v>2247</v>
      </c>
      <c r="S260" s="655" t="s">
        <v>2248</v>
      </c>
      <c r="T260" s="658" t="s">
        <v>2249</v>
      </c>
      <c r="U260" s="658" t="s">
        <v>1470</v>
      </c>
      <c r="V260" s="658" t="s">
        <v>1509</v>
      </c>
      <c r="W260" s="193"/>
      <c r="X260" s="193"/>
      <c r="Y260" s="193"/>
      <c r="Z260" s="193"/>
      <c r="AA260" s="193"/>
    </row>
    <row r="261" spans="1:27" s="267" customFormat="1" ht="36" customHeight="1">
      <c r="A261" s="647"/>
      <c r="B261" s="650"/>
      <c r="C261" s="650"/>
      <c r="D261" s="287"/>
      <c r="E261" s="288"/>
      <c r="F261" s="236"/>
      <c r="G261" s="206" t="s">
        <v>2250</v>
      </c>
      <c r="H261" s="289" t="s">
        <v>1502</v>
      </c>
      <c r="I261" s="695"/>
      <c r="J261" s="203">
        <v>151584.5</v>
      </c>
      <c r="K261" s="695"/>
      <c r="L261" s="191">
        <v>128846.82</v>
      </c>
      <c r="M261" s="647"/>
      <c r="N261" s="647"/>
      <c r="O261" s="690"/>
      <c r="P261" s="691"/>
      <c r="Q261" s="691"/>
      <c r="R261" s="691"/>
      <c r="S261" s="690"/>
      <c r="T261" s="691"/>
      <c r="U261" s="691"/>
      <c r="V261" s="691"/>
      <c r="W261" s="193"/>
      <c r="X261" s="193"/>
      <c r="Y261" s="193"/>
      <c r="Z261" s="193"/>
      <c r="AA261" s="193"/>
    </row>
    <row r="262" spans="1:27" s="267" customFormat="1" ht="25.5" customHeight="1">
      <c r="A262" s="636">
        <v>83</v>
      </c>
      <c r="B262" s="648" t="s">
        <v>2251</v>
      </c>
      <c r="C262" s="648" t="s">
        <v>1586</v>
      </c>
      <c r="D262" s="639" t="s">
        <v>2252</v>
      </c>
      <c r="E262" s="692" t="s">
        <v>2253</v>
      </c>
      <c r="F262" s="285" t="s">
        <v>2254</v>
      </c>
      <c r="G262" s="196"/>
      <c r="H262" s="195" t="s">
        <v>1737</v>
      </c>
      <c r="I262" s="644">
        <v>446278.8</v>
      </c>
      <c r="J262" s="191">
        <v>246970</v>
      </c>
      <c r="K262" s="644">
        <v>379336.98</v>
      </c>
      <c r="L262" s="191">
        <v>209924.5</v>
      </c>
      <c r="M262" s="636">
        <v>30</v>
      </c>
      <c r="N262" s="639" t="s">
        <v>2229</v>
      </c>
      <c r="O262" s="655" t="s">
        <v>1530</v>
      </c>
      <c r="P262" s="636" t="s">
        <v>2032</v>
      </c>
      <c r="Q262" s="636" t="s">
        <v>2255</v>
      </c>
      <c r="R262" s="636" t="s">
        <v>2255</v>
      </c>
      <c r="S262" s="639" t="s">
        <v>2256</v>
      </c>
      <c r="T262" s="636" t="s">
        <v>2257</v>
      </c>
      <c r="U262" s="636" t="s">
        <v>1826</v>
      </c>
      <c r="V262" s="639" t="s">
        <v>1509</v>
      </c>
      <c r="W262" s="193"/>
      <c r="X262" s="193"/>
      <c r="Y262" s="193"/>
      <c r="Z262" s="193"/>
      <c r="AA262" s="193"/>
    </row>
    <row r="263" spans="1:27" s="267" customFormat="1" ht="40.5" customHeight="1">
      <c r="A263" s="646"/>
      <c r="B263" s="650"/>
      <c r="C263" s="650"/>
      <c r="D263" s="641"/>
      <c r="E263" s="693"/>
      <c r="F263" s="188"/>
      <c r="G263" s="196" t="s">
        <v>2258</v>
      </c>
      <c r="H263" s="195" t="s">
        <v>1671</v>
      </c>
      <c r="I263" s="694"/>
      <c r="J263" s="191">
        <v>199308.79999999999</v>
      </c>
      <c r="K263" s="694"/>
      <c r="L263" s="191">
        <v>169412.48000000001</v>
      </c>
      <c r="M263" s="646"/>
      <c r="N263" s="646"/>
      <c r="O263" s="690"/>
      <c r="P263" s="637"/>
      <c r="Q263" s="637"/>
      <c r="R263" s="637"/>
      <c r="S263" s="640"/>
      <c r="T263" s="637"/>
      <c r="U263" s="637"/>
      <c r="V263" s="640"/>
      <c r="W263" s="193"/>
      <c r="X263" s="193"/>
      <c r="Y263" s="193"/>
      <c r="Z263" s="193"/>
      <c r="AA263" s="193"/>
    </row>
    <row r="264" spans="1:27" s="267" customFormat="1" ht="41.65" customHeight="1">
      <c r="A264" s="665">
        <v>84</v>
      </c>
      <c r="B264" s="663" t="s">
        <v>2259</v>
      </c>
      <c r="C264" s="230" t="s">
        <v>1586</v>
      </c>
      <c r="D264" s="687" t="s">
        <v>2260</v>
      </c>
      <c r="E264" s="688" t="s">
        <v>2261</v>
      </c>
      <c r="F264" s="263" t="s">
        <v>2262</v>
      </c>
      <c r="G264" s="234"/>
      <c r="H264" s="195" t="s">
        <v>1671</v>
      </c>
      <c r="I264" s="644">
        <v>2356602</v>
      </c>
      <c r="J264" s="191">
        <v>1180155</v>
      </c>
      <c r="K264" s="644">
        <v>2003111.7</v>
      </c>
      <c r="L264" s="191">
        <v>1003131.75</v>
      </c>
      <c r="M264" s="636">
        <v>24</v>
      </c>
      <c r="N264" s="639" t="s">
        <v>1516</v>
      </c>
      <c r="O264" s="639" t="s">
        <v>1591</v>
      </c>
      <c r="P264" s="636" t="s">
        <v>387</v>
      </c>
      <c r="Q264" s="636" t="s">
        <v>387</v>
      </c>
      <c r="R264" s="636" t="s">
        <v>387</v>
      </c>
      <c r="S264" s="639" t="s">
        <v>2388</v>
      </c>
      <c r="T264" s="636" t="s">
        <v>2389</v>
      </c>
      <c r="U264" s="636"/>
      <c r="V264" s="683" t="s">
        <v>1593</v>
      </c>
      <c r="W264" s="193"/>
      <c r="X264" s="193"/>
      <c r="Y264" s="193"/>
      <c r="Z264" s="193"/>
      <c r="AA264" s="193"/>
    </row>
    <row r="265" spans="1:27" s="267" customFormat="1" ht="25.5" customHeight="1">
      <c r="A265" s="587"/>
      <c r="B265" s="627"/>
      <c r="C265" s="290"/>
      <c r="D265" s="629"/>
      <c r="E265" s="689"/>
      <c r="F265" s="243"/>
      <c r="G265" s="291" t="s">
        <v>2263</v>
      </c>
      <c r="H265" s="292" t="s">
        <v>2264</v>
      </c>
      <c r="I265" s="649"/>
      <c r="J265" s="293">
        <v>1176447</v>
      </c>
      <c r="K265" s="653"/>
      <c r="L265" s="293">
        <v>999979.95</v>
      </c>
      <c r="M265" s="637"/>
      <c r="N265" s="640"/>
      <c r="O265" s="640"/>
      <c r="P265" s="637"/>
      <c r="Q265" s="637"/>
      <c r="R265" s="637"/>
      <c r="S265" s="640"/>
      <c r="T265" s="637"/>
      <c r="U265" s="637"/>
      <c r="V265" s="684"/>
      <c r="W265" s="193"/>
      <c r="X265" s="193"/>
      <c r="Y265" s="193"/>
      <c r="Z265" s="193"/>
      <c r="AA265" s="193"/>
    </row>
    <row r="266" spans="1:27" s="267" customFormat="1" ht="50.25" customHeight="1">
      <c r="A266" s="665">
        <v>85</v>
      </c>
      <c r="B266" s="663" t="s">
        <v>2265</v>
      </c>
      <c r="C266" s="663" t="s">
        <v>1586</v>
      </c>
      <c r="D266" s="626" t="s">
        <v>2266</v>
      </c>
      <c r="E266" s="665" t="s">
        <v>2267</v>
      </c>
      <c r="F266" s="243" t="s">
        <v>2268</v>
      </c>
      <c r="G266" s="266"/>
      <c r="H266" s="264" t="s">
        <v>1671</v>
      </c>
      <c r="I266" s="611">
        <v>2895495</v>
      </c>
      <c r="J266" s="192">
        <v>1495895</v>
      </c>
      <c r="K266" s="685">
        <v>2461170.75</v>
      </c>
      <c r="L266" s="192">
        <v>1271510.75</v>
      </c>
      <c r="M266" s="578">
        <v>24</v>
      </c>
      <c r="N266" s="577" t="s">
        <v>2229</v>
      </c>
      <c r="O266" s="577" t="s">
        <v>1504</v>
      </c>
      <c r="P266" s="577" t="s">
        <v>408</v>
      </c>
      <c r="Q266" s="577" t="s">
        <v>408</v>
      </c>
      <c r="R266" s="577" t="s">
        <v>408</v>
      </c>
      <c r="S266" s="596" t="s">
        <v>2390</v>
      </c>
      <c r="T266" s="577" t="s">
        <v>2389</v>
      </c>
      <c r="U266" s="596"/>
      <c r="V266" s="661" t="s">
        <v>1593</v>
      </c>
      <c r="W266" s="193"/>
      <c r="X266" s="193"/>
      <c r="Y266" s="193"/>
      <c r="Z266" s="193"/>
      <c r="AA266" s="193"/>
    </row>
    <row r="267" spans="1:27" s="295" customFormat="1" ht="25.5" customHeight="1">
      <c r="A267" s="587"/>
      <c r="B267" s="627"/>
      <c r="C267" s="671"/>
      <c r="D267" s="629"/>
      <c r="E267" s="587"/>
      <c r="F267" s="294"/>
      <c r="G267" s="266" t="s">
        <v>2269</v>
      </c>
      <c r="H267" s="265" t="s">
        <v>2264</v>
      </c>
      <c r="I267" s="621"/>
      <c r="J267" s="192">
        <v>1399600</v>
      </c>
      <c r="K267" s="686"/>
      <c r="L267" s="192">
        <v>1189660</v>
      </c>
      <c r="M267" s="578"/>
      <c r="N267" s="577"/>
      <c r="O267" s="577"/>
      <c r="P267" s="577"/>
      <c r="Q267" s="577"/>
      <c r="R267" s="577"/>
      <c r="S267" s="577"/>
      <c r="T267" s="577"/>
      <c r="U267" s="577"/>
      <c r="V267" s="662"/>
    </row>
    <row r="268" spans="1:27" s="295" customFormat="1" ht="46.5" customHeight="1">
      <c r="A268" s="665">
        <v>86</v>
      </c>
      <c r="B268" s="633" t="s">
        <v>2270</v>
      </c>
      <c r="C268" s="663" t="s">
        <v>1586</v>
      </c>
      <c r="D268" s="677" t="s">
        <v>2271</v>
      </c>
      <c r="E268" s="665" t="s">
        <v>2272</v>
      </c>
      <c r="F268" s="241" t="s">
        <v>2273</v>
      </c>
      <c r="G268" s="266"/>
      <c r="H268" s="265" t="s">
        <v>1512</v>
      </c>
      <c r="I268" s="611">
        <v>2718105.8000000003</v>
      </c>
      <c r="J268" s="192">
        <v>402895.89</v>
      </c>
      <c r="K268" s="611">
        <v>2310389.91</v>
      </c>
      <c r="L268" s="192">
        <v>342461.5</v>
      </c>
      <c r="M268" s="578">
        <v>30</v>
      </c>
      <c r="N268" s="626" t="s">
        <v>1600</v>
      </c>
      <c r="O268" s="577" t="s">
        <v>1504</v>
      </c>
      <c r="P268" s="596" t="s">
        <v>2274</v>
      </c>
      <c r="Q268" s="578" t="s">
        <v>1468</v>
      </c>
      <c r="R268" s="578" t="s">
        <v>1468</v>
      </c>
      <c r="S268" s="577" t="s">
        <v>2275</v>
      </c>
      <c r="T268" s="578" t="s">
        <v>1828</v>
      </c>
      <c r="U268" s="578" t="s">
        <v>2276</v>
      </c>
      <c r="V268" s="682" t="s">
        <v>1509</v>
      </c>
    </row>
    <row r="269" spans="1:27" s="295" customFormat="1" ht="25.5" customHeight="1">
      <c r="A269" s="591"/>
      <c r="B269" s="675"/>
      <c r="C269" s="674"/>
      <c r="D269" s="678"/>
      <c r="E269" s="680"/>
      <c r="F269" s="241"/>
      <c r="G269" s="220" t="s">
        <v>2277</v>
      </c>
      <c r="H269" s="265" t="s">
        <v>2278</v>
      </c>
      <c r="I269" s="621"/>
      <c r="J269" s="192">
        <v>664549.97</v>
      </c>
      <c r="K269" s="611"/>
      <c r="L269" s="192">
        <v>564867.47</v>
      </c>
      <c r="M269" s="578"/>
      <c r="N269" s="586"/>
      <c r="O269" s="577"/>
      <c r="P269" s="578"/>
      <c r="Q269" s="578"/>
      <c r="R269" s="578"/>
      <c r="S269" s="577"/>
      <c r="T269" s="578"/>
      <c r="U269" s="578"/>
      <c r="V269" s="682"/>
    </row>
    <row r="270" spans="1:27" s="295" customFormat="1" ht="25.5" customHeight="1">
      <c r="A270" s="591"/>
      <c r="B270" s="675"/>
      <c r="C270" s="674"/>
      <c r="D270" s="678"/>
      <c r="E270" s="680"/>
      <c r="F270" s="242"/>
      <c r="G270" s="220" t="s">
        <v>2279</v>
      </c>
      <c r="H270" s="265" t="s">
        <v>1512</v>
      </c>
      <c r="I270" s="621"/>
      <c r="J270" s="192">
        <v>419199.97</v>
      </c>
      <c r="K270" s="611"/>
      <c r="L270" s="192">
        <v>356319.97</v>
      </c>
      <c r="M270" s="578"/>
      <c r="N270" s="586"/>
      <c r="O270" s="577"/>
      <c r="P270" s="578"/>
      <c r="Q270" s="578"/>
      <c r="R270" s="578"/>
      <c r="S270" s="577"/>
      <c r="T270" s="578"/>
      <c r="U270" s="578"/>
      <c r="V270" s="682"/>
    </row>
    <row r="271" spans="1:27" s="295" customFormat="1" ht="25.5" customHeight="1">
      <c r="A271" s="591"/>
      <c r="B271" s="675"/>
      <c r="C271" s="674"/>
      <c r="D271" s="678"/>
      <c r="E271" s="680"/>
      <c r="F271" s="242"/>
      <c r="G271" s="220" t="s">
        <v>2280</v>
      </c>
      <c r="H271" s="265" t="s">
        <v>1512</v>
      </c>
      <c r="I271" s="621"/>
      <c r="J271" s="192">
        <v>405110</v>
      </c>
      <c r="K271" s="611"/>
      <c r="L271" s="192">
        <v>344343.5</v>
      </c>
      <c r="M271" s="578"/>
      <c r="N271" s="586"/>
      <c r="O271" s="577"/>
      <c r="P271" s="578"/>
      <c r="Q271" s="578"/>
      <c r="R271" s="578"/>
      <c r="S271" s="577"/>
      <c r="T271" s="578"/>
      <c r="U271" s="578"/>
      <c r="V271" s="682"/>
    </row>
    <row r="272" spans="1:27" s="295" customFormat="1" ht="20.65" customHeight="1">
      <c r="A272" s="591"/>
      <c r="B272" s="675"/>
      <c r="C272" s="674"/>
      <c r="D272" s="678"/>
      <c r="E272" s="680"/>
      <c r="F272" s="242"/>
      <c r="G272" s="220" t="s">
        <v>2281</v>
      </c>
      <c r="H272" s="265" t="s">
        <v>1512</v>
      </c>
      <c r="I272" s="621"/>
      <c r="J272" s="192">
        <v>413700</v>
      </c>
      <c r="K272" s="611"/>
      <c r="L272" s="192">
        <v>351645</v>
      </c>
      <c r="M272" s="578"/>
      <c r="N272" s="586"/>
      <c r="O272" s="577"/>
      <c r="P272" s="578"/>
      <c r="Q272" s="578"/>
      <c r="R272" s="578"/>
      <c r="S272" s="577"/>
      <c r="T272" s="578"/>
      <c r="U272" s="578"/>
      <c r="V272" s="682"/>
    </row>
    <row r="273" spans="1:27" s="295" customFormat="1" ht="21.75" customHeight="1">
      <c r="A273" s="587"/>
      <c r="B273" s="676"/>
      <c r="C273" s="671"/>
      <c r="D273" s="679"/>
      <c r="E273" s="681"/>
      <c r="F273" s="243"/>
      <c r="G273" s="275" t="s">
        <v>2282</v>
      </c>
      <c r="H273" s="265" t="s">
        <v>1512</v>
      </c>
      <c r="I273" s="621"/>
      <c r="J273" s="192">
        <v>412649.97</v>
      </c>
      <c r="K273" s="611"/>
      <c r="L273" s="192">
        <v>350752.47</v>
      </c>
      <c r="M273" s="578"/>
      <c r="N273" s="629"/>
      <c r="O273" s="577"/>
      <c r="P273" s="578"/>
      <c r="Q273" s="578"/>
      <c r="R273" s="578"/>
      <c r="S273" s="577"/>
      <c r="T273" s="578"/>
      <c r="U273" s="578"/>
      <c r="V273" s="682"/>
    </row>
    <row r="274" spans="1:27" s="295" customFormat="1" ht="28.5" customHeight="1">
      <c r="A274" s="578">
        <v>87</v>
      </c>
      <c r="B274" s="621" t="s">
        <v>2283</v>
      </c>
      <c r="C274" s="663" t="s">
        <v>1586</v>
      </c>
      <c r="D274" s="577" t="s">
        <v>2284</v>
      </c>
      <c r="E274" s="578" t="s">
        <v>2285</v>
      </c>
      <c r="F274" s="242" t="s">
        <v>2286</v>
      </c>
      <c r="G274" s="266"/>
      <c r="H274" s="190" t="s">
        <v>1543</v>
      </c>
      <c r="I274" s="592">
        <v>363800</v>
      </c>
      <c r="J274" s="192">
        <v>150350</v>
      </c>
      <c r="K274" s="592">
        <v>309230</v>
      </c>
      <c r="L274" s="191">
        <v>127797.5</v>
      </c>
      <c r="M274" s="665">
        <v>20</v>
      </c>
      <c r="N274" s="626" t="s">
        <v>2229</v>
      </c>
      <c r="O274" s="626" t="s">
        <v>1530</v>
      </c>
      <c r="P274" s="665" t="s">
        <v>2287</v>
      </c>
      <c r="Q274" s="665" t="s">
        <v>1889</v>
      </c>
      <c r="R274" s="665" t="s">
        <v>1889</v>
      </c>
      <c r="S274" s="626" t="s">
        <v>2288</v>
      </c>
      <c r="T274" s="665" t="s">
        <v>1828</v>
      </c>
      <c r="U274" s="665" t="s">
        <v>2289</v>
      </c>
      <c r="V274" s="626" t="s">
        <v>1509</v>
      </c>
    </row>
    <row r="275" spans="1:27" s="295" customFormat="1" ht="25.5" customHeight="1">
      <c r="A275" s="578"/>
      <c r="B275" s="621"/>
      <c r="C275" s="674"/>
      <c r="D275" s="577"/>
      <c r="E275" s="588"/>
      <c r="F275" s="241"/>
      <c r="G275" s="275" t="s">
        <v>2290</v>
      </c>
      <c r="H275" s="190" t="s">
        <v>1732</v>
      </c>
      <c r="I275" s="590"/>
      <c r="J275" s="192">
        <v>98300</v>
      </c>
      <c r="K275" s="590"/>
      <c r="L275" s="191">
        <v>83555</v>
      </c>
      <c r="M275" s="591"/>
      <c r="N275" s="586"/>
      <c r="O275" s="586"/>
      <c r="P275" s="591"/>
      <c r="Q275" s="591"/>
      <c r="R275" s="591"/>
      <c r="S275" s="586"/>
      <c r="T275" s="591"/>
      <c r="U275" s="591"/>
      <c r="V275" s="586"/>
    </row>
    <row r="276" spans="1:27" s="295" customFormat="1" ht="25.5" customHeight="1">
      <c r="A276" s="578"/>
      <c r="B276" s="621"/>
      <c r="C276" s="671"/>
      <c r="D276" s="577"/>
      <c r="E276" s="588"/>
      <c r="F276" s="243"/>
      <c r="G276" s="275" t="s">
        <v>2291</v>
      </c>
      <c r="H276" s="190" t="s">
        <v>1732</v>
      </c>
      <c r="I276" s="670"/>
      <c r="J276" s="192">
        <v>115150</v>
      </c>
      <c r="K276" s="670"/>
      <c r="L276" s="191">
        <v>97877.5</v>
      </c>
      <c r="M276" s="587"/>
      <c r="N276" s="629"/>
      <c r="O276" s="629"/>
      <c r="P276" s="587"/>
      <c r="Q276" s="587"/>
      <c r="R276" s="587"/>
      <c r="S276" s="629"/>
      <c r="T276" s="587"/>
      <c r="U276" s="587"/>
      <c r="V276" s="629"/>
    </row>
    <row r="277" spans="1:27" s="295" customFormat="1" ht="25.5" customHeight="1">
      <c r="A277" s="665">
        <v>88</v>
      </c>
      <c r="B277" s="623" t="s">
        <v>2292</v>
      </c>
      <c r="C277" s="663" t="s">
        <v>1586</v>
      </c>
      <c r="D277" s="626" t="s">
        <v>2293</v>
      </c>
      <c r="E277" s="672" t="s">
        <v>2294</v>
      </c>
      <c r="F277" s="247" t="s">
        <v>2295</v>
      </c>
      <c r="G277" s="196"/>
      <c r="H277" s="296" t="s">
        <v>1645</v>
      </c>
      <c r="I277" s="592">
        <v>1125764</v>
      </c>
      <c r="J277" s="297">
        <v>489712</v>
      </c>
      <c r="K277" s="592">
        <v>956899.4</v>
      </c>
      <c r="L277" s="298">
        <v>416255.2</v>
      </c>
      <c r="M277" s="637">
        <v>30</v>
      </c>
      <c r="N277" s="668" t="s">
        <v>2211</v>
      </c>
      <c r="O277" s="640" t="s">
        <v>1504</v>
      </c>
      <c r="P277" s="668" t="s">
        <v>2296</v>
      </c>
      <c r="Q277" s="666" t="s">
        <v>2297</v>
      </c>
      <c r="R277" s="666" t="s">
        <v>2297</v>
      </c>
      <c r="S277" s="668" t="s">
        <v>2298</v>
      </c>
      <c r="T277" s="666" t="s">
        <v>1828</v>
      </c>
      <c r="U277" s="666" t="s">
        <v>2289</v>
      </c>
      <c r="V277" s="668" t="s">
        <v>1509</v>
      </c>
    </row>
    <row r="278" spans="1:27" s="295" customFormat="1" ht="34.15" customHeight="1">
      <c r="A278" s="587"/>
      <c r="B278" s="627"/>
      <c r="C278" s="671"/>
      <c r="D278" s="629"/>
      <c r="E278" s="673"/>
      <c r="F278" s="240"/>
      <c r="G278" s="299" t="s">
        <v>2299</v>
      </c>
      <c r="H278" s="300" t="s">
        <v>1529</v>
      </c>
      <c r="I278" s="670"/>
      <c r="J278" s="301">
        <v>636052</v>
      </c>
      <c r="K278" s="670"/>
      <c r="L278" s="302">
        <v>540644.19999999995</v>
      </c>
      <c r="M278" s="637"/>
      <c r="N278" s="669"/>
      <c r="O278" s="640"/>
      <c r="P278" s="667"/>
      <c r="Q278" s="667"/>
      <c r="R278" s="667"/>
      <c r="S278" s="669"/>
      <c r="T278" s="667"/>
      <c r="U278" s="667"/>
      <c r="V278" s="669"/>
    </row>
    <row r="279" spans="1:27" s="295" customFormat="1" ht="42" customHeight="1">
      <c r="A279" s="578">
        <v>89</v>
      </c>
      <c r="B279" s="596" t="s">
        <v>2300</v>
      </c>
      <c r="C279" s="663" t="s">
        <v>1586</v>
      </c>
      <c r="D279" s="578" t="s">
        <v>2301</v>
      </c>
      <c r="E279" s="578" t="s">
        <v>2302</v>
      </c>
      <c r="F279" s="294" t="s">
        <v>2303</v>
      </c>
      <c r="G279" s="266"/>
      <c r="H279" s="265" t="s">
        <v>1512</v>
      </c>
      <c r="I279" s="611">
        <v>1132937.8500000001</v>
      </c>
      <c r="J279" s="192">
        <v>589394</v>
      </c>
      <c r="K279" s="611">
        <v>962997.17</v>
      </c>
      <c r="L279" s="192">
        <v>500984.9</v>
      </c>
      <c r="M279" s="578">
        <v>30</v>
      </c>
      <c r="N279" s="577" t="s">
        <v>2229</v>
      </c>
      <c r="O279" s="577" t="s">
        <v>1504</v>
      </c>
      <c r="P279" s="577" t="s">
        <v>408</v>
      </c>
      <c r="Q279" s="577" t="s">
        <v>408</v>
      </c>
      <c r="R279" s="577" t="s">
        <v>408</v>
      </c>
      <c r="S279" s="596" t="s">
        <v>2391</v>
      </c>
      <c r="T279" s="577" t="s">
        <v>2389</v>
      </c>
      <c r="U279" s="660">
        <v>43930</v>
      </c>
      <c r="V279" s="661" t="s">
        <v>1593</v>
      </c>
    </row>
    <row r="280" spans="1:27" s="295" customFormat="1" ht="71.25" customHeight="1">
      <c r="A280" s="665"/>
      <c r="B280" s="665"/>
      <c r="C280" s="664"/>
      <c r="D280" s="665"/>
      <c r="E280" s="665"/>
      <c r="F280" s="241"/>
      <c r="G280" s="266" t="s">
        <v>2304</v>
      </c>
      <c r="H280" s="265" t="s">
        <v>2305</v>
      </c>
      <c r="I280" s="592"/>
      <c r="J280" s="192">
        <v>543543.85</v>
      </c>
      <c r="K280" s="611"/>
      <c r="L280" s="192">
        <v>462012.27</v>
      </c>
      <c r="M280" s="578"/>
      <c r="N280" s="577"/>
      <c r="O280" s="577"/>
      <c r="P280" s="577"/>
      <c r="Q280" s="577"/>
      <c r="R280" s="577"/>
      <c r="S280" s="596"/>
      <c r="T280" s="577"/>
      <c r="U280" s="577"/>
      <c r="V280" s="662"/>
    </row>
    <row r="281" spans="1:27" s="267" customFormat="1" ht="37.5" customHeight="1">
      <c r="A281" s="658">
        <v>90</v>
      </c>
      <c r="B281" s="648" t="s">
        <v>2306</v>
      </c>
      <c r="C281" s="648" t="s">
        <v>1539</v>
      </c>
      <c r="D281" s="639" t="s">
        <v>2307</v>
      </c>
      <c r="E281" s="655" t="s">
        <v>2308</v>
      </c>
      <c r="F281" s="245" t="s">
        <v>82</v>
      </c>
      <c r="G281" s="201"/>
      <c r="H281" s="209" t="s">
        <v>2210</v>
      </c>
      <c r="I281" s="659">
        <v>2707466.44</v>
      </c>
      <c r="J281" s="203">
        <v>1434641.71</v>
      </c>
      <c r="K281" s="659">
        <v>2301346.4700000002</v>
      </c>
      <c r="L281" s="203">
        <v>1219445.45</v>
      </c>
      <c r="M281" s="658">
        <v>24</v>
      </c>
      <c r="N281" s="655" t="s">
        <v>2211</v>
      </c>
      <c r="O281" s="655" t="s">
        <v>1530</v>
      </c>
      <c r="P281" s="655" t="s">
        <v>2309</v>
      </c>
      <c r="Q281" s="658" t="s">
        <v>2310</v>
      </c>
      <c r="R281" s="658" t="s">
        <v>2310</v>
      </c>
      <c r="S281" s="655" t="s">
        <v>2311</v>
      </c>
      <c r="T281" s="658" t="s">
        <v>2287</v>
      </c>
      <c r="U281" s="658" t="s">
        <v>1211</v>
      </c>
      <c r="V281" s="658" t="s">
        <v>1509</v>
      </c>
      <c r="W281" s="193"/>
      <c r="X281" s="193"/>
      <c r="Y281" s="193"/>
      <c r="Z281" s="193"/>
      <c r="AA281" s="193"/>
    </row>
    <row r="282" spans="1:27" s="267" customFormat="1" ht="30" customHeight="1">
      <c r="A282" s="647"/>
      <c r="B282" s="647"/>
      <c r="C282" s="650"/>
      <c r="D282" s="647"/>
      <c r="E282" s="657"/>
      <c r="F282" s="237"/>
      <c r="G282" s="246" t="s">
        <v>2312</v>
      </c>
      <c r="H282" s="213" t="s">
        <v>1645</v>
      </c>
      <c r="I282" s="654"/>
      <c r="J282" s="203">
        <v>1272824.73</v>
      </c>
      <c r="K282" s="654"/>
      <c r="L282" s="203">
        <v>1081901.02</v>
      </c>
      <c r="M282" s="647"/>
      <c r="N282" s="647"/>
      <c r="O282" s="641"/>
      <c r="P282" s="638"/>
      <c r="Q282" s="638"/>
      <c r="R282" s="638"/>
      <c r="S282" s="641"/>
      <c r="T282" s="638"/>
      <c r="U282" s="638"/>
      <c r="V282" s="638"/>
      <c r="W282" s="193"/>
      <c r="X282" s="193"/>
      <c r="Y282" s="193"/>
      <c r="Z282" s="193"/>
      <c r="AA282" s="193"/>
    </row>
    <row r="283" spans="1:27" s="267" customFormat="1" ht="35.65" customHeight="1">
      <c r="A283" s="636">
        <v>91</v>
      </c>
      <c r="B283" s="648" t="s">
        <v>2313</v>
      </c>
      <c r="C283" s="648" t="s">
        <v>1539</v>
      </c>
      <c r="D283" s="639" t="s">
        <v>2314</v>
      </c>
      <c r="E283" s="639" t="s">
        <v>2315</v>
      </c>
      <c r="F283" s="245" t="s">
        <v>82</v>
      </c>
      <c r="G283" s="189"/>
      <c r="H283" s="190" t="s">
        <v>2210</v>
      </c>
      <c r="I283" s="644">
        <v>3452844.43</v>
      </c>
      <c r="J283" s="191">
        <v>1223095.93</v>
      </c>
      <c r="K283" s="644">
        <v>2549775.91</v>
      </c>
      <c r="L283" s="191">
        <v>1039631.54</v>
      </c>
      <c r="M283" s="636">
        <v>24</v>
      </c>
      <c r="N283" s="655" t="s">
        <v>2211</v>
      </c>
      <c r="O283" s="639" t="s">
        <v>1591</v>
      </c>
      <c r="P283" s="636" t="s">
        <v>2033</v>
      </c>
      <c r="Q283" s="636" t="s">
        <v>2316</v>
      </c>
      <c r="R283" s="636" t="s">
        <v>2316</v>
      </c>
      <c r="S283" s="639" t="s">
        <v>2317</v>
      </c>
      <c r="T283" s="636" t="s">
        <v>1889</v>
      </c>
      <c r="U283" s="636" t="s">
        <v>1211</v>
      </c>
      <c r="V283" s="639" t="s">
        <v>1509</v>
      </c>
      <c r="W283" s="193"/>
      <c r="X283" s="193"/>
      <c r="Y283" s="193"/>
      <c r="Z283" s="193"/>
      <c r="AA283" s="193"/>
    </row>
    <row r="284" spans="1:27" s="267" customFormat="1" ht="27.75" customHeight="1">
      <c r="A284" s="637"/>
      <c r="B284" s="649"/>
      <c r="C284" s="649"/>
      <c r="D284" s="640"/>
      <c r="E284" s="640"/>
      <c r="F284" s="245"/>
      <c r="G284" s="304" t="s">
        <v>2318</v>
      </c>
      <c r="H284" s="190" t="s">
        <v>1550</v>
      </c>
      <c r="I284" s="653"/>
      <c r="J284" s="191">
        <v>2030268.05</v>
      </c>
      <c r="K284" s="653"/>
      <c r="L284" s="191">
        <v>1340585.99</v>
      </c>
      <c r="M284" s="637"/>
      <c r="N284" s="656"/>
      <c r="O284" s="640"/>
      <c r="P284" s="637"/>
      <c r="Q284" s="637"/>
      <c r="R284" s="637"/>
      <c r="S284" s="640"/>
      <c r="T284" s="637"/>
      <c r="U284" s="637"/>
      <c r="V284" s="640"/>
      <c r="W284" s="193"/>
      <c r="X284" s="193"/>
      <c r="Y284" s="193"/>
      <c r="Z284" s="193"/>
      <c r="AA284" s="193"/>
    </row>
    <row r="285" spans="1:27" s="267" customFormat="1" ht="42" customHeight="1">
      <c r="A285" s="638"/>
      <c r="B285" s="647"/>
      <c r="C285" s="650"/>
      <c r="D285" s="647"/>
      <c r="E285" s="657"/>
      <c r="F285" s="194"/>
      <c r="G285" s="195" t="s">
        <v>2319</v>
      </c>
      <c r="H285" s="190" t="s">
        <v>2210</v>
      </c>
      <c r="I285" s="654"/>
      <c r="J285" s="191">
        <v>199480.45</v>
      </c>
      <c r="K285" s="654"/>
      <c r="L285" s="191">
        <v>169558.38</v>
      </c>
      <c r="M285" s="647"/>
      <c r="N285" s="647"/>
      <c r="O285" s="641"/>
      <c r="P285" s="638"/>
      <c r="Q285" s="638"/>
      <c r="R285" s="638"/>
      <c r="S285" s="641"/>
      <c r="T285" s="638"/>
      <c r="U285" s="638"/>
      <c r="V285" s="641"/>
      <c r="W285" s="193"/>
      <c r="X285" s="193"/>
      <c r="Y285" s="193"/>
      <c r="Z285" s="193"/>
      <c r="AA285" s="193"/>
    </row>
    <row r="286" spans="1:27" s="267" customFormat="1" ht="36">
      <c r="A286" s="636">
        <v>92</v>
      </c>
      <c r="B286" s="648" t="s">
        <v>2320</v>
      </c>
      <c r="C286" s="648" t="s">
        <v>1539</v>
      </c>
      <c r="D286" s="639" t="s">
        <v>2321</v>
      </c>
      <c r="E286" s="636" t="s">
        <v>2322</v>
      </c>
      <c r="F286" s="188" t="s">
        <v>2323</v>
      </c>
      <c r="G286" s="196"/>
      <c r="H286" s="190" t="s">
        <v>2210</v>
      </c>
      <c r="I286" s="644">
        <v>3000000</v>
      </c>
      <c r="J286" s="191">
        <v>1200000</v>
      </c>
      <c r="K286" s="644">
        <v>2550000</v>
      </c>
      <c r="L286" s="191">
        <v>1020000</v>
      </c>
      <c r="M286" s="636">
        <v>27</v>
      </c>
      <c r="N286" s="639" t="s">
        <v>2211</v>
      </c>
      <c r="O286" s="639" t="s">
        <v>1591</v>
      </c>
      <c r="P286" s="639" t="s">
        <v>2324</v>
      </c>
      <c r="Q286" s="636" t="s">
        <v>2325</v>
      </c>
      <c r="R286" s="636" t="s">
        <v>2325</v>
      </c>
      <c r="S286" s="639" t="s">
        <v>2326</v>
      </c>
      <c r="T286" s="636" t="s">
        <v>1896</v>
      </c>
      <c r="U286" s="636" t="s">
        <v>2212</v>
      </c>
      <c r="V286" s="636" t="s">
        <v>1509</v>
      </c>
      <c r="W286" s="193"/>
      <c r="X286" s="193"/>
      <c r="Y286" s="193"/>
      <c r="Z286" s="193"/>
      <c r="AA286" s="193"/>
    </row>
    <row r="287" spans="1:27" s="267" customFormat="1" ht="30" customHeight="1">
      <c r="A287" s="637"/>
      <c r="B287" s="646"/>
      <c r="C287" s="649"/>
      <c r="D287" s="651"/>
      <c r="E287" s="646"/>
      <c r="F287" s="194"/>
      <c r="G287" s="196" t="s">
        <v>2327</v>
      </c>
      <c r="H287" s="190" t="s">
        <v>1512</v>
      </c>
      <c r="I287" s="645"/>
      <c r="J287" s="191">
        <v>1200000</v>
      </c>
      <c r="K287" s="645"/>
      <c r="L287" s="191">
        <v>1020000</v>
      </c>
      <c r="M287" s="646"/>
      <c r="N287" s="646"/>
      <c r="O287" s="640"/>
      <c r="P287" s="637"/>
      <c r="Q287" s="637"/>
      <c r="R287" s="637"/>
      <c r="S287" s="640"/>
      <c r="T287" s="637"/>
      <c r="U287" s="637"/>
      <c r="V287" s="637"/>
      <c r="W287" s="193"/>
      <c r="X287" s="193"/>
      <c r="Y287" s="193"/>
      <c r="Z287" s="193"/>
      <c r="AA287" s="193"/>
    </row>
    <row r="288" spans="1:27" s="267" customFormat="1" ht="30.75" customHeight="1">
      <c r="A288" s="638"/>
      <c r="B288" s="647"/>
      <c r="C288" s="650"/>
      <c r="D288" s="652"/>
      <c r="E288" s="647"/>
      <c r="F288" s="194"/>
      <c r="G288" s="195" t="s">
        <v>2328</v>
      </c>
      <c r="H288" s="305" t="s">
        <v>1720</v>
      </c>
      <c r="I288" s="645"/>
      <c r="J288" s="293">
        <v>600000</v>
      </c>
      <c r="K288" s="645"/>
      <c r="L288" s="293">
        <v>510000</v>
      </c>
      <c r="M288" s="647"/>
      <c r="N288" s="647"/>
      <c r="O288" s="641"/>
      <c r="P288" s="638"/>
      <c r="Q288" s="638"/>
      <c r="R288" s="638"/>
      <c r="S288" s="641"/>
      <c r="T288" s="638"/>
      <c r="U288" s="638"/>
      <c r="V288" s="638"/>
      <c r="W288" s="193"/>
      <c r="X288" s="193"/>
      <c r="Y288" s="193"/>
      <c r="Z288" s="193"/>
      <c r="AA288" s="193"/>
    </row>
    <row r="289" spans="1:27" s="267" customFormat="1" ht="36">
      <c r="A289" s="603">
        <v>93</v>
      </c>
      <c r="B289" s="623" t="s">
        <v>2329</v>
      </c>
      <c r="C289" s="625" t="s">
        <v>1539</v>
      </c>
      <c r="D289" s="626" t="s">
        <v>2330</v>
      </c>
      <c r="E289" s="605" t="s">
        <v>2331</v>
      </c>
      <c r="F289" s="307" t="s">
        <v>2332</v>
      </c>
      <c r="G289" s="308"/>
      <c r="H289" s="309" t="s">
        <v>1512</v>
      </c>
      <c r="I289" s="615">
        <v>3000000</v>
      </c>
      <c r="J289" s="310">
        <v>2000000</v>
      </c>
      <c r="K289" s="615">
        <v>2550000</v>
      </c>
      <c r="L289" s="310">
        <v>1700000</v>
      </c>
      <c r="M289" s="603">
        <v>27</v>
      </c>
      <c r="N289" s="605" t="s">
        <v>2229</v>
      </c>
      <c r="O289" s="605" t="s">
        <v>1591</v>
      </c>
      <c r="P289" s="603" t="s">
        <v>2333</v>
      </c>
      <c r="Q289" s="603" t="s">
        <v>2333</v>
      </c>
      <c r="R289" s="603" t="s">
        <v>2333</v>
      </c>
      <c r="S289" s="311" t="s">
        <v>2334</v>
      </c>
      <c r="T289" s="312" t="s">
        <v>198</v>
      </c>
      <c r="U289" s="312" t="s">
        <v>245</v>
      </c>
      <c r="V289" s="607" t="s">
        <v>1509</v>
      </c>
      <c r="W289" s="313"/>
      <c r="X289" s="193"/>
      <c r="Y289" s="193"/>
      <c r="Z289" s="193"/>
      <c r="AA289" s="193"/>
    </row>
    <row r="290" spans="1:27" s="267" customFormat="1" ht="28.5" customHeight="1">
      <c r="A290" s="642"/>
      <c r="B290" s="624"/>
      <c r="C290" s="624"/>
      <c r="D290" s="643"/>
      <c r="E290" s="643"/>
      <c r="F290" s="307"/>
      <c r="G290" s="314" t="s">
        <v>2335</v>
      </c>
      <c r="H290" s="264" t="s">
        <v>1720</v>
      </c>
      <c r="I290" s="622"/>
      <c r="J290" s="310">
        <v>700830</v>
      </c>
      <c r="K290" s="622"/>
      <c r="L290" s="310">
        <v>595705.5</v>
      </c>
      <c r="M290" s="604"/>
      <c r="N290" s="606"/>
      <c r="O290" s="606"/>
      <c r="P290" s="604"/>
      <c r="Q290" s="604"/>
      <c r="R290" s="604"/>
      <c r="S290" s="315"/>
      <c r="T290" s="315"/>
      <c r="U290" s="315"/>
      <c r="V290" s="608"/>
      <c r="W290" s="313"/>
      <c r="X290" s="193"/>
      <c r="Y290" s="193"/>
      <c r="Z290" s="193"/>
      <c r="AA290" s="193"/>
    </row>
    <row r="291" spans="1:27" s="267" customFormat="1" ht="30.75" customHeight="1">
      <c r="A291" s="632"/>
      <c r="B291" s="627"/>
      <c r="C291" s="628"/>
      <c r="D291" s="635"/>
      <c r="E291" s="635"/>
      <c r="F291" s="307"/>
      <c r="G291" s="314" t="s">
        <v>2336</v>
      </c>
      <c r="H291" s="264" t="s">
        <v>1720</v>
      </c>
      <c r="I291" s="616"/>
      <c r="J291" s="310">
        <v>299170</v>
      </c>
      <c r="K291" s="616"/>
      <c r="L291" s="310">
        <v>254294.5</v>
      </c>
      <c r="M291" s="617"/>
      <c r="N291" s="618"/>
      <c r="O291" s="618"/>
      <c r="P291" s="617"/>
      <c r="Q291" s="617"/>
      <c r="R291" s="617"/>
      <c r="S291" s="316"/>
      <c r="T291" s="316"/>
      <c r="U291" s="316"/>
      <c r="V291" s="614"/>
      <c r="W291" s="313"/>
      <c r="X291" s="193"/>
      <c r="Y291" s="193"/>
      <c r="Z291" s="193"/>
      <c r="AA291" s="193"/>
    </row>
    <row r="292" spans="1:27" s="267" customFormat="1" ht="39.75" customHeight="1">
      <c r="A292" s="603">
        <v>94</v>
      </c>
      <c r="B292" s="633" t="s">
        <v>2337</v>
      </c>
      <c r="C292" s="625" t="s">
        <v>1539</v>
      </c>
      <c r="D292" s="626" t="s">
        <v>2338</v>
      </c>
      <c r="E292" s="605" t="s">
        <v>2339</v>
      </c>
      <c r="F292" s="317" t="s">
        <v>1968</v>
      </c>
      <c r="G292" s="314"/>
      <c r="H292" s="309" t="s">
        <v>1529</v>
      </c>
      <c r="I292" s="615">
        <v>2999996.95</v>
      </c>
      <c r="J292" s="310">
        <v>1800000</v>
      </c>
      <c r="K292" s="615">
        <v>2549997.4</v>
      </c>
      <c r="L292" s="310">
        <v>1530000</v>
      </c>
      <c r="M292" s="603">
        <v>30</v>
      </c>
      <c r="N292" s="605" t="s">
        <v>1600</v>
      </c>
      <c r="O292" s="605" t="s">
        <v>1637</v>
      </c>
      <c r="P292" s="603" t="s">
        <v>2340</v>
      </c>
      <c r="Q292" s="605" t="s">
        <v>2341</v>
      </c>
      <c r="R292" s="605" t="s">
        <v>2341</v>
      </c>
      <c r="S292" s="605" t="s">
        <v>2342</v>
      </c>
      <c r="T292" s="603" t="s">
        <v>242</v>
      </c>
      <c r="U292" s="603" t="s">
        <v>242</v>
      </c>
      <c r="V292" s="607" t="s">
        <v>1509</v>
      </c>
      <c r="W292" s="313"/>
      <c r="X292" s="193"/>
      <c r="Y292" s="193"/>
      <c r="Z292" s="193"/>
      <c r="AA292" s="193"/>
    </row>
    <row r="293" spans="1:27" s="267" customFormat="1" ht="36">
      <c r="A293" s="617"/>
      <c r="B293" s="634"/>
      <c r="C293" s="628"/>
      <c r="D293" s="635"/>
      <c r="E293" s="635"/>
      <c r="F293" s="160"/>
      <c r="G293" s="314" t="s">
        <v>2343</v>
      </c>
      <c r="H293" s="309" t="s">
        <v>1732</v>
      </c>
      <c r="I293" s="616"/>
      <c r="J293" s="310">
        <v>1199996.95</v>
      </c>
      <c r="K293" s="616"/>
      <c r="L293" s="310">
        <v>1019997.4</v>
      </c>
      <c r="M293" s="617"/>
      <c r="N293" s="618"/>
      <c r="O293" s="618"/>
      <c r="P293" s="617"/>
      <c r="Q293" s="617"/>
      <c r="R293" s="617"/>
      <c r="S293" s="617"/>
      <c r="T293" s="617"/>
      <c r="U293" s="617"/>
      <c r="V293" s="614"/>
      <c r="W293" s="313"/>
      <c r="X293" s="193"/>
      <c r="Y293" s="193"/>
      <c r="Z293" s="193"/>
      <c r="AA293" s="193"/>
    </row>
    <row r="294" spans="1:27" s="267" customFormat="1" ht="38.25" customHeight="1">
      <c r="A294" s="603">
        <v>95</v>
      </c>
      <c r="B294" s="623" t="s">
        <v>2344</v>
      </c>
      <c r="C294" s="625" t="s">
        <v>1539</v>
      </c>
      <c r="D294" s="626" t="s">
        <v>2345</v>
      </c>
      <c r="E294" s="626" t="s">
        <v>2346</v>
      </c>
      <c r="F294" s="318" t="s">
        <v>2347</v>
      </c>
      <c r="G294" s="314"/>
      <c r="H294" s="309" t="s">
        <v>1512</v>
      </c>
      <c r="I294" s="630">
        <v>2954338</v>
      </c>
      <c r="J294" s="310">
        <v>2454338</v>
      </c>
      <c r="K294" s="630">
        <v>2511187.2999999998</v>
      </c>
      <c r="L294" s="310">
        <v>2086187.3</v>
      </c>
      <c r="M294" s="603">
        <v>14</v>
      </c>
      <c r="N294" s="605" t="s">
        <v>2229</v>
      </c>
      <c r="O294" s="605" t="s">
        <v>1637</v>
      </c>
      <c r="P294" s="603" t="s">
        <v>2348</v>
      </c>
      <c r="Q294" s="605" t="s">
        <v>2349</v>
      </c>
      <c r="R294" s="605" t="s">
        <v>2349</v>
      </c>
      <c r="S294" s="605" t="s">
        <v>2350</v>
      </c>
      <c r="T294" s="619" t="s">
        <v>2351</v>
      </c>
      <c r="U294" s="603" t="s">
        <v>261</v>
      </c>
      <c r="V294" s="607" t="s">
        <v>1509</v>
      </c>
      <c r="W294" s="313"/>
      <c r="X294" s="193"/>
      <c r="Y294" s="193"/>
      <c r="Z294" s="193"/>
      <c r="AA294" s="193"/>
    </row>
    <row r="295" spans="1:27" s="267" customFormat="1" ht="15" customHeight="1">
      <c r="A295" s="617"/>
      <c r="B295" s="632"/>
      <c r="C295" s="628"/>
      <c r="D295" s="629"/>
      <c r="E295" s="629"/>
      <c r="F295" s="307"/>
      <c r="G295" s="314" t="s">
        <v>2352</v>
      </c>
      <c r="H295" s="213" t="s">
        <v>1645</v>
      </c>
      <c r="I295" s="631"/>
      <c r="J295" s="310">
        <v>500000</v>
      </c>
      <c r="K295" s="631"/>
      <c r="L295" s="310">
        <v>425000</v>
      </c>
      <c r="M295" s="617"/>
      <c r="N295" s="606"/>
      <c r="O295" s="606"/>
      <c r="P295" s="617"/>
      <c r="Q295" s="617"/>
      <c r="R295" s="617"/>
      <c r="S295" s="618"/>
      <c r="T295" s="620"/>
      <c r="U295" s="617"/>
      <c r="V295" s="614"/>
      <c r="W295" s="313"/>
      <c r="X295" s="193"/>
      <c r="Y295" s="193"/>
      <c r="Z295" s="193"/>
      <c r="AA295" s="193"/>
    </row>
    <row r="296" spans="1:27" s="267" customFormat="1" ht="27" customHeight="1">
      <c r="A296" s="603">
        <v>96</v>
      </c>
      <c r="B296" s="623" t="s">
        <v>2353</v>
      </c>
      <c r="C296" s="625" t="s">
        <v>1539</v>
      </c>
      <c r="D296" s="626" t="s">
        <v>2354</v>
      </c>
      <c r="E296" s="603" t="s">
        <v>2355</v>
      </c>
      <c r="F296" s="319" t="s">
        <v>2356</v>
      </c>
      <c r="G296" s="314"/>
      <c r="H296" s="309" t="s">
        <v>1737</v>
      </c>
      <c r="I296" s="615">
        <v>1251969</v>
      </c>
      <c r="J296" s="310">
        <v>663469</v>
      </c>
      <c r="K296" s="615">
        <v>1064173.6499999999</v>
      </c>
      <c r="L296" s="310">
        <v>563948.65</v>
      </c>
      <c r="M296" s="603">
        <v>28</v>
      </c>
      <c r="N296" s="603" t="s">
        <v>1503</v>
      </c>
      <c r="O296" s="605" t="s">
        <v>1530</v>
      </c>
      <c r="P296" s="603" t="s">
        <v>2340</v>
      </c>
      <c r="Q296" s="603" t="s">
        <v>2340</v>
      </c>
      <c r="R296" s="603" t="s">
        <v>2340</v>
      </c>
      <c r="S296" s="626" t="s">
        <v>2357</v>
      </c>
      <c r="T296" s="626" t="s">
        <v>2358</v>
      </c>
      <c r="U296" s="626" t="s">
        <v>2359</v>
      </c>
      <c r="V296" s="607" t="s">
        <v>1509</v>
      </c>
      <c r="W296" s="313"/>
      <c r="X296" s="193"/>
      <c r="Y296" s="193"/>
      <c r="Z296" s="193"/>
      <c r="AA296" s="193"/>
    </row>
    <row r="297" spans="1:27" s="267" customFormat="1" ht="38.65" customHeight="1">
      <c r="A297" s="617"/>
      <c r="B297" s="627"/>
      <c r="C297" s="628"/>
      <c r="D297" s="629"/>
      <c r="E297" s="617"/>
      <c r="F297" s="307"/>
      <c r="G297" s="314" t="s">
        <v>2360</v>
      </c>
      <c r="H297" s="320" t="s">
        <v>1582</v>
      </c>
      <c r="I297" s="616"/>
      <c r="J297" s="310">
        <v>588500</v>
      </c>
      <c r="K297" s="616"/>
      <c r="L297" s="310">
        <v>500225</v>
      </c>
      <c r="M297" s="617"/>
      <c r="N297" s="617"/>
      <c r="O297" s="618"/>
      <c r="P297" s="617"/>
      <c r="Q297" s="617"/>
      <c r="R297" s="617"/>
      <c r="S297" s="629"/>
      <c r="T297" s="629"/>
      <c r="U297" s="629"/>
      <c r="V297" s="614"/>
      <c r="W297" s="313"/>
      <c r="X297" s="193"/>
      <c r="Y297" s="193"/>
      <c r="Z297" s="193"/>
      <c r="AA297" s="193"/>
    </row>
    <row r="298" spans="1:27" s="267" customFormat="1" ht="54" customHeight="1">
      <c r="A298" s="603">
        <v>97</v>
      </c>
      <c r="B298" s="623" t="s">
        <v>2361</v>
      </c>
      <c r="C298" s="625" t="s">
        <v>1539</v>
      </c>
      <c r="D298" s="626" t="s">
        <v>2362</v>
      </c>
      <c r="E298" s="603" t="s">
        <v>2363</v>
      </c>
      <c r="F298" s="321" t="s">
        <v>2364</v>
      </c>
      <c r="G298" s="314"/>
      <c r="H298" s="190" t="s">
        <v>2210</v>
      </c>
      <c r="I298" s="615">
        <v>2935100</v>
      </c>
      <c r="J298" s="310">
        <v>1465100</v>
      </c>
      <c r="K298" s="615">
        <v>2494835</v>
      </c>
      <c r="L298" s="310">
        <v>1245335</v>
      </c>
      <c r="M298" s="603">
        <v>30</v>
      </c>
      <c r="N298" s="603" t="s">
        <v>2211</v>
      </c>
      <c r="O298" s="605" t="s">
        <v>1530</v>
      </c>
      <c r="P298" s="605" t="s">
        <v>254</v>
      </c>
      <c r="Q298" s="603" t="s">
        <v>254</v>
      </c>
      <c r="R298" s="603" t="s">
        <v>254</v>
      </c>
      <c r="S298" s="605" t="s">
        <v>2365</v>
      </c>
      <c r="T298" s="603" t="s">
        <v>402</v>
      </c>
      <c r="U298" s="603" t="s">
        <v>402</v>
      </c>
      <c r="V298" s="607" t="s">
        <v>1509</v>
      </c>
      <c r="W298" s="313"/>
      <c r="X298" s="193"/>
      <c r="Y298" s="193"/>
      <c r="Z298" s="193"/>
      <c r="AA298" s="193"/>
    </row>
    <row r="299" spans="1:27" s="267" customFormat="1" ht="39.75" customHeight="1">
      <c r="A299" s="604"/>
      <c r="B299" s="624"/>
      <c r="C299" s="624"/>
      <c r="D299" s="586"/>
      <c r="E299" s="604"/>
      <c r="F299" s="130"/>
      <c r="G299" s="306" t="s">
        <v>2318</v>
      </c>
      <c r="H299" s="322" t="s">
        <v>1550</v>
      </c>
      <c r="I299" s="622"/>
      <c r="J299" s="330">
        <v>1470000</v>
      </c>
      <c r="K299" s="622"/>
      <c r="L299" s="330">
        <v>1249500</v>
      </c>
      <c r="M299" s="604"/>
      <c r="N299" s="604"/>
      <c r="O299" s="606"/>
      <c r="P299" s="604"/>
      <c r="Q299" s="604"/>
      <c r="R299" s="604"/>
      <c r="S299" s="606"/>
      <c r="T299" s="604"/>
      <c r="U299" s="604"/>
      <c r="V299" s="608"/>
      <c r="W299" s="313"/>
      <c r="X299" s="193"/>
      <c r="Y299" s="193"/>
      <c r="Z299" s="193"/>
      <c r="AA299" s="193"/>
    </row>
    <row r="300" spans="1:27" s="267" customFormat="1" ht="18.75" customHeight="1">
      <c r="A300" s="578">
        <v>98</v>
      </c>
      <c r="B300" s="621" t="s">
        <v>2366</v>
      </c>
      <c r="C300" s="621" t="s">
        <v>1539</v>
      </c>
      <c r="D300" s="577" t="s">
        <v>2367</v>
      </c>
      <c r="E300" s="602" t="s">
        <v>2368</v>
      </c>
      <c r="F300" s="331" t="s">
        <v>2369</v>
      </c>
      <c r="G300" s="314"/>
      <c r="H300" s="309" t="s">
        <v>1681</v>
      </c>
      <c r="I300" s="601">
        <v>545102.11</v>
      </c>
      <c r="J300" s="310">
        <v>376564.62</v>
      </c>
      <c r="K300" s="601">
        <v>463336.77</v>
      </c>
      <c r="L300" s="310">
        <v>320079.92</v>
      </c>
      <c r="M300" s="599">
        <v>12</v>
      </c>
      <c r="N300" s="602" t="s">
        <v>1600</v>
      </c>
      <c r="O300" s="602" t="s">
        <v>1637</v>
      </c>
      <c r="P300" s="599" t="s">
        <v>2333</v>
      </c>
      <c r="Q300" s="599" t="s">
        <v>2333</v>
      </c>
      <c r="R300" s="599" t="s">
        <v>2333</v>
      </c>
      <c r="S300" s="602" t="s">
        <v>2370</v>
      </c>
      <c r="T300" s="599" t="s">
        <v>198</v>
      </c>
      <c r="U300" s="599" t="s">
        <v>194</v>
      </c>
      <c r="V300" s="600" t="s">
        <v>1509</v>
      </c>
      <c r="W300" s="313"/>
      <c r="X300" s="193"/>
      <c r="Y300" s="193"/>
      <c r="Z300" s="193"/>
      <c r="AA300" s="193"/>
    </row>
    <row r="301" spans="1:27" s="267" customFormat="1" ht="37.5" customHeight="1">
      <c r="A301" s="578"/>
      <c r="B301" s="572"/>
      <c r="C301" s="621"/>
      <c r="D301" s="570"/>
      <c r="E301" s="570"/>
      <c r="F301" s="153"/>
      <c r="G301" s="332" t="s">
        <v>2371</v>
      </c>
      <c r="H301" s="264" t="s">
        <v>2372</v>
      </c>
      <c r="I301" s="601"/>
      <c r="J301" s="310">
        <v>133411.21</v>
      </c>
      <c r="K301" s="601"/>
      <c r="L301" s="310">
        <v>113399.52</v>
      </c>
      <c r="M301" s="599"/>
      <c r="N301" s="602"/>
      <c r="O301" s="602"/>
      <c r="P301" s="599"/>
      <c r="Q301" s="599"/>
      <c r="R301" s="599"/>
      <c r="S301" s="602"/>
      <c r="T301" s="599"/>
      <c r="U301" s="599"/>
      <c r="V301" s="600"/>
      <c r="W301" s="313"/>
      <c r="X301" s="193"/>
      <c r="Y301" s="193"/>
      <c r="Z301" s="193"/>
      <c r="AA301" s="193"/>
    </row>
    <row r="302" spans="1:27" s="267" customFormat="1" ht="24.75" customHeight="1">
      <c r="A302" s="578"/>
      <c r="B302" s="572"/>
      <c r="C302" s="621"/>
      <c r="D302" s="570"/>
      <c r="E302" s="570"/>
      <c r="F302" s="336"/>
      <c r="G302" s="333" t="s">
        <v>2373</v>
      </c>
      <c r="H302" s="337" t="s">
        <v>1681</v>
      </c>
      <c r="I302" s="601"/>
      <c r="J302" s="330">
        <v>35126.28</v>
      </c>
      <c r="K302" s="601"/>
      <c r="L302" s="330">
        <v>29857.33</v>
      </c>
      <c r="M302" s="599"/>
      <c r="N302" s="602"/>
      <c r="O302" s="602"/>
      <c r="P302" s="599"/>
      <c r="Q302" s="599"/>
      <c r="R302" s="599"/>
      <c r="S302" s="602"/>
      <c r="T302" s="599"/>
      <c r="U302" s="599"/>
      <c r="V302" s="600"/>
      <c r="W302" s="313"/>
      <c r="X302" s="193"/>
      <c r="Y302" s="193"/>
      <c r="Z302" s="193"/>
      <c r="AA302" s="193"/>
    </row>
    <row r="303" spans="1:27" s="295" customFormat="1" ht="28.5" customHeight="1">
      <c r="A303" s="595">
        <v>99</v>
      </c>
      <c r="B303" s="596" t="s">
        <v>2396</v>
      </c>
      <c r="C303" s="596" t="s">
        <v>1586</v>
      </c>
      <c r="D303" s="573" t="s">
        <v>2397</v>
      </c>
      <c r="E303" s="578" t="s">
        <v>2398</v>
      </c>
      <c r="F303" s="338" t="s">
        <v>2399</v>
      </c>
      <c r="G303" s="196"/>
      <c r="H303" s="190" t="s">
        <v>2400</v>
      </c>
      <c r="I303" s="597">
        <v>886333</v>
      </c>
      <c r="J303" s="339">
        <v>360911</v>
      </c>
      <c r="K303" s="611">
        <v>753383.05</v>
      </c>
      <c r="L303" s="298">
        <v>306774.34999999998</v>
      </c>
      <c r="M303" s="612"/>
      <c r="N303" s="613"/>
      <c r="O303" s="613"/>
      <c r="P303" s="609"/>
      <c r="Q303" s="609"/>
      <c r="R303" s="609"/>
      <c r="S303" s="577" t="s">
        <v>2407</v>
      </c>
      <c r="T303" s="610" t="s">
        <v>2393</v>
      </c>
      <c r="U303" s="577" t="s">
        <v>2416</v>
      </c>
      <c r="V303" s="573" t="s">
        <v>1509</v>
      </c>
      <c r="W303" s="323"/>
    </row>
    <row r="304" spans="1:27" s="295" customFormat="1" ht="37.9" customHeight="1">
      <c r="A304" s="595"/>
      <c r="B304" s="596"/>
      <c r="C304" s="596"/>
      <c r="D304" s="573"/>
      <c r="E304" s="578"/>
      <c r="F304" s="340"/>
      <c r="G304" s="234" t="s">
        <v>482</v>
      </c>
      <c r="H304" s="190" t="s">
        <v>2400</v>
      </c>
      <c r="I304" s="598"/>
      <c r="J304" s="339">
        <v>55670</v>
      </c>
      <c r="K304" s="579"/>
      <c r="L304" s="298">
        <v>47319.5</v>
      </c>
      <c r="M304" s="612"/>
      <c r="N304" s="613"/>
      <c r="O304" s="613"/>
      <c r="P304" s="609"/>
      <c r="Q304" s="609"/>
      <c r="R304" s="609"/>
      <c r="S304" s="577"/>
      <c r="T304" s="610"/>
      <c r="U304" s="577"/>
      <c r="V304" s="573"/>
      <c r="W304" s="303"/>
    </row>
    <row r="305" spans="1:23" s="295" customFormat="1" ht="27.75" customHeight="1">
      <c r="A305" s="595"/>
      <c r="B305" s="596"/>
      <c r="C305" s="596"/>
      <c r="D305" s="573"/>
      <c r="E305" s="578"/>
      <c r="F305" s="341"/>
      <c r="G305" s="234" t="s">
        <v>2295</v>
      </c>
      <c r="H305" s="190" t="s">
        <v>1536</v>
      </c>
      <c r="I305" s="598"/>
      <c r="J305" s="339">
        <v>216730</v>
      </c>
      <c r="K305" s="579"/>
      <c r="L305" s="298">
        <v>184220.5</v>
      </c>
      <c r="M305" s="612"/>
      <c r="N305" s="613"/>
      <c r="O305" s="613"/>
      <c r="P305" s="609"/>
      <c r="Q305" s="609"/>
      <c r="R305" s="609"/>
      <c r="S305" s="577"/>
      <c r="T305" s="610"/>
      <c r="U305" s="577"/>
      <c r="V305" s="573"/>
      <c r="W305" s="303"/>
    </row>
    <row r="306" spans="1:23" s="295" customFormat="1" ht="19.5" customHeight="1">
      <c r="A306" s="595"/>
      <c r="B306" s="596"/>
      <c r="C306" s="596"/>
      <c r="D306" s="573"/>
      <c r="E306" s="578"/>
      <c r="F306" s="342"/>
      <c r="G306" s="234" t="s">
        <v>483</v>
      </c>
      <c r="H306" s="190" t="s">
        <v>2400</v>
      </c>
      <c r="I306" s="598"/>
      <c r="J306" s="339">
        <v>253022</v>
      </c>
      <c r="K306" s="579"/>
      <c r="L306" s="298">
        <v>215068.7</v>
      </c>
      <c r="M306" s="612"/>
      <c r="N306" s="613"/>
      <c r="O306" s="613"/>
      <c r="P306" s="609"/>
      <c r="Q306" s="609"/>
      <c r="R306" s="609"/>
      <c r="S306" s="577"/>
      <c r="T306" s="610"/>
      <c r="U306" s="577"/>
      <c r="V306" s="573"/>
      <c r="W306" s="303"/>
    </row>
    <row r="307" spans="1:23" ht="27" customHeight="1">
      <c r="A307" s="572">
        <v>100</v>
      </c>
      <c r="B307" s="581" t="s">
        <v>2401</v>
      </c>
      <c r="C307" s="583" t="s">
        <v>1586</v>
      </c>
      <c r="D307" s="585" t="s">
        <v>2402</v>
      </c>
      <c r="E307" s="587" t="s">
        <v>2403</v>
      </c>
      <c r="F307" s="335" t="s">
        <v>2404</v>
      </c>
      <c r="G307" s="266"/>
      <c r="H307" s="334" t="s">
        <v>1512</v>
      </c>
      <c r="I307" s="590">
        <v>1337577.8</v>
      </c>
      <c r="J307" s="192">
        <v>750210</v>
      </c>
      <c r="K307" s="592">
        <v>1136941.1299999999</v>
      </c>
      <c r="L307" s="192">
        <v>637678.5</v>
      </c>
      <c r="S307" s="572" t="s">
        <v>2408</v>
      </c>
      <c r="T307" s="571" t="s">
        <v>2393</v>
      </c>
      <c r="U307" s="572" t="s">
        <v>2484</v>
      </c>
      <c r="V307" s="573" t="s">
        <v>1509</v>
      </c>
    </row>
    <row r="308" spans="1:23" ht="42.75" customHeight="1">
      <c r="A308" s="572"/>
      <c r="B308" s="581"/>
      <c r="C308" s="583"/>
      <c r="D308" s="586"/>
      <c r="E308" s="588"/>
      <c r="F308" s="241"/>
      <c r="G308" s="220" t="s">
        <v>2405</v>
      </c>
      <c r="H308" s="334" t="s">
        <v>2278</v>
      </c>
      <c r="I308" s="590"/>
      <c r="J308" s="192">
        <v>318365.8</v>
      </c>
      <c r="K308" s="590"/>
      <c r="L308" s="192">
        <v>270610.93</v>
      </c>
      <c r="S308" s="572"/>
      <c r="T308" s="571"/>
      <c r="U308" s="572"/>
      <c r="V308" s="573"/>
    </row>
    <row r="309" spans="1:23" ht="42.75" customHeight="1">
      <c r="A309" s="572"/>
      <c r="B309" s="581"/>
      <c r="C309" s="583"/>
      <c r="D309" s="586"/>
      <c r="E309" s="588"/>
      <c r="F309" s="242"/>
      <c r="G309" s="220" t="s">
        <v>2406</v>
      </c>
      <c r="H309" s="334" t="s">
        <v>1512</v>
      </c>
      <c r="I309" s="591"/>
      <c r="J309" s="192">
        <v>184817</v>
      </c>
      <c r="K309" s="593"/>
      <c r="L309" s="192">
        <v>157094.45000000001</v>
      </c>
      <c r="S309" s="572"/>
      <c r="T309" s="571"/>
      <c r="U309" s="572"/>
      <c r="V309" s="573"/>
    </row>
    <row r="310" spans="1:23" ht="42.75" customHeight="1">
      <c r="A310" s="580"/>
      <c r="B310" s="582"/>
      <c r="C310" s="584"/>
      <c r="D310" s="586"/>
      <c r="E310" s="589"/>
      <c r="F310" s="242"/>
      <c r="G310" s="358" t="s">
        <v>460</v>
      </c>
      <c r="H310" s="357" t="s">
        <v>1512</v>
      </c>
      <c r="I310" s="591"/>
      <c r="J310" s="359">
        <v>84185</v>
      </c>
      <c r="K310" s="593"/>
      <c r="L310" s="359">
        <v>71557.25</v>
      </c>
      <c r="S310" s="580"/>
      <c r="T310" s="594"/>
      <c r="U310" s="580"/>
      <c r="V310" s="585"/>
    </row>
    <row r="311" spans="1:23" ht="42.75" customHeight="1">
      <c r="A311" s="576">
        <v>101</v>
      </c>
      <c r="B311" s="575" t="s">
        <v>2485</v>
      </c>
      <c r="C311" s="572" t="s">
        <v>1586</v>
      </c>
      <c r="D311" s="577" t="s">
        <v>2487</v>
      </c>
      <c r="E311" s="578" t="s">
        <v>2642</v>
      </c>
      <c r="F311" s="34" t="s">
        <v>2486</v>
      </c>
      <c r="G311" s="266"/>
      <c r="H311" s="357" t="s">
        <v>1512</v>
      </c>
      <c r="I311" s="578">
        <v>2615165.66</v>
      </c>
      <c r="J311" s="355">
        <v>1689494</v>
      </c>
      <c r="K311" s="579">
        <f>L311+L312</f>
        <v>2222890.81</v>
      </c>
      <c r="L311" s="355">
        <v>1436069.9</v>
      </c>
      <c r="M311" s="326"/>
      <c r="N311" s="326"/>
      <c r="O311" s="326"/>
      <c r="P311" s="326"/>
      <c r="Q311" s="326"/>
      <c r="R311" s="326"/>
      <c r="S311" s="570" t="s">
        <v>2645</v>
      </c>
      <c r="T311" s="571" t="s">
        <v>2644</v>
      </c>
      <c r="U311" s="572" t="s">
        <v>2613</v>
      </c>
      <c r="V311" s="573" t="s">
        <v>2613</v>
      </c>
    </row>
    <row r="312" spans="1:23" ht="42.75" customHeight="1">
      <c r="A312" s="576"/>
      <c r="B312" s="575"/>
      <c r="C312" s="572"/>
      <c r="D312" s="577"/>
      <c r="E312" s="578"/>
      <c r="F312" s="34"/>
      <c r="G312" s="266" t="s">
        <v>2643</v>
      </c>
      <c r="H312" s="354" t="s">
        <v>1720</v>
      </c>
      <c r="I312" s="578"/>
      <c r="J312" s="355">
        <v>925671.66</v>
      </c>
      <c r="K312" s="579"/>
      <c r="L312" s="355">
        <v>786820.91</v>
      </c>
      <c r="M312" s="326"/>
      <c r="N312" s="326"/>
      <c r="O312" s="326"/>
      <c r="P312" s="326"/>
      <c r="Q312" s="326"/>
      <c r="R312" s="326"/>
      <c r="S312" s="570"/>
      <c r="T312" s="571"/>
      <c r="U312" s="572"/>
      <c r="V312" s="573"/>
    </row>
    <row r="313" spans="1:23" ht="42.75" customHeight="1">
      <c r="A313" s="576">
        <v>102</v>
      </c>
      <c r="B313" s="575" t="s">
        <v>2488</v>
      </c>
      <c r="C313" s="574" t="s">
        <v>1586</v>
      </c>
      <c r="D313" s="577" t="s">
        <v>2492</v>
      </c>
      <c r="E313" s="578" t="s">
        <v>2647</v>
      </c>
      <c r="F313" s="12" t="s">
        <v>2489</v>
      </c>
      <c r="G313" s="266"/>
      <c r="H313" s="357" t="s">
        <v>1512</v>
      </c>
      <c r="I313" s="578">
        <v>7507873.2199999997</v>
      </c>
      <c r="J313" s="355">
        <v>6513167.2199999997</v>
      </c>
      <c r="K313" s="579">
        <f>L313+L314+L315+L316</f>
        <v>2549531.04</v>
      </c>
      <c r="L313" s="355">
        <v>1724035.36</v>
      </c>
      <c r="M313" s="326"/>
      <c r="N313" s="326"/>
      <c r="O313" s="326"/>
      <c r="P313" s="326"/>
      <c r="Q313" s="326"/>
      <c r="R313" s="326"/>
      <c r="S313" s="570" t="s">
        <v>2646</v>
      </c>
      <c r="T313" s="571" t="s">
        <v>2644</v>
      </c>
      <c r="U313" s="572" t="s">
        <v>2613</v>
      </c>
      <c r="V313" s="573" t="s">
        <v>2613</v>
      </c>
    </row>
    <row r="314" spans="1:23" ht="42.75" customHeight="1">
      <c r="A314" s="576"/>
      <c r="B314" s="575"/>
      <c r="C314" s="574"/>
      <c r="D314" s="577"/>
      <c r="E314" s="578"/>
      <c r="F314" s="12"/>
      <c r="G314" s="266" t="s">
        <v>2490</v>
      </c>
      <c r="H314" s="357" t="s">
        <v>1512</v>
      </c>
      <c r="I314" s="578"/>
      <c r="J314" s="355">
        <v>250000</v>
      </c>
      <c r="K314" s="578"/>
      <c r="L314" s="355">
        <v>200000</v>
      </c>
      <c r="M314" s="326"/>
      <c r="N314" s="326"/>
      <c r="O314" s="326"/>
      <c r="P314" s="326"/>
      <c r="Q314" s="326"/>
      <c r="R314" s="326"/>
      <c r="S314" s="570"/>
      <c r="T314" s="571"/>
      <c r="U314" s="572"/>
      <c r="V314" s="573"/>
    </row>
    <row r="315" spans="1:23" ht="42.75" customHeight="1">
      <c r="A315" s="576"/>
      <c r="B315" s="575"/>
      <c r="C315" s="574"/>
      <c r="D315" s="577"/>
      <c r="E315" s="578"/>
      <c r="F315" s="12"/>
      <c r="G315" s="266" t="s">
        <v>2336</v>
      </c>
      <c r="H315" s="354" t="s">
        <v>1720</v>
      </c>
      <c r="I315" s="578"/>
      <c r="J315" s="355">
        <v>714706</v>
      </c>
      <c r="K315" s="578"/>
      <c r="L315" s="355">
        <v>599995.68000000005</v>
      </c>
      <c r="M315" s="326"/>
      <c r="N315" s="326"/>
      <c r="O315" s="326"/>
      <c r="P315" s="326"/>
      <c r="Q315" s="326"/>
      <c r="R315" s="326"/>
      <c r="S315" s="570"/>
      <c r="T315" s="571"/>
      <c r="U315" s="572"/>
      <c r="V315" s="573"/>
    </row>
    <row r="316" spans="1:23" ht="60" customHeight="1">
      <c r="A316" s="576"/>
      <c r="B316" s="575"/>
      <c r="C316" s="574"/>
      <c r="D316" s="577"/>
      <c r="E316" s="578"/>
      <c r="F316" s="12"/>
      <c r="G316" s="356" t="s">
        <v>2491</v>
      </c>
      <c r="H316" s="354" t="s">
        <v>1512</v>
      </c>
      <c r="I316" s="578"/>
      <c r="J316" s="355">
        <v>30000</v>
      </c>
      <c r="K316" s="578"/>
      <c r="L316" s="355">
        <v>25500</v>
      </c>
      <c r="M316" s="326"/>
      <c r="N316" s="326"/>
      <c r="O316" s="326"/>
      <c r="P316" s="326"/>
      <c r="Q316" s="326"/>
      <c r="R316" s="326"/>
      <c r="S316" s="570"/>
      <c r="T316" s="571"/>
      <c r="U316" s="572"/>
      <c r="V316" s="573"/>
    </row>
    <row r="317" spans="1:23" ht="28.9" customHeight="1">
      <c r="A317" s="576">
        <v>102</v>
      </c>
      <c r="B317" s="575" t="s">
        <v>2817</v>
      </c>
      <c r="C317" s="584" t="s">
        <v>1539</v>
      </c>
      <c r="D317" s="773" t="s">
        <v>1660</v>
      </c>
      <c r="E317" s="580" t="s">
        <v>1661</v>
      </c>
      <c r="F317" s="170" t="s">
        <v>1662</v>
      </c>
      <c r="G317" s="132"/>
      <c r="H317" s="399" t="s">
        <v>1561</v>
      </c>
      <c r="I317" s="815">
        <v>23746994.18</v>
      </c>
      <c r="J317" s="401">
        <v>277963.34999999998</v>
      </c>
      <c r="K317" s="579">
        <f>L317+L318+L319+L320</f>
        <v>11293841.149999999</v>
      </c>
      <c r="L317" s="401">
        <v>236268.84</v>
      </c>
      <c r="M317" s="326"/>
      <c r="N317" s="326"/>
      <c r="O317" s="326"/>
      <c r="P317" s="326"/>
      <c r="Q317" s="326"/>
      <c r="R317" s="326"/>
      <c r="S317" s="570" t="s">
        <v>2818</v>
      </c>
      <c r="T317" s="571" t="s">
        <v>2819</v>
      </c>
      <c r="U317" s="571" t="s">
        <v>2756</v>
      </c>
      <c r="V317" s="573" t="s">
        <v>1509</v>
      </c>
    </row>
    <row r="318" spans="1:23" ht="24">
      <c r="A318" s="576"/>
      <c r="B318" s="575"/>
      <c r="C318" s="783"/>
      <c r="D318" s="643"/>
      <c r="E318" s="793"/>
      <c r="F318" s="156"/>
      <c r="G318" s="158" t="s">
        <v>1669</v>
      </c>
      <c r="H318" s="399" t="s">
        <v>1561</v>
      </c>
      <c r="I318" s="816"/>
      <c r="J318" s="401">
        <v>21124029.190000001</v>
      </c>
      <c r="K318" s="578"/>
      <c r="L318" s="401">
        <v>9064320.9199999999</v>
      </c>
      <c r="M318" s="326"/>
      <c r="N318" s="326"/>
      <c r="O318" s="326"/>
      <c r="P318" s="326"/>
      <c r="Q318" s="326"/>
      <c r="R318" s="326"/>
      <c r="S318" s="570"/>
      <c r="T318" s="571"/>
      <c r="U318" s="571"/>
      <c r="V318" s="573"/>
    </row>
    <row r="319" spans="1:23" ht="36">
      <c r="A319" s="576"/>
      <c r="B319" s="575"/>
      <c r="C319" s="783"/>
      <c r="D319" s="643"/>
      <c r="E319" s="793"/>
      <c r="F319" s="135"/>
      <c r="G319" s="158" t="s">
        <v>1670</v>
      </c>
      <c r="H319" s="400" t="s">
        <v>1671</v>
      </c>
      <c r="I319" s="816"/>
      <c r="J319" s="401">
        <v>1365774.64</v>
      </c>
      <c r="K319" s="578"/>
      <c r="L319" s="401">
        <v>1160908.44</v>
      </c>
      <c r="M319" s="326"/>
      <c r="N319" s="326"/>
      <c r="O319" s="326"/>
      <c r="P319" s="326"/>
      <c r="Q319" s="326"/>
      <c r="R319" s="326"/>
      <c r="S319" s="570"/>
      <c r="T319" s="571"/>
      <c r="U319" s="571"/>
      <c r="V319" s="573"/>
    </row>
    <row r="320" spans="1:23" ht="36">
      <c r="A320" s="576"/>
      <c r="B320" s="575"/>
      <c r="C320" s="784"/>
      <c r="D320" s="635"/>
      <c r="E320" s="794"/>
      <c r="F320" s="137"/>
      <c r="G320" s="157" t="s">
        <v>1672</v>
      </c>
      <c r="H320" s="400" t="s">
        <v>1671</v>
      </c>
      <c r="I320" s="817"/>
      <c r="J320" s="401">
        <v>979227</v>
      </c>
      <c r="K320" s="578"/>
      <c r="L320" s="401">
        <v>832342.95</v>
      </c>
      <c r="M320" s="326"/>
      <c r="N320" s="326"/>
      <c r="O320" s="326"/>
      <c r="P320" s="326"/>
      <c r="Q320" s="326"/>
      <c r="R320" s="326"/>
      <c r="S320" s="570"/>
      <c r="T320" s="571"/>
      <c r="U320" s="571"/>
      <c r="V320" s="573"/>
    </row>
    <row r="321" spans="1:22" ht="57">
      <c r="A321" s="576">
        <v>103</v>
      </c>
      <c r="B321" s="575" t="s">
        <v>2916</v>
      </c>
      <c r="C321" s="583" t="s">
        <v>1498</v>
      </c>
      <c r="D321" s="570" t="s">
        <v>2954</v>
      </c>
      <c r="E321" s="572" t="s">
        <v>1614</v>
      </c>
      <c r="F321" s="417" t="s">
        <v>2917</v>
      </c>
      <c r="G321" s="326"/>
      <c r="H321" s="418" t="s">
        <v>1582</v>
      </c>
      <c r="I321" s="813">
        <v>12504461.949999999</v>
      </c>
      <c r="J321" s="421">
        <v>5603082.8200000003</v>
      </c>
      <c r="K321" s="578">
        <v>10622264.99</v>
      </c>
      <c r="L321" s="421">
        <v>4762620.3899999997</v>
      </c>
      <c r="M321" s="326"/>
      <c r="N321" s="326"/>
      <c r="O321" s="326"/>
      <c r="P321" s="326"/>
      <c r="Q321" s="326"/>
      <c r="R321" s="326"/>
      <c r="S321" s="570" t="s">
        <v>2952</v>
      </c>
      <c r="T321" s="571" t="s">
        <v>2918</v>
      </c>
      <c r="U321" s="571" t="s">
        <v>2919</v>
      </c>
      <c r="V321" s="573" t="s">
        <v>1509</v>
      </c>
    </row>
    <row r="322" spans="1:22" ht="15" customHeight="1">
      <c r="A322" s="576"/>
      <c r="B322" s="575"/>
      <c r="C322" s="583"/>
      <c r="D322" s="570"/>
      <c r="E322" s="572"/>
      <c r="F322" s="326"/>
      <c r="G322" s="419" t="s">
        <v>1620</v>
      </c>
      <c r="H322" s="418" t="s">
        <v>1582</v>
      </c>
      <c r="I322" s="813"/>
      <c r="J322" s="421">
        <v>3044374.09</v>
      </c>
      <c r="K322" s="578"/>
      <c r="L322" s="421">
        <v>2587717.9700000002</v>
      </c>
      <c r="M322" s="326"/>
      <c r="N322" s="326"/>
      <c r="O322" s="326"/>
      <c r="P322" s="326"/>
      <c r="Q322" s="326"/>
      <c r="R322" s="326"/>
      <c r="S322" s="570"/>
      <c r="T322" s="571"/>
      <c r="U322" s="571"/>
      <c r="V322" s="573"/>
    </row>
    <row r="323" spans="1:22" ht="15" customHeight="1">
      <c r="A323" s="576"/>
      <c r="B323" s="575"/>
      <c r="C323" s="583"/>
      <c r="D323" s="570"/>
      <c r="E323" s="572"/>
      <c r="F323" s="326"/>
      <c r="G323" s="419" t="s">
        <v>1621</v>
      </c>
      <c r="H323" s="418" t="s">
        <v>1582</v>
      </c>
      <c r="I323" s="813"/>
      <c r="J323" s="421">
        <v>2208668.79</v>
      </c>
      <c r="K323" s="578"/>
      <c r="L323" s="421">
        <v>1877368.47</v>
      </c>
      <c r="M323" s="326"/>
      <c r="N323" s="326"/>
      <c r="O323" s="326"/>
      <c r="P323" s="326"/>
      <c r="Q323" s="326"/>
      <c r="R323" s="326"/>
      <c r="S323" s="570"/>
      <c r="T323" s="571"/>
      <c r="U323" s="571"/>
      <c r="V323" s="573"/>
    </row>
    <row r="324" spans="1:22" ht="15" customHeight="1">
      <c r="A324" s="576"/>
      <c r="B324" s="575"/>
      <c r="C324" s="583"/>
      <c r="D324" s="570"/>
      <c r="E324" s="572"/>
      <c r="F324" s="326"/>
      <c r="G324" s="419" t="s">
        <v>1622</v>
      </c>
      <c r="H324" s="420" t="s">
        <v>1561</v>
      </c>
      <c r="I324" s="813"/>
      <c r="J324" s="421">
        <v>1279929.74</v>
      </c>
      <c r="K324" s="578"/>
      <c r="L324" s="421">
        <v>1081412.6299999999</v>
      </c>
      <c r="M324" s="326"/>
      <c r="N324" s="326"/>
      <c r="O324" s="326"/>
      <c r="P324" s="326"/>
      <c r="Q324" s="326"/>
      <c r="R324" s="326"/>
      <c r="S324" s="570"/>
      <c r="T324" s="571"/>
      <c r="U324" s="571"/>
      <c r="V324" s="573"/>
    </row>
    <row r="325" spans="1:22" ht="15" customHeight="1">
      <c r="A325" s="800"/>
      <c r="B325" s="812"/>
      <c r="C325" s="584"/>
      <c r="D325" s="773"/>
      <c r="E325" s="580"/>
      <c r="F325" s="431"/>
      <c r="G325" s="433" t="s">
        <v>1623</v>
      </c>
      <c r="H325" s="434" t="s">
        <v>1561</v>
      </c>
      <c r="I325" s="814"/>
      <c r="J325" s="435">
        <v>368406.51</v>
      </c>
      <c r="K325" s="665"/>
      <c r="L325" s="435">
        <v>313145.53000000003</v>
      </c>
      <c r="M325" s="431"/>
      <c r="N325" s="431"/>
      <c r="O325" s="431"/>
      <c r="P325" s="431"/>
      <c r="Q325" s="431"/>
      <c r="R325" s="431"/>
      <c r="S325" s="773"/>
      <c r="T325" s="594"/>
      <c r="U325" s="594"/>
      <c r="V325" s="585"/>
    </row>
    <row r="326" spans="1:22" ht="28.5">
      <c r="A326" s="576">
        <v>104</v>
      </c>
      <c r="B326" s="576" t="s">
        <v>2944</v>
      </c>
      <c r="C326" s="825" t="s">
        <v>1922</v>
      </c>
      <c r="D326" s="823" t="s">
        <v>2945</v>
      </c>
      <c r="E326" s="572" t="s">
        <v>2950</v>
      </c>
      <c r="F326" s="432" t="s">
        <v>2946</v>
      </c>
      <c r="G326" s="326"/>
      <c r="H326" s="429" t="s">
        <v>1512</v>
      </c>
      <c r="I326" s="826">
        <v>200600</v>
      </c>
      <c r="J326" s="430">
        <v>61200</v>
      </c>
      <c r="K326" s="578">
        <v>170510</v>
      </c>
      <c r="L326" s="430">
        <v>52020</v>
      </c>
      <c r="M326" s="326"/>
      <c r="N326" s="326"/>
      <c r="O326" s="326"/>
      <c r="P326" s="326"/>
      <c r="Q326" s="326"/>
      <c r="R326" s="326"/>
      <c r="S326" s="570" t="s">
        <v>2951</v>
      </c>
      <c r="T326" s="571" t="s">
        <v>2953</v>
      </c>
      <c r="U326" s="571" t="s">
        <v>2943</v>
      </c>
      <c r="V326" s="573" t="s">
        <v>1509</v>
      </c>
    </row>
    <row r="327" spans="1:22" ht="15" customHeight="1">
      <c r="A327" s="576"/>
      <c r="B327" s="576"/>
      <c r="C327" s="825"/>
      <c r="D327" s="823"/>
      <c r="E327" s="572"/>
      <c r="F327" s="326"/>
      <c r="G327" s="418" t="s">
        <v>2947</v>
      </c>
      <c r="H327" s="429" t="s">
        <v>1571</v>
      </c>
      <c r="I327" s="826"/>
      <c r="J327" s="430">
        <v>56700</v>
      </c>
      <c r="K327" s="578"/>
      <c r="L327" s="430">
        <v>48195</v>
      </c>
      <c r="M327" s="326"/>
      <c r="N327" s="326"/>
      <c r="O327" s="326"/>
      <c r="P327" s="326"/>
      <c r="Q327" s="326"/>
      <c r="R327" s="326"/>
      <c r="S327" s="570"/>
      <c r="T327" s="571"/>
      <c r="U327" s="571"/>
      <c r="V327" s="573"/>
    </row>
    <row r="328" spans="1:22" ht="15" customHeight="1">
      <c r="A328" s="576"/>
      <c r="B328" s="576"/>
      <c r="C328" s="825"/>
      <c r="D328" s="823"/>
      <c r="E328" s="572"/>
      <c r="F328" s="326"/>
      <c r="G328" s="418" t="s">
        <v>2948</v>
      </c>
      <c r="H328" s="429" t="s">
        <v>1512</v>
      </c>
      <c r="I328" s="826"/>
      <c r="J328" s="430">
        <v>55600</v>
      </c>
      <c r="K328" s="578"/>
      <c r="L328" s="430">
        <v>47260</v>
      </c>
      <c r="M328" s="326"/>
      <c r="N328" s="326"/>
      <c r="O328" s="326"/>
      <c r="P328" s="326"/>
      <c r="Q328" s="326"/>
      <c r="R328" s="326"/>
      <c r="S328" s="570"/>
      <c r="T328" s="571"/>
      <c r="U328" s="571"/>
      <c r="V328" s="573"/>
    </row>
    <row r="329" spans="1:22" ht="15" customHeight="1">
      <c r="A329" s="800"/>
      <c r="B329" s="800"/>
      <c r="C329" s="803"/>
      <c r="D329" s="824"/>
      <c r="E329" s="580"/>
      <c r="F329" s="431"/>
      <c r="G329" s="418" t="s">
        <v>2949</v>
      </c>
      <c r="H329" s="429" t="s">
        <v>1720</v>
      </c>
      <c r="I329" s="818"/>
      <c r="J329" s="430">
        <v>27100</v>
      </c>
      <c r="K329" s="578"/>
      <c r="L329" s="430">
        <v>23035</v>
      </c>
      <c r="M329" s="326"/>
      <c r="N329" s="326"/>
      <c r="O329" s="326"/>
      <c r="P329" s="326"/>
      <c r="Q329" s="326"/>
      <c r="R329" s="326"/>
      <c r="S329" s="570"/>
      <c r="T329" s="571"/>
      <c r="U329" s="571"/>
      <c r="V329" s="573"/>
    </row>
    <row r="330" spans="1:22" ht="78.75" customHeight="1">
      <c r="A330" s="800">
        <v>105</v>
      </c>
      <c r="B330" s="800" t="s">
        <v>3109</v>
      </c>
      <c r="C330" s="803" t="s">
        <v>1586</v>
      </c>
      <c r="D330" s="806" t="s">
        <v>3090</v>
      </c>
      <c r="E330" s="809" t="s">
        <v>3110</v>
      </c>
      <c r="F330" s="469" t="s">
        <v>3116</v>
      </c>
      <c r="G330" s="466"/>
      <c r="H330" s="462" t="s">
        <v>1512</v>
      </c>
      <c r="I330" s="818">
        <v>1679320</v>
      </c>
      <c r="J330" s="430">
        <v>277200</v>
      </c>
      <c r="K330" s="821">
        <v>1427422</v>
      </c>
      <c r="L330" s="430">
        <v>235620</v>
      </c>
      <c r="M330" s="427"/>
      <c r="N330" s="427"/>
      <c r="O330" s="427"/>
      <c r="P330" s="427"/>
      <c r="Q330" s="427"/>
      <c r="R330" s="427"/>
      <c r="S330" s="470" t="s">
        <v>3115</v>
      </c>
      <c r="T330" s="464" t="s">
        <v>3108</v>
      </c>
      <c r="U330" s="464" t="s">
        <v>3117</v>
      </c>
      <c r="V330" s="465" t="s">
        <v>1509</v>
      </c>
    </row>
    <row r="331" spans="1:22" ht="26.25" customHeight="1">
      <c r="A331" s="801"/>
      <c r="B331" s="801"/>
      <c r="C331" s="804"/>
      <c r="D331" s="807"/>
      <c r="E331" s="810"/>
      <c r="F331" s="468"/>
      <c r="G331" s="466" t="s">
        <v>3111</v>
      </c>
      <c r="H331" s="462" t="s">
        <v>1512</v>
      </c>
      <c r="I331" s="819"/>
      <c r="J331" s="430">
        <v>159000</v>
      </c>
      <c r="K331" s="593"/>
      <c r="L331" s="430">
        <v>135150</v>
      </c>
      <c r="M331" s="427"/>
      <c r="N331" s="427"/>
      <c r="O331" s="427"/>
      <c r="P331" s="427"/>
      <c r="Q331" s="427"/>
      <c r="R331" s="427"/>
      <c r="S331" s="463" t="s">
        <v>3118</v>
      </c>
      <c r="T331" s="464" t="s">
        <v>3108</v>
      </c>
      <c r="U331" s="464" t="s">
        <v>3117</v>
      </c>
      <c r="V331" s="465" t="s">
        <v>3126</v>
      </c>
    </row>
    <row r="332" spans="1:22" ht="27.75" customHeight="1">
      <c r="A332" s="801"/>
      <c r="B332" s="801"/>
      <c r="C332" s="804"/>
      <c r="D332" s="807"/>
      <c r="E332" s="810"/>
      <c r="F332" s="468"/>
      <c r="G332" s="466" t="s">
        <v>3112</v>
      </c>
      <c r="H332" s="462" t="s">
        <v>1512</v>
      </c>
      <c r="I332" s="819"/>
      <c r="J332" s="430">
        <v>722400</v>
      </c>
      <c r="K332" s="593"/>
      <c r="L332" s="430">
        <v>614040</v>
      </c>
      <c r="M332" s="427"/>
      <c r="N332" s="427"/>
      <c r="O332" s="427"/>
      <c r="P332" s="427"/>
      <c r="Q332" s="427"/>
      <c r="R332" s="427"/>
      <c r="S332" s="463" t="s">
        <v>3119</v>
      </c>
      <c r="T332" s="464" t="s">
        <v>3108</v>
      </c>
      <c r="U332" s="464" t="s">
        <v>3117</v>
      </c>
      <c r="V332" s="465" t="s">
        <v>3126</v>
      </c>
    </row>
    <row r="333" spans="1:22" ht="72" customHeight="1">
      <c r="A333" s="802"/>
      <c r="B333" s="802"/>
      <c r="C333" s="805"/>
      <c r="D333" s="808"/>
      <c r="E333" s="811"/>
      <c r="F333" s="468"/>
      <c r="G333" s="467" t="s">
        <v>3113</v>
      </c>
      <c r="H333" s="418" t="s">
        <v>3114</v>
      </c>
      <c r="I333" s="820"/>
      <c r="J333" s="421">
        <v>520720</v>
      </c>
      <c r="K333" s="822"/>
      <c r="L333" s="435">
        <v>442612</v>
      </c>
      <c r="M333" s="427"/>
      <c r="N333" s="427"/>
      <c r="O333" s="427"/>
      <c r="P333" s="427"/>
      <c r="Q333" s="427"/>
      <c r="R333" s="427"/>
      <c r="S333" s="512"/>
      <c r="T333" s="516"/>
      <c r="U333" s="516"/>
      <c r="V333" s="514"/>
    </row>
    <row r="334" spans="1:22" ht="72" customHeight="1">
      <c r="A334" s="833">
        <v>106</v>
      </c>
      <c r="B334" s="800" t="s">
        <v>3151</v>
      </c>
      <c r="C334" s="800" t="s">
        <v>1539</v>
      </c>
      <c r="D334" s="846" t="s">
        <v>3130</v>
      </c>
      <c r="E334" s="848" t="s">
        <v>3152</v>
      </c>
      <c r="F334" s="34" t="s">
        <v>3154</v>
      </c>
      <c r="G334" s="419"/>
      <c r="H334" s="418" t="s">
        <v>3153</v>
      </c>
      <c r="I334" s="827">
        <v>2708029.6</v>
      </c>
      <c r="J334" s="421">
        <v>1507450</v>
      </c>
      <c r="K334" s="830">
        <v>2301825.16</v>
      </c>
      <c r="L334" s="421">
        <v>1281332.5</v>
      </c>
      <c r="M334" s="326"/>
      <c r="N334" s="326"/>
      <c r="O334" s="326"/>
      <c r="P334" s="326"/>
      <c r="Q334" s="326"/>
      <c r="R334" s="326"/>
      <c r="S334" s="511" t="s">
        <v>3157</v>
      </c>
      <c r="T334" s="515" t="s">
        <v>3155</v>
      </c>
      <c r="U334" s="515" t="s">
        <v>3158</v>
      </c>
      <c r="V334" s="513" t="s">
        <v>1509</v>
      </c>
    </row>
    <row r="335" spans="1:22" ht="72" customHeight="1">
      <c r="A335" s="835"/>
      <c r="B335" s="802"/>
      <c r="C335" s="802"/>
      <c r="D335" s="847"/>
      <c r="E335" s="849"/>
      <c r="F335" s="517"/>
      <c r="G335" s="432" t="s">
        <v>3156</v>
      </c>
      <c r="H335" s="418" t="s">
        <v>1737</v>
      </c>
      <c r="I335" s="829"/>
      <c r="J335" s="421">
        <v>1200579.6000000001</v>
      </c>
      <c r="K335" s="832"/>
      <c r="L335" s="421">
        <v>1020492.66</v>
      </c>
      <c r="M335" s="326"/>
      <c r="N335" s="326"/>
      <c r="O335" s="326"/>
      <c r="P335" s="326"/>
      <c r="Q335" s="326"/>
      <c r="R335" s="326"/>
      <c r="S335" s="511" t="s">
        <v>3159</v>
      </c>
      <c r="T335" s="515" t="s">
        <v>3155</v>
      </c>
      <c r="U335" s="515" t="s">
        <v>3160</v>
      </c>
      <c r="V335" s="513" t="s">
        <v>1509</v>
      </c>
    </row>
    <row r="336" spans="1:22" ht="72" customHeight="1">
      <c r="A336" s="833">
        <v>107</v>
      </c>
      <c r="B336" s="843" t="s">
        <v>3173</v>
      </c>
      <c r="C336" s="580" t="s">
        <v>1539</v>
      </c>
      <c r="D336" s="773" t="s">
        <v>3129</v>
      </c>
      <c r="E336" s="580" t="s">
        <v>3175</v>
      </c>
      <c r="F336" s="529" t="s">
        <v>3174</v>
      </c>
      <c r="G336" s="419"/>
      <c r="H336" s="418" t="s">
        <v>1671</v>
      </c>
      <c r="I336" s="818">
        <v>2468156.83</v>
      </c>
      <c r="J336" s="421">
        <v>1584244.63</v>
      </c>
      <c r="K336" s="821">
        <v>2097933.2999999998</v>
      </c>
      <c r="L336" s="421"/>
      <c r="M336" s="526"/>
      <c r="N336" s="526"/>
      <c r="O336" s="526"/>
      <c r="P336" s="526"/>
      <c r="Q336" s="526"/>
      <c r="R336" s="526"/>
      <c r="S336" s="148" t="s">
        <v>3176</v>
      </c>
      <c r="T336" s="520" t="s">
        <v>3158</v>
      </c>
      <c r="U336" s="520" t="s">
        <v>3160</v>
      </c>
      <c r="V336" s="527" t="s">
        <v>1509</v>
      </c>
    </row>
    <row r="337" spans="1:23" ht="72" customHeight="1">
      <c r="A337" s="834"/>
      <c r="B337" s="844"/>
      <c r="C337" s="642"/>
      <c r="D337" s="643"/>
      <c r="E337" s="642"/>
      <c r="F337" s="523"/>
      <c r="G337" s="530" t="s">
        <v>1662</v>
      </c>
      <c r="H337" s="418" t="s">
        <v>1737</v>
      </c>
      <c r="I337" s="819"/>
      <c r="J337" s="421">
        <v>847612.2</v>
      </c>
      <c r="K337" s="591"/>
      <c r="L337" s="421">
        <v>720470.37</v>
      </c>
      <c r="M337" s="526"/>
      <c r="N337" s="526"/>
      <c r="O337" s="526"/>
      <c r="P337" s="526"/>
      <c r="Q337" s="526"/>
      <c r="R337" s="526"/>
      <c r="S337" s="148" t="s">
        <v>3177</v>
      </c>
      <c r="T337" s="520" t="s">
        <v>3158</v>
      </c>
      <c r="U337" s="520" t="s">
        <v>3133</v>
      </c>
      <c r="V337" s="527" t="s">
        <v>1509</v>
      </c>
    </row>
    <row r="338" spans="1:23" ht="108" customHeight="1">
      <c r="A338" s="835"/>
      <c r="B338" s="845"/>
      <c r="C338" s="632"/>
      <c r="D338" s="635"/>
      <c r="E338" s="632"/>
      <c r="F338" s="524"/>
      <c r="G338" s="531" t="s">
        <v>3128</v>
      </c>
      <c r="H338" s="524" t="s">
        <v>1737</v>
      </c>
      <c r="I338" s="820"/>
      <c r="J338" s="528">
        <v>36300</v>
      </c>
      <c r="K338" s="587"/>
      <c r="L338" s="528">
        <v>30855</v>
      </c>
      <c r="M338" s="517"/>
      <c r="N338" s="517"/>
      <c r="O338" s="517"/>
      <c r="P338" s="517"/>
      <c r="Q338" s="517"/>
      <c r="R338" s="517"/>
      <c r="S338" s="525" t="s">
        <v>3178</v>
      </c>
      <c r="T338" s="524" t="s">
        <v>3158</v>
      </c>
      <c r="U338" s="524" t="s">
        <v>3166</v>
      </c>
      <c r="V338" s="525" t="s">
        <v>1509</v>
      </c>
      <c r="W338" s="842" t="s">
        <v>3218</v>
      </c>
    </row>
    <row r="339" spans="1:23" ht="120" customHeight="1">
      <c r="A339" s="833">
        <v>108</v>
      </c>
      <c r="B339" s="833" t="s">
        <v>3199</v>
      </c>
      <c r="C339" s="836" t="s">
        <v>1539</v>
      </c>
      <c r="D339" s="773" t="s">
        <v>3200</v>
      </c>
      <c r="E339" s="839" t="s">
        <v>3205</v>
      </c>
      <c r="F339" s="543" t="s">
        <v>3201</v>
      </c>
      <c r="G339" s="540"/>
      <c r="H339" s="535" t="s">
        <v>3202</v>
      </c>
      <c r="I339" s="827">
        <v>2492080.65</v>
      </c>
      <c r="J339" s="536">
        <v>941176</v>
      </c>
      <c r="K339" s="830">
        <v>2118268.5499999998</v>
      </c>
      <c r="L339" s="537" t="s">
        <v>3204</v>
      </c>
      <c r="M339" s="541"/>
      <c r="N339" s="541"/>
      <c r="O339" s="541"/>
      <c r="P339" s="541"/>
      <c r="Q339" s="541"/>
      <c r="R339" s="541"/>
      <c r="S339" s="547" t="s">
        <v>3217</v>
      </c>
      <c r="T339" s="326" t="s">
        <v>3184</v>
      </c>
      <c r="U339" s="535" t="s">
        <v>3225</v>
      </c>
      <c r="V339" s="535" t="s">
        <v>3224</v>
      </c>
      <c r="W339" s="842"/>
    </row>
    <row r="340" spans="1:23" ht="24">
      <c r="A340" s="834"/>
      <c r="B340" s="834"/>
      <c r="C340" s="837"/>
      <c r="D340" s="643"/>
      <c r="E340" s="840"/>
      <c r="F340" s="539"/>
      <c r="G340" s="544" t="s">
        <v>3203</v>
      </c>
      <c r="H340" s="535" t="s">
        <v>3114</v>
      </c>
      <c r="I340" s="828"/>
      <c r="J340" s="536">
        <v>446582</v>
      </c>
      <c r="K340" s="831"/>
      <c r="L340" s="538">
        <v>379594.7</v>
      </c>
      <c r="M340" s="427"/>
      <c r="N340" s="427"/>
      <c r="O340" s="427"/>
      <c r="P340" s="427"/>
      <c r="Q340" s="427"/>
      <c r="R340" s="427"/>
      <c r="S340" s="326"/>
      <c r="T340" s="326"/>
      <c r="U340" s="326"/>
      <c r="V340" s="326"/>
      <c r="W340" s="842"/>
    </row>
    <row r="341" spans="1:23" ht="36">
      <c r="A341" s="835"/>
      <c r="B341" s="835"/>
      <c r="C341" s="838"/>
      <c r="D341" s="635"/>
      <c r="E341" s="841"/>
      <c r="F341" s="542"/>
      <c r="G341" s="545" t="s">
        <v>3127</v>
      </c>
      <c r="H341" s="326" t="s">
        <v>1543</v>
      </c>
      <c r="I341" s="829"/>
      <c r="J341" s="536">
        <v>1104322.6499999999</v>
      </c>
      <c r="K341" s="832"/>
      <c r="L341" s="538">
        <v>938674.25</v>
      </c>
      <c r="M341" s="517"/>
      <c r="N341" s="517"/>
      <c r="O341" s="517"/>
      <c r="P341" s="517"/>
      <c r="Q341" s="517"/>
      <c r="R341" s="517"/>
      <c r="S341" s="547" t="s">
        <v>3220</v>
      </c>
      <c r="T341" s="326" t="s">
        <v>3184</v>
      </c>
      <c r="U341" s="529" t="s">
        <v>3226</v>
      </c>
      <c r="V341" s="535" t="s">
        <v>3221</v>
      </c>
      <c r="W341" s="842"/>
    </row>
    <row r="342" spans="1:23" ht="15">
      <c r="G342" s="522"/>
      <c r="I342" s="521"/>
      <c r="K342" s="428"/>
    </row>
    <row r="343" spans="1:23" ht="15">
      <c r="G343" s="522"/>
      <c r="I343" s="521"/>
      <c r="K343" s="428"/>
    </row>
    <row r="344" spans="1:23" ht="15">
      <c r="G344" s="522"/>
      <c r="I344" s="521"/>
      <c r="K344" s="428"/>
    </row>
    <row r="345" spans="1:23" ht="15">
      <c r="G345" s="522"/>
      <c r="I345" s="521"/>
      <c r="K345" s="428"/>
    </row>
    <row r="346" spans="1:23" ht="15">
      <c r="G346" s="522"/>
      <c r="I346" s="521"/>
      <c r="K346" s="428"/>
    </row>
    <row r="347" spans="1:23" ht="15">
      <c r="G347" s="522"/>
      <c r="I347" s="521"/>
      <c r="K347" s="428"/>
    </row>
    <row r="348" spans="1:23" ht="15">
      <c r="G348" s="522"/>
      <c r="I348" s="521"/>
      <c r="K348" s="428"/>
    </row>
    <row r="349" spans="1:23" ht="15">
      <c r="G349" s="522"/>
      <c r="I349" s="521"/>
      <c r="K349" s="428"/>
    </row>
    <row r="350" spans="1:23" ht="19.5" customHeight="1">
      <c r="B350" s="324" t="s">
        <v>2374</v>
      </c>
      <c r="C350" s="324"/>
    </row>
    <row r="352" spans="1:23" ht="15.4" customHeight="1">
      <c r="B352" s="325" t="s">
        <v>2375</v>
      </c>
      <c r="C352" s="325" t="s">
        <v>2376</v>
      </c>
      <c r="D352" s="325" t="s">
        <v>2377</v>
      </c>
      <c r="E352" s="325" t="s">
        <v>2378</v>
      </c>
    </row>
    <row r="353" spans="2:6" ht="19.5" customHeight="1">
      <c r="B353" s="326" t="s">
        <v>2379</v>
      </c>
      <c r="C353" s="326" t="s">
        <v>1882</v>
      </c>
      <c r="D353" s="327">
        <f>K146+K144</f>
        <v>4156259.38</v>
      </c>
      <c r="E353" s="326">
        <v>2</v>
      </c>
      <c r="F353" s="120" t="s">
        <v>2820</v>
      </c>
    </row>
    <row r="354" spans="2:6">
      <c r="B354" s="326" t="s">
        <v>2379</v>
      </c>
      <c r="C354" s="326" t="s">
        <v>1498</v>
      </c>
      <c r="D354" s="327">
        <f>29702313.29+K321</f>
        <v>40324578.280000001</v>
      </c>
      <c r="E354" s="326">
        <v>14</v>
      </c>
    </row>
    <row r="355" spans="2:6">
      <c r="B355" s="326" t="s">
        <v>2380</v>
      </c>
      <c r="C355" s="326" t="s">
        <v>1525</v>
      </c>
      <c r="D355" s="327">
        <f>K14+K51</f>
        <v>11813020.35</v>
      </c>
      <c r="E355" s="326">
        <v>1</v>
      </c>
    </row>
    <row r="356" spans="2:6">
      <c r="B356" s="326" t="s">
        <v>2380</v>
      </c>
      <c r="C356" s="326" t="s">
        <v>1901</v>
      </c>
      <c r="D356" s="327">
        <f>K242+K239+K150+K148</f>
        <v>5455226.8100000005</v>
      </c>
      <c r="E356" s="326">
        <v>4</v>
      </c>
    </row>
    <row r="357" spans="2:6">
      <c r="B357" s="326" t="s">
        <v>2381</v>
      </c>
      <c r="C357" s="326" t="s">
        <v>1586</v>
      </c>
      <c r="D357" s="327">
        <f>K313+K311+K307+K303+K279+K277+K274+K268+K266+K264+K262+K260+K258+K255+K252+K249+K244+K54+K33+K330</f>
        <v>30669678.800000001</v>
      </c>
      <c r="E357" s="326">
        <v>19</v>
      </c>
    </row>
    <row r="358" spans="2:6">
      <c r="B358" s="326" t="s">
        <v>2382</v>
      </c>
      <c r="C358" s="326" t="s">
        <v>1539</v>
      </c>
      <c r="D358" s="327">
        <v>65425780.420000002</v>
      </c>
      <c r="E358" s="326">
        <v>17</v>
      </c>
    </row>
    <row r="359" spans="2:6">
      <c r="B359" s="326" t="s">
        <v>2383</v>
      </c>
      <c r="C359" s="326" t="s">
        <v>1677</v>
      </c>
      <c r="D359" s="327">
        <v>11833716</v>
      </c>
      <c r="E359" s="326">
        <v>10</v>
      </c>
    </row>
    <row r="360" spans="2:6">
      <c r="B360" s="326" t="s">
        <v>2384</v>
      </c>
      <c r="C360" s="326" t="s">
        <v>1922</v>
      </c>
      <c r="D360" s="327">
        <v>2275373.11</v>
      </c>
      <c r="E360" s="326">
        <v>10</v>
      </c>
    </row>
    <row r="361" spans="2:6">
      <c r="B361" s="326" t="s">
        <v>2384</v>
      </c>
      <c r="C361" s="326" t="s">
        <v>2019</v>
      </c>
      <c r="D361" s="327">
        <v>1365840.11</v>
      </c>
      <c r="E361" s="326">
        <v>22</v>
      </c>
    </row>
    <row r="362" spans="2:6" ht="12.75">
      <c r="D362" s="328">
        <f>SUM(D353:D361)</f>
        <v>173319473.26000005</v>
      </c>
      <c r="E362" s="329">
        <f>SUM(E353:E361)</f>
        <v>99</v>
      </c>
    </row>
  </sheetData>
  <autoFilter ref="B2:B362"/>
  <mergeCells count="1773">
    <mergeCell ref="I339:I341"/>
    <mergeCell ref="K339:K341"/>
    <mergeCell ref="A339:A341"/>
    <mergeCell ref="B339:B341"/>
    <mergeCell ref="C339:C341"/>
    <mergeCell ref="D339:D341"/>
    <mergeCell ref="E339:E341"/>
    <mergeCell ref="W338:W341"/>
    <mergeCell ref="I336:I338"/>
    <mergeCell ref="K336:K338"/>
    <mergeCell ref="A336:A338"/>
    <mergeCell ref="B336:B338"/>
    <mergeCell ref="C336:C338"/>
    <mergeCell ref="D336:D338"/>
    <mergeCell ref="E336:E338"/>
    <mergeCell ref="A334:A335"/>
    <mergeCell ref="B334:B335"/>
    <mergeCell ref="C334:C335"/>
    <mergeCell ref="D334:D335"/>
    <mergeCell ref="E334:E335"/>
    <mergeCell ref="I334:I335"/>
    <mergeCell ref="K334:K335"/>
    <mergeCell ref="A330:A333"/>
    <mergeCell ref="A321:A325"/>
    <mergeCell ref="B321:B325"/>
    <mergeCell ref="C321:C325"/>
    <mergeCell ref="D321:D325"/>
    <mergeCell ref="E321:E325"/>
    <mergeCell ref="I321:I325"/>
    <mergeCell ref="K321:K325"/>
    <mergeCell ref="S321:S325"/>
    <mergeCell ref="V321:V325"/>
    <mergeCell ref="U321:U325"/>
    <mergeCell ref="T321:T325"/>
    <mergeCell ref="A317:A320"/>
    <mergeCell ref="B317:B320"/>
    <mergeCell ref="C317:C320"/>
    <mergeCell ref="D317:D320"/>
    <mergeCell ref="E317:E320"/>
    <mergeCell ref="I317:I320"/>
    <mergeCell ref="K317:K320"/>
    <mergeCell ref="S317:S320"/>
    <mergeCell ref="T317:T320"/>
    <mergeCell ref="U317:U320"/>
    <mergeCell ref="V317:V320"/>
    <mergeCell ref="I330:I333"/>
    <mergeCell ref="K330:K333"/>
    <mergeCell ref="D326:D329"/>
    <mergeCell ref="C326:C329"/>
    <mergeCell ref="E326:E329"/>
    <mergeCell ref="A326:A329"/>
    <mergeCell ref="B326:B329"/>
    <mergeCell ref="I326:I329"/>
    <mergeCell ref="K326:K329"/>
    <mergeCell ref="S326:S329"/>
    <mergeCell ref="T326:T329"/>
    <mergeCell ref="U326:U329"/>
    <mergeCell ref="V326:V329"/>
    <mergeCell ref="B330:B333"/>
    <mergeCell ref="C330:C333"/>
    <mergeCell ref="D330:D333"/>
    <mergeCell ref="E330:E333"/>
    <mergeCell ref="Q7:Q9"/>
    <mergeCell ref="R7:R9"/>
    <mergeCell ref="C14:C16"/>
    <mergeCell ref="D14:D16"/>
    <mergeCell ref="E14:E16"/>
    <mergeCell ref="K10:K13"/>
    <mergeCell ref="M10:M13"/>
    <mergeCell ref="N10:N13"/>
    <mergeCell ref="I17:I19"/>
    <mergeCell ref="Q14:Q16"/>
    <mergeCell ref="R14:R16"/>
    <mergeCell ref="S14:S16"/>
    <mergeCell ref="T14:T16"/>
    <mergeCell ref="U14:U16"/>
    <mergeCell ref="V14:V16"/>
    <mergeCell ref="I14:I16"/>
    <mergeCell ref="K14:K16"/>
    <mergeCell ref="M14:M16"/>
    <mergeCell ref="N14:N16"/>
    <mergeCell ref="O14:O16"/>
    <mergeCell ref="P14:P16"/>
    <mergeCell ref="Q10:Q13"/>
    <mergeCell ref="Q22:Q32"/>
    <mergeCell ref="R22:R32"/>
    <mergeCell ref="G2:K2"/>
    <mergeCell ref="G4:K4"/>
    <mergeCell ref="A7:A9"/>
    <mergeCell ref="B7:B9"/>
    <mergeCell ref="C7:C9"/>
    <mergeCell ref="D7:D9"/>
    <mergeCell ref="E7:E9"/>
    <mergeCell ref="I7:I9"/>
    <mergeCell ref="K7:K9"/>
    <mergeCell ref="R10:R13"/>
    <mergeCell ref="S10:S13"/>
    <mergeCell ref="T10:T13"/>
    <mergeCell ref="U10:U13"/>
    <mergeCell ref="V10:V13"/>
    <mergeCell ref="O10:O13"/>
    <mergeCell ref="P10:P13"/>
    <mergeCell ref="B14:B16"/>
    <mergeCell ref="A14:A16"/>
    <mergeCell ref="S7:S9"/>
    <mergeCell ref="T7:T9"/>
    <mergeCell ref="U7:U9"/>
    <mergeCell ref="V7:V9"/>
    <mergeCell ref="A10:A13"/>
    <mergeCell ref="B10:B13"/>
    <mergeCell ref="C10:C13"/>
    <mergeCell ref="D10:D13"/>
    <mergeCell ref="E10:E13"/>
    <mergeCell ref="I10:I13"/>
    <mergeCell ref="M7:M9"/>
    <mergeCell ref="N7:N9"/>
    <mergeCell ref="O7:O9"/>
    <mergeCell ref="P7:P9"/>
    <mergeCell ref="A22:A32"/>
    <mergeCell ref="B22:B32"/>
    <mergeCell ref="C22:C32"/>
    <mergeCell ref="D22:D32"/>
    <mergeCell ref="E22:E32"/>
    <mergeCell ref="K20:K21"/>
    <mergeCell ref="M20:M21"/>
    <mergeCell ref="N20:N21"/>
    <mergeCell ref="O20:O21"/>
    <mergeCell ref="P20:P21"/>
    <mergeCell ref="Q20:Q21"/>
    <mergeCell ref="R17:R19"/>
    <mergeCell ref="S17:S19"/>
    <mergeCell ref="T17:T19"/>
    <mergeCell ref="U17:U19"/>
    <mergeCell ref="V17:V19"/>
    <mergeCell ref="A20:A21"/>
    <mergeCell ref="B20:B21"/>
    <mergeCell ref="D20:D21"/>
    <mergeCell ref="E20:E21"/>
    <mergeCell ref="I20:I21"/>
    <mergeCell ref="K17:K19"/>
    <mergeCell ref="M17:M19"/>
    <mergeCell ref="N17:N19"/>
    <mergeCell ref="O17:O19"/>
    <mergeCell ref="P17:P19"/>
    <mergeCell ref="Q17:Q19"/>
    <mergeCell ref="A17:A19"/>
    <mergeCell ref="B17:B19"/>
    <mergeCell ref="C17:C19"/>
    <mergeCell ref="D17:D19"/>
    <mergeCell ref="E17:E19"/>
    <mergeCell ref="S22:S32"/>
    <mergeCell ref="T22:T32"/>
    <mergeCell ref="U22:U32"/>
    <mergeCell ref="V22:V32"/>
    <mergeCell ref="I22:I32"/>
    <mergeCell ref="K22:K32"/>
    <mergeCell ref="M22:M32"/>
    <mergeCell ref="N22:N32"/>
    <mergeCell ref="O22:O32"/>
    <mergeCell ref="P22:P32"/>
    <mergeCell ref="R20:R21"/>
    <mergeCell ref="S20:S21"/>
    <mergeCell ref="T20:T21"/>
    <mergeCell ref="U20:U21"/>
    <mergeCell ref="V20:V21"/>
    <mergeCell ref="A39:A41"/>
    <mergeCell ref="B39:B41"/>
    <mergeCell ref="C39:C41"/>
    <mergeCell ref="D39:D41"/>
    <mergeCell ref="E39:E41"/>
    <mergeCell ref="K33:K38"/>
    <mergeCell ref="M33:M38"/>
    <mergeCell ref="N33:N38"/>
    <mergeCell ref="O33:O38"/>
    <mergeCell ref="P33:P38"/>
    <mergeCell ref="Q33:Q38"/>
    <mergeCell ref="A33:A38"/>
    <mergeCell ref="B33:B38"/>
    <mergeCell ref="C33:C38"/>
    <mergeCell ref="D33:D38"/>
    <mergeCell ref="E33:E38"/>
    <mergeCell ref="I33:I38"/>
    <mergeCell ref="Q39:Q41"/>
    <mergeCell ref="R39:R41"/>
    <mergeCell ref="S39:S41"/>
    <mergeCell ref="T39:T41"/>
    <mergeCell ref="U39:U41"/>
    <mergeCell ref="V39:V41"/>
    <mergeCell ref="I39:I41"/>
    <mergeCell ref="K39:K41"/>
    <mergeCell ref="M39:M41"/>
    <mergeCell ref="N39:N41"/>
    <mergeCell ref="O39:O41"/>
    <mergeCell ref="P39:P41"/>
    <mergeCell ref="R33:R38"/>
    <mergeCell ref="S33:S38"/>
    <mergeCell ref="T33:T38"/>
    <mergeCell ref="U33:U38"/>
    <mergeCell ref="V33:V38"/>
    <mergeCell ref="A46:A50"/>
    <mergeCell ref="B46:B50"/>
    <mergeCell ref="C46:C50"/>
    <mergeCell ref="D46:D50"/>
    <mergeCell ref="E46:E50"/>
    <mergeCell ref="K42:K45"/>
    <mergeCell ref="M42:M45"/>
    <mergeCell ref="N42:N45"/>
    <mergeCell ref="O42:O45"/>
    <mergeCell ref="P42:P45"/>
    <mergeCell ref="Q42:Q45"/>
    <mergeCell ref="A42:A45"/>
    <mergeCell ref="B42:B45"/>
    <mergeCell ref="C42:C45"/>
    <mergeCell ref="D42:D45"/>
    <mergeCell ref="E42:E45"/>
    <mergeCell ref="I42:I45"/>
    <mergeCell ref="Q46:Q50"/>
    <mergeCell ref="R46:R50"/>
    <mergeCell ref="S46:S50"/>
    <mergeCell ref="T46:T50"/>
    <mergeCell ref="U46:U50"/>
    <mergeCell ref="V46:V50"/>
    <mergeCell ref="I46:I50"/>
    <mergeCell ref="K46:K50"/>
    <mergeCell ref="M46:M50"/>
    <mergeCell ref="N46:N50"/>
    <mergeCell ref="O46:O50"/>
    <mergeCell ref="P46:P50"/>
    <mergeCell ref="R42:R45"/>
    <mergeCell ref="S42:S45"/>
    <mergeCell ref="T42:T45"/>
    <mergeCell ref="U42:U45"/>
    <mergeCell ref="V42:V45"/>
    <mergeCell ref="A54:A59"/>
    <mergeCell ref="B54:B59"/>
    <mergeCell ref="C54:C59"/>
    <mergeCell ref="D54:D59"/>
    <mergeCell ref="E54:E59"/>
    <mergeCell ref="K51:K53"/>
    <mergeCell ref="M51:M53"/>
    <mergeCell ref="N51:N53"/>
    <mergeCell ref="O51:O53"/>
    <mergeCell ref="P51:P53"/>
    <mergeCell ref="Q51:Q53"/>
    <mergeCell ref="A51:A53"/>
    <mergeCell ref="B51:B53"/>
    <mergeCell ref="C51:C53"/>
    <mergeCell ref="D51:D53"/>
    <mergeCell ref="E51:E53"/>
    <mergeCell ref="I51:I53"/>
    <mergeCell ref="Q54:Q59"/>
    <mergeCell ref="R54:R59"/>
    <mergeCell ref="S54:S59"/>
    <mergeCell ref="T54:T59"/>
    <mergeCell ref="U54:U59"/>
    <mergeCell ref="V54:V59"/>
    <mergeCell ref="I54:I59"/>
    <mergeCell ref="K54:K59"/>
    <mergeCell ref="M54:M59"/>
    <mergeCell ref="N54:N59"/>
    <mergeCell ref="O54:O59"/>
    <mergeCell ref="P54:P59"/>
    <mergeCell ref="R51:R53"/>
    <mergeCell ref="S51:S53"/>
    <mergeCell ref="T51:T53"/>
    <mergeCell ref="U51:U53"/>
    <mergeCell ref="V51:V53"/>
    <mergeCell ref="A63:A66"/>
    <mergeCell ref="B63:B66"/>
    <mergeCell ref="C63:C66"/>
    <mergeCell ref="D63:D66"/>
    <mergeCell ref="E63:E66"/>
    <mergeCell ref="K60:K62"/>
    <mergeCell ref="M60:M62"/>
    <mergeCell ref="N60:N62"/>
    <mergeCell ref="O60:O62"/>
    <mergeCell ref="P60:P62"/>
    <mergeCell ref="Q60:Q62"/>
    <mergeCell ref="A60:A62"/>
    <mergeCell ref="B60:B62"/>
    <mergeCell ref="C60:C62"/>
    <mergeCell ref="D60:D62"/>
    <mergeCell ref="E60:E62"/>
    <mergeCell ref="I60:I62"/>
    <mergeCell ref="Q63:Q66"/>
    <mergeCell ref="R63:R66"/>
    <mergeCell ref="S63:S66"/>
    <mergeCell ref="T63:T66"/>
    <mergeCell ref="U63:U66"/>
    <mergeCell ref="V63:V66"/>
    <mergeCell ref="I63:I66"/>
    <mergeCell ref="K63:K66"/>
    <mergeCell ref="M63:M66"/>
    <mergeCell ref="N63:N66"/>
    <mergeCell ref="O63:O66"/>
    <mergeCell ref="P63:P66"/>
    <mergeCell ref="R60:R62"/>
    <mergeCell ref="S60:S62"/>
    <mergeCell ref="T60:T62"/>
    <mergeCell ref="U60:U62"/>
    <mergeCell ref="V60:V62"/>
    <mergeCell ref="A69:A72"/>
    <mergeCell ref="B69:B72"/>
    <mergeCell ref="C69:C72"/>
    <mergeCell ref="D69:D72"/>
    <mergeCell ref="E69:E72"/>
    <mergeCell ref="K67:K68"/>
    <mergeCell ref="M67:M68"/>
    <mergeCell ref="N67:N68"/>
    <mergeCell ref="O67:O68"/>
    <mergeCell ref="P67:P68"/>
    <mergeCell ref="Q67:Q68"/>
    <mergeCell ref="A67:A68"/>
    <mergeCell ref="B67:B68"/>
    <mergeCell ref="C67:C68"/>
    <mergeCell ref="D67:D68"/>
    <mergeCell ref="E67:E68"/>
    <mergeCell ref="I67:I68"/>
    <mergeCell ref="Q69:Q72"/>
    <mergeCell ref="R69:R72"/>
    <mergeCell ref="S69:S72"/>
    <mergeCell ref="T69:T72"/>
    <mergeCell ref="U69:U72"/>
    <mergeCell ref="V69:V72"/>
    <mergeCell ref="I69:I72"/>
    <mergeCell ref="K69:K72"/>
    <mergeCell ref="M69:M72"/>
    <mergeCell ref="N69:N72"/>
    <mergeCell ref="O69:O72"/>
    <mergeCell ref="P69:P72"/>
    <mergeCell ref="R67:R68"/>
    <mergeCell ref="S67:S68"/>
    <mergeCell ref="T67:T68"/>
    <mergeCell ref="U67:U68"/>
    <mergeCell ref="V67:V68"/>
    <mergeCell ref="A83:A84"/>
    <mergeCell ref="B83:B84"/>
    <mergeCell ref="C83:C84"/>
    <mergeCell ref="D83:D84"/>
    <mergeCell ref="E83:E84"/>
    <mergeCell ref="K73:K82"/>
    <mergeCell ref="M73:M82"/>
    <mergeCell ref="N73:N82"/>
    <mergeCell ref="O73:O82"/>
    <mergeCell ref="P73:P82"/>
    <mergeCell ref="Q73:Q82"/>
    <mergeCell ref="A73:A82"/>
    <mergeCell ref="B73:B82"/>
    <mergeCell ref="C73:C82"/>
    <mergeCell ref="D73:D82"/>
    <mergeCell ref="E73:E82"/>
    <mergeCell ref="I73:I82"/>
    <mergeCell ref="Q83:Q84"/>
    <mergeCell ref="R83:R84"/>
    <mergeCell ref="S83:S84"/>
    <mergeCell ref="T83:T84"/>
    <mergeCell ref="U83:U84"/>
    <mergeCell ref="V83:V84"/>
    <mergeCell ref="I83:I84"/>
    <mergeCell ref="K83:K84"/>
    <mergeCell ref="M83:M84"/>
    <mergeCell ref="N83:N84"/>
    <mergeCell ref="O83:O84"/>
    <mergeCell ref="P83:P84"/>
    <mergeCell ref="R73:R82"/>
    <mergeCell ref="S73:S82"/>
    <mergeCell ref="T73:T82"/>
    <mergeCell ref="U73:U82"/>
    <mergeCell ref="V73:V82"/>
    <mergeCell ref="A87:A89"/>
    <mergeCell ref="B87:B89"/>
    <mergeCell ref="C87:C89"/>
    <mergeCell ref="D87:D89"/>
    <mergeCell ref="E87:E89"/>
    <mergeCell ref="K85:K86"/>
    <mergeCell ref="M85:M86"/>
    <mergeCell ref="N85:N86"/>
    <mergeCell ref="O85:O86"/>
    <mergeCell ref="P85:P86"/>
    <mergeCell ref="Q85:Q86"/>
    <mergeCell ref="A85:A86"/>
    <mergeCell ref="B85:B86"/>
    <mergeCell ref="C85:C86"/>
    <mergeCell ref="D85:D86"/>
    <mergeCell ref="E85:E86"/>
    <mergeCell ref="I85:I86"/>
    <mergeCell ref="Q87:Q89"/>
    <mergeCell ref="R87:R89"/>
    <mergeCell ref="S87:S89"/>
    <mergeCell ref="T87:T89"/>
    <mergeCell ref="U87:U89"/>
    <mergeCell ref="V87:V89"/>
    <mergeCell ref="I87:I89"/>
    <mergeCell ref="K87:K89"/>
    <mergeCell ref="M87:M89"/>
    <mergeCell ref="N87:N89"/>
    <mergeCell ref="O87:O89"/>
    <mergeCell ref="P87:P89"/>
    <mergeCell ref="R85:R86"/>
    <mergeCell ref="S85:S86"/>
    <mergeCell ref="T85:T86"/>
    <mergeCell ref="U85:U86"/>
    <mergeCell ref="V85:V86"/>
    <mergeCell ref="A92:A93"/>
    <mergeCell ref="B92:B93"/>
    <mergeCell ref="C92:C93"/>
    <mergeCell ref="D92:D93"/>
    <mergeCell ref="E92:E93"/>
    <mergeCell ref="K90:K91"/>
    <mergeCell ref="M90:M91"/>
    <mergeCell ref="N90:N91"/>
    <mergeCell ref="O90:O91"/>
    <mergeCell ref="P90:P91"/>
    <mergeCell ref="Q90:Q91"/>
    <mergeCell ref="A90:A91"/>
    <mergeCell ref="B90:B91"/>
    <mergeCell ref="C90:C91"/>
    <mergeCell ref="D90:D91"/>
    <mergeCell ref="E90:E91"/>
    <mergeCell ref="I90:I91"/>
    <mergeCell ref="Q92:Q93"/>
    <mergeCell ref="R92:R93"/>
    <mergeCell ref="S92:S93"/>
    <mergeCell ref="T92:T93"/>
    <mergeCell ref="U92:U93"/>
    <mergeCell ref="V92:V93"/>
    <mergeCell ref="I92:I93"/>
    <mergeCell ref="K92:K93"/>
    <mergeCell ref="M92:M93"/>
    <mergeCell ref="N92:N93"/>
    <mergeCell ref="O92:O93"/>
    <mergeCell ref="P92:P93"/>
    <mergeCell ref="R90:R91"/>
    <mergeCell ref="S90:S91"/>
    <mergeCell ref="T90:T91"/>
    <mergeCell ref="U90:U91"/>
    <mergeCell ref="V90:V91"/>
    <mergeCell ref="A99:A101"/>
    <mergeCell ref="B99:B101"/>
    <mergeCell ref="C99:C101"/>
    <mergeCell ref="D99:D101"/>
    <mergeCell ref="E99:E101"/>
    <mergeCell ref="K94:K98"/>
    <mergeCell ref="M94:M98"/>
    <mergeCell ref="N94:N98"/>
    <mergeCell ref="O94:O98"/>
    <mergeCell ref="P94:P98"/>
    <mergeCell ref="Q94:Q98"/>
    <mergeCell ref="A94:A98"/>
    <mergeCell ref="B94:B98"/>
    <mergeCell ref="C94:C98"/>
    <mergeCell ref="D94:D98"/>
    <mergeCell ref="E94:E98"/>
    <mergeCell ref="I94:I98"/>
    <mergeCell ref="Q99:Q101"/>
    <mergeCell ref="R99:R101"/>
    <mergeCell ref="S99:S101"/>
    <mergeCell ref="T99:T101"/>
    <mergeCell ref="U99:U101"/>
    <mergeCell ref="V99:V101"/>
    <mergeCell ref="I99:I101"/>
    <mergeCell ref="K99:K101"/>
    <mergeCell ref="M99:M101"/>
    <mergeCell ref="N99:N101"/>
    <mergeCell ref="O99:O101"/>
    <mergeCell ref="P99:P101"/>
    <mergeCell ref="R94:R98"/>
    <mergeCell ref="S94:S98"/>
    <mergeCell ref="T94:T98"/>
    <mergeCell ref="U94:U98"/>
    <mergeCell ref="V94:V98"/>
    <mergeCell ref="A104:A107"/>
    <mergeCell ref="B104:B107"/>
    <mergeCell ref="C104:C107"/>
    <mergeCell ref="D104:D107"/>
    <mergeCell ref="E104:E107"/>
    <mergeCell ref="K102:K103"/>
    <mergeCell ref="M102:M103"/>
    <mergeCell ref="N102:N103"/>
    <mergeCell ref="O102:O103"/>
    <mergeCell ref="P102:P103"/>
    <mergeCell ref="Q102:Q103"/>
    <mergeCell ref="A102:A103"/>
    <mergeCell ref="B102:B103"/>
    <mergeCell ref="C102:C103"/>
    <mergeCell ref="D102:D103"/>
    <mergeCell ref="E102:E103"/>
    <mergeCell ref="I102:I103"/>
    <mergeCell ref="Q104:Q107"/>
    <mergeCell ref="R104:R107"/>
    <mergeCell ref="S104:S107"/>
    <mergeCell ref="T104:T107"/>
    <mergeCell ref="U104:U107"/>
    <mergeCell ref="V104:V107"/>
    <mergeCell ref="I104:I107"/>
    <mergeCell ref="K104:K107"/>
    <mergeCell ref="M104:M107"/>
    <mergeCell ref="N104:N107"/>
    <mergeCell ref="O104:O107"/>
    <mergeCell ref="P104:P107"/>
    <mergeCell ref="R102:R103"/>
    <mergeCell ref="S102:S103"/>
    <mergeCell ref="T102:T103"/>
    <mergeCell ref="U102:U103"/>
    <mergeCell ref="V102:V103"/>
    <mergeCell ref="R108:R111"/>
    <mergeCell ref="S108:S111"/>
    <mergeCell ref="T108:T111"/>
    <mergeCell ref="U108:U111"/>
    <mergeCell ref="V108:V111"/>
    <mergeCell ref="F109:F111"/>
    <mergeCell ref="K108:K111"/>
    <mergeCell ref="M108:M111"/>
    <mergeCell ref="N108:N111"/>
    <mergeCell ref="O108:O111"/>
    <mergeCell ref="P108:P111"/>
    <mergeCell ref="Q108:Q111"/>
    <mergeCell ref="A108:A111"/>
    <mergeCell ref="B108:B111"/>
    <mergeCell ref="C108:C111"/>
    <mergeCell ref="D108:D111"/>
    <mergeCell ref="E108:E111"/>
    <mergeCell ref="I108:I111"/>
    <mergeCell ref="A116:A117"/>
    <mergeCell ref="B116:B117"/>
    <mergeCell ref="C116:C117"/>
    <mergeCell ref="D116:D117"/>
    <mergeCell ref="E116:E117"/>
    <mergeCell ref="K112:K115"/>
    <mergeCell ref="M112:M115"/>
    <mergeCell ref="N112:N115"/>
    <mergeCell ref="O112:O115"/>
    <mergeCell ref="P112:P115"/>
    <mergeCell ref="Q112:Q115"/>
    <mergeCell ref="A112:A115"/>
    <mergeCell ref="B112:B115"/>
    <mergeCell ref="C112:C115"/>
    <mergeCell ref="D112:D115"/>
    <mergeCell ref="E112:E115"/>
    <mergeCell ref="I112:I115"/>
    <mergeCell ref="Q116:Q117"/>
    <mergeCell ref="R116:R117"/>
    <mergeCell ref="S116:S117"/>
    <mergeCell ref="T116:T117"/>
    <mergeCell ref="U116:U117"/>
    <mergeCell ref="V116:V117"/>
    <mergeCell ref="I116:I117"/>
    <mergeCell ref="K116:K117"/>
    <mergeCell ref="M116:M117"/>
    <mergeCell ref="N116:N117"/>
    <mergeCell ref="O116:O117"/>
    <mergeCell ref="P116:P117"/>
    <mergeCell ref="R112:R115"/>
    <mergeCell ref="S112:S115"/>
    <mergeCell ref="T112:T115"/>
    <mergeCell ref="U112:U115"/>
    <mergeCell ref="V112:V115"/>
    <mergeCell ref="A121:A122"/>
    <mergeCell ref="B121:B122"/>
    <mergeCell ref="C121:C122"/>
    <mergeCell ref="D121:D122"/>
    <mergeCell ref="E121:E122"/>
    <mergeCell ref="K118:K120"/>
    <mergeCell ref="M118:M120"/>
    <mergeCell ref="N118:N120"/>
    <mergeCell ref="O118:O120"/>
    <mergeCell ref="P118:P120"/>
    <mergeCell ref="Q118:Q120"/>
    <mergeCell ref="A118:A120"/>
    <mergeCell ref="B118:B120"/>
    <mergeCell ref="C118:C120"/>
    <mergeCell ref="D118:D120"/>
    <mergeCell ref="E118:E120"/>
    <mergeCell ref="I118:I120"/>
    <mergeCell ref="Q121:Q122"/>
    <mergeCell ref="R121:R122"/>
    <mergeCell ref="S121:S122"/>
    <mergeCell ref="T121:T122"/>
    <mergeCell ref="U121:U122"/>
    <mergeCell ref="V121:V122"/>
    <mergeCell ref="I121:I122"/>
    <mergeCell ref="K121:K122"/>
    <mergeCell ref="M121:M122"/>
    <mergeCell ref="N121:N122"/>
    <mergeCell ref="O121:O122"/>
    <mergeCell ref="P121:P122"/>
    <mergeCell ref="R118:R120"/>
    <mergeCell ref="S118:S120"/>
    <mergeCell ref="T118:T120"/>
    <mergeCell ref="U118:U120"/>
    <mergeCell ref="V118:V120"/>
    <mergeCell ref="A126:A127"/>
    <mergeCell ref="B126:B127"/>
    <mergeCell ref="C126:C127"/>
    <mergeCell ref="D126:D127"/>
    <mergeCell ref="E126:E127"/>
    <mergeCell ref="K123:K125"/>
    <mergeCell ref="M123:M125"/>
    <mergeCell ref="N123:N125"/>
    <mergeCell ref="O123:O125"/>
    <mergeCell ref="P123:P125"/>
    <mergeCell ref="Q123:Q125"/>
    <mergeCell ref="A123:A125"/>
    <mergeCell ref="B123:B125"/>
    <mergeCell ref="C123:C125"/>
    <mergeCell ref="D123:D125"/>
    <mergeCell ref="E123:E125"/>
    <mergeCell ref="I123:I125"/>
    <mergeCell ref="Q126:Q127"/>
    <mergeCell ref="R126:R127"/>
    <mergeCell ref="S126:S127"/>
    <mergeCell ref="T126:T127"/>
    <mergeCell ref="U126:U127"/>
    <mergeCell ref="V126:V127"/>
    <mergeCell ref="I126:I127"/>
    <mergeCell ref="K126:K127"/>
    <mergeCell ref="M126:M127"/>
    <mergeCell ref="N126:N127"/>
    <mergeCell ref="O126:O127"/>
    <mergeCell ref="P126:P127"/>
    <mergeCell ref="R123:R125"/>
    <mergeCell ref="S123:S125"/>
    <mergeCell ref="T123:T125"/>
    <mergeCell ref="U123:U125"/>
    <mergeCell ref="V123:V125"/>
    <mergeCell ref="A130:A133"/>
    <mergeCell ref="B130:B133"/>
    <mergeCell ref="C130:C133"/>
    <mergeCell ref="D130:D133"/>
    <mergeCell ref="E130:E133"/>
    <mergeCell ref="K128:K129"/>
    <mergeCell ref="M128:M129"/>
    <mergeCell ref="N128:N129"/>
    <mergeCell ref="O128:O129"/>
    <mergeCell ref="P128:P129"/>
    <mergeCell ref="Q128:Q129"/>
    <mergeCell ref="A128:A129"/>
    <mergeCell ref="B128:B129"/>
    <mergeCell ref="C128:C129"/>
    <mergeCell ref="D128:D129"/>
    <mergeCell ref="E128:E129"/>
    <mergeCell ref="I128:I129"/>
    <mergeCell ref="Q130:Q133"/>
    <mergeCell ref="R130:R133"/>
    <mergeCell ref="S130:S133"/>
    <mergeCell ref="T130:T133"/>
    <mergeCell ref="U130:U133"/>
    <mergeCell ref="V130:V133"/>
    <mergeCell ref="I130:I133"/>
    <mergeCell ref="K130:K133"/>
    <mergeCell ref="M130:M133"/>
    <mergeCell ref="N130:N133"/>
    <mergeCell ref="O130:O133"/>
    <mergeCell ref="P130:P133"/>
    <mergeCell ref="R128:R129"/>
    <mergeCell ref="S128:S129"/>
    <mergeCell ref="T128:T129"/>
    <mergeCell ref="U128:U129"/>
    <mergeCell ref="V128:V129"/>
    <mergeCell ref="A139:A140"/>
    <mergeCell ref="B139:B140"/>
    <mergeCell ref="C139:C140"/>
    <mergeCell ref="D139:D140"/>
    <mergeCell ref="E139:E140"/>
    <mergeCell ref="K134:K138"/>
    <mergeCell ref="M134:M138"/>
    <mergeCell ref="N134:N138"/>
    <mergeCell ref="O134:O138"/>
    <mergeCell ref="P134:P138"/>
    <mergeCell ref="Q134:Q138"/>
    <mergeCell ref="A134:A138"/>
    <mergeCell ref="B134:B138"/>
    <mergeCell ref="C134:C138"/>
    <mergeCell ref="D134:D138"/>
    <mergeCell ref="E134:E138"/>
    <mergeCell ref="I134:I138"/>
    <mergeCell ref="Q139:Q140"/>
    <mergeCell ref="R139:R140"/>
    <mergeCell ref="S139:S140"/>
    <mergeCell ref="T139:T140"/>
    <mergeCell ref="U139:U140"/>
    <mergeCell ref="V139:V140"/>
    <mergeCell ref="I139:I140"/>
    <mergeCell ref="K139:K140"/>
    <mergeCell ref="M139:M140"/>
    <mergeCell ref="N139:N140"/>
    <mergeCell ref="O139:O140"/>
    <mergeCell ref="P139:P140"/>
    <mergeCell ref="R134:R138"/>
    <mergeCell ref="S134:S138"/>
    <mergeCell ref="T134:T138"/>
    <mergeCell ref="U134:U138"/>
    <mergeCell ref="V134:V138"/>
    <mergeCell ref="A144:A145"/>
    <mergeCell ref="B144:B145"/>
    <mergeCell ref="C144:C145"/>
    <mergeCell ref="D144:D145"/>
    <mergeCell ref="E144:E145"/>
    <mergeCell ref="K141:K143"/>
    <mergeCell ref="M141:M143"/>
    <mergeCell ref="N141:N143"/>
    <mergeCell ref="O141:O143"/>
    <mergeCell ref="P141:P143"/>
    <mergeCell ref="Q141:Q143"/>
    <mergeCell ref="A141:A143"/>
    <mergeCell ref="B141:B143"/>
    <mergeCell ref="C141:C143"/>
    <mergeCell ref="D141:D143"/>
    <mergeCell ref="E141:E143"/>
    <mergeCell ref="I141:I143"/>
    <mergeCell ref="Q144:Q145"/>
    <mergeCell ref="R144:R145"/>
    <mergeCell ref="S144:S145"/>
    <mergeCell ref="T144:T145"/>
    <mergeCell ref="U144:U145"/>
    <mergeCell ref="V144:V145"/>
    <mergeCell ref="I144:I145"/>
    <mergeCell ref="K144:K145"/>
    <mergeCell ref="M144:M145"/>
    <mergeCell ref="N144:N145"/>
    <mergeCell ref="O144:O145"/>
    <mergeCell ref="P144:P145"/>
    <mergeCell ref="R141:R143"/>
    <mergeCell ref="S141:S143"/>
    <mergeCell ref="T141:T143"/>
    <mergeCell ref="U141:U143"/>
    <mergeCell ref="V141:V143"/>
    <mergeCell ref="A148:A149"/>
    <mergeCell ref="B148:B149"/>
    <mergeCell ref="C148:C149"/>
    <mergeCell ref="D148:D149"/>
    <mergeCell ref="E148:E149"/>
    <mergeCell ref="K146:K147"/>
    <mergeCell ref="M146:M147"/>
    <mergeCell ref="N146:N147"/>
    <mergeCell ref="O146:O147"/>
    <mergeCell ref="P146:P147"/>
    <mergeCell ref="Q146:Q147"/>
    <mergeCell ref="A146:A147"/>
    <mergeCell ref="B146:B147"/>
    <mergeCell ref="C146:C147"/>
    <mergeCell ref="D146:D147"/>
    <mergeCell ref="E146:E147"/>
    <mergeCell ref="I146:I147"/>
    <mergeCell ref="Q148:Q149"/>
    <mergeCell ref="R148:R149"/>
    <mergeCell ref="S148:S149"/>
    <mergeCell ref="T148:T149"/>
    <mergeCell ref="U148:U149"/>
    <mergeCell ref="V148:V149"/>
    <mergeCell ref="I148:I149"/>
    <mergeCell ref="K148:K149"/>
    <mergeCell ref="M148:M149"/>
    <mergeCell ref="N148:N149"/>
    <mergeCell ref="O148:O149"/>
    <mergeCell ref="P148:P149"/>
    <mergeCell ref="R146:R147"/>
    <mergeCell ref="S146:S147"/>
    <mergeCell ref="T146:T147"/>
    <mergeCell ref="U146:U147"/>
    <mergeCell ref="V146:V147"/>
    <mergeCell ref="A153:A155"/>
    <mergeCell ref="B153:B155"/>
    <mergeCell ref="C153:C155"/>
    <mergeCell ref="D153:D155"/>
    <mergeCell ref="E153:E155"/>
    <mergeCell ref="K150:K152"/>
    <mergeCell ref="M150:M152"/>
    <mergeCell ref="N150:N152"/>
    <mergeCell ref="O150:O152"/>
    <mergeCell ref="P150:P152"/>
    <mergeCell ref="Q150:Q152"/>
    <mergeCell ref="A150:A152"/>
    <mergeCell ref="B150:B152"/>
    <mergeCell ref="C150:C152"/>
    <mergeCell ref="D150:D152"/>
    <mergeCell ref="E150:E152"/>
    <mergeCell ref="I150:I152"/>
    <mergeCell ref="Q153:Q155"/>
    <mergeCell ref="R153:R155"/>
    <mergeCell ref="S153:S155"/>
    <mergeCell ref="T153:T155"/>
    <mergeCell ref="U153:U155"/>
    <mergeCell ref="V153:V155"/>
    <mergeCell ref="I153:I155"/>
    <mergeCell ref="K153:K155"/>
    <mergeCell ref="M153:M155"/>
    <mergeCell ref="N153:N155"/>
    <mergeCell ref="O153:O155"/>
    <mergeCell ref="P153:P155"/>
    <mergeCell ref="R150:R152"/>
    <mergeCell ref="S150:S152"/>
    <mergeCell ref="T150:T152"/>
    <mergeCell ref="U150:U152"/>
    <mergeCell ref="V150:V152"/>
    <mergeCell ref="A161:A164"/>
    <mergeCell ref="B161:B164"/>
    <mergeCell ref="C161:C164"/>
    <mergeCell ref="D161:D164"/>
    <mergeCell ref="E161:E164"/>
    <mergeCell ref="K156:K160"/>
    <mergeCell ref="M156:M160"/>
    <mergeCell ref="N156:N160"/>
    <mergeCell ref="O156:O160"/>
    <mergeCell ref="P156:P160"/>
    <mergeCell ref="Q156:Q160"/>
    <mergeCell ref="A156:A160"/>
    <mergeCell ref="B156:B160"/>
    <mergeCell ref="C156:C160"/>
    <mergeCell ref="D156:D160"/>
    <mergeCell ref="E156:E160"/>
    <mergeCell ref="I156:I160"/>
    <mergeCell ref="Q161:Q164"/>
    <mergeCell ref="R161:R164"/>
    <mergeCell ref="S161:S164"/>
    <mergeCell ref="T161:T164"/>
    <mergeCell ref="U161:U164"/>
    <mergeCell ref="V161:V164"/>
    <mergeCell ref="I161:I164"/>
    <mergeCell ref="K161:K164"/>
    <mergeCell ref="M161:M164"/>
    <mergeCell ref="N161:N164"/>
    <mergeCell ref="O161:O164"/>
    <mergeCell ref="P161:P164"/>
    <mergeCell ref="R156:R160"/>
    <mergeCell ref="S156:S160"/>
    <mergeCell ref="T156:T160"/>
    <mergeCell ref="U156:U160"/>
    <mergeCell ref="V156:V160"/>
    <mergeCell ref="A169:A171"/>
    <mergeCell ref="B169:B171"/>
    <mergeCell ref="C169:C171"/>
    <mergeCell ref="D169:D171"/>
    <mergeCell ref="E169:E171"/>
    <mergeCell ref="K165:K168"/>
    <mergeCell ref="M165:M168"/>
    <mergeCell ref="N165:N168"/>
    <mergeCell ref="O165:O168"/>
    <mergeCell ref="P165:P168"/>
    <mergeCell ref="Q165:Q168"/>
    <mergeCell ref="A165:A168"/>
    <mergeCell ref="B165:B168"/>
    <mergeCell ref="C165:C168"/>
    <mergeCell ref="D165:D168"/>
    <mergeCell ref="E165:E168"/>
    <mergeCell ref="I165:I168"/>
    <mergeCell ref="Q169:Q171"/>
    <mergeCell ref="R169:R171"/>
    <mergeCell ref="S169:S171"/>
    <mergeCell ref="T169:T171"/>
    <mergeCell ref="U169:U171"/>
    <mergeCell ref="V169:V171"/>
    <mergeCell ref="I169:I171"/>
    <mergeCell ref="K169:K171"/>
    <mergeCell ref="M169:M171"/>
    <mergeCell ref="N169:N171"/>
    <mergeCell ref="O169:O171"/>
    <mergeCell ref="P169:P171"/>
    <mergeCell ref="R165:R168"/>
    <mergeCell ref="S165:S168"/>
    <mergeCell ref="T165:T168"/>
    <mergeCell ref="U165:U168"/>
    <mergeCell ref="V165:V168"/>
    <mergeCell ref="A176:A177"/>
    <mergeCell ref="B176:B177"/>
    <mergeCell ref="C176:C177"/>
    <mergeCell ref="D176:D177"/>
    <mergeCell ref="E176:E177"/>
    <mergeCell ref="K172:K175"/>
    <mergeCell ref="M172:M175"/>
    <mergeCell ref="N172:N175"/>
    <mergeCell ref="O172:O175"/>
    <mergeCell ref="P172:P175"/>
    <mergeCell ref="Q172:Q175"/>
    <mergeCell ref="A172:A175"/>
    <mergeCell ref="B172:B175"/>
    <mergeCell ref="C172:C175"/>
    <mergeCell ref="D172:D175"/>
    <mergeCell ref="E172:E175"/>
    <mergeCell ref="I172:I175"/>
    <mergeCell ref="Q176:Q177"/>
    <mergeCell ref="R176:R177"/>
    <mergeCell ref="S176:S177"/>
    <mergeCell ref="T176:T177"/>
    <mergeCell ref="U176:U177"/>
    <mergeCell ref="V176:V177"/>
    <mergeCell ref="I176:I177"/>
    <mergeCell ref="K176:K177"/>
    <mergeCell ref="M176:M177"/>
    <mergeCell ref="N176:N177"/>
    <mergeCell ref="O176:O177"/>
    <mergeCell ref="P176:P177"/>
    <mergeCell ref="R172:R175"/>
    <mergeCell ref="S172:S175"/>
    <mergeCell ref="T172:T175"/>
    <mergeCell ref="U172:U175"/>
    <mergeCell ref="V172:V175"/>
    <mergeCell ref="A184:A186"/>
    <mergeCell ref="B184:B186"/>
    <mergeCell ref="C184:C186"/>
    <mergeCell ref="D184:D186"/>
    <mergeCell ref="E184:E186"/>
    <mergeCell ref="K178:K183"/>
    <mergeCell ref="M178:M183"/>
    <mergeCell ref="N178:N183"/>
    <mergeCell ref="O178:O183"/>
    <mergeCell ref="P178:P183"/>
    <mergeCell ref="Q178:Q183"/>
    <mergeCell ref="A178:A183"/>
    <mergeCell ref="B178:B183"/>
    <mergeCell ref="C178:C183"/>
    <mergeCell ref="D178:D183"/>
    <mergeCell ref="E178:E183"/>
    <mergeCell ref="I178:I183"/>
    <mergeCell ref="Q184:Q186"/>
    <mergeCell ref="R184:R186"/>
    <mergeCell ref="S184:S186"/>
    <mergeCell ref="T184:T186"/>
    <mergeCell ref="U184:U186"/>
    <mergeCell ref="V184:V186"/>
    <mergeCell ref="I184:I186"/>
    <mergeCell ref="K184:K186"/>
    <mergeCell ref="M184:M186"/>
    <mergeCell ref="N184:N186"/>
    <mergeCell ref="O184:O186"/>
    <mergeCell ref="P184:P186"/>
    <mergeCell ref="R178:R183"/>
    <mergeCell ref="S178:S183"/>
    <mergeCell ref="T178:T183"/>
    <mergeCell ref="U178:U183"/>
    <mergeCell ref="V178:V183"/>
    <mergeCell ref="A189:A190"/>
    <mergeCell ref="B189:B190"/>
    <mergeCell ref="C189:C190"/>
    <mergeCell ref="D189:D190"/>
    <mergeCell ref="E189:E190"/>
    <mergeCell ref="K187:K188"/>
    <mergeCell ref="M187:M188"/>
    <mergeCell ref="N187:N188"/>
    <mergeCell ref="O187:O188"/>
    <mergeCell ref="P187:P188"/>
    <mergeCell ref="Q187:Q188"/>
    <mergeCell ref="A187:A188"/>
    <mergeCell ref="B187:B188"/>
    <mergeCell ref="C187:C188"/>
    <mergeCell ref="D187:D188"/>
    <mergeCell ref="E187:E188"/>
    <mergeCell ref="I187:I188"/>
    <mergeCell ref="Q189:Q190"/>
    <mergeCell ref="R189:R190"/>
    <mergeCell ref="S189:S190"/>
    <mergeCell ref="T189:T190"/>
    <mergeCell ref="U189:U190"/>
    <mergeCell ref="V189:V190"/>
    <mergeCell ref="I189:I190"/>
    <mergeCell ref="K189:K190"/>
    <mergeCell ref="M189:M190"/>
    <mergeCell ref="N189:N190"/>
    <mergeCell ref="O189:O190"/>
    <mergeCell ref="P189:P190"/>
    <mergeCell ref="R187:R188"/>
    <mergeCell ref="S187:S188"/>
    <mergeCell ref="T187:T188"/>
    <mergeCell ref="U187:U188"/>
    <mergeCell ref="V187:V188"/>
    <mergeCell ref="A193:A195"/>
    <mergeCell ref="B193:B195"/>
    <mergeCell ref="C193:C195"/>
    <mergeCell ref="D193:D195"/>
    <mergeCell ref="E193:E195"/>
    <mergeCell ref="K191:K192"/>
    <mergeCell ref="M191:M192"/>
    <mergeCell ref="N191:N192"/>
    <mergeCell ref="O191:O192"/>
    <mergeCell ref="P191:P192"/>
    <mergeCell ref="Q191:Q192"/>
    <mergeCell ref="A191:A192"/>
    <mergeCell ref="B191:B192"/>
    <mergeCell ref="C191:C192"/>
    <mergeCell ref="D191:D192"/>
    <mergeCell ref="E191:E192"/>
    <mergeCell ref="I191:I192"/>
    <mergeCell ref="Q193:Q195"/>
    <mergeCell ref="R193:R195"/>
    <mergeCell ref="S193:S195"/>
    <mergeCell ref="T193:T195"/>
    <mergeCell ref="U193:U195"/>
    <mergeCell ref="V193:V195"/>
    <mergeCell ref="I193:I195"/>
    <mergeCell ref="K193:K195"/>
    <mergeCell ref="M193:M195"/>
    <mergeCell ref="N193:N195"/>
    <mergeCell ref="O193:O195"/>
    <mergeCell ref="P193:P195"/>
    <mergeCell ref="R191:R192"/>
    <mergeCell ref="S191:S192"/>
    <mergeCell ref="T191:T192"/>
    <mergeCell ref="U191:U192"/>
    <mergeCell ref="V191:V192"/>
    <mergeCell ref="A198:A201"/>
    <mergeCell ref="B198:B201"/>
    <mergeCell ref="C198:C201"/>
    <mergeCell ref="D198:D201"/>
    <mergeCell ref="E198:E201"/>
    <mergeCell ref="K196:K197"/>
    <mergeCell ref="M196:M197"/>
    <mergeCell ref="N196:N197"/>
    <mergeCell ref="O196:O197"/>
    <mergeCell ref="P196:P197"/>
    <mergeCell ref="Q196:Q197"/>
    <mergeCell ref="A196:A197"/>
    <mergeCell ref="B196:B197"/>
    <mergeCell ref="C196:C197"/>
    <mergeCell ref="D196:D197"/>
    <mergeCell ref="E196:E197"/>
    <mergeCell ref="I196:I197"/>
    <mergeCell ref="Q198:Q201"/>
    <mergeCell ref="R198:R201"/>
    <mergeCell ref="S198:S201"/>
    <mergeCell ref="T198:T201"/>
    <mergeCell ref="U198:U201"/>
    <mergeCell ref="V198:V201"/>
    <mergeCell ref="I198:I201"/>
    <mergeCell ref="K198:K201"/>
    <mergeCell ref="M198:M201"/>
    <mergeCell ref="N198:N201"/>
    <mergeCell ref="O198:O201"/>
    <mergeCell ref="P198:P201"/>
    <mergeCell ref="R196:R197"/>
    <mergeCell ref="S196:S197"/>
    <mergeCell ref="T196:T197"/>
    <mergeCell ref="U196:U197"/>
    <mergeCell ref="V196:V197"/>
    <mergeCell ref="A204:A205"/>
    <mergeCell ref="B204:B205"/>
    <mergeCell ref="C204:C205"/>
    <mergeCell ref="D204:D205"/>
    <mergeCell ref="E204:E205"/>
    <mergeCell ref="K202:K203"/>
    <mergeCell ref="M202:M203"/>
    <mergeCell ref="N202:N203"/>
    <mergeCell ref="O202:O203"/>
    <mergeCell ref="P202:P203"/>
    <mergeCell ref="Q202:Q203"/>
    <mergeCell ref="A202:A203"/>
    <mergeCell ref="B202:B203"/>
    <mergeCell ref="C202:C203"/>
    <mergeCell ref="D202:D203"/>
    <mergeCell ref="E202:E203"/>
    <mergeCell ref="I202:I203"/>
    <mergeCell ref="Q204:Q205"/>
    <mergeCell ref="R204:R205"/>
    <mergeCell ref="S204:S205"/>
    <mergeCell ref="T204:T205"/>
    <mergeCell ref="U204:U205"/>
    <mergeCell ref="V204:V205"/>
    <mergeCell ref="I204:I205"/>
    <mergeCell ref="K204:K205"/>
    <mergeCell ref="M204:M205"/>
    <mergeCell ref="N204:N205"/>
    <mergeCell ref="O204:O205"/>
    <mergeCell ref="P204:P205"/>
    <mergeCell ref="R202:R203"/>
    <mergeCell ref="S202:S203"/>
    <mergeCell ref="T202:T203"/>
    <mergeCell ref="U202:U203"/>
    <mergeCell ref="V202:V203"/>
    <mergeCell ref="A208:A209"/>
    <mergeCell ref="B208:B209"/>
    <mergeCell ref="C208:C209"/>
    <mergeCell ref="D208:D209"/>
    <mergeCell ref="E208:E209"/>
    <mergeCell ref="K206:K207"/>
    <mergeCell ref="M206:M207"/>
    <mergeCell ref="N206:N207"/>
    <mergeCell ref="O206:O207"/>
    <mergeCell ref="P206:P207"/>
    <mergeCell ref="Q206:Q207"/>
    <mergeCell ref="A206:A207"/>
    <mergeCell ref="B206:B207"/>
    <mergeCell ref="C206:C207"/>
    <mergeCell ref="D206:D207"/>
    <mergeCell ref="E206:E207"/>
    <mergeCell ref="I206:I207"/>
    <mergeCell ref="Q208:Q209"/>
    <mergeCell ref="R208:R209"/>
    <mergeCell ref="S208:S209"/>
    <mergeCell ref="T208:T209"/>
    <mergeCell ref="U208:U209"/>
    <mergeCell ref="V208:V209"/>
    <mergeCell ref="I208:I209"/>
    <mergeCell ref="K208:K209"/>
    <mergeCell ref="M208:M209"/>
    <mergeCell ref="N208:N209"/>
    <mergeCell ref="O208:O209"/>
    <mergeCell ref="P208:P209"/>
    <mergeCell ref="R206:R207"/>
    <mergeCell ref="S206:S207"/>
    <mergeCell ref="T206:T207"/>
    <mergeCell ref="U206:U207"/>
    <mergeCell ref="V206:V207"/>
    <mergeCell ref="A212:A213"/>
    <mergeCell ref="B212:B213"/>
    <mergeCell ref="C212:C213"/>
    <mergeCell ref="D212:D213"/>
    <mergeCell ref="E212:E213"/>
    <mergeCell ref="K210:K211"/>
    <mergeCell ref="M210:M211"/>
    <mergeCell ref="N210:N211"/>
    <mergeCell ref="O210:O211"/>
    <mergeCell ref="P210:P211"/>
    <mergeCell ref="Q210:Q211"/>
    <mergeCell ref="A210:A211"/>
    <mergeCell ref="B210:B211"/>
    <mergeCell ref="C210:C211"/>
    <mergeCell ref="D210:D211"/>
    <mergeCell ref="E210:E211"/>
    <mergeCell ref="I210:I211"/>
    <mergeCell ref="Q212:Q213"/>
    <mergeCell ref="R212:R213"/>
    <mergeCell ref="S212:S213"/>
    <mergeCell ref="T212:T213"/>
    <mergeCell ref="U212:U213"/>
    <mergeCell ref="V212:V213"/>
    <mergeCell ref="I212:I213"/>
    <mergeCell ref="K212:K213"/>
    <mergeCell ref="M212:M213"/>
    <mergeCell ref="N212:N213"/>
    <mergeCell ref="O212:O213"/>
    <mergeCell ref="P212:P213"/>
    <mergeCell ref="R210:R211"/>
    <mergeCell ref="S210:S211"/>
    <mergeCell ref="T210:T211"/>
    <mergeCell ref="U210:U211"/>
    <mergeCell ref="V210:V211"/>
    <mergeCell ref="A217:A218"/>
    <mergeCell ref="B217:B218"/>
    <mergeCell ref="C217:C218"/>
    <mergeCell ref="D217:D218"/>
    <mergeCell ref="E217:E218"/>
    <mergeCell ref="K214:K216"/>
    <mergeCell ref="M214:M216"/>
    <mergeCell ref="N214:N216"/>
    <mergeCell ref="O214:O216"/>
    <mergeCell ref="P214:P216"/>
    <mergeCell ref="Q214:Q216"/>
    <mergeCell ref="A214:A216"/>
    <mergeCell ref="B214:B216"/>
    <mergeCell ref="C214:C216"/>
    <mergeCell ref="D214:D216"/>
    <mergeCell ref="E214:E216"/>
    <mergeCell ref="I214:I216"/>
    <mergeCell ref="Q217:Q218"/>
    <mergeCell ref="R217:R218"/>
    <mergeCell ref="S217:S218"/>
    <mergeCell ref="T217:T218"/>
    <mergeCell ref="U217:U218"/>
    <mergeCell ref="V217:V218"/>
    <mergeCell ref="I217:I218"/>
    <mergeCell ref="K217:K218"/>
    <mergeCell ref="M217:M218"/>
    <mergeCell ref="N217:N218"/>
    <mergeCell ref="O217:O218"/>
    <mergeCell ref="P217:P218"/>
    <mergeCell ref="R214:R216"/>
    <mergeCell ref="S214:S216"/>
    <mergeCell ref="T214:T216"/>
    <mergeCell ref="U214:U216"/>
    <mergeCell ref="V214:V216"/>
    <mergeCell ref="A221:A223"/>
    <mergeCell ref="B221:B223"/>
    <mergeCell ref="C221:C223"/>
    <mergeCell ref="D221:D223"/>
    <mergeCell ref="E221:E223"/>
    <mergeCell ref="K219:K220"/>
    <mergeCell ref="M219:M220"/>
    <mergeCell ref="N219:N220"/>
    <mergeCell ref="O219:O220"/>
    <mergeCell ref="P219:P220"/>
    <mergeCell ref="Q219:Q220"/>
    <mergeCell ref="A219:A220"/>
    <mergeCell ref="B219:B220"/>
    <mergeCell ref="C219:C220"/>
    <mergeCell ref="D219:D220"/>
    <mergeCell ref="E219:E220"/>
    <mergeCell ref="I219:I220"/>
    <mergeCell ref="Q221:Q223"/>
    <mergeCell ref="R221:R223"/>
    <mergeCell ref="S221:S223"/>
    <mergeCell ref="T221:T223"/>
    <mergeCell ref="U221:U223"/>
    <mergeCell ref="V221:V223"/>
    <mergeCell ref="I221:I223"/>
    <mergeCell ref="K221:K223"/>
    <mergeCell ref="M221:M223"/>
    <mergeCell ref="N221:N223"/>
    <mergeCell ref="O221:O223"/>
    <mergeCell ref="P221:P223"/>
    <mergeCell ref="R219:R220"/>
    <mergeCell ref="S219:S220"/>
    <mergeCell ref="T219:T220"/>
    <mergeCell ref="U219:U220"/>
    <mergeCell ref="V219:V220"/>
    <mergeCell ref="A226:A227"/>
    <mergeCell ref="B226:B227"/>
    <mergeCell ref="C226:C227"/>
    <mergeCell ref="D226:D227"/>
    <mergeCell ref="E226:E227"/>
    <mergeCell ref="K224:K225"/>
    <mergeCell ref="M224:M225"/>
    <mergeCell ref="N224:N225"/>
    <mergeCell ref="O224:O225"/>
    <mergeCell ref="P224:P225"/>
    <mergeCell ref="Q224:Q225"/>
    <mergeCell ref="A224:A225"/>
    <mergeCell ref="B224:B225"/>
    <mergeCell ref="C224:C225"/>
    <mergeCell ref="D224:D225"/>
    <mergeCell ref="E224:E225"/>
    <mergeCell ref="I224:I225"/>
    <mergeCell ref="Q226:Q227"/>
    <mergeCell ref="R226:R227"/>
    <mergeCell ref="S226:S227"/>
    <mergeCell ref="T226:T227"/>
    <mergeCell ref="U226:U227"/>
    <mergeCell ref="V226:V227"/>
    <mergeCell ref="I226:I227"/>
    <mergeCell ref="K226:K227"/>
    <mergeCell ref="M226:M227"/>
    <mergeCell ref="N226:N227"/>
    <mergeCell ref="O226:O227"/>
    <mergeCell ref="P226:P227"/>
    <mergeCell ref="R224:R225"/>
    <mergeCell ref="S224:S225"/>
    <mergeCell ref="T224:T225"/>
    <mergeCell ref="U224:U225"/>
    <mergeCell ref="V224:V225"/>
    <mergeCell ref="A230:A232"/>
    <mergeCell ref="B230:B232"/>
    <mergeCell ref="C230:C232"/>
    <mergeCell ref="D230:D232"/>
    <mergeCell ref="E230:E232"/>
    <mergeCell ref="K228:K229"/>
    <mergeCell ref="M228:M229"/>
    <mergeCell ref="N228:N229"/>
    <mergeCell ref="O228:O229"/>
    <mergeCell ref="P228:P229"/>
    <mergeCell ref="Q228:Q229"/>
    <mergeCell ref="A228:A229"/>
    <mergeCell ref="B228:B229"/>
    <mergeCell ref="C228:C229"/>
    <mergeCell ref="D228:D229"/>
    <mergeCell ref="E228:E229"/>
    <mergeCell ref="I228:I229"/>
    <mergeCell ref="Q230:Q232"/>
    <mergeCell ref="R230:R232"/>
    <mergeCell ref="S230:S232"/>
    <mergeCell ref="T230:T232"/>
    <mergeCell ref="U230:U232"/>
    <mergeCell ref="V230:V232"/>
    <mergeCell ref="I230:I232"/>
    <mergeCell ref="K230:K232"/>
    <mergeCell ref="M230:M232"/>
    <mergeCell ref="N230:N232"/>
    <mergeCell ref="O230:O232"/>
    <mergeCell ref="P230:P232"/>
    <mergeCell ref="R228:R229"/>
    <mergeCell ref="S228:S229"/>
    <mergeCell ref="T228:T229"/>
    <mergeCell ref="U228:U229"/>
    <mergeCell ref="V228:V229"/>
    <mergeCell ref="A235:A236"/>
    <mergeCell ref="B235:B236"/>
    <mergeCell ref="C235:C236"/>
    <mergeCell ref="D235:D236"/>
    <mergeCell ref="E235:E236"/>
    <mergeCell ref="K233:K234"/>
    <mergeCell ref="M233:M234"/>
    <mergeCell ref="N233:N234"/>
    <mergeCell ref="O233:O234"/>
    <mergeCell ref="P233:P234"/>
    <mergeCell ref="Q233:Q234"/>
    <mergeCell ref="A233:A234"/>
    <mergeCell ref="B233:B234"/>
    <mergeCell ref="C233:C234"/>
    <mergeCell ref="D233:D234"/>
    <mergeCell ref="E233:E234"/>
    <mergeCell ref="I233:I234"/>
    <mergeCell ref="Q235:Q236"/>
    <mergeCell ref="R235:R236"/>
    <mergeCell ref="S235:S236"/>
    <mergeCell ref="T235:T236"/>
    <mergeCell ref="U235:U236"/>
    <mergeCell ref="V235:V236"/>
    <mergeCell ref="I235:I236"/>
    <mergeCell ref="K235:K236"/>
    <mergeCell ref="M235:M236"/>
    <mergeCell ref="N235:N236"/>
    <mergeCell ref="O235:O236"/>
    <mergeCell ref="P235:P236"/>
    <mergeCell ref="R233:R234"/>
    <mergeCell ref="S233:S234"/>
    <mergeCell ref="T233:T234"/>
    <mergeCell ref="U233:U234"/>
    <mergeCell ref="V233:V234"/>
    <mergeCell ref="A239:A241"/>
    <mergeCell ref="B239:B241"/>
    <mergeCell ref="C239:C241"/>
    <mergeCell ref="D239:D241"/>
    <mergeCell ref="E239:E241"/>
    <mergeCell ref="K237:K238"/>
    <mergeCell ref="M237:M238"/>
    <mergeCell ref="N237:N238"/>
    <mergeCell ref="O237:O238"/>
    <mergeCell ref="P237:P238"/>
    <mergeCell ref="Q237:Q238"/>
    <mergeCell ref="A237:A238"/>
    <mergeCell ref="B237:B238"/>
    <mergeCell ref="C237:C238"/>
    <mergeCell ref="D237:D238"/>
    <mergeCell ref="E237:E238"/>
    <mergeCell ref="I237:I238"/>
    <mergeCell ref="Q239:Q241"/>
    <mergeCell ref="R239:R241"/>
    <mergeCell ref="S239:S241"/>
    <mergeCell ref="T239:T241"/>
    <mergeCell ref="U239:U241"/>
    <mergeCell ref="V239:V241"/>
    <mergeCell ref="I239:I241"/>
    <mergeCell ref="K239:K241"/>
    <mergeCell ref="M239:M241"/>
    <mergeCell ref="N239:N241"/>
    <mergeCell ref="O239:O241"/>
    <mergeCell ref="P239:P241"/>
    <mergeCell ref="R237:R238"/>
    <mergeCell ref="S237:S238"/>
    <mergeCell ref="T237:T238"/>
    <mergeCell ref="U237:U238"/>
    <mergeCell ref="V237:V238"/>
    <mergeCell ref="A244:A248"/>
    <mergeCell ref="B244:B248"/>
    <mergeCell ref="C244:C248"/>
    <mergeCell ref="D244:D248"/>
    <mergeCell ref="E244:E248"/>
    <mergeCell ref="K242:K243"/>
    <mergeCell ref="M242:M243"/>
    <mergeCell ref="N242:N243"/>
    <mergeCell ref="O242:O243"/>
    <mergeCell ref="P242:P243"/>
    <mergeCell ref="Q242:Q243"/>
    <mergeCell ref="A242:A243"/>
    <mergeCell ref="B242:B243"/>
    <mergeCell ref="C242:C243"/>
    <mergeCell ref="D242:D243"/>
    <mergeCell ref="E242:E243"/>
    <mergeCell ref="I242:I243"/>
    <mergeCell ref="Q244:Q248"/>
    <mergeCell ref="R244:R248"/>
    <mergeCell ref="S244:S248"/>
    <mergeCell ref="T244:T248"/>
    <mergeCell ref="U244:U248"/>
    <mergeCell ref="V244:V248"/>
    <mergeCell ref="I244:I248"/>
    <mergeCell ref="K244:K248"/>
    <mergeCell ref="M244:M248"/>
    <mergeCell ref="N244:N248"/>
    <mergeCell ref="O244:O248"/>
    <mergeCell ref="P244:P248"/>
    <mergeCell ref="R242:R243"/>
    <mergeCell ref="S242:S243"/>
    <mergeCell ref="T242:T243"/>
    <mergeCell ref="U242:U243"/>
    <mergeCell ref="V242:V243"/>
    <mergeCell ref="R249:R251"/>
    <mergeCell ref="S249:S251"/>
    <mergeCell ref="T249:T251"/>
    <mergeCell ref="U249:U251"/>
    <mergeCell ref="V249:V251"/>
    <mergeCell ref="F250:F251"/>
    <mergeCell ref="K249:K251"/>
    <mergeCell ref="M249:M251"/>
    <mergeCell ref="N249:N251"/>
    <mergeCell ref="O249:O251"/>
    <mergeCell ref="P249:P251"/>
    <mergeCell ref="Q249:Q251"/>
    <mergeCell ref="A249:A251"/>
    <mergeCell ref="B249:B251"/>
    <mergeCell ref="C249:C251"/>
    <mergeCell ref="D249:D251"/>
    <mergeCell ref="E249:E251"/>
    <mergeCell ref="I249:I251"/>
    <mergeCell ref="R252:R254"/>
    <mergeCell ref="S252:S254"/>
    <mergeCell ref="T252:T254"/>
    <mergeCell ref="U252:U254"/>
    <mergeCell ref="V252:V254"/>
    <mergeCell ref="A255:A257"/>
    <mergeCell ref="B255:B257"/>
    <mergeCell ref="C255:C257"/>
    <mergeCell ref="D255:D257"/>
    <mergeCell ref="E255:E257"/>
    <mergeCell ref="K252:K254"/>
    <mergeCell ref="M252:M254"/>
    <mergeCell ref="N252:N254"/>
    <mergeCell ref="O252:O254"/>
    <mergeCell ref="P252:P254"/>
    <mergeCell ref="Q252:Q254"/>
    <mergeCell ref="A252:A254"/>
    <mergeCell ref="B252:B254"/>
    <mergeCell ref="C252:C254"/>
    <mergeCell ref="D252:D254"/>
    <mergeCell ref="E252:E254"/>
    <mergeCell ref="I252:I254"/>
    <mergeCell ref="A258:A259"/>
    <mergeCell ref="B258:B259"/>
    <mergeCell ref="C258:C259"/>
    <mergeCell ref="D258:D259"/>
    <mergeCell ref="E258:E259"/>
    <mergeCell ref="M258:M259"/>
    <mergeCell ref="Q255:Q257"/>
    <mergeCell ref="R255:R257"/>
    <mergeCell ref="S255:S257"/>
    <mergeCell ref="T255:T257"/>
    <mergeCell ref="U255:U257"/>
    <mergeCell ref="V255:V257"/>
    <mergeCell ref="I255:I257"/>
    <mergeCell ref="K255:K257"/>
    <mergeCell ref="M255:M257"/>
    <mergeCell ref="N255:N257"/>
    <mergeCell ref="O255:O257"/>
    <mergeCell ref="P255:P257"/>
    <mergeCell ref="U260:U261"/>
    <mergeCell ref="V260:V261"/>
    <mergeCell ref="A262:A263"/>
    <mergeCell ref="B262:B263"/>
    <mergeCell ref="C262:C263"/>
    <mergeCell ref="D262:D263"/>
    <mergeCell ref="E262:E263"/>
    <mergeCell ref="I262:I263"/>
    <mergeCell ref="K262:K263"/>
    <mergeCell ref="M262:M263"/>
    <mergeCell ref="O260:O261"/>
    <mergeCell ref="P260:P261"/>
    <mergeCell ref="Q260:Q261"/>
    <mergeCell ref="R260:R261"/>
    <mergeCell ref="S260:S261"/>
    <mergeCell ref="T260:T261"/>
    <mergeCell ref="T258:T259"/>
    <mergeCell ref="U258:U259"/>
    <mergeCell ref="V258:V259"/>
    <mergeCell ref="A260:A261"/>
    <mergeCell ref="B260:B261"/>
    <mergeCell ref="C260:C261"/>
    <mergeCell ref="I260:I261"/>
    <mergeCell ref="K260:K261"/>
    <mergeCell ref="M260:M261"/>
    <mergeCell ref="N260:N261"/>
    <mergeCell ref="N258:N259"/>
    <mergeCell ref="O258:O259"/>
    <mergeCell ref="P258:P259"/>
    <mergeCell ref="Q258:Q259"/>
    <mergeCell ref="R258:R259"/>
    <mergeCell ref="S258:S259"/>
    <mergeCell ref="T264:T265"/>
    <mergeCell ref="U264:U265"/>
    <mergeCell ref="V264:V265"/>
    <mergeCell ref="A266:A267"/>
    <mergeCell ref="B266:B267"/>
    <mergeCell ref="C266:C267"/>
    <mergeCell ref="D266:D267"/>
    <mergeCell ref="E266:E267"/>
    <mergeCell ref="I266:I267"/>
    <mergeCell ref="K266:K267"/>
    <mergeCell ref="N264:N265"/>
    <mergeCell ref="O264:O265"/>
    <mergeCell ref="P264:P265"/>
    <mergeCell ref="Q264:Q265"/>
    <mergeCell ref="R264:R265"/>
    <mergeCell ref="S264:S265"/>
    <mergeCell ref="T262:T263"/>
    <mergeCell ref="U262:U263"/>
    <mergeCell ref="V262:V263"/>
    <mergeCell ref="A264:A265"/>
    <mergeCell ref="B264:B265"/>
    <mergeCell ref="D264:D265"/>
    <mergeCell ref="E264:E265"/>
    <mergeCell ref="I264:I265"/>
    <mergeCell ref="K264:K265"/>
    <mergeCell ref="M264:M265"/>
    <mergeCell ref="N262:N263"/>
    <mergeCell ref="O262:O263"/>
    <mergeCell ref="P262:P263"/>
    <mergeCell ref="Q262:Q263"/>
    <mergeCell ref="R262:R263"/>
    <mergeCell ref="S262:S263"/>
    <mergeCell ref="S266:S267"/>
    <mergeCell ref="T266:T267"/>
    <mergeCell ref="U266:U267"/>
    <mergeCell ref="V266:V267"/>
    <mergeCell ref="A268:A273"/>
    <mergeCell ref="B268:B273"/>
    <mergeCell ref="C268:C273"/>
    <mergeCell ref="D268:D273"/>
    <mergeCell ref="E268:E273"/>
    <mergeCell ref="I268:I273"/>
    <mergeCell ref="M266:M267"/>
    <mergeCell ref="N266:N267"/>
    <mergeCell ref="O266:O267"/>
    <mergeCell ref="P266:P267"/>
    <mergeCell ref="Q266:Q267"/>
    <mergeCell ref="R266:R267"/>
    <mergeCell ref="R268:R273"/>
    <mergeCell ref="S268:S273"/>
    <mergeCell ref="T268:T273"/>
    <mergeCell ref="U268:U273"/>
    <mergeCell ref="V268:V273"/>
    <mergeCell ref="P277:P278"/>
    <mergeCell ref="Q277:Q278"/>
    <mergeCell ref="A277:A278"/>
    <mergeCell ref="B277:B278"/>
    <mergeCell ref="C277:C278"/>
    <mergeCell ref="D277:D278"/>
    <mergeCell ref="E277:E278"/>
    <mergeCell ref="I277:I278"/>
    <mergeCell ref="Q279:Q280"/>
    <mergeCell ref="N268:N273"/>
    <mergeCell ref="O268:O273"/>
    <mergeCell ref="P268:P273"/>
    <mergeCell ref="Q268:Q273"/>
    <mergeCell ref="A274:A276"/>
    <mergeCell ref="B274:B276"/>
    <mergeCell ref="C274:C276"/>
    <mergeCell ref="D274:D276"/>
    <mergeCell ref="E274:E276"/>
    <mergeCell ref="K268:K273"/>
    <mergeCell ref="M268:M273"/>
    <mergeCell ref="A279:A280"/>
    <mergeCell ref="B279:B280"/>
    <mergeCell ref="R277:R278"/>
    <mergeCell ref="S277:S278"/>
    <mergeCell ref="T277:T278"/>
    <mergeCell ref="U277:U278"/>
    <mergeCell ref="V277:V278"/>
    <mergeCell ref="R281:R282"/>
    <mergeCell ref="S281:S282"/>
    <mergeCell ref="T281:T282"/>
    <mergeCell ref="U281:U282"/>
    <mergeCell ref="V281:V282"/>
    <mergeCell ref="V274:V276"/>
    <mergeCell ref="I274:I276"/>
    <mergeCell ref="K274:K276"/>
    <mergeCell ref="M274:M276"/>
    <mergeCell ref="N274:N276"/>
    <mergeCell ref="O274:O276"/>
    <mergeCell ref="P274:P276"/>
    <mergeCell ref="Q274:Q276"/>
    <mergeCell ref="R274:R276"/>
    <mergeCell ref="S274:S276"/>
    <mergeCell ref="T274:T276"/>
    <mergeCell ref="U274:U276"/>
    <mergeCell ref="K281:K282"/>
    <mergeCell ref="M281:M282"/>
    <mergeCell ref="N281:N282"/>
    <mergeCell ref="O281:O282"/>
    <mergeCell ref="P281:P282"/>
    <mergeCell ref="Q281:Q282"/>
    <mergeCell ref="K277:K278"/>
    <mergeCell ref="M277:M278"/>
    <mergeCell ref="N277:N278"/>
    <mergeCell ref="O277:O278"/>
    <mergeCell ref="A281:A282"/>
    <mergeCell ref="B281:B282"/>
    <mergeCell ref="C281:C282"/>
    <mergeCell ref="D281:D282"/>
    <mergeCell ref="E281:E282"/>
    <mergeCell ref="I281:I282"/>
    <mergeCell ref="T279:T280"/>
    <mergeCell ref="U279:U280"/>
    <mergeCell ref="V279:V280"/>
    <mergeCell ref="I279:I280"/>
    <mergeCell ref="K279:K280"/>
    <mergeCell ref="M279:M280"/>
    <mergeCell ref="N279:N280"/>
    <mergeCell ref="O279:O280"/>
    <mergeCell ref="P279:P280"/>
    <mergeCell ref="R279:R280"/>
    <mergeCell ref="S279:S280"/>
    <mergeCell ref="C279:C280"/>
    <mergeCell ref="D279:D280"/>
    <mergeCell ref="E279:E280"/>
    <mergeCell ref="A286:A288"/>
    <mergeCell ref="B286:B288"/>
    <mergeCell ref="C286:C288"/>
    <mergeCell ref="D286:D288"/>
    <mergeCell ref="E286:E288"/>
    <mergeCell ref="I286:I288"/>
    <mergeCell ref="Q283:Q285"/>
    <mergeCell ref="R283:R285"/>
    <mergeCell ref="S283:S285"/>
    <mergeCell ref="T283:T285"/>
    <mergeCell ref="U283:U285"/>
    <mergeCell ref="V283:V285"/>
    <mergeCell ref="I283:I285"/>
    <mergeCell ref="K283:K285"/>
    <mergeCell ref="M283:M285"/>
    <mergeCell ref="N283:N285"/>
    <mergeCell ref="O283:O285"/>
    <mergeCell ref="P283:P285"/>
    <mergeCell ref="A283:A285"/>
    <mergeCell ref="B283:B285"/>
    <mergeCell ref="C283:C285"/>
    <mergeCell ref="D283:D285"/>
    <mergeCell ref="E283:E285"/>
    <mergeCell ref="Q289:Q291"/>
    <mergeCell ref="R289:R291"/>
    <mergeCell ref="V289:V291"/>
    <mergeCell ref="A292:A293"/>
    <mergeCell ref="B292:B293"/>
    <mergeCell ref="C292:C293"/>
    <mergeCell ref="D292:D293"/>
    <mergeCell ref="E292:E293"/>
    <mergeCell ref="I292:I293"/>
    <mergeCell ref="K292:K293"/>
    <mergeCell ref="I289:I291"/>
    <mergeCell ref="K289:K291"/>
    <mergeCell ref="M289:M291"/>
    <mergeCell ref="N289:N291"/>
    <mergeCell ref="O289:O291"/>
    <mergeCell ref="P289:P291"/>
    <mergeCell ref="R286:R288"/>
    <mergeCell ref="S286:S288"/>
    <mergeCell ref="T286:T288"/>
    <mergeCell ref="U286:U288"/>
    <mergeCell ref="V286:V288"/>
    <mergeCell ref="A289:A291"/>
    <mergeCell ref="B289:B291"/>
    <mergeCell ref="C289:C291"/>
    <mergeCell ref="D289:D291"/>
    <mergeCell ref="E289:E291"/>
    <mergeCell ref="K286:K288"/>
    <mergeCell ref="M286:M288"/>
    <mergeCell ref="N286:N288"/>
    <mergeCell ref="O286:O288"/>
    <mergeCell ref="P286:P288"/>
    <mergeCell ref="Q286:Q288"/>
    <mergeCell ref="A296:A297"/>
    <mergeCell ref="B296:B297"/>
    <mergeCell ref="C296:C297"/>
    <mergeCell ref="D296:D297"/>
    <mergeCell ref="E296:E297"/>
    <mergeCell ref="K294:K295"/>
    <mergeCell ref="M294:M295"/>
    <mergeCell ref="N294:N295"/>
    <mergeCell ref="O294:O295"/>
    <mergeCell ref="P294:P295"/>
    <mergeCell ref="Q294:Q295"/>
    <mergeCell ref="S292:S293"/>
    <mergeCell ref="T292:T293"/>
    <mergeCell ref="U292:U293"/>
    <mergeCell ref="V292:V293"/>
    <mergeCell ref="A294:A295"/>
    <mergeCell ref="B294:B295"/>
    <mergeCell ref="C294:C295"/>
    <mergeCell ref="D294:D295"/>
    <mergeCell ref="E294:E295"/>
    <mergeCell ref="I294:I295"/>
    <mergeCell ref="M292:M293"/>
    <mergeCell ref="N292:N293"/>
    <mergeCell ref="O292:O293"/>
    <mergeCell ref="P292:P293"/>
    <mergeCell ref="Q292:Q293"/>
    <mergeCell ref="R292:R293"/>
    <mergeCell ref="Q296:Q297"/>
    <mergeCell ref="R296:R297"/>
    <mergeCell ref="S296:S297"/>
    <mergeCell ref="T296:T297"/>
    <mergeCell ref="U296:U297"/>
    <mergeCell ref="V296:V297"/>
    <mergeCell ref="I296:I297"/>
    <mergeCell ref="K296:K297"/>
    <mergeCell ref="M296:M297"/>
    <mergeCell ref="N296:N297"/>
    <mergeCell ref="O296:O297"/>
    <mergeCell ref="P296:P297"/>
    <mergeCell ref="R294:R295"/>
    <mergeCell ref="S294:S295"/>
    <mergeCell ref="T294:T295"/>
    <mergeCell ref="U294:U295"/>
    <mergeCell ref="V294:V295"/>
    <mergeCell ref="A300:A302"/>
    <mergeCell ref="B300:B302"/>
    <mergeCell ref="C300:C302"/>
    <mergeCell ref="D300:D302"/>
    <mergeCell ref="E300:E302"/>
    <mergeCell ref="K298:K299"/>
    <mergeCell ref="M298:M299"/>
    <mergeCell ref="N298:N299"/>
    <mergeCell ref="O298:O299"/>
    <mergeCell ref="P298:P299"/>
    <mergeCell ref="Q298:Q299"/>
    <mergeCell ref="A298:A299"/>
    <mergeCell ref="B298:B299"/>
    <mergeCell ref="C298:C299"/>
    <mergeCell ref="D298:D299"/>
    <mergeCell ref="E298:E299"/>
    <mergeCell ref="I298:I299"/>
    <mergeCell ref="Q300:Q302"/>
    <mergeCell ref="R300:R302"/>
    <mergeCell ref="S300:S302"/>
    <mergeCell ref="T300:T302"/>
    <mergeCell ref="U300:U302"/>
    <mergeCell ref="V300:V302"/>
    <mergeCell ref="I300:I302"/>
    <mergeCell ref="K300:K302"/>
    <mergeCell ref="M300:M302"/>
    <mergeCell ref="N300:N302"/>
    <mergeCell ref="O300:O302"/>
    <mergeCell ref="P300:P302"/>
    <mergeCell ref="R298:R299"/>
    <mergeCell ref="S298:S299"/>
    <mergeCell ref="T298:T299"/>
    <mergeCell ref="U298:U299"/>
    <mergeCell ref="V298:V299"/>
    <mergeCell ref="R303:R306"/>
    <mergeCell ref="S303:S306"/>
    <mergeCell ref="T303:T306"/>
    <mergeCell ref="U303:U306"/>
    <mergeCell ref="V303:V306"/>
    <mergeCell ref="K303:K306"/>
    <mergeCell ref="M303:M306"/>
    <mergeCell ref="N303:N306"/>
    <mergeCell ref="O303:O306"/>
    <mergeCell ref="P303:P306"/>
    <mergeCell ref="Q303:Q306"/>
    <mergeCell ref="A307:A310"/>
    <mergeCell ref="B307:B310"/>
    <mergeCell ref="C307:C310"/>
    <mergeCell ref="D307:D310"/>
    <mergeCell ref="E307:E310"/>
    <mergeCell ref="I307:I310"/>
    <mergeCell ref="K307:K310"/>
    <mergeCell ref="S307:S310"/>
    <mergeCell ref="T307:T310"/>
    <mergeCell ref="U307:U310"/>
    <mergeCell ref="V307:V310"/>
    <mergeCell ref="A303:A306"/>
    <mergeCell ref="B303:B306"/>
    <mergeCell ref="C303:C306"/>
    <mergeCell ref="D303:D306"/>
    <mergeCell ref="E303:E306"/>
    <mergeCell ref="I303:I306"/>
    <mergeCell ref="S311:S312"/>
    <mergeCell ref="T311:T312"/>
    <mergeCell ref="U311:U312"/>
    <mergeCell ref="V311:V312"/>
    <mergeCell ref="S313:S316"/>
    <mergeCell ref="T313:T316"/>
    <mergeCell ref="U313:U316"/>
    <mergeCell ref="V313:V316"/>
    <mergeCell ref="C313:C316"/>
    <mergeCell ref="B311:B312"/>
    <mergeCell ref="A311:A312"/>
    <mergeCell ref="A313:A316"/>
    <mergeCell ref="B313:B316"/>
    <mergeCell ref="C311:C312"/>
    <mergeCell ref="D311:D312"/>
    <mergeCell ref="D313:D316"/>
    <mergeCell ref="E311:E312"/>
    <mergeCell ref="E313:E316"/>
    <mergeCell ref="I311:I312"/>
    <mergeCell ref="I313:I316"/>
    <mergeCell ref="K311:K312"/>
    <mergeCell ref="K313:K316"/>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J4"/>
  <sheetViews>
    <sheetView workbookViewId="0">
      <selection activeCell="E7" sqref="E7"/>
    </sheetView>
  </sheetViews>
  <sheetFormatPr defaultRowHeight="15"/>
  <cols>
    <col min="2" max="2" width="16.42578125" customWidth="1"/>
    <col min="3" max="3" width="17.42578125" customWidth="1"/>
    <col min="4" max="4" width="14.5703125" customWidth="1"/>
    <col min="5" max="5" width="14.42578125" customWidth="1"/>
    <col min="6" max="6" width="17.42578125" customWidth="1"/>
    <col min="7" max="7" width="34" customWidth="1"/>
    <col min="8" max="8" width="46.5703125" customWidth="1"/>
    <col min="9" max="9" width="28.42578125" customWidth="1"/>
    <col min="10" max="10" width="19" customWidth="1"/>
  </cols>
  <sheetData>
    <row r="3" spans="1:10">
      <c r="A3" s="4" t="s">
        <v>0</v>
      </c>
      <c r="B3" s="4" t="s">
        <v>9</v>
      </c>
      <c r="C3" s="4" t="s">
        <v>1</v>
      </c>
      <c r="D3" s="4" t="s">
        <v>2</v>
      </c>
      <c r="E3" s="4" t="s">
        <v>3</v>
      </c>
      <c r="F3" s="4" t="s">
        <v>4</v>
      </c>
      <c r="G3" s="4" t="s">
        <v>5</v>
      </c>
      <c r="H3" s="4" t="s">
        <v>6</v>
      </c>
      <c r="I3" s="4" t="s">
        <v>7</v>
      </c>
      <c r="J3" s="4" t="s">
        <v>8</v>
      </c>
    </row>
    <row r="4" spans="1:10">
      <c r="A4" s="412" t="s">
        <v>2911</v>
      </c>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N176"/>
  <sheetViews>
    <sheetView topLeftCell="E172" zoomScale="85" zoomScaleNormal="85" workbookViewId="0">
      <selection activeCell="G204" sqref="G204"/>
    </sheetView>
  </sheetViews>
  <sheetFormatPr defaultColWidth="9.140625" defaultRowHeight="15"/>
  <cols>
    <col min="1" max="1" width="9.140625" style="17"/>
    <col min="2" max="2" width="17.42578125" style="17" customWidth="1"/>
    <col min="3" max="3" width="12" style="17" bestFit="1" customWidth="1"/>
    <col min="4" max="4" width="16.42578125" style="17" customWidth="1"/>
    <col min="5" max="5" width="18.5703125" style="17" customWidth="1"/>
    <col min="6" max="6" width="23.140625" style="17" customWidth="1"/>
    <col min="7" max="7" width="19.140625" style="17" bestFit="1" customWidth="1"/>
    <col min="8" max="8" width="31.5703125" style="17" bestFit="1" customWidth="1"/>
    <col min="9" max="9" width="18.140625" style="17" customWidth="1"/>
    <col min="10" max="13" width="14.85546875" style="17" bestFit="1" customWidth="1"/>
    <col min="14" max="14" width="11.85546875" style="17" bestFit="1" customWidth="1"/>
    <col min="15" max="16384" width="9.140625" style="17"/>
  </cols>
  <sheetData>
    <row r="2" spans="1:14" ht="21">
      <c r="E2" s="55" t="s">
        <v>1238</v>
      </c>
    </row>
    <row r="3" spans="1:14" ht="15.75" thickBot="1"/>
    <row r="4" spans="1:14" ht="83.25" thickBot="1">
      <c r="A4" s="56" t="s">
        <v>541</v>
      </c>
      <c r="B4" s="57" t="s">
        <v>542</v>
      </c>
      <c r="C4" s="57" t="s">
        <v>543</v>
      </c>
      <c r="D4" s="58" t="s">
        <v>544</v>
      </c>
      <c r="E4" s="58" t="s">
        <v>545</v>
      </c>
      <c r="F4" s="58" t="s">
        <v>546</v>
      </c>
      <c r="G4" s="57" t="s">
        <v>547</v>
      </c>
      <c r="H4" s="57" t="s">
        <v>548</v>
      </c>
      <c r="I4" s="58" t="s">
        <v>549</v>
      </c>
      <c r="J4" s="59" t="s">
        <v>550</v>
      </c>
      <c r="K4" s="59" t="s">
        <v>551</v>
      </c>
      <c r="L4" s="59" t="s">
        <v>552</v>
      </c>
      <c r="M4" s="59" t="s">
        <v>553</v>
      </c>
      <c r="N4" s="60" t="s">
        <v>554</v>
      </c>
    </row>
    <row r="5" spans="1:14" ht="33">
      <c r="A5" s="61">
        <v>1</v>
      </c>
      <c r="B5" s="61" t="s">
        <v>555</v>
      </c>
      <c r="C5" s="61" t="s">
        <v>556</v>
      </c>
      <c r="D5" s="61">
        <v>3</v>
      </c>
      <c r="E5" s="61">
        <v>3.1</v>
      </c>
      <c r="F5" s="61" t="s">
        <v>557</v>
      </c>
      <c r="G5" s="62" t="s">
        <v>558</v>
      </c>
      <c r="H5" s="62" t="s">
        <v>559</v>
      </c>
      <c r="I5" s="61" t="s">
        <v>560</v>
      </c>
      <c r="J5" s="63">
        <v>288084.21000000002</v>
      </c>
      <c r="K5" s="63">
        <v>244871.58</v>
      </c>
      <c r="L5" s="63">
        <v>118823.84</v>
      </c>
      <c r="M5" s="63">
        <v>126047.74</v>
      </c>
      <c r="N5" s="64" t="s">
        <v>561</v>
      </c>
    </row>
    <row r="6" spans="1:14" ht="66">
      <c r="A6" s="65">
        <v>2</v>
      </c>
      <c r="B6" s="65" t="s">
        <v>562</v>
      </c>
      <c r="C6" s="65" t="s">
        <v>563</v>
      </c>
      <c r="D6" s="65">
        <v>2</v>
      </c>
      <c r="E6" s="65">
        <v>2.1</v>
      </c>
      <c r="F6" s="61" t="s">
        <v>557</v>
      </c>
      <c r="G6" s="66" t="s">
        <v>564</v>
      </c>
      <c r="H6" s="66" t="s">
        <v>565</v>
      </c>
      <c r="I6" s="61" t="s">
        <v>560</v>
      </c>
      <c r="J6" s="67">
        <v>1481057</v>
      </c>
      <c r="K6" s="67">
        <v>1258898.45</v>
      </c>
      <c r="L6" s="67">
        <v>633033.62</v>
      </c>
      <c r="M6" s="67">
        <v>625864.82999999996</v>
      </c>
      <c r="N6" s="64" t="s">
        <v>561</v>
      </c>
    </row>
    <row r="7" spans="1:14" ht="115.5">
      <c r="A7" s="65">
        <v>3</v>
      </c>
      <c r="B7" s="65" t="s">
        <v>566</v>
      </c>
      <c r="C7" s="65" t="s">
        <v>567</v>
      </c>
      <c r="D7" s="65">
        <v>2</v>
      </c>
      <c r="E7" s="65">
        <v>2.1</v>
      </c>
      <c r="F7" s="61" t="s">
        <v>557</v>
      </c>
      <c r="G7" s="66" t="s">
        <v>568</v>
      </c>
      <c r="H7" s="66" t="s">
        <v>569</v>
      </c>
      <c r="I7" s="61" t="s">
        <v>560</v>
      </c>
      <c r="J7" s="67">
        <v>693880.93</v>
      </c>
      <c r="K7" s="67">
        <v>589798.79</v>
      </c>
      <c r="L7" s="67">
        <v>249980.37</v>
      </c>
      <c r="M7" s="67">
        <v>339818.42</v>
      </c>
      <c r="N7" s="64" t="s">
        <v>561</v>
      </c>
    </row>
    <row r="8" spans="1:14" ht="148.5">
      <c r="A8" s="65">
        <v>4</v>
      </c>
      <c r="B8" s="65" t="s">
        <v>570</v>
      </c>
      <c r="C8" s="65" t="s">
        <v>571</v>
      </c>
      <c r="D8" s="65">
        <v>2</v>
      </c>
      <c r="E8" s="65">
        <v>2.1</v>
      </c>
      <c r="F8" s="61" t="s">
        <v>557</v>
      </c>
      <c r="G8" s="66" t="s">
        <v>572</v>
      </c>
      <c r="H8" s="66" t="s">
        <v>573</v>
      </c>
      <c r="I8" s="61" t="s">
        <v>560</v>
      </c>
      <c r="J8" s="67">
        <v>250198.8</v>
      </c>
      <c r="K8" s="67">
        <v>212668.98</v>
      </c>
      <c r="L8" s="67">
        <v>64769.18</v>
      </c>
      <c r="M8" s="67">
        <v>147899.79999999999</v>
      </c>
      <c r="N8" s="64" t="s">
        <v>561</v>
      </c>
    </row>
    <row r="9" spans="1:14" ht="33">
      <c r="A9" s="65">
        <v>5</v>
      </c>
      <c r="B9" s="65" t="s">
        <v>574</v>
      </c>
      <c r="C9" s="65" t="s">
        <v>575</v>
      </c>
      <c r="D9" s="65">
        <v>2</v>
      </c>
      <c r="E9" s="65">
        <v>2.2000000000000002</v>
      </c>
      <c r="F9" s="61" t="s">
        <v>557</v>
      </c>
      <c r="G9" s="66" t="s">
        <v>576</v>
      </c>
      <c r="H9" s="66" t="s">
        <v>577</v>
      </c>
      <c r="I9" s="61" t="s">
        <v>560</v>
      </c>
      <c r="J9" s="67">
        <v>258191.52</v>
      </c>
      <c r="K9" s="67">
        <v>219462.79</v>
      </c>
      <c r="L9" s="67">
        <v>105525.94</v>
      </c>
      <c r="M9" s="67">
        <v>113936.85</v>
      </c>
      <c r="N9" s="64" t="s">
        <v>578</v>
      </c>
    </row>
    <row r="10" spans="1:14" ht="82.5">
      <c r="A10" s="65">
        <v>6</v>
      </c>
      <c r="B10" s="65" t="s">
        <v>579</v>
      </c>
      <c r="C10" s="65" t="s">
        <v>580</v>
      </c>
      <c r="D10" s="65">
        <v>2</v>
      </c>
      <c r="E10" s="65">
        <v>2.1</v>
      </c>
      <c r="F10" s="61" t="s">
        <v>557</v>
      </c>
      <c r="G10" s="66" t="s">
        <v>581</v>
      </c>
      <c r="H10" s="66" t="s">
        <v>582</v>
      </c>
      <c r="I10" s="61" t="s">
        <v>560</v>
      </c>
      <c r="J10" s="68">
        <v>1387448.53</v>
      </c>
      <c r="K10" s="67">
        <v>1179331.25</v>
      </c>
      <c r="L10" s="67">
        <v>424011.13</v>
      </c>
      <c r="M10" s="67">
        <v>755320.12</v>
      </c>
      <c r="N10" s="64" t="s">
        <v>578</v>
      </c>
    </row>
    <row r="11" spans="1:14" ht="66">
      <c r="A11" s="65">
        <v>7</v>
      </c>
      <c r="B11" s="65" t="s">
        <v>583</v>
      </c>
      <c r="C11" s="65" t="s">
        <v>584</v>
      </c>
      <c r="D11" s="65">
        <v>2</v>
      </c>
      <c r="E11" s="65">
        <v>2.1</v>
      </c>
      <c r="F11" s="61" t="s">
        <v>557</v>
      </c>
      <c r="G11" s="66" t="s">
        <v>585</v>
      </c>
      <c r="H11" s="66" t="s">
        <v>582</v>
      </c>
      <c r="I11" s="61" t="s">
        <v>560</v>
      </c>
      <c r="J11" s="67">
        <v>414300.35</v>
      </c>
      <c r="K11" s="67">
        <v>352155.3</v>
      </c>
      <c r="L11" s="67">
        <v>115047.07</v>
      </c>
      <c r="M11" s="67">
        <v>237108.23</v>
      </c>
      <c r="N11" s="64" t="s">
        <v>578</v>
      </c>
    </row>
    <row r="12" spans="1:14" ht="99">
      <c r="A12" s="65">
        <v>8</v>
      </c>
      <c r="B12" s="65" t="s">
        <v>586</v>
      </c>
      <c r="C12" s="65" t="s">
        <v>587</v>
      </c>
      <c r="D12" s="65">
        <v>3</v>
      </c>
      <c r="E12" s="65">
        <v>3.1</v>
      </c>
      <c r="F12" s="61" t="s">
        <v>557</v>
      </c>
      <c r="G12" s="66" t="s">
        <v>588</v>
      </c>
      <c r="H12" s="66" t="s">
        <v>589</v>
      </c>
      <c r="I12" s="65" t="s">
        <v>590</v>
      </c>
      <c r="J12" s="67">
        <v>810183.41</v>
      </c>
      <c r="K12" s="67">
        <v>688655.9</v>
      </c>
      <c r="L12" s="67">
        <v>445489.09</v>
      </c>
      <c r="M12" s="67">
        <v>243166.81</v>
      </c>
      <c r="N12" s="64" t="s">
        <v>561</v>
      </c>
    </row>
    <row r="13" spans="1:14" ht="280.5">
      <c r="A13" s="65">
        <v>9</v>
      </c>
      <c r="B13" s="65" t="s">
        <v>591</v>
      </c>
      <c r="C13" s="65" t="s">
        <v>592</v>
      </c>
      <c r="D13" s="65">
        <v>1</v>
      </c>
      <c r="E13" s="65">
        <v>1.1000000000000001</v>
      </c>
      <c r="F13" s="61" t="s">
        <v>557</v>
      </c>
      <c r="G13" s="69" t="s">
        <v>593</v>
      </c>
      <c r="H13" s="69" t="s">
        <v>594</v>
      </c>
      <c r="I13" s="70" t="s">
        <v>560</v>
      </c>
      <c r="J13" s="67">
        <v>1428765.73</v>
      </c>
      <c r="K13" s="67">
        <v>1214450.8700000001</v>
      </c>
      <c r="L13" s="67">
        <v>412412.32</v>
      </c>
      <c r="M13" s="67">
        <v>802038.55</v>
      </c>
      <c r="N13" s="64" t="s">
        <v>561</v>
      </c>
    </row>
    <row r="14" spans="1:14" ht="49.5">
      <c r="A14" s="65">
        <v>10</v>
      </c>
      <c r="B14" s="65" t="s">
        <v>595</v>
      </c>
      <c r="C14" s="65" t="s">
        <v>596</v>
      </c>
      <c r="D14" s="65">
        <v>2</v>
      </c>
      <c r="E14" s="65">
        <v>2.1</v>
      </c>
      <c r="F14" s="61" t="s">
        <v>557</v>
      </c>
      <c r="G14" s="69" t="s">
        <v>597</v>
      </c>
      <c r="H14" s="69" t="s">
        <v>598</v>
      </c>
      <c r="I14" s="70" t="s">
        <v>590</v>
      </c>
      <c r="J14" s="67">
        <v>400468.18</v>
      </c>
      <c r="K14" s="67">
        <v>340397.95</v>
      </c>
      <c r="L14" s="67">
        <v>231666.09</v>
      </c>
      <c r="M14" s="67">
        <v>108731.86</v>
      </c>
      <c r="N14" s="64" t="s">
        <v>578</v>
      </c>
    </row>
    <row r="15" spans="1:14" ht="148.5">
      <c r="A15" s="65">
        <v>11</v>
      </c>
      <c r="B15" s="65" t="s">
        <v>599</v>
      </c>
      <c r="C15" s="65" t="s">
        <v>600</v>
      </c>
      <c r="D15" s="65">
        <v>2</v>
      </c>
      <c r="E15" s="65">
        <v>2.1</v>
      </c>
      <c r="F15" s="61" t="s">
        <v>557</v>
      </c>
      <c r="G15" s="69" t="s">
        <v>601</v>
      </c>
      <c r="H15" s="69" t="s">
        <v>594</v>
      </c>
      <c r="I15" s="70" t="s">
        <v>560</v>
      </c>
      <c r="J15" s="67">
        <v>908408.15</v>
      </c>
      <c r="K15" s="67">
        <v>772146.93</v>
      </c>
      <c r="L15" s="67">
        <v>168993.63</v>
      </c>
      <c r="M15" s="67">
        <v>603153.30000000005</v>
      </c>
      <c r="N15" s="64" t="s">
        <v>561</v>
      </c>
    </row>
    <row r="16" spans="1:14" ht="231">
      <c r="A16" s="65">
        <v>12</v>
      </c>
      <c r="B16" s="65" t="s">
        <v>602</v>
      </c>
      <c r="C16" s="65" t="s">
        <v>603</v>
      </c>
      <c r="D16" s="65">
        <v>3</v>
      </c>
      <c r="E16" s="65">
        <v>3.1</v>
      </c>
      <c r="F16" s="61" t="s">
        <v>557</v>
      </c>
      <c r="G16" s="69" t="s">
        <v>604</v>
      </c>
      <c r="H16" s="69" t="s">
        <v>594</v>
      </c>
      <c r="I16" s="70" t="s">
        <v>560</v>
      </c>
      <c r="J16" s="67">
        <v>1347194.38</v>
      </c>
      <c r="K16" s="67">
        <v>1145115.22</v>
      </c>
      <c r="L16" s="67">
        <v>327375.7</v>
      </c>
      <c r="M16" s="67">
        <v>817739.52</v>
      </c>
      <c r="N16" s="64" t="s">
        <v>561</v>
      </c>
    </row>
    <row r="17" spans="1:14" ht="165">
      <c r="A17" s="65">
        <v>13</v>
      </c>
      <c r="B17" s="65" t="s">
        <v>605</v>
      </c>
      <c r="C17" s="65" t="s">
        <v>606</v>
      </c>
      <c r="D17" s="65">
        <v>2</v>
      </c>
      <c r="E17" s="65">
        <v>2.1</v>
      </c>
      <c r="F17" s="61" t="s">
        <v>557</v>
      </c>
      <c r="G17" s="69" t="s">
        <v>607</v>
      </c>
      <c r="H17" s="69" t="s">
        <v>594</v>
      </c>
      <c r="I17" s="70" t="s">
        <v>560</v>
      </c>
      <c r="J17" s="71">
        <v>754518.55</v>
      </c>
      <c r="K17" s="72">
        <v>641340.77</v>
      </c>
      <c r="L17" s="67">
        <v>249518.41</v>
      </c>
      <c r="M17" s="67">
        <v>391822.36</v>
      </c>
      <c r="N17" s="64" t="s">
        <v>561</v>
      </c>
    </row>
    <row r="18" spans="1:14" ht="49.5">
      <c r="A18" s="65">
        <v>14</v>
      </c>
      <c r="B18" s="65" t="s">
        <v>608</v>
      </c>
      <c r="C18" s="65" t="s">
        <v>609</v>
      </c>
      <c r="D18" s="65">
        <v>2</v>
      </c>
      <c r="E18" s="65">
        <v>2.1</v>
      </c>
      <c r="F18" s="61" t="s">
        <v>557</v>
      </c>
      <c r="G18" s="69" t="s">
        <v>610</v>
      </c>
      <c r="H18" s="69" t="s">
        <v>611</v>
      </c>
      <c r="I18" s="70" t="s">
        <v>560</v>
      </c>
      <c r="J18" s="67">
        <v>485460</v>
      </c>
      <c r="K18" s="67">
        <v>412641</v>
      </c>
      <c r="L18" s="67">
        <v>169644.63</v>
      </c>
      <c r="M18" s="67">
        <v>242996.37</v>
      </c>
      <c r="N18" s="64" t="s">
        <v>578</v>
      </c>
    </row>
    <row r="19" spans="1:14" ht="82.5">
      <c r="A19" s="65">
        <v>15</v>
      </c>
      <c r="B19" s="65" t="s">
        <v>612</v>
      </c>
      <c r="C19" s="65" t="s">
        <v>613</v>
      </c>
      <c r="D19" s="65">
        <v>2</v>
      </c>
      <c r="E19" s="65">
        <v>2.1</v>
      </c>
      <c r="F19" s="61" t="s">
        <v>557</v>
      </c>
      <c r="G19" s="69" t="s">
        <v>614</v>
      </c>
      <c r="H19" s="69" t="s">
        <v>615</v>
      </c>
      <c r="I19" s="70" t="s">
        <v>590</v>
      </c>
      <c r="J19" s="67">
        <v>334181</v>
      </c>
      <c r="K19" s="67">
        <v>284053.84999999998</v>
      </c>
      <c r="L19" s="67">
        <v>162847.21</v>
      </c>
      <c r="M19" s="67">
        <v>121206.64</v>
      </c>
      <c r="N19" s="64" t="s">
        <v>561</v>
      </c>
    </row>
    <row r="20" spans="1:14" ht="49.5">
      <c r="A20" s="65">
        <v>16</v>
      </c>
      <c r="B20" s="65" t="s">
        <v>616</v>
      </c>
      <c r="C20" s="65" t="s">
        <v>617</v>
      </c>
      <c r="D20" s="65">
        <v>1</v>
      </c>
      <c r="E20" s="65">
        <v>1.1000000000000001</v>
      </c>
      <c r="F20" s="61" t="s">
        <v>557</v>
      </c>
      <c r="G20" s="69" t="s">
        <v>618</v>
      </c>
      <c r="H20" s="69" t="s">
        <v>611</v>
      </c>
      <c r="I20" s="70" t="s">
        <v>560</v>
      </c>
      <c r="J20" s="67">
        <v>762085.72</v>
      </c>
      <c r="K20" s="67">
        <v>647772.86</v>
      </c>
      <c r="L20" s="67">
        <v>317244.19</v>
      </c>
      <c r="M20" s="67">
        <v>330528.67</v>
      </c>
      <c r="N20" s="64" t="s">
        <v>578</v>
      </c>
    </row>
    <row r="21" spans="1:14" ht="66">
      <c r="A21" s="65">
        <v>17</v>
      </c>
      <c r="B21" s="65" t="s">
        <v>619</v>
      </c>
      <c r="C21" s="65" t="s">
        <v>620</v>
      </c>
      <c r="D21" s="65">
        <v>3</v>
      </c>
      <c r="E21" s="65">
        <v>3.1</v>
      </c>
      <c r="F21" s="61" t="s">
        <v>557</v>
      </c>
      <c r="G21" s="69" t="s">
        <v>621</v>
      </c>
      <c r="H21" s="69" t="s">
        <v>622</v>
      </c>
      <c r="I21" s="70" t="s">
        <v>590</v>
      </c>
      <c r="J21" s="67">
        <v>280566.42</v>
      </c>
      <c r="K21" s="67">
        <v>238481.46</v>
      </c>
      <c r="L21" s="67">
        <v>130620.82</v>
      </c>
      <c r="M21" s="67">
        <v>107860.64</v>
      </c>
      <c r="N21" s="64" t="s">
        <v>561</v>
      </c>
    </row>
    <row r="22" spans="1:14" ht="49.5">
      <c r="A22" s="65">
        <v>18</v>
      </c>
      <c r="B22" s="65" t="s">
        <v>623</v>
      </c>
      <c r="C22" s="65" t="s">
        <v>624</v>
      </c>
      <c r="D22" s="65">
        <v>2</v>
      </c>
      <c r="E22" s="65">
        <v>2.1</v>
      </c>
      <c r="F22" s="61" t="s">
        <v>557</v>
      </c>
      <c r="G22" s="66" t="s">
        <v>625</v>
      </c>
      <c r="H22" s="66" t="s">
        <v>626</v>
      </c>
      <c r="I22" s="65" t="s">
        <v>590</v>
      </c>
      <c r="J22" s="67">
        <v>689759.63</v>
      </c>
      <c r="K22" s="67">
        <v>586295.68999999994</v>
      </c>
      <c r="L22" s="67">
        <v>392858.99</v>
      </c>
      <c r="M22" s="67">
        <v>193436.7</v>
      </c>
      <c r="N22" s="73" t="s">
        <v>627</v>
      </c>
    </row>
    <row r="23" spans="1:14" ht="99">
      <c r="A23" s="65">
        <v>19</v>
      </c>
      <c r="B23" s="65" t="s">
        <v>628</v>
      </c>
      <c r="C23" s="65" t="s">
        <v>629</v>
      </c>
      <c r="D23" s="65">
        <v>2</v>
      </c>
      <c r="E23" s="65">
        <v>2.2000000000000002</v>
      </c>
      <c r="F23" s="61" t="s">
        <v>557</v>
      </c>
      <c r="G23" s="66" t="s">
        <v>630</v>
      </c>
      <c r="H23" s="66" t="s">
        <v>631</v>
      </c>
      <c r="I23" s="65" t="s">
        <v>590</v>
      </c>
      <c r="J23" s="67">
        <v>1162818.31</v>
      </c>
      <c r="K23" s="67">
        <v>988395.56</v>
      </c>
      <c r="L23" s="67">
        <v>716047.9</v>
      </c>
      <c r="M23" s="67">
        <v>272347.65999999997</v>
      </c>
      <c r="N23" s="73" t="s">
        <v>632</v>
      </c>
    </row>
    <row r="24" spans="1:14" ht="115.5">
      <c r="A24" s="65">
        <v>20</v>
      </c>
      <c r="B24" s="65" t="s">
        <v>633</v>
      </c>
      <c r="C24" s="65" t="s">
        <v>634</v>
      </c>
      <c r="D24" s="65">
        <v>2</v>
      </c>
      <c r="E24" s="65">
        <v>2.1</v>
      </c>
      <c r="F24" s="61" t="s">
        <v>557</v>
      </c>
      <c r="G24" s="66" t="s">
        <v>635</v>
      </c>
      <c r="H24" s="66" t="s">
        <v>636</v>
      </c>
      <c r="I24" s="65" t="s">
        <v>560</v>
      </c>
      <c r="J24" s="67">
        <v>1297423.74</v>
      </c>
      <c r="K24" s="67">
        <v>1102810.18</v>
      </c>
      <c r="L24" s="67">
        <v>361754.7</v>
      </c>
      <c r="M24" s="67">
        <v>741055.48</v>
      </c>
      <c r="N24" s="73" t="s">
        <v>637</v>
      </c>
    </row>
    <row r="25" spans="1:14" ht="33">
      <c r="A25" s="65">
        <v>21</v>
      </c>
      <c r="B25" s="74" t="s">
        <v>638</v>
      </c>
      <c r="C25" s="65" t="s">
        <v>639</v>
      </c>
      <c r="D25" s="65">
        <v>2</v>
      </c>
      <c r="E25" s="65">
        <v>2.1</v>
      </c>
      <c r="F25" s="61" t="s">
        <v>557</v>
      </c>
      <c r="G25" s="75" t="s">
        <v>640</v>
      </c>
      <c r="H25" s="75" t="s">
        <v>641</v>
      </c>
      <c r="I25" s="65" t="s">
        <v>560</v>
      </c>
      <c r="J25" s="67">
        <v>1318347.68</v>
      </c>
      <c r="K25" s="67">
        <v>1120595.53</v>
      </c>
      <c r="L25" s="67">
        <v>148619.31</v>
      </c>
      <c r="M25" s="67">
        <v>971976.22</v>
      </c>
      <c r="N25" s="73" t="s">
        <v>642</v>
      </c>
    </row>
    <row r="26" spans="1:14" ht="33">
      <c r="A26" s="65">
        <v>22</v>
      </c>
      <c r="B26" s="65" t="s">
        <v>643</v>
      </c>
      <c r="C26" s="65" t="s">
        <v>644</v>
      </c>
      <c r="D26" s="65">
        <v>2</v>
      </c>
      <c r="E26" s="65">
        <v>2.1</v>
      </c>
      <c r="F26" s="61" t="s">
        <v>557</v>
      </c>
      <c r="G26" s="76" t="s">
        <v>645</v>
      </c>
      <c r="H26" s="77" t="s">
        <v>646</v>
      </c>
      <c r="I26" s="65" t="s">
        <v>560</v>
      </c>
      <c r="J26" s="67">
        <v>305525.96999999997</v>
      </c>
      <c r="K26" s="67">
        <v>259697.08</v>
      </c>
      <c r="L26" s="67">
        <v>155759.92000000001</v>
      </c>
      <c r="M26" s="67">
        <v>103937.16</v>
      </c>
      <c r="N26" s="73" t="s">
        <v>647</v>
      </c>
    </row>
    <row r="27" spans="1:14" ht="165">
      <c r="A27" s="65">
        <v>23</v>
      </c>
      <c r="B27" s="65" t="s">
        <v>648</v>
      </c>
      <c r="C27" s="65" t="s">
        <v>649</v>
      </c>
      <c r="D27" s="65">
        <v>2</v>
      </c>
      <c r="E27" s="65">
        <v>2.1</v>
      </c>
      <c r="F27" s="61" t="s">
        <v>557</v>
      </c>
      <c r="G27" s="69" t="s">
        <v>650</v>
      </c>
      <c r="H27" s="69" t="s">
        <v>651</v>
      </c>
      <c r="I27" s="65" t="s">
        <v>560</v>
      </c>
      <c r="J27" s="67">
        <v>494928.67</v>
      </c>
      <c r="K27" s="67">
        <v>420689.37</v>
      </c>
      <c r="L27" s="67">
        <v>84419.96</v>
      </c>
      <c r="M27" s="67">
        <v>336269.41</v>
      </c>
      <c r="N27" s="73" t="s">
        <v>652</v>
      </c>
    </row>
    <row r="28" spans="1:14" ht="214.5">
      <c r="A28" s="78">
        <v>24</v>
      </c>
      <c r="B28" s="79" t="s">
        <v>653</v>
      </c>
      <c r="C28" s="78" t="s">
        <v>654</v>
      </c>
      <c r="D28" s="78">
        <v>3</v>
      </c>
      <c r="E28" s="78">
        <v>3.1</v>
      </c>
      <c r="F28" s="78" t="s">
        <v>655</v>
      </c>
      <c r="G28" s="80" t="s">
        <v>656</v>
      </c>
      <c r="H28" s="81" t="s">
        <v>657</v>
      </c>
      <c r="I28" s="78" t="s">
        <v>590</v>
      </c>
      <c r="J28" s="82">
        <v>5999095.9800000004</v>
      </c>
      <c r="K28" s="82">
        <v>5099231.59</v>
      </c>
      <c r="L28" s="82">
        <v>2690318.91</v>
      </c>
      <c r="M28" s="82">
        <v>2408912.6800000002</v>
      </c>
      <c r="N28" s="83" t="s">
        <v>658</v>
      </c>
    </row>
    <row r="29" spans="1:14" ht="115.5">
      <c r="A29" s="78">
        <v>25</v>
      </c>
      <c r="B29" s="79" t="s">
        <v>659</v>
      </c>
      <c r="C29" s="78" t="s">
        <v>660</v>
      </c>
      <c r="D29" s="78">
        <v>3</v>
      </c>
      <c r="E29" s="78">
        <v>3.1</v>
      </c>
      <c r="F29" s="78" t="s">
        <v>655</v>
      </c>
      <c r="G29" s="80" t="s">
        <v>661</v>
      </c>
      <c r="H29" s="81" t="s">
        <v>657</v>
      </c>
      <c r="I29" s="78" t="s">
        <v>590</v>
      </c>
      <c r="J29" s="82">
        <v>5954370.3399999999</v>
      </c>
      <c r="K29" s="82">
        <v>5061214.79</v>
      </c>
      <c r="L29" s="82">
        <v>3174155.54</v>
      </c>
      <c r="M29" s="82">
        <v>1887059.25</v>
      </c>
      <c r="N29" s="83" t="s">
        <v>658</v>
      </c>
    </row>
    <row r="30" spans="1:14" ht="148.5">
      <c r="A30" s="65">
        <v>26</v>
      </c>
      <c r="B30" s="70" t="s">
        <v>662</v>
      </c>
      <c r="C30" s="65" t="s">
        <v>663</v>
      </c>
      <c r="D30" s="65">
        <v>3</v>
      </c>
      <c r="E30" s="65">
        <v>3.1</v>
      </c>
      <c r="F30" s="78" t="s">
        <v>655</v>
      </c>
      <c r="G30" s="69" t="s">
        <v>664</v>
      </c>
      <c r="H30" s="69" t="s">
        <v>665</v>
      </c>
      <c r="I30" s="78" t="s">
        <v>590</v>
      </c>
      <c r="J30" s="67">
        <v>705521.22</v>
      </c>
      <c r="K30" s="67">
        <v>599693.04</v>
      </c>
      <c r="L30" s="67">
        <v>372129.87</v>
      </c>
      <c r="M30" s="67">
        <v>227563.17</v>
      </c>
      <c r="N30" s="73" t="s">
        <v>666</v>
      </c>
    </row>
    <row r="31" spans="1:14" ht="99">
      <c r="A31" s="84">
        <v>27</v>
      </c>
      <c r="B31" s="84" t="s">
        <v>667</v>
      </c>
      <c r="C31" s="84" t="s">
        <v>668</v>
      </c>
      <c r="D31" s="84">
        <v>3</v>
      </c>
      <c r="E31" s="84">
        <v>3.1</v>
      </c>
      <c r="F31" s="84" t="s">
        <v>655</v>
      </c>
      <c r="G31" s="85" t="s">
        <v>669</v>
      </c>
      <c r="H31" s="85" t="s">
        <v>670</v>
      </c>
      <c r="I31" s="84" t="s">
        <v>590</v>
      </c>
      <c r="J31" s="86">
        <v>1174231.9099999999</v>
      </c>
      <c r="K31" s="86">
        <v>998097.12</v>
      </c>
      <c r="L31" s="86">
        <v>686891.77</v>
      </c>
      <c r="M31" s="86">
        <v>311205.34999999998</v>
      </c>
      <c r="N31" s="87" t="s">
        <v>671</v>
      </c>
    </row>
    <row r="32" spans="1:14" ht="165">
      <c r="A32" s="70">
        <v>28</v>
      </c>
      <c r="B32" s="70" t="s">
        <v>672</v>
      </c>
      <c r="C32" s="70" t="s">
        <v>673</v>
      </c>
      <c r="D32" s="70">
        <v>1</v>
      </c>
      <c r="E32" s="70">
        <v>1.1000000000000001</v>
      </c>
      <c r="F32" s="70" t="s">
        <v>655</v>
      </c>
      <c r="G32" s="69" t="s">
        <v>674</v>
      </c>
      <c r="H32" s="70" t="s">
        <v>675</v>
      </c>
      <c r="I32" s="70" t="s">
        <v>590</v>
      </c>
      <c r="J32" s="72">
        <v>4532577.37</v>
      </c>
      <c r="K32" s="72">
        <v>3852690.77</v>
      </c>
      <c r="L32" s="72">
        <v>1645945.13</v>
      </c>
      <c r="M32" s="67">
        <v>2206745.64</v>
      </c>
      <c r="N32" s="87" t="s">
        <v>676</v>
      </c>
    </row>
    <row r="33" spans="1:14" ht="165">
      <c r="A33" s="70">
        <v>29</v>
      </c>
      <c r="B33" s="65" t="s">
        <v>677</v>
      </c>
      <c r="C33" s="65" t="s">
        <v>678</v>
      </c>
      <c r="D33" s="65">
        <v>4</v>
      </c>
      <c r="E33" s="65">
        <v>4.0999999999999996</v>
      </c>
      <c r="F33" s="65" t="s">
        <v>557</v>
      </c>
      <c r="G33" s="66" t="s">
        <v>679</v>
      </c>
      <c r="H33" s="66" t="s">
        <v>680</v>
      </c>
      <c r="I33" s="65" t="s">
        <v>590</v>
      </c>
      <c r="J33" s="67">
        <v>524957.17000000004</v>
      </c>
      <c r="K33" s="67">
        <v>446213.59</v>
      </c>
      <c r="L33" s="67">
        <v>301802.28999999998</v>
      </c>
      <c r="M33" s="67">
        <v>144411.29999999999</v>
      </c>
      <c r="N33" s="73" t="s">
        <v>681</v>
      </c>
    </row>
    <row r="34" spans="1:14" ht="33">
      <c r="A34" s="70">
        <v>30</v>
      </c>
      <c r="B34" s="70" t="s">
        <v>682</v>
      </c>
      <c r="C34" s="70" t="s">
        <v>683</v>
      </c>
      <c r="D34" s="70">
        <v>3</v>
      </c>
      <c r="E34" s="70">
        <v>3.1</v>
      </c>
      <c r="F34" s="70" t="s">
        <v>655</v>
      </c>
      <c r="G34" s="69" t="s">
        <v>684</v>
      </c>
      <c r="H34" s="69" t="s">
        <v>685</v>
      </c>
      <c r="I34" s="70" t="s">
        <v>590</v>
      </c>
      <c r="J34" s="72">
        <v>1040809.39</v>
      </c>
      <c r="K34" s="72">
        <v>884687.98</v>
      </c>
      <c r="L34" s="72">
        <v>505790.96</v>
      </c>
      <c r="M34" s="67">
        <v>378897.02</v>
      </c>
      <c r="N34" s="73" t="s">
        <v>686</v>
      </c>
    </row>
    <row r="35" spans="1:14" ht="115.5">
      <c r="A35" s="70">
        <v>31</v>
      </c>
      <c r="B35" s="70" t="s">
        <v>687</v>
      </c>
      <c r="C35" s="70" t="s">
        <v>688</v>
      </c>
      <c r="D35" s="70">
        <v>3</v>
      </c>
      <c r="E35" s="70">
        <v>3.1</v>
      </c>
      <c r="F35" s="70" t="s">
        <v>655</v>
      </c>
      <c r="G35" s="69" t="s">
        <v>689</v>
      </c>
      <c r="H35" s="70" t="s">
        <v>690</v>
      </c>
      <c r="I35" s="70" t="s">
        <v>560</v>
      </c>
      <c r="J35" s="67">
        <v>3853515.63</v>
      </c>
      <c r="K35" s="67">
        <v>3275488.28</v>
      </c>
      <c r="L35" s="67">
        <v>2375562.71</v>
      </c>
      <c r="M35" s="67">
        <v>899925.57</v>
      </c>
      <c r="N35" s="73" t="s">
        <v>686</v>
      </c>
    </row>
    <row r="36" spans="1:14" ht="99">
      <c r="A36" s="70">
        <v>32</v>
      </c>
      <c r="B36" s="70" t="s">
        <v>691</v>
      </c>
      <c r="C36" s="70" t="s">
        <v>692</v>
      </c>
      <c r="D36" s="70">
        <v>1</v>
      </c>
      <c r="E36" s="70">
        <v>1.1000000000000001</v>
      </c>
      <c r="F36" s="70" t="s">
        <v>655</v>
      </c>
      <c r="G36" s="69" t="s">
        <v>693</v>
      </c>
      <c r="H36" s="70" t="s">
        <v>694</v>
      </c>
      <c r="I36" s="70" t="s">
        <v>590</v>
      </c>
      <c r="J36" s="67">
        <v>7937427.4100000001</v>
      </c>
      <c r="K36" s="67">
        <v>6746813.2999999998</v>
      </c>
      <c r="L36" s="67">
        <v>4155879.76</v>
      </c>
      <c r="M36" s="67">
        <v>2590933.54</v>
      </c>
      <c r="N36" s="73" t="s">
        <v>695</v>
      </c>
    </row>
    <row r="37" spans="1:14" ht="165">
      <c r="A37" s="70">
        <v>33</v>
      </c>
      <c r="B37" s="70" t="s">
        <v>696</v>
      </c>
      <c r="C37" s="70" t="s">
        <v>697</v>
      </c>
      <c r="D37" s="70">
        <v>2</v>
      </c>
      <c r="E37" s="70">
        <v>2.1</v>
      </c>
      <c r="F37" s="70" t="s">
        <v>655</v>
      </c>
      <c r="G37" s="69" t="s">
        <v>698</v>
      </c>
      <c r="H37" s="70" t="s">
        <v>699</v>
      </c>
      <c r="I37" s="70" t="s">
        <v>560</v>
      </c>
      <c r="J37" s="67">
        <v>5836225.8200000003</v>
      </c>
      <c r="K37" s="67">
        <v>4960791.9400000004</v>
      </c>
      <c r="L37" s="67">
        <v>2092442.59</v>
      </c>
      <c r="M37" s="67">
        <v>2868349.35</v>
      </c>
      <c r="N37" s="73" t="s">
        <v>700</v>
      </c>
    </row>
    <row r="38" spans="1:14" ht="66">
      <c r="A38" s="70">
        <v>34</v>
      </c>
      <c r="B38" s="70" t="s">
        <v>701</v>
      </c>
      <c r="C38" s="70" t="s">
        <v>702</v>
      </c>
      <c r="D38" s="70">
        <v>3</v>
      </c>
      <c r="E38" s="70">
        <v>3.1</v>
      </c>
      <c r="F38" s="70" t="s">
        <v>655</v>
      </c>
      <c r="G38" s="69" t="s">
        <v>703</v>
      </c>
      <c r="H38" s="70" t="s">
        <v>704</v>
      </c>
      <c r="I38" s="70" t="s">
        <v>590</v>
      </c>
      <c r="J38" s="67">
        <v>5059800.84</v>
      </c>
      <c r="K38" s="67">
        <v>4300830.7199999997</v>
      </c>
      <c r="L38" s="67">
        <v>2491308.04</v>
      </c>
      <c r="M38" s="67">
        <v>1809522.68</v>
      </c>
      <c r="N38" s="73" t="s">
        <v>705</v>
      </c>
    </row>
    <row r="39" spans="1:14" ht="148.5">
      <c r="A39" s="70">
        <v>35</v>
      </c>
      <c r="B39" s="88" t="s">
        <v>706</v>
      </c>
      <c r="C39" s="88" t="s">
        <v>707</v>
      </c>
      <c r="D39" s="88">
        <v>5</v>
      </c>
      <c r="E39" s="88">
        <v>5.0999999999999996</v>
      </c>
      <c r="F39" s="88" t="s">
        <v>655</v>
      </c>
      <c r="G39" s="76" t="s">
        <v>708</v>
      </c>
      <c r="H39" s="76" t="s">
        <v>709</v>
      </c>
      <c r="I39" s="88" t="s">
        <v>590</v>
      </c>
      <c r="J39" s="71">
        <v>1489666.82</v>
      </c>
      <c r="K39" s="71">
        <v>1266216.8</v>
      </c>
      <c r="L39" s="71">
        <v>694630.99</v>
      </c>
      <c r="M39" s="71">
        <v>571585.81000000006</v>
      </c>
      <c r="N39" s="89" t="s">
        <v>710</v>
      </c>
    </row>
    <row r="40" spans="1:14" ht="33">
      <c r="A40" s="70">
        <v>36</v>
      </c>
      <c r="B40" s="88" t="s">
        <v>711</v>
      </c>
      <c r="C40" s="88" t="s">
        <v>712</v>
      </c>
      <c r="D40" s="88">
        <v>4</v>
      </c>
      <c r="E40" s="88">
        <v>4.0999999999999996</v>
      </c>
      <c r="F40" s="88" t="s">
        <v>557</v>
      </c>
      <c r="G40" s="76" t="s">
        <v>713</v>
      </c>
      <c r="H40" s="76" t="s">
        <v>714</v>
      </c>
      <c r="I40" s="88" t="s">
        <v>590</v>
      </c>
      <c r="J40" s="71">
        <v>400230.95</v>
      </c>
      <c r="K40" s="71">
        <v>340196.31</v>
      </c>
      <c r="L40" s="71">
        <v>257790.5</v>
      </c>
      <c r="M40" s="71">
        <v>82405.81</v>
      </c>
      <c r="N40" s="89" t="s">
        <v>710</v>
      </c>
    </row>
    <row r="41" spans="1:14" ht="165">
      <c r="A41" s="70">
        <v>37</v>
      </c>
      <c r="B41" s="88" t="s">
        <v>715</v>
      </c>
      <c r="C41" s="88" t="s">
        <v>716</v>
      </c>
      <c r="D41" s="88">
        <v>4</v>
      </c>
      <c r="E41" s="88">
        <v>4.0999999999999996</v>
      </c>
      <c r="F41" s="88" t="s">
        <v>557</v>
      </c>
      <c r="G41" s="76" t="s">
        <v>717</v>
      </c>
      <c r="H41" s="76" t="s">
        <v>718</v>
      </c>
      <c r="I41" s="88" t="s">
        <v>560</v>
      </c>
      <c r="J41" s="71">
        <v>593492.79</v>
      </c>
      <c r="K41" s="71">
        <v>504468.87</v>
      </c>
      <c r="L41" s="71">
        <v>153479.66</v>
      </c>
      <c r="M41" s="71">
        <v>350989.21</v>
      </c>
      <c r="N41" s="89" t="s">
        <v>710</v>
      </c>
    </row>
    <row r="42" spans="1:14" ht="33">
      <c r="A42" s="70">
        <v>38</v>
      </c>
      <c r="B42" s="88" t="s">
        <v>719</v>
      </c>
      <c r="C42" s="88" t="s">
        <v>720</v>
      </c>
      <c r="D42" s="88">
        <v>4</v>
      </c>
      <c r="E42" s="88">
        <v>4.0999999999999996</v>
      </c>
      <c r="F42" s="88" t="s">
        <v>557</v>
      </c>
      <c r="G42" s="76" t="s">
        <v>721</v>
      </c>
      <c r="H42" s="76" t="s">
        <v>722</v>
      </c>
      <c r="I42" s="88" t="s">
        <v>560</v>
      </c>
      <c r="J42" s="71">
        <v>354959.43</v>
      </c>
      <c r="K42" s="71">
        <v>301715.52</v>
      </c>
      <c r="L42" s="71">
        <v>97687.34</v>
      </c>
      <c r="M42" s="71">
        <v>204028.18</v>
      </c>
      <c r="N42" s="89" t="s">
        <v>710</v>
      </c>
    </row>
    <row r="43" spans="1:14" ht="82.5">
      <c r="A43" s="70">
        <v>39</v>
      </c>
      <c r="B43" s="88" t="s">
        <v>723</v>
      </c>
      <c r="C43" s="88" t="s">
        <v>724</v>
      </c>
      <c r="D43" s="88">
        <v>4</v>
      </c>
      <c r="E43" s="88">
        <v>4.0999999999999996</v>
      </c>
      <c r="F43" s="88" t="s">
        <v>557</v>
      </c>
      <c r="G43" s="77" t="s">
        <v>725</v>
      </c>
      <c r="H43" s="76" t="s">
        <v>726</v>
      </c>
      <c r="I43" s="88" t="s">
        <v>590</v>
      </c>
      <c r="J43" s="71">
        <v>430114.34</v>
      </c>
      <c r="K43" s="71">
        <v>365597.19</v>
      </c>
      <c r="L43" s="71">
        <v>233428.56</v>
      </c>
      <c r="M43" s="71">
        <v>132168.63</v>
      </c>
      <c r="N43" s="89" t="s">
        <v>727</v>
      </c>
    </row>
    <row r="44" spans="1:14" ht="132">
      <c r="A44" s="70">
        <v>40</v>
      </c>
      <c r="B44" s="88" t="s">
        <v>728</v>
      </c>
      <c r="C44" s="88" t="s">
        <v>729</v>
      </c>
      <c r="D44" s="88">
        <v>4</v>
      </c>
      <c r="E44" s="88">
        <v>4.0999999999999996</v>
      </c>
      <c r="F44" s="88" t="s">
        <v>557</v>
      </c>
      <c r="G44" s="90" t="s">
        <v>730</v>
      </c>
      <c r="H44" s="76" t="s">
        <v>731</v>
      </c>
      <c r="I44" s="88" t="s">
        <v>560</v>
      </c>
      <c r="J44" s="71">
        <v>312937.17</v>
      </c>
      <c r="K44" s="71">
        <v>265996.59000000003</v>
      </c>
      <c r="L44" s="71">
        <v>116468.75</v>
      </c>
      <c r="M44" s="71">
        <v>149527.84</v>
      </c>
      <c r="N44" s="89" t="s">
        <v>732</v>
      </c>
    </row>
    <row r="45" spans="1:14" ht="66">
      <c r="A45" s="70">
        <v>41</v>
      </c>
      <c r="B45" s="88" t="s">
        <v>733</v>
      </c>
      <c r="C45" s="88" t="s">
        <v>734</v>
      </c>
      <c r="D45" s="88">
        <v>5</v>
      </c>
      <c r="E45" s="88">
        <v>5.0999999999999996</v>
      </c>
      <c r="F45" s="88" t="s">
        <v>557</v>
      </c>
      <c r="G45" s="90" t="s">
        <v>735</v>
      </c>
      <c r="H45" s="76" t="s">
        <v>736</v>
      </c>
      <c r="I45" s="88" t="s">
        <v>560</v>
      </c>
      <c r="J45" s="71">
        <v>193065.27</v>
      </c>
      <c r="K45" s="71">
        <v>164105.48000000001</v>
      </c>
      <c r="L45" s="71">
        <v>75680.94</v>
      </c>
      <c r="M45" s="71">
        <v>88424.54</v>
      </c>
      <c r="N45" s="89" t="s">
        <v>737</v>
      </c>
    </row>
    <row r="46" spans="1:14" ht="99">
      <c r="A46" s="70">
        <v>42</v>
      </c>
      <c r="B46" s="88" t="s">
        <v>738</v>
      </c>
      <c r="C46" s="88" t="s">
        <v>739</v>
      </c>
      <c r="D46" s="88">
        <v>5</v>
      </c>
      <c r="E46" s="88">
        <v>5.0999999999999996</v>
      </c>
      <c r="F46" s="88" t="s">
        <v>655</v>
      </c>
      <c r="G46" s="90" t="s">
        <v>740</v>
      </c>
      <c r="H46" s="76" t="s">
        <v>741</v>
      </c>
      <c r="I46" s="88" t="s">
        <v>590</v>
      </c>
      <c r="J46" s="71">
        <v>1475894.96</v>
      </c>
      <c r="K46" s="71">
        <v>1254510.72</v>
      </c>
      <c r="L46" s="71">
        <v>617841.62</v>
      </c>
      <c r="M46" s="71">
        <v>636669.1</v>
      </c>
      <c r="N46" s="89" t="s">
        <v>737</v>
      </c>
    </row>
    <row r="47" spans="1:14" ht="148.5">
      <c r="A47" s="70">
        <v>43</v>
      </c>
      <c r="B47" s="88" t="s">
        <v>742</v>
      </c>
      <c r="C47" s="88" t="s">
        <v>743</v>
      </c>
      <c r="D47" s="88">
        <v>4</v>
      </c>
      <c r="E47" s="88">
        <v>4.0999999999999996</v>
      </c>
      <c r="F47" s="88" t="s">
        <v>557</v>
      </c>
      <c r="G47" s="90" t="s">
        <v>744</v>
      </c>
      <c r="H47" s="76" t="s">
        <v>745</v>
      </c>
      <c r="I47" s="88" t="s">
        <v>590</v>
      </c>
      <c r="J47" s="71">
        <v>742866.94</v>
      </c>
      <c r="K47" s="71">
        <v>631436.9</v>
      </c>
      <c r="L47" s="71">
        <v>523932.8</v>
      </c>
      <c r="M47" s="71">
        <v>107504.1</v>
      </c>
      <c r="N47" s="89" t="s">
        <v>746</v>
      </c>
    </row>
    <row r="48" spans="1:14" ht="49.5">
      <c r="A48" s="70">
        <v>44</v>
      </c>
      <c r="B48" s="88" t="s">
        <v>747</v>
      </c>
      <c r="C48" s="88" t="s">
        <v>748</v>
      </c>
      <c r="D48" s="88">
        <v>4</v>
      </c>
      <c r="E48" s="88">
        <v>4.0999999999999996</v>
      </c>
      <c r="F48" s="88" t="s">
        <v>655</v>
      </c>
      <c r="G48" s="90" t="s">
        <v>749</v>
      </c>
      <c r="H48" s="76" t="s">
        <v>750</v>
      </c>
      <c r="I48" s="88" t="s">
        <v>560</v>
      </c>
      <c r="J48" s="71">
        <v>498818.29</v>
      </c>
      <c r="K48" s="71">
        <v>423995.55</v>
      </c>
      <c r="L48" s="71">
        <v>172689.85</v>
      </c>
      <c r="M48" s="71">
        <v>251305.7</v>
      </c>
      <c r="N48" s="89" t="s">
        <v>751</v>
      </c>
    </row>
    <row r="49" spans="1:14" ht="82.5">
      <c r="A49" s="70">
        <v>45</v>
      </c>
      <c r="B49" s="88" t="s">
        <v>752</v>
      </c>
      <c r="C49" s="88" t="s">
        <v>753</v>
      </c>
      <c r="D49" s="88">
        <v>4</v>
      </c>
      <c r="E49" s="88">
        <v>4.0999999999999996</v>
      </c>
      <c r="F49" s="88" t="s">
        <v>557</v>
      </c>
      <c r="G49" s="90" t="s">
        <v>754</v>
      </c>
      <c r="H49" s="76" t="s">
        <v>755</v>
      </c>
      <c r="I49" s="88" t="s">
        <v>590</v>
      </c>
      <c r="J49" s="71">
        <v>474549.1</v>
      </c>
      <c r="K49" s="71">
        <v>403366.73</v>
      </c>
      <c r="L49" s="71">
        <v>245894.56</v>
      </c>
      <c r="M49" s="71">
        <v>157472.17000000001</v>
      </c>
      <c r="N49" s="89" t="s">
        <v>751</v>
      </c>
    </row>
    <row r="50" spans="1:14" ht="181.5">
      <c r="A50" s="70">
        <v>46</v>
      </c>
      <c r="B50" s="88" t="s">
        <v>756</v>
      </c>
      <c r="C50" s="88" t="s">
        <v>757</v>
      </c>
      <c r="D50" s="88">
        <v>5</v>
      </c>
      <c r="E50" s="88">
        <v>5.0999999999999996</v>
      </c>
      <c r="F50" s="88" t="s">
        <v>557</v>
      </c>
      <c r="G50" s="90" t="s">
        <v>758</v>
      </c>
      <c r="H50" s="76" t="s">
        <v>759</v>
      </c>
      <c r="I50" s="88" t="s">
        <v>560</v>
      </c>
      <c r="J50" s="71">
        <v>373179.47</v>
      </c>
      <c r="K50" s="71">
        <v>317202.55</v>
      </c>
      <c r="L50" s="71">
        <v>115385.14</v>
      </c>
      <c r="M50" s="71">
        <v>201817.41</v>
      </c>
      <c r="N50" s="89" t="s">
        <v>751</v>
      </c>
    </row>
    <row r="51" spans="1:14" ht="66">
      <c r="A51" s="70">
        <v>47</v>
      </c>
      <c r="B51" s="88" t="s">
        <v>760</v>
      </c>
      <c r="C51" s="88" t="s">
        <v>761</v>
      </c>
      <c r="D51" s="88">
        <v>4</v>
      </c>
      <c r="E51" s="88">
        <v>4.0999999999999996</v>
      </c>
      <c r="F51" s="88" t="s">
        <v>557</v>
      </c>
      <c r="G51" s="90" t="s">
        <v>762</v>
      </c>
      <c r="H51" s="76" t="s">
        <v>763</v>
      </c>
      <c r="I51" s="88" t="s">
        <v>560</v>
      </c>
      <c r="J51" s="71">
        <v>129793.23</v>
      </c>
      <c r="K51" s="71">
        <v>110324.25</v>
      </c>
      <c r="L51" s="71">
        <v>45685.15</v>
      </c>
      <c r="M51" s="71">
        <v>64639.1</v>
      </c>
      <c r="N51" s="89" t="s">
        <v>751</v>
      </c>
    </row>
    <row r="52" spans="1:14" ht="99">
      <c r="A52" s="70">
        <v>48</v>
      </c>
      <c r="B52" s="88" t="s">
        <v>764</v>
      </c>
      <c r="C52" s="88" t="s">
        <v>765</v>
      </c>
      <c r="D52" s="88">
        <v>5</v>
      </c>
      <c r="E52" s="88">
        <v>5.0999999999999996</v>
      </c>
      <c r="F52" s="88" t="s">
        <v>655</v>
      </c>
      <c r="G52" s="90" t="s">
        <v>766</v>
      </c>
      <c r="H52" s="76" t="s">
        <v>767</v>
      </c>
      <c r="I52" s="88" t="s">
        <v>590</v>
      </c>
      <c r="J52" s="71">
        <v>1483009.98</v>
      </c>
      <c r="K52" s="71">
        <v>1260558.48</v>
      </c>
      <c r="L52" s="71">
        <v>654035</v>
      </c>
      <c r="M52" s="71">
        <v>606523.48</v>
      </c>
      <c r="N52" s="89" t="s">
        <v>768</v>
      </c>
    </row>
    <row r="53" spans="1:14" ht="115.5">
      <c r="A53" s="70">
        <v>49</v>
      </c>
      <c r="B53" s="88" t="s">
        <v>769</v>
      </c>
      <c r="C53" s="88" t="s">
        <v>770</v>
      </c>
      <c r="D53" s="88">
        <v>4</v>
      </c>
      <c r="E53" s="88">
        <v>4.0999999999999996</v>
      </c>
      <c r="F53" s="88" t="s">
        <v>557</v>
      </c>
      <c r="G53" s="90" t="s">
        <v>771</v>
      </c>
      <c r="H53" s="76" t="s">
        <v>772</v>
      </c>
      <c r="I53" s="88" t="s">
        <v>590</v>
      </c>
      <c r="J53" s="71">
        <v>634937.12</v>
      </c>
      <c r="K53" s="71">
        <v>539696.56000000006</v>
      </c>
      <c r="L53" s="71">
        <v>320262.09999999998</v>
      </c>
      <c r="M53" s="71">
        <v>219434.46</v>
      </c>
      <c r="N53" s="89" t="s">
        <v>768</v>
      </c>
    </row>
    <row r="54" spans="1:14" ht="247.5">
      <c r="A54" s="70">
        <v>50</v>
      </c>
      <c r="B54" s="88" t="s">
        <v>773</v>
      </c>
      <c r="C54" s="88" t="s">
        <v>774</v>
      </c>
      <c r="D54" s="88">
        <v>4</v>
      </c>
      <c r="E54" s="88">
        <v>4.0999999999999996</v>
      </c>
      <c r="F54" s="88" t="s">
        <v>655</v>
      </c>
      <c r="G54" s="90" t="s">
        <v>775</v>
      </c>
      <c r="H54" s="76" t="s">
        <v>776</v>
      </c>
      <c r="I54" s="88" t="s">
        <v>560</v>
      </c>
      <c r="J54" s="71">
        <v>1219573.08</v>
      </c>
      <c r="K54" s="71">
        <v>1036637.12</v>
      </c>
      <c r="L54" s="71">
        <v>386868.5</v>
      </c>
      <c r="M54" s="71">
        <v>649768.62</v>
      </c>
      <c r="N54" s="89" t="s">
        <v>777</v>
      </c>
    </row>
    <row r="55" spans="1:14" ht="49.5">
      <c r="A55" s="70">
        <v>51</v>
      </c>
      <c r="B55" s="65" t="s">
        <v>778</v>
      </c>
      <c r="C55" s="88" t="s">
        <v>779</v>
      </c>
      <c r="D55" s="65">
        <v>5</v>
      </c>
      <c r="E55" s="65">
        <v>5.0999999999999996</v>
      </c>
      <c r="F55" s="65" t="s">
        <v>557</v>
      </c>
      <c r="G55" s="66" t="s">
        <v>780</v>
      </c>
      <c r="H55" s="66" t="s">
        <v>781</v>
      </c>
      <c r="I55" s="65" t="s">
        <v>560</v>
      </c>
      <c r="J55" s="67">
        <v>347854.79</v>
      </c>
      <c r="K55" s="67">
        <v>295676.57</v>
      </c>
      <c r="L55" s="67">
        <v>156006.62</v>
      </c>
      <c r="M55" s="67">
        <v>139669.95000000001</v>
      </c>
      <c r="N55" s="89" t="s">
        <v>782</v>
      </c>
    </row>
    <row r="56" spans="1:14" ht="115.5">
      <c r="A56" s="70">
        <v>52</v>
      </c>
      <c r="B56" s="88" t="s">
        <v>783</v>
      </c>
      <c r="C56" s="88" t="s">
        <v>784</v>
      </c>
      <c r="D56" s="88">
        <v>5</v>
      </c>
      <c r="E56" s="88">
        <v>5.0999999999999996</v>
      </c>
      <c r="F56" s="88" t="s">
        <v>655</v>
      </c>
      <c r="G56" s="90" t="s">
        <v>785</v>
      </c>
      <c r="H56" s="76" t="s">
        <v>786</v>
      </c>
      <c r="I56" s="88" t="s">
        <v>590</v>
      </c>
      <c r="J56" s="71">
        <v>994896.64</v>
      </c>
      <c r="K56" s="71">
        <v>845662.15</v>
      </c>
      <c r="L56" s="71">
        <v>541833.27</v>
      </c>
      <c r="M56" s="71">
        <v>303828.88</v>
      </c>
      <c r="N56" s="89" t="s">
        <v>787</v>
      </c>
    </row>
    <row r="57" spans="1:14" ht="148.5">
      <c r="A57" s="70">
        <v>53</v>
      </c>
      <c r="B57" s="88" t="s">
        <v>788</v>
      </c>
      <c r="C57" s="88" t="s">
        <v>789</v>
      </c>
      <c r="D57" s="88">
        <v>4</v>
      </c>
      <c r="E57" s="88">
        <v>4.0999999999999996</v>
      </c>
      <c r="F57" s="88" t="s">
        <v>557</v>
      </c>
      <c r="G57" s="90" t="s">
        <v>790</v>
      </c>
      <c r="H57" s="76" t="s">
        <v>791</v>
      </c>
      <c r="I57" s="88" t="s">
        <v>560</v>
      </c>
      <c r="J57" s="71">
        <v>429383.03</v>
      </c>
      <c r="K57" s="71">
        <v>364975.58</v>
      </c>
      <c r="L57" s="71">
        <v>107094.45</v>
      </c>
      <c r="M57" s="71">
        <v>257881.13</v>
      </c>
      <c r="N57" s="89" t="s">
        <v>792</v>
      </c>
    </row>
    <row r="58" spans="1:14" ht="49.5">
      <c r="A58" s="70">
        <v>54</v>
      </c>
      <c r="B58" s="88" t="s">
        <v>793</v>
      </c>
      <c r="C58" s="88" t="s">
        <v>794</v>
      </c>
      <c r="D58" s="88">
        <v>4</v>
      </c>
      <c r="E58" s="88">
        <v>4.0999999999999996</v>
      </c>
      <c r="F58" s="88" t="s">
        <v>557</v>
      </c>
      <c r="G58" s="90" t="s">
        <v>795</v>
      </c>
      <c r="H58" s="76" t="s">
        <v>796</v>
      </c>
      <c r="I58" s="88" t="s">
        <v>590</v>
      </c>
      <c r="J58" s="71">
        <v>594246.26</v>
      </c>
      <c r="K58" s="71">
        <v>505109.33</v>
      </c>
      <c r="L58" s="71">
        <v>278972.86</v>
      </c>
      <c r="M58" s="71">
        <v>226136.47</v>
      </c>
      <c r="N58" s="89" t="s">
        <v>797</v>
      </c>
    </row>
    <row r="59" spans="1:14" ht="66">
      <c r="A59" s="70">
        <v>55</v>
      </c>
      <c r="B59" s="88" t="s">
        <v>798</v>
      </c>
      <c r="C59" s="88" t="s">
        <v>799</v>
      </c>
      <c r="D59" s="88">
        <v>4</v>
      </c>
      <c r="E59" s="88">
        <v>4.0999999999999996</v>
      </c>
      <c r="F59" s="88" t="s">
        <v>655</v>
      </c>
      <c r="G59" s="90" t="s">
        <v>800</v>
      </c>
      <c r="H59" s="76" t="s">
        <v>801</v>
      </c>
      <c r="I59" s="88" t="s">
        <v>560</v>
      </c>
      <c r="J59" s="71">
        <v>451798.14</v>
      </c>
      <c r="K59" s="71">
        <v>384028.42</v>
      </c>
      <c r="L59" s="71">
        <v>96348.79</v>
      </c>
      <c r="M59" s="71">
        <v>287679.63</v>
      </c>
      <c r="N59" s="89" t="s">
        <v>797</v>
      </c>
    </row>
    <row r="60" spans="1:14" ht="99">
      <c r="A60" s="70">
        <v>56</v>
      </c>
      <c r="B60" s="88" t="s">
        <v>802</v>
      </c>
      <c r="C60" s="88" t="s">
        <v>803</v>
      </c>
      <c r="D60" s="88">
        <v>4</v>
      </c>
      <c r="E60" s="88">
        <v>4.0999999999999996</v>
      </c>
      <c r="F60" s="88" t="s">
        <v>557</v>
      </c>
      <c r="G60" s="90" t="s">
        <v>804</v>
      </c>
      <c r="H60" s="76" t="s">
        <v>805</v>
      </c>
      <c r="I60" s="88" t="s">
        <v>590</v>
      </c>
      <c r="J60" s="71">
        <v>663918.07999999996</v>
      </c>
      <c r="K60" s="71">
        <v>564330.37</v>
      </c>
      <c r="L60" s="71">
        <v>392240.37</v>
      </c>
      <c r="M60" s="71">
        <v>172090</v>
      </c>
      <c r="N60" s="89" t="s">
        <v>806</v>
      </c>
    </row>
    <row r="61" spans="1:14" ht="115.5">
      <c r="A61" s="70">
        <v>57</v>
      </c>
      <c r="B61" s="88" t="s">
        <v>807</v>
      </c>
      <c r="C61" s="88" t="s">
        <v>808</v>
      </c>
      <c r="D61" s="88">
        <v>4</v>
      </c>
      <c r="E61" s="88">
        <v>4.0999999999999996</v>
      </c>
      <c r="F61" s="88" t="s">
        <v>557</v>
      </c>
      <c r="G61" s="90" t="s">
        <v>809</v>
      </c>
      <c r="H61" s="76" t="s">
        <v>810</v>
      </c>
      <c r="I61" s="88" t="s">
        <v>560</v>
      </c>
      <c r="J61" s="71">
        <v>165143.6</v>
      </c>
      <c r="K61" s="71">
        <v>140372.06</v>
      </c>
      <c r="L61" s="71">
        <v>55111.88</v>
      </c>
      <c r="M61" s="71">
        <v>85260.18</v>
      </c>
      <c r="N61" s="89" t="s">
        <v>806</v>
      </c>
    </row>
    <row r="62" spans="1:14" ht="132">
      <c r="A62" s="70">
        <v>58</v>
      </c>
      <c r="B62" s="88" t="s">
        <v>811</v>
      </c>
      <c r="C62" s="88" t="s">
        <v>812</v>
      </c>
      <c r="D62" s="88">
        <v>4</v>
      </c>
      <c r="E62" s="88">
        <v>4.0999999999999996</v>
      </c>
      <c r="F62" s="88" t="s">
        <v>557</v>
      </c>
      <c r="G62" s="90" t="s">
        <v>813</v>
      </c>
      <c r="H62" s="76" t="s">
        <v>814</v>
      </c>
      <c r="I62" s="88" t="s">
        <v>590</v>
      </c>
      <c r="J62" s="71">
        <v>577790.85</v>
      </c>
      <c r="K62" s="71">
        <v>491122.23</v>
      </c>
      <c r="L62" s="71">
        <v>323290.28000000003</v>
      </c>
      <c r="M62" s="71">
        <v>167831.95</v>
      </c>
      <c r="N62" s="89" t="s">
        <v>806</v>
      </c>
    </row>
    <row r="63" spans="1:14" ht="231">
      <c r="A63" s="70">
        <v>59</v>
      </c>
      <c r="B63" s="88" t="s">
        <v>815</v>
      </c>
      <c r="C63" s="88" t="s">
        <v>816</v>
      </c>
      <c r="D63" s="88">
        <v>5</v>
      </c>
      <c r="E63" s="88">
        <v>5.0999999999999996</v>
      </c>
      <c r="F63" s="88" t="s">
        <v>655</v>
      </c>
      <c r="G63" s="90" t="s">
        <v>817</v>
      </c>
      <c r="H63" s="76" t="s">
        <v>818</v>
      </c>
      <c r="I63" s="88" t="s">
        <v>560</v>
      </c>
      <c r="J63" s="71">
        <v>1441974.96</v>
      </c>
      <c r="K63" s="71">
        <v>1225678.72</v>
      </c>
      <c r="L63" s="71">
        <v>588331.5</v>
      </c>
      <c r="M63" s="71">
        <v>637347.22</v>
      </c>
      <c r="N63" s="89" t="s">
        <v>819</v>
      </c>
    </row>
    <row r="64" spans="1:14" ht="148.5">
      <c r="A64" s="70">
        <v>60</v>
      </c>
      <c r="B64" s="88" t="s">
        <v>820</v>
      </c>
      <c r="C64" s="88" t="s">
        <v>821</v>
      </c>
      <c r="D64" s="88">
        <v>1</v>
      </c>
      <c r="E64" s="88">
        <v>1.2</v>
      </c>
      <c r="F64" s="88" t="s">
        <v>655</v>
      </c>
      <c r="G64" s="90" t="s">
        <v>822</v>
      </c>
      <c r="H64" s="76" t="s">
        <v>823</v>
      </c>
      <c r="I64" s="88" t="s">
        <v>560</v>
      </c>
      <c r="J64" s="71">
        <v>7349963.0599999996</v>
      </c>
      <c r="K64" s="71">
        <v>6247468.5999999996</v>
      </c>
      <c r="L64" s="71">
        <v>2332853.36</v>
      </c>
      <c r="M64" s="71">
        <v>3914615.24</v>
      </c>
      <c r="N64" s="89" t="s">
        <v>824</v>
      </c>
    </row>
    <row r="65" spans="1:14" ht="148.5">
      <c r="A65" s="70">
        <v>61</v>
      </c>
      <c r="B65" s="88" t="s">
        <v>825</v>
      </c>
      <c r="C65" s="88" t="s">
        <v>826</v>
      </c>
      <c r="D65" s="88">
        <v>4</v>
      </c>
      <c r="E65" s="88">
        <v>4.0999999999999996</v>
      </c>
      <c r="F65" s="88" t="s">
        <v>557</v>
      </c>
      <c r="G65" s="90" t="s">
        <v>827</v>
      </c>
      <c r="H65" s="76" t="s">
        <v>828</v>
      </c>
      <c r="I65" s="88" t="s">
        <v>590</v>
      </c>
      <c r="J65" s="71">
        <v>365754.59</v>
      </c>
      <c r="K65" s="71">
        <v>310891.40999999997</v>
      </c>
      <c r="L65" s="71">
        <v>138909.24</v>
      </c>
      <c r="M65" s="71">
        <v>171982.17</v>
      </c>
      <c r="N65" s="89" t="s">
        <v>829</v>
      </c>
    </row>
    <row r="66" spans="1:14" ht="66">
      <c r="A66" s="70">
        <v>62</v>
      </c>
      <c r="B66" s="88" t="s">
        <v>830</v>
      </c>
      <c r="C66" s="88" t="s">
        <v>831</v>
      </c>
      <c r="D66" s="88">
        <v>4</v>
      </c>
      <c r="E66" s="88">
        <v>4.0999999999999996</v>
      </c>
      <c r="F66" s="88" t="s">
        <v>557</v>
      </c>
      <c r="G66" s="90" t="s">
        <v>832</v>
      </c>
      <c r="H66" s="76" t="s">
        <v>833</v>
      </c>
      <c r="I66" s="88" t="s">
        <v>560</v>
      </c>
      <c r="J66" s="71">
        <v>231130.48</v>
      </c>
      <c r="K66" s="71">
        <v>196460.91</v>
      </c>
      <c r="L66" s="71">
        <v>76747.5</v>
      </c>
      <c r="M66" s="71">
        <v>119713.41</v>
      </c>
      <c r="N66" s="89" t="s">
        <v>834</v>
      </c>
    </row>
    <row r="67" spans="1:14" ht="33">
      <c r="A67" s="70">
        <v>63</v>
      </c>
      <c r="B67" s="88" t="s">
        <v>835</v>
      </c>
      <c r="C67" s="88" t="s">
        <v>836</v>
      </c>
      <c r="D67" s="88">
        <v>4</v>
      </c>
      <c r="E67" s="88">
        <v>4.0999999999999996</v>
      </c>
      <c r="F67" s="88" t="s">
        <v>557</v>
      </c>
      <c r="G67" s="90" t="s">
        <v>837</v>
      </c>
      <c r="H67" s="76" t="s">
        <v>838</v>
      </c>
      <c r="I67" s="88" t="s">
        <v>590</v>
      </c>
      <c r="J67" s="71">
        <v>648094.73</v>
      </c>
      <c r="K67" s="71">
        <v>550880.52</v>
      </c>
      <c r="L67" s="71">
        <v>433160.66</v>
      </c>
      <c r="M67" s="71">
        <v>117719.86</v>
      </c>
      <c r="N67" s="89" t="s">
        <v>834</v>
      </c>
    </row>
    <row r="68" spans="1:14" ht="82.5">
      <c r="A68" s="70">
        <v>64</v>
      </c>
      <c r="B68" s="88" t="s">
        <v>839</v>
      </c>
      <c r="C68" s="88" t="s">
        <v>840</v>
      </c>
      <c r="D68" s="88">
        <v>4</v>
      </c>
      <c r="E68" s="88">
        <v>4.0999999999999996</v>
      </c>
      <c r="F68" s="88" t="s">
        <v>557</v>
      </c>
      <c r="G68" s="90" t="s">
        <v>841</v>
      </c>
      <c r="H68" s="76" t="s">
        <v>842</v>
      </c>
      <c r="I68" s="88" t="s">
        <v>560</v>
      </c>
      <c r="J68" s="71">
        <v>340542.98</v>
      </c>
      <c r="K68" s="71">
        <v>289461.53000000003</v>
      </c>
      <c r="L68" s="71">
        <v>129892.09</v>
      </c>
      <c r="M68" s="71">
        <v>159569.44</v>
      </c>
      <c r="N68" s="89" t="s">
        <v>843</v>
      </c>
    </row>
    <row r="69" spans="1:14" ht="148.5">
      <c r="A69" s="70">
        <v>65</v>
      </c>
      <c r="B69" s="88" t="s">
        <v>844</v>
      </c>
      <c r="C69" s="88" t="s">
        <v>845</v>
      </c>
      <c r="D69" s="88">
        <v>4</v>
      </c>
      <c r="E69" s="88">
        <v>4.0999999999999996</v>
      </c>
      <c r="F69" s="88" t="s">
        <v>557</v>
      </c>
      <c r="G69" s="90" t="s">
        <v>846</v>
      </c>
      <c r="H69" s="76" t="s">
        <v>847</v>
      </c>
      <c r="I69" s="88" t="s">
        <v>560</v>
      </c>
      <c r="J69" s="71">
        <v>711301.33</v>
      </c>
      <c r="K69" s="71">
        <v>604606.13</v>
      </c>
      <c r="L69" s="71">
        <v>283756.96000000002</v>
      </c>
      <c r="M69" s="71">
        <v>320849.17</v>
      </c>
      <c r="N69" s="89" t="s">
        <v>843</v>
      </c>
    </row>
    <row r="70" spans="1:14" ht="49.5">
      <c r="A70" s="70">
        <v>66</v>
      </c>
      <c r="B70" s="88" t="s">
        <v>848</v>
      </c>
      <c r="C70" s="88" t="s">
        <v>849</v>
      </c>
      <c r="D70" s="88">
        <v>2</v>
      </c>
      <c r="E70" s="88">
        <v>2.1</v>
      </c>
      <c r="F70" s="88" t="s">
        <v>655</v>
      </c>
      <c r="G70" s="90" t="s">
        <v>850</v>
      </c>
      <c r="H70" s="76" t="s">
        <v>851</v>
      </c>
      <c r="I70" s="88" t="s">
        <v>590</v>
      </c>
      <c r="J70" s="71">
        <v>3202768.49</v>
      </c>
      <c r="K70" s="71">
        <v>2722353.22</v>
      </c>
      <c r="L70" s="71">
        <v>2487456.75</v>
      </c>
      <c r="M70" s="71">
        <v>234896.47</v>
      </c>
      <c r="N70" s="89" t="s">
        <v>852</v>
      </c>
    </row>
    <row r="71" spans="1:14" ht="99">
      <c r="A71" s="70">
        <v>67</v>
      </c>
      <c r="B71" s="88" t="s">
        <v>853</v>
      </c>
      <c r="C71" s="88" t="s">
        <v>854</v>
      </c>
      <c r="D71" s="88">
        <v>5</v>
      </c>
      <c r="E71" s="88">
        <v>5.0999999999999996</v>
      </c>
      <c r="F71" s="88" t="s">
        <v>557</v>
      </c>
      <c r="G71" s="90" t="s">
        <v>855</v>
      </c>
      <c r="H71" s="76" t="s">
        <v>856</v>
      </c>
      <c r="I71" s="88" t="s">
        <v>590</v>
      </c>
      <c r="J71" s="71">
        <v>440393.19</v>
      </c>
      <c r="K71" s="71">
        <v>374334.21</v>
      </c>
      <c r="L71" s="71">
        <v>188928.96</v>
      </c>
      <c r="M71" s="71">
        <v>185405.25</v>
      </c>
      <c r="N71" s="89" t="s">
        <v>852</v>
      </c>
    </row>
    <row r="72" spans="1:14" ht="66">
      <c r="A72" s="70">
        <v>68</v>
      </c>
      <c r="B72" s="88" t="s">
        <v>857</v>
      </c>
      <c r="C72" s="88" t="s">
        <v>858</v>
      </c>
      <c r="D72" s="88">
        <v>4</v>
      </c>
      <c r="E72" s="88">
        <v>4.0999999999999996</v>
      </c>
      <c r="F72" s="88" t="s">
        <v>557</v>
      </c>
      <c r="G72" s="90" t="s">
        <v>859</v>
      </c>
      <c r="H72" s="76" t="s">
        <v>860</v>
      </c>
      <c r="I72" s="88" t="s">
        <v>560</v>
      </c>
      <c r="J72" s="71">
        <v>399360.85</v>
      </c>
      <c r="K72" s="71">
        <v>339456.72</v>
      </c>
      <c r="L72" s="71">
        <v>100169.07</v>
      </c>
      <c r="M72" s="71">
        <v>239287.65</v>
      </c>
      <c r="N72" s="89" t="s">
        <v>861</v>
      </c>
    </row>
    <row r="73" spans="1:14" ht="99">
      <c r="A73" s="70">
        <v>69</v>
      </c>
      <c r="B73" s="88" t="s">
        <v>862</v>
      </c>
      <c r="C73" s="88" t="s">
        <v>863</v>
      </c>
      <c r="D73" s="88">
        <v>5</v>
      </c>
      <c r="E73" s="88">
        <v>5.0999999999999996</v>
      </c>
      <c r="F73" s="88" t="s">
        <v>557</v>
      </c>
      <c r="G73" s="90" t="s">
        <v>864</v>
      </c>
      <c r="H73" s="76" t="s">
        <v>865</v>
      </c>
      <c r="I73" s="88" t="s">
        <v>560</v>
      </c>
      <c r="J73" s="71">
        <v>145020.62</v>
      </c>
      <c r="K73" s="71">
        <v>123267.52</v>
      </c>
      <c r="L73" s="71">
        <v>38426.44</v>
      </c>
      <c r="M73" s="71">
        <v>84841.08</v>
      </c>
      <c r="N73" s="89" t="s">
        <v>866</v>
      </c>
    </row>
    <row r="74" spans="1:14" ht="49.5">
      <c r="A74" s="70">
        <v>70</v>
      </c>
      <c r="B74" s="88" t="s">
        <v>867</v>
      </c>
      <c r="C74" s="88" t="s">
        <v>868</v>
      </c>
      <c r="D74" s="88">
        <v>5</v>
      </c>
      <c r="E74" s="88">
        <v>5.0999999999999996</v>
      </c>
      <c r="F74" s="88" t="s">
        <v>557</v>
      </c>
      <c r="G74" s="90" t="s">
        <v>869</v>
      </c>
      <c r="H74" s="76" t="s">
        <v>870</v>
      </c>
      <c r="I74" s="88" t="s">
        <v>590</v>
      </c>
      <c r="J74" s="71">
        <v>372178.65</v>
      </c>
      <c r="K74" s="71">
        <v>316351.84000000003</v>
      </c>
      <c r="L74" s="71">
        <v>221353.2</v>
      </c>
      <c r="M74" s="71">
        <v>94998.64</v>
      </c>
      <c r="N74" s="89" t="s">
        <v>871</v>
      </c>
    </row>
    <row r="75" spans="1:14" ht="165">
      <c r="A75" s="70">
        <v>71</v>
      </c>
      <c r="B75" s="88" t="s">
        <v>872</v>
      </c>
      <c r="C75" s="88" t="s">
        <v>873</v>
      </c>
      <c r="D75" s="88">
        <v>1</v>
      </c>
      <c r="E75" s="88">
        <v>1.1000000000000001</v>
      </c>
      <c r="F75" s="88" t="s">
        <v>655</v>
      </c>
      <c r="G75" s="90" t="s">
        <v>874</v>
      </c>
      <c r="H75" s="76" t="s">
        <v>875</v>
      </c>
      <c r="I75" s="88" t="s">
        <v>590</v>
      </c>
      <c r="J75" s="71">
        <v>7191797.4900000002</v>
      </c>
      <c r="K75" s="71">
        <v>6113027.8700000001</v>
      </c>
      <c r="L75" s="71">
        <v>3986887.66</v>
      </c>
      <c r="M75" s="71">
        <v>2126140.21</v>
      </c>
      <c r="N75" s="89" t="s">
        <v>876</v>
      </c>
    </row>
    <row r="76" spans="1:14" ht="82.5">
      <c r="A76" s="70">
        <v>72</v>
      </c>
      <c r="B76" s="88" t="s">
        <v>877</v>
      </c>
      <c r="C76" s="88" t="s">
        <v>878</v>
      </c>
      <c r="D76" s="88">
        <v>4</v>
      </c>
      <c r="E76" s="88">
        <v>4.0999999999999996</v>
      </c>
      <c r="F76" s="88" t="s">
        <v>557</v>
      </c>
      <c r="G76" s="90" t="s">
        <v>879</v>
      </c>
      <c r="H76" s="76" t="s">
        <v>880</v>
      </c>
      <c r="I76" s="88" t="s">
        <v>560</v>
      </c>
      <c r="J76" s="71">
        <v>656426.06000000006</v>
      </c>
      <c r="K76" s="71">
        <v>557962.15</v>
      </c>
      <c r="L76" s="71">
        <v>162610.57</v>
      </c>
      <c r="M76" s="71">
        <v>395351.58</v>
      </c>
      <c r="N76" s="89" t="s">
        <v>876</v>
      </c>
    </row>
    <row r="77" spans="1:14" ht="66">
      <c r="A77" s="70">
        <v>73</v>
      </c>
      <c r="B77" s="88" t="s">
        <v>881</v>
      </c>
      <c r="C77" s="88" t="s">
        <v>882</v>
      </c>
      <c r="D77" s="88">
        <v>2</v>
      </c>
      <c r="E77" s="88">
        <v>2.1</v>
      </c>
      <c r="F77" s="88" t="s">
        <v>557</v>
      </c>
      <c r="G77" s="90" t="s">
        <v>883</v>
      </c>
      <c r="H77" s="76" t="s">
        <v>884</v>
      </c>
      <c r="I77" s="88" t="s">
        <v>560</v>
      </c>
      <c r="J77" s="71">
        <v>363565.7</v>
      </c>
      <c r="K77" s="71">
        <v>309030.84999999998</v>
      </c>
      <c r="L77" s="71">
        <v>136831.17000000001</v>
      </c>
      <c r="M77" s="71">
        <v>172199.67999999999</v>
      </c>
      <c r="N77" s="89" t="s">
        <v>885</v>
      </c>
    </row>
    <row r="78" spans="1:14" ht="214.5">
      <c r="A78" s="70">
        <v>74</v>
      </c>
      <c r="B78" s="88" t="s">
        <v>886</v>
      </c>
      <c r="C78" s="88" t="s">
        <v>887</v>
      </c>
      <c r="D78" s="88">
        <v>5</v>
      </c>
      <c r="E78" s="88">
        <v>5.0999999999999996</v>
      </c>
      <c r="F78" s="88" t="s">
        <v>557</v>
      </c>
      <c r="G78" s="90" t="s">
        <v>888</v>
      </c>
      <c r="H78" s="76" t="s">
        <v>889</v>
      </c>
      <c r="I78" s="88" t="s">
        <v>590</v>
      </c>
      <c r="J78" s="71">
        <v>299325.65999999997</v>
      </c>
      <c r="K78" s="71">
        <v>254426.81</v>
      </c>
      <c r="L78" s="71">
        <v>187697.22</v>
      </c>
      <c r="M78" s="71">
        <v>66729.59</v>
      </c>
      <c r="N78" s="89" t="s">
        <v>885</v>
      </c>
    </row>
    <row r="79" spans="1:14" ht="49.5">
      <c r="A79" s="70">
        <v>75</v>
      </c>
      <c r="B79" s="88" t="s">
        <v>890</v>
      </c>
      <c r="C79" s="88" t="s">
        <v>891</v>
      </c>
      <c r="D79" s="88">
        <v>4</v>
      </c>
      <c r="E79" s="88">
        <v>4.0999999999999996</v>
      </c>
      <c r="F79" s="88" t="s">
        <v>557</v>
      </c>
      <c r="G79" s="62" t="s">
        <v>892</v>
      </c>
      <c r="H79" s="76" t="s">
        <v>893</v>
      </c>
      <c r="I79" s="88" t="s">
        <v>590</v>
      </c>
      <c r="J79" s="71">
        <v>288951.06</v>
      </c>
      <c r="K79" s="71">
        <v>245608.4</v>
      </c>
      <c r="L79" s="71">
        <v>145282.32</v>
      </c>
      <c r="M79" s="71">
        <v>100326.08</v>
      </c>
      <c r="N79" s="89" t="s">
        <v>885</v>
      </c>
    </row>
    <row r="80" spans="1:14" ht="148.5">
      <c r="A80" s="70">
        <v>76</v>
      </c>
      <c r="B80" s="88" t="s">
        <v>894</v>
      </c>
      <c r="C80" s="88" t="s">
        <v>895</v>
      </c>
      <c r="D80" s="88">
        <v>2</v>
      </c>
      <c r="E80" s="88">
        <v>2.1</v>
      </c>
      <c r="F80" s="88" t="s">
        <v>557</v>
      </c>
      <c r="G80" s="62" t="s">
        <v>896</v>
      </c>
      <c r="H80" s="76" t="s">
        <v>897</v>
      </c>
      <c r="I80" s="88" t="s">
        <v>560</v>
      </c>
      <c r="J80" s="71">
        <v>927792.47</v>
      </c>
      <c r="K80" s="71">
        <v>788623.6</v>
      </c>
      <c r="L80" s="71">
        <v>136128.48000000001</v>
      </c>
      <c r="M80" s="71">
        <v>652495.12</v>
      </c>
      <c r="N80" s="89" t="s">
        <v>898</v>
      </c>
    </row>
    <row r="81" spans="1:14" ht="99">
      <c r="A81" s="70">
        <v>77</v>
      </c>
      <c r="B81" s="88" t="s">
        <v>899</v>
      </c>
      <c r="C81" s="88" t="s">
        <v>900</v>
      </c>
      <c r="D81" s="88">
        <v>2</v>
      </c>
      <c r="E81" s="88">
        <v>2.1</v>
      </c>
      <c r="F81" s="88" t="s">
        <v>557</v>
      </c>
      <c r="G81" s="62" t="s">
        <v>901</v>
      </c>
      <c r="H81" s="76" t="s">
        <v>902</v>
      </c>
      <c r="I81" s="88" t="s">
        <v>560</v>
      </c>
      <c r="J81" s="71">
        <v>601996.28</v>
      </c>
      <c r="K81" s="71">
        <v>511696.84</v>
      </c>
      <c r="L81" s="71">
        <f>155551.27</f>
        <v>155551.26999999999</v>
      </c>
      <c r="M81" s="71">
        <f>253670.19+102475.38</f>
        <v>356145.57</v>
      </c>
      <c r="N81" s="89" t="s">
        <v>898</v>
      </c>
    </row>
    <row r="82" spans="1:14" ht="132">
      <c r="A82" s="70">
        <v>78</v>
      </c>
      <c r="B82" s="88" t="s">
        <v>903</v>
      </c>
      <c r="C82" s="88" t="s">
        <v>904</v>
      </c>
      <c r="D82" s="88">
        <v>4</v>
      </c>
      <c r="E82" s="88">
        <v>4.0999999999999996</v>
      </c>
      <c r="F82" s="88" t="s">
        <v>557</v>
      </c>
      <c r="G82" s="62" t="s">
        <v>905</v>
      </c>
      <c r="H82" s="76" t="s">
        <v>906</v>
      </c>
      <c r="I82" s="88" t="s">
        <v>590</v>
      </c>
      <c r="J82" s="71">
        <v>477030.23</v>
      </c>
      <c r="K82" s="71">
        <v>405475.7</v>
      </c>
      <c r="L82" s="71">
        <f>129496.04+84810.71</f>
        <v>214306.75</v>
      </c>
      <c r="M82" s="71">
        <f>100066.74+91102.21</f>
        <v>191168.95</v>
      </c>
      <c r="N82" s="89" t="s">
        <v>898</v>
      </c>
    </row>
    <row r="83" spans="1:14" ht="132">
      <c r="A83" s="70">
        <v>79</v>
      </c>
      <c r="B83" s="70" t="s">
        <v>907</v>
      </c>
      <c r="C83" s="88" t="s">
        <v>908</v>
      </c>
      <c r="D83" s="88">
        <v>4</v>
      </c>
      <c r="E83" s="88">
        <v>4.0999999999999996</v>
      </c>
      <c r="F83" s="88" t="s">
        <v>557</v>
      </c>
      <c r="G83" s="76" t="s">
        <v>909</v>
      </c>
      <c r="H83" s="62" t="s">
        <v>910</v>
      </c>
      <c r="I83" s="76" t="s">
        <v>590</v>
      </c>
      <c r="J83" s="71">
        <v>639225.41</v>
      </c>
      <c r="K83" s="71">
        <v>543341.6</v>
      </c>
      <c r="L83" s="71">
        <v>361379.64</v>
      </c>
      <c r="M83" s="71">
        <v>181961.96</v>
      </c>
      <c r="N83" s="71" t="s">
        <v>911</v>
      </c>
    </row>
    <row r="84" spans="1:14" ht="49.5">
      <c r="A84" s="70">
        <v>80</v>
      </c>
      <c r="B84" s="70" t="s">
        <v>912</v>
      </c>
      <c r="C84" s="88" t="s">
        <v>913</v>
      </c>
      <c r="D84" s="88">
        <v>4</v>
      </c>
      <c r="E84" s="88">
        <v>4.0999999999999996</v>
      </c>
      <c r="F84" s="88" t="s">
        <v>557</v>
      </c>
      <c r="G84" s="76" t="s">
        <v>914</v>
      </c>
      <c r="H84" s="62" t="s">
        <v>915</v>
      </c>
      <c r="I84" s="91" t="s">
        <v>590</v>
      </c>
      <c r="J84" s="71">
        <v>656665.01</v>
      </c>
      <c r="K84" s="71">
        <v>558165.25</v>
      </c>
      <c r="L84" s="71">
        <v>332015.95</v>
      </c>
      <c r="M84" s="71">
        <v>226149.3</v>
      </c>
      <c r="N84" s="71" t="s">
        <v>916</v>
      </c>
    </row>
    <row r="85" spans="1:14" ht="66">
      <c r="A85" s="70">
        <v>81</v>
      </c>
      <c r="B85" s="70" t="s">
        <v>917</v>
      </c>
      <c r="C85" s="88" t="s">
        <v>918</v>
      </c>
      <c r="D85" s="88">
        <v>4</v>
      </c>
      <c r="E85" s="88">
        <v>4.0999999999999996</v>
      </c>
      <c r="F85" s="88" t="s">
        <v>557</v>
      </c>
      <c r="G85" s="76" t="s">
        <v>919</v>
      </c>
      <c r="H85" s="62" t="s">
        <v>920</v>
      </c>
      <c r="I85" s="91" t="s">
        <v>590</v>
      </c>
      <c r="J85" s="71">
        <v>453967.48</v>
      </c>
      <c r="K85" s="71">
        <v>385872.35</v>
      </c>
      <c r="L85" s="71">
        <v>207225.63</v>
      </c>
      <c r="M85" s="71">
        <v>178646.72</v>
      </c>
      <c r="N85" s="71" t="s">
        <v>916</v>
      </c>
    </row>
    <row r="86" spans="1:14" ht="99">
      <c r="A86" s="92">
        <v>82</v>
      </c>
      <c r="B86" s="70" t="s">
        <v>921</v>
      </c>
      <c r="C86" s="88" t="s">
        <v>922</v>
      </c>
      <c r="D86" s="88">
        <v>4</v>
      </c>
      <c r="E86" s="88">
        <v>4.0999999999999996</v>
      </c>
      <c r="F86" s="88" t="s">
        <v>557</v>
      </c>
      <c r="G86" s="76" t="s">
        <v>923</v>
      </c>
      <c r="H86" s="62" t="s">
        <v>924</v>
      </c>
      <c r="I86" s="91" t="s">
        <v>590</v>
      </c>
      <c r="J86" s="71">
        <v>446981.32</v>
      </c>
      <c r="K86" s="71">
        <v>379934.1</v>
      </c>
      <c r="L86" s="71">
        <v>264505.53999999998</v>
      </c>
      <c r="M86" s="71">
        <v>115428.56</v>
      </c>
      <c r="N86" s="71" t="s">
        <v>925</v>
      </c>
    </row>
    <row r="87" spans="1:14" ht="99">
      <c r="A87" s="92">
        <v>83</v>
      </c>
      <c r="B87" s="70" t="s">
        <v>926</v>
      </c>
      <c r="C87" s="88" t="s">
        <v>927</v>
      </c>
      <c r="D87" s="88">
        <v>5</v>
      </c>
      <c r="E87" s="88">
        <v>5.0999999999999996</v>
      </c>
      <c r="F87" s="88" t="s">
        <v>557</v>
      </c>
      <c r="G87" s="76" t="s">
        <v>928</v>
      </c>
      <c r="H87" s="62" t="s">
        <v>929</v>
      </c>
      <c r="I87" s="91" t="s">
        <v>560</v>
      </c>
      <c r="J87" s="71">
        <v>427222.06</v>
      </c>
      <c r="K87" s="71">
        <v>363138.74</v>
      </c>
      <c r="L87" s="71">
        <v>131174.66</v>
      </c>
      <c r="M87" s="71">
        <v>231964.08</v>
      </c>
      <c r="N87" s="71" t="s">
        <v>930</v>
      </c>
    </row>
    <row r="88" spans="1:14" ht="33">
      <c r="A88" s="92">
        <v>84</v>
      </c>
      <c r="B88" s="70" t="s">
        <v>931</v>
      </c>
      <c r="C88" s="88" t="s">
        <v>932</v>
      </c>
      <c r="D88" s="88">
        <v>4</v>
      </c>
      <c r="E88" s="88">
        <v>4.0999999999999996</v>
      </c>
      <c r="F88" s="88" t="s">
        <v>557</v>
      </c>
      <c r="G88" s="76" t="s">
        <v>933</v>
      </c>
      <c r="H88" s="62" t="s">
        <v>934</v>
      </c>
      <c r="I88" s="91" t="s">
        <v>590</v>
      </c>
      <c r="J88" s="71">
        <v>704326.47</v>
      </c>
      <c r="K88" s="71">
        <v>598677.49</v>
      </c>
      <c r="L88" s="71">
        <v>432998.15</v>
      </c>
      <c r="M88" s="71">
        <v>165679.34</v>
      </c>
      <c r="N88" s="71" t="s">
        <v>930</v>
      </c>
    </row>
    <row r="89" spans="1:14" ht="33">
      <c r="A89" s="92">
        <v>85</v>
      </c>
      <c r="B89" s="70" t="s">
        <v>935</v>
      </c>
      <c r="C89" s="88" t="s">
        <v>936</v>
      </c>
      <c r="D89" s="88">
        <v>5</v>
      </c>
      <c r="E89" s="88">
        <v>5.0999999999999996</v>
      </c>
      <c r="F89" s="88" t="s">
        <v>557</v>
      </c>
      <c r="G89" s="76" t="s">
        <v>937</v>
      </c>
      <c r="H89" s="62" t="s">
        <v>938</v>
      </c>
      <c r="I89" s="91" t="s">
        <v>590</v>
      </c>
      <c r="J89" s="71">
        <v>735766.45</v>
      </c>
      <c r="K89" s="71">
        <v>625401.46</v>
      </c>
      <c r="L89" s="71">
        <v>409887.97</v>
      </c>
      <c r="M89" s="71">
        <v>215513.49</v>
      </c>
      <c r="N89" s="71" t="s">
        <v>939</v>
      </c>
    </row>
    <row r="90" spans="1:14" ht="132">
      <c r="A90" s="92">
        <v>86</v>
      </c>
      <c r="B90" s="70" t="s">
        <v>940</v>
      </c>
      <c r="C90" s="88" t="s">
        <v>941</v>
      </c>
      <c r="D90" s="88">
        <v>5</v>
      </c>
      <c r="E90" s="88">
        <v>5.0999999999999996</v>
      </c>
      <c r="F90" s="88" t="s">
        <v>557</v>
      </c>
      <c r="G90" s="76" t="s">
        <v>942</v>
      </c>
      <c r="H90" s="62" t="s">
        <v>943</v>
      </c>
      <c r="I90" s="91" t="s">
        <v>590</v>
      </c>
      <c r="J90" s="71">
        <v>671561.63</v>
      </c>
      <c r="K90" s="71">
        <v>570827.37</v>
      </c>
      <c r="L90" s="71">
        <v>328854.56</v>
      </c>
      <c r="M90" s="71">
        <v>241972.81</v>
      </c>
      <c r="N90" s="71" t="s">
        <v>939</v>
      </c>
    </row>
    <row r="91" spans="1:14" ht="16.5">
      <c r="A91" s="92">
        <v>87</v>
      </c>
      <c r="B91" s="70" t="s">
        <v>944</v>
      </c>
      <c r="C91" s="88" t="s">
        <v>945</v>
      </c>
      <c r="D91" s="88">
        <v>4</v>
      </c>
      <c r="E91" s="88">
        <v>4.0999999999999996</v>
      </c>
      <c r="F91" s="88" t="s">
        <v>655</v>
      </c>
      <c r="G91" s="76" t="s">
        <v>946</v>
      </c>
      <c r="H91" s="62" t="s">
        <v>947</v>
      </c>
      <c r="I91" s="91" t="s">
        <v>560</v>
      </c>
      <c r="J91" s="71">
        <v>495907.75</v>
      </c>
      <c r="K91" s="71">
        <v>421521.57</v>
      </c>
      <c r="L91" s="71">
        <v>157646.23000000001</v>
      </c>
      <c r="M91" s="71">
        <v>263875.34000000003</v>
      </c>
      <c r="N91" s="71" t="s">
        <v>948</v>
      </c>
    </row>
    <row r="92" spans="1:14" ht="33">
      <c r="A92" s="92">
        <v>88</v>
      </c>
      <c r="B92" s="70" t="s">
        <v>949</v>
      </c>
      <c r="C92" s="88" t="s">
        <v>950</v>
      </c>
      <c r="D92" s="88">
        <v>5</v>
      </c>
      <c r="E92" s="88">
        <v>5.0999999999999996</v>
      </c>
      <c r="F92" s="88" t="s">
        <v>655</v>
      </c>
      <c r="G92" s="76" t="s">
        <v>951</v>
      </c>
      <c r="H92" s="62" t="s">
        <v>952</v>
      </c>
      <c r="I92" s="91" t="s">
        <v>560</v>
      </c>
      <c r="J92" s="71">
        <v>1383306.04</v>
      </c>
      <c r="K92" s="71">
        <v>1175810.1100000001</v>
      </c>
      <c r="L92" s="71">
        <f>259326.74+232311.92+229603.75</f>
        <v>721242.41</v>
      </c>
      <c r="M92" s="71">
        <f>242874.25+211693.45</f>
        <v>454567.7</v>
      </c>
      <c r="N92" s="71" t="s">
        <v>953</v>
      </c>
    </row>
    <row r="93" spans="1:14" ht="66">
      <c r="A93" s="70">
        <v>89</v>
      </c>
      <c r="B93" s="70" t="s">
        <v>954</v>
      </c>
      <c r="C93" s="88" t="s">
        <v>955</v>
      </c>
      <c r="D93" s="88">
        <v>1</v>
      </c>
      <c r="E93" s="88">
        <v>1.1000000000000001</v>
      </c>
      <c r="F93" s="88" t="s">
        <v>655</v>
      </c>
      <c r="G93" s="76" t="s">
        <v>956</v>
      </c>
      <c r="H93" s="66" t="s">
        <v>957</v>
      </c>
      <c r="I93" s="91" t="s">
        <v>590</v>
      </c>
      <c r="J93" s="71">
        <v>7943701.9299999997</v>
      </c>
      <c r="K93" s="71">
        <v>6752146.6299999999</v>
      </c>
      <c r="L93" s="71">
        <v>4299343.99</v>
      </c>
      <c r="M93" s="71">
        <v>2452802.64</v>
      </c>
      <c r="N93" s="71" t="s">
        <v>958</v>
      </c>
    </row>
    <row r="94" spans="1:14" ht="132">
      <c r="A94" s="70">
        <v>90</v>
      </c>
      <c r="B94" s="70" t="s">
        <v>959</v>
      </c>
      <c r="C94" s="88" t="s">
        <v>960</v>
      </c>
      <c r="D94" s="88">
        <v>3</v>
      </c>
      <c r="E94" s="88">
        <v>3.1</v>
      </c>
      <c r="F94" s="88" t="s">
        <v>655</v>
      </c>
      <c r="G94" s="76" t="s">
        <v>961</v>
      </c>
      <c r="H94" s="66" t="s">
        <v>962</v>
      </c>
      <c r="I94" s="76" t="s">
        <v>590</v>
      </c>
      <c r="J94" s="71">
        <v>5935643.4199999999</v>
      </c>
      <c r="K94" s="71">
        <v>5045296.8899999997</v>
      </c>
      <c r="L94" s="71">
        <v>2485555.44</v>
      </c>
      <c r="M94" s="71">
        <v>2559741.4500000002</v>
      </c>
      <c r="N94" s="71" t="s">
        <v>963</v>
      </c>
    </row>
    <row r="95" spans="1:14" ht="115.5">
      <c r="A95" s="70">
        <v>91</v>
      </c>
      <c r="B95" s="70" t="s">
        <v>964</v>
      </c>
      <c r="C95" s="88" t="s">
        <v>965</v>
      </c>
      <c r="D95" s="88">
        <v>4</v>
      </c>
      <c r="E95" s="88">
        <v>4.2</v>
      </c>
      <c r="F95" s="88" t="s">
        <v>557</v>
      </c>
      <c r="G95" s="76" t="s">
        <v>966</v>
      </c>
      <c r="H95" s="66" t="s">
        <v>967</v>
      </c>
      <c r="I95" s="76" t="s">
        <v>560</v>
      </c>
      <c r="J95" s="71">
        <v>685490.77</v>
      </c>
      <c r="K95" s="71">
        <v>582667.14</v>
      </c>
      <c r="L95" s="71">
        <v>346821.03</v>
      </c>
      <c r="M95" s="71">
        <v>338669.74</v>
      </c>
      <c r="N95" s="71" t="s">
        <v>968</v>
      </c>
    </row>
    <row r="96" spans="1:14" ht="82.5">
      <c r="A96" s="70">
        <v>92</v>
      </c>
      <c r="B96" s="70"/>
      <c r="C96" s="88" t="s">
        <v>969</v>
      </c>
      <c r="D96" s="88">
        <v>1</v>
      </c>
      <c r="E96" s="88">
        <v>1.1000000000000001</v>
      </c>
      <c r="F96" s="88" t="s">
        <v>655</v>
      </c>
      <c r="G96" s="76" t="s">
        <v>970</v>
      </c>
      <c r="H96" s="66" t="s">
        <v>971</v>
      </c>
      <c r="I96" s="76" t="s">
        <v>590</v>
      </c>
      <c r="J96" s="71">
        <v>7896727.7999999998</v>
      </c>
      <c r="K96" s="71">
        <v>6712218.6200000001</v>
      </c>
      <c r="L96" s="71">
        <v>4109402.63</v>
      </c>
      <c r="M96" s="71">
        <v>2602815.9900000002</v>
      </c>
      <c r="N96" s="71" t="s">
        <v>972</v>
      </c>
    </row>
    <row r="97" spans="1:14" ht="99">
      <c r="A97" s="70">
        <v>93</v>
      </c>
      <c r="B97" s="70"/>
      <c r="C97" s="88" t="s">
        <v>973</v>
      </c>
      <c r="D97" s="88">
        <v>1</v>
      </c>
      <c r="E97" s="88">
        <v>1.1000000000000001</v>
      </c>
      <c r="F97" s="88" t="s">
        <v>655</v>
      </c>
      <c r="G97" s="76" t="s">
        <v>974</v>
      </c>
      <c r="H97" s="66" t="s">
        <v>975</v>
      </c>
      <c r="I97" s="76" t="s">
        <v>590</v>
      </c>
      <c r="J97" s="71">
        <v>7988762.9500000002</v>
      </c>
      <c r="K97" s="71">
        <v>6790448.1600000001</v>
      </c>
      <c r="L97" s="71">
        <v>3275816.38</v>
      </c>
      <c r="M97" s="71">
        <v>3514631.78</v>
      </c>
      <c r="N97" s="71" t="s">
        <v>972</v>
      </c>
    </row>
    <row r="98" spans="1:14" ht="99">
      <c r="A98" s="70">
        <v>94</v>
      </c>
      <c r="B98" s="70"/>
      <c r="C98" s="88" t="s">
        <v>976</v>
      </c>
      <c r="D98" s="88">
        <v>1</v>
      </c>
      <c r="E98" s="88">
        <v>1.1000000000000001</v>
      </c>
      <c r="F98" s="88" t="s">
        <v>655</v>
      </c>
      <c r="G98" s="76" t="s">
        <v>977</v>
      </c>
      <c r="H98" s="76" t="s">
        <v>978</v>
      </c>
      <c r="I98" s="76" t="s">
        <v>590</v>
      </c>
      <c r="J98" s="71">
        <v>7997947.6100000003</v>
      </c>
      <c r="K98" s="71">
        <v>6798255.46</v>
      </c>
      <c r="L98" s="71">
        <v>3398855.5</v>
      </c>
      <c r="M98" s="71">
        <v>3399399.96</v>
      </c>
      <c r="N98" s="71" t="s">
        <v>979</v>
      </c>
    </row>
    <row r="99" spans="1:14" ht="82.5">
      <c r="A99" s="70">
        <v>95</v>
      </c>
      <c r="B99" s="70"/>
      <c r="C99" s="88" t="s">
        <v>980</v>
      </c>
      <c r="D99" s="88">
        <v>3</v>
      </c>
      <c r="E99" s="88">
        <v>3.1</v>
      </c>
      <c r="F99" s="88" t="s">
        <v>655</v>
      </c>
      <c r="G99" s="76" t="s">
        <v>981</v>
      </c>
      <c r="H99" s="76" t="s">
        <v>982</v>
      </c>
      <c r="I99" s="76" t="s">
        <v>590</v>
      </c>
      <c r="J99" s="71">
        <v>1008946.32</v>
      </c>
      <c r="K99" s="71">
        <v>857604.36</v>
      </c>
      <c r="L99" s="71">
        <v>471649.85</v>
      </c>
      <c r="M99" s="71">
        <v>385954.51</v>
      </c>
      <c r="N99" s="71" t="s">
        <v>983</v>
      </c>
    </row>
    <row r="100" spans="1:14" ht="82.5">
      <c r="A100" s="70">
        <v>96</v>
      </c>
      <c r="B100" s="70"/>
      <c r="C100" s="88" t="s">
        <v>984</v>
      </c>
      <c r="D100" s="88">
        <v>2</v>
      </c>
      <c r="E100" s="88">
        <v>2.1</v>
      </c>
      <c r="F100" s="88" t="s">
        <v>557</v>
      </c>
      <c r="G100" s="76" t="s">
        <v>985</v>
      </c>
      <c r="H100" s="76" t="s">
        <v>986</v>
      </c>
      <c r="I100" s="76" t="s">
        <v>590</v>
      </c>
      <c r="J100" s="71">
        <v>396912.08</v>
      </c>
      <c r="K100" s="71">
        <v>337375.25</v>
      </c>
      <c r="L100" s="71">
        <v>178280.37</v>
      </c>
      <c r="M100" s="71">
        <v>159094.88</v>
      </c>
      <c r="N100" s="71" t="s">
        <v>987</v>
      </c>
    </row>
    <row r="101" spans="1:14" ht="49.5">
      <c r="A101" s="70">
        <v>97</v>
      </c>
      <c r="B101" s="70"/>
      <c r="C101" s="88" t="s">
        <v>988</v>
      </c>
      <c r="D101" s="88">
        <v>2</v>
      </c>
      <c r="E101" s="88">
        <v>2.1</v>
      </c>
      <c r="F101" s="88" t="s">
        <v>557</v>
      </c>
      <c r="G101" s="76" t="s">
        <v>989</v>
      </c>
      <c r="H101" s="76" t="s">
        <v>731</v>
      </c>
      <c r="I101" s="76" t="s">
        <v>560</v>
      </c>
      <c r="J101" s="71">
        <v>421888.15</v>
      </c>
      <c r="K101" s="71">
        <v>358604.92</v>
      </c>
      <c r="L101" s="71">
        <v>126424.2</v>
      </c>
      <c r="M101" s="71">
        <v>232180.72</v>
      </c>
      <c r="N101" s="71" t="s">
        <v>990</v>
      </c>
    </row>
    <row r="102" spans="1:14" ht="66">
      <c r="A102" s="70">
        <v>98</v>
      </c>
      <c r="B102" s="70"/>
      <c r="C102" s="88" t="s">
        <v>991</v>
      </c>
      <c r="D102" s="88">
        <v>1</v>
      </c>
      <c r="E102" s="88">
        <v>1.1000000000000001</v>
      </c>
      <c r="F102" s="88" t="s">
        <v>655</v>
      </c>
      <c r="G102" s="76" t="s">
        <v>992</v>
      </c>
      <c r="H102" s="76" t="s">
        <v>993</v>
      </c>
      <c r="I102" s="76" t="s">
        <v>590</v>
      </c>
      <c r="J102" s="71">
        <v>7689268.6200000001</v>
      </c>
      <c r="K102" s="71">
        <v>6535878.3200000003</v>
      </c>
      <c r="L102" s="71">
        <v>3994999.9</v>
      </c>
      <c r="M102" s="71">
        <v>2540878.42</v>
      </c>
      <c r="N102" s="71" t="s">
        <v>994</v>
      </c>
    </row>
    <row r="103" spans="1:14" ht="66">
      <c r="A103" s="70">
        <v>99</v>
      </c>
      <c r="B103" s="70"/>
      <c r="C103" s="88" t="s">
        <v>995</v>
      </c>
      <c r="D103" s="88">
        <v>2</v>
      </c>
      <c r="E103" s="88">
        <v>2.1</v>
      </c>
      <c r="F103" s="88" t="s">
        <v>557</v>
      </c>
      <c r="G103" s="76" t="s">
        <v>996</v>
      </c>
      <c r="H103" s="76" t="s">
        <v>997</v>
      </c>
      <c r="I103" s="76" t="s">
        <v>560</v>
      </c>
      <c r="J103" s="71">
        <v>173902.36</v>
      </c>
      <c r="K103" s="71">
        <v>147817</v>
      </c>
      <c r="L103" s="71">
        <v>61927.22</v>
      </c>
      <c r="M103" s="71">
        <v>85889.78</v>
      </c>
      <c r="N103" s="71" t="s">
        <v>994</v>
      </c>
    </row>
    <row r="104" spans="1:14" ht="33">
      <c r="A104" s="70">
        <v>100</v>
      </c>
      <c r="B104" s="70"/>
      <c r="C104" s="88" t="s">
        <v>998</v>
      </c>
      <c r="D104" s="88">
        <v>2</v>
      </c>
      <c r="E104" s="88">
        <v>2.1</v>
      </c>
      <c r="F104" s="88" t="s">
        <v>557</v>
      </c>
      <c r="G104" s="76" t="s">
        <v>999</v>
      </c>
      <c r="H104" s="76" t="s">
        <v>1000</v>
      </c>
      <c r="I104" s="76" t="s">
        <v>590</v>
      </c>
      <c r="J104" s="71">
        <v>498884.65</v>
      </c>
      <c r="K104" s="71">
        <v>424051.94</v>
      </c>
      <c r="L104" s="71">
        <v>290873.83</v>
      </c>
      <c r="M104" s="71">
        <f>K104-L104</f>
        <v>133178.10999999999</v>
      </c>
      <c r="N104" s="71" t="s">
        <v>1001</v>
      </c>
    </row>
    <row r="105" spans="1:14" ht="82.5">
      <c r="A105" s="70">
        <v>101</v>
      </c>
      <c r="B105" s="70"/>
      <c r="C105" s="88" t="s">
        <v>1002</v>
      </c>
      <c r="D105" s="88">
        <v>3</v>
      </c>
      <c r="E105" s="88">
        <v>3.1</v>
      </c>
      <c r="F105" s="88" t="s">
        <v>655</v>
      </c>
      <c r="G105" s="76" t="s">
        <v>1003</v>
      </c>
      <c r="H105" s="76" t="s">
        <v>1004</v>
      </c>
      <c r="I105" s="76" t="s">
        <v>590</v>
      </c>
      <c r="J105" s="71">
        <v>988827.18</v>
      </c>
      <c r="K105" s="71">
        <v>840503.09</v>
      </c>
      <c r="L105" s="71">
        <v>357762.79</v>
      </c>
      <c r="M105" s="71">
        <f>K105-L105</f>
        <v>482740.3</v>
      </c>
      <c r="N105" s="71" t="s">
        <v>1005</v>
      </c>
    </row>
    <row r="106" spans="1:14" ht="148.5">
      <c r="A106" s="70">
        <v>102</v>
      </c>
      <c r="B106" s="70"/>
      <c r="C106" s="88" t="s">
        <v>1006</v>
      </c>
      <c r="D106" s="88">
        <v>2</v>
      </c>
      <c r="E106" s="88">
        <v>2.1</v>
      </c>
      <c r="F106" s="88" t="s">
        <v>655</v>
      </c>
      <c r="G106" s="76" t="s">
        <v>1007</v>
      </c>
      <c r="H106" s="76" t="s">
        <v>1008</v>
      </c>
      <c r="I106" s="76" t="s">
        <v>560</v>
      </c>
      <c r="J106" s="71">
        <v>1494037.66</v>
      </c>
      <c r="K106" s="71">
        <v>1269932</v>
      </c>
      <c r="L106" s="71">
        <v>564070.18000000005</v>
      </c>
      <c r="M106" s="71">
        <v>705861.86</v>
      </c>
      <c r="N106" s="71" t="s">
        <v>1009</v>
      </c>
    </row>
    <row r="107" spans="1:14" ht="82.5">
      <c r="A107" s="70">
        <v>103</v>
      </c>
      <c r="B107" s="70"/>
      <c r="C107" s="88" t="s">
        <v>1010</v>
      </c>
      <c r="D107" s="88">
        <v>3</v>
      </c>
      <c r="E107" s="88">
        <v>3.1</v>
      </c>
      <c r="F107" s="88" t="s">
        <v>655</v>
      </c>
      <c r="G107" s="76" t="s">
        <v>1011</v>
      </c>
      <c r="H107" s="76" t="s">
        <v>1012</v>
      </c>
      <c r="I107" s="76" t="s">
        <v>560</v>
      </c>
      <c r="J107" s="71">
        <v>989404.57</v>
      </c>
      <c r="K107" s="71">
        <v>840993.87</v>
      </c>
      <c r="L107" s="71">
        <v>420512.81</v>
      </c>
      <c r="M107" s="71">
        <v>420481.06</v>
      </c>
      <c r="N107" s="71" t="s">
        <v>1013</v>
      </c>
    </row>
    <row r="108" spans="1:14" ht="66">
      <c r="A108" s="70">
        <v>104</v>
      </c>
      <c r="B108" s="70"/>
      <c r="C108" s="88" t="s">
        <v>1014</v>
      </c>
      <c r="D108" s="88">
        <v>2</v>
      </c>
      <c r="E108" s="88">
        <v>2.1</v>
      </c>
      <c r="F108" s="88" t="s">
        <v>557</v>
      </c>
      <c r="G108" s="76" t="s">
        <v>1015</v>
      </c>
      <c r="H108" s="76" t="s">
        <v>1016</v>
      </c>
      <c r="I108" s="76" t="s">
        <v>590</v>
      </c>
      <c r="J108" s="71">
        <v>465066.26</v>
      </c>
      <c r="K108" s="71">
        <v>395306.31</v>
      </c>
      <c r="L108" s="71">
        <v>283187.68</v>
      </c>
      <c r="M108" s="71">
        <v>112118.63</v>
      </c>
      <c r="N108" s="71" t="s">
        <v>1017</v>
      </c>
    </row>
    <row r="109" spans="1:14" ht="66">
      <c r="A109" s="70">
        <v>105</v>
      </c>
      <c r="B109" s="70"/>
      <c r="C109" s="88" t="s">
        <v>1018</v>
      </c>
      <c r="D109" s="88">
        <v>2</v>
      </c>
      <c r="E109" s="88">
        <v>2.1</v>
      </c>
      <c r="F109" s="88" t="s">
        <v>557</v>
      </c>
      <c r="G109" s="76" t="s">
        <v>1019</v>
      </c>
      <c r="H109" s="76" t="s">
        <v>1020</v>
      </c>
      <c r="I109" s="76" t="s">
        <v>560</v>
      </c>
      <c r="J109" s="71">
        <v>499366.11</v>
      </c>
      <c r="K109" s="71">
        <v>424461.18</v>
      </c>
      <c r="L109" s="71">
        <v>123871.69</v>
      </c>
      <c r="M109" s="71">
        <f>K109-L109</f>
        <v>300589.49</v>
      </c>
      <c r="N109" s="71" t="s">
        <v>1017</v>
      </c>
    </row>
    <row r="110" spans="1:14" ht="49.5">
      <c r="A110" s="70">
        <v>106</v>
      </c>
      <c r="B110" s="70"/>
      <c r="C110" s="88" t="s">
        <v>1021</v>
      </c>
      <c r="D110" s="88">
        <v>2</v>
      </c>
      <c r="E110" s="88">
        <v>2.1</v>
      </c>
      <c r="F110" s="88" t="s">
        <v>557</v>
      </c>
      <c r="G110" s="76" t="s">
        <v>1022</v>
      </c>
      <c r="H110" s="76" t="s">
        <v>1023</v>
      </c>
      <c r="I110" s="76" t="s">
        <v>560</v>
      </c>
      <c r="J110" s="71">
        <v>497763.46</v>
      </c>
      <c r="K110" s="71">
        <v>423098.93</v>
      </c>
      <c r="L110" s="71">
        <v>175939.51</v>
      </c>
      <c r="M110" s="71">
        <f>K110-L110</f>
        <v>247159.41999999998</v>
      </c>
      <c r="N110" s="71" t="s">
        <v>1017</v>
      </c>
    </row>
    <row r="111" spans="1:14" ht="66">
      <c r="A111" s="70">
        <v>107</v>
      </c>
      <c r="B111" s="70"/>
      <c r="C111" s="88" t="s">
        <v>1024</v>
      </c>
      <c r="D111" s="88">
        <v>3</v>
      </c>
      <c r="E111" s="88">
        <v>3.1</v>
      </c>
      <c r="F111" s="88" t="s">
        <v>655</v>
      </c>
      <c r="G111" s="76" t="s">
        <v>1025</v>
      </c>
      <c r="H111" s="76" t="s">
        <v>1026</v>
      </c>
      <c r="I111" s="76" t="s">
        <v>560</v>
      </c>
      <c r="J111" s="71">
        <v>854258.98</v>
      </c>
      <c r="K111" s="71">
        <v>726120.12</v>
      </c>
      <c r="L111" s="71">
        <v>373838.74</v>
      </c>
      <c r="M111" s="71">
        <f>J111-L111</f>
        <v>480420.24</v>
      </c>
      <c r="N111" s="71" t="s">
        <v>1017</v>
      </c>
    </row>
    <row r="112" spans="1:14" ht="66">
      <c r="A112" s="70">
        <v>108</v>
      </c>
      <c r="B112" s="70"/>
      <c r="C112" s="88" t="s">
        <v>1027</v>
      </c>
      <c r="D112" s="88">
        <v>2</v>
      </c>
      <c r="E112" s="88">
        <v>2.1</v>
      </c>
      <c r="F112" s="88" t="s">
        <v>557</v>
      </c>
      <c r="G112" s="76" t="s">
        <v>1028</v>
      </c>
      <c r="H112" s="76" t="s">
        <v>750</v>
      </c>
      <c r="I112" s="76" t="s">
        <v>560</v>
      </c>
      <c r="J112" s="71">
        <v>498731.45</v>
      </c>
      <c r="K112" s="71">
        <v>423921.71</v>
      </c>
      <c r="L112" s="71">
        <v>137445.29</v>
      </c>
      <c r="M112" s="71">
        <f>K112-L112</f>
        <v>286476.42000000004</v>
      </c>
      <c r="N112" s="71" t="s">
        <v>1017</v>
      </c>
    </row>
    <row r="113" spans="1:14" ht="115.5">
      <c r="A113" s="70">
        <v>109</v>
      </c>
      <c r="B113" s="70"/>
      <c r="C113" s="88" t="s">
        <v>1029</v>
      </c>
      <c r="D113" s="88">
        <v>2</v>
      </c>
      <c r="E113" s="88">
        <v>2.1</v>
      </c>
      <c r="F113" s="88" t="s">
        <v>655</v>
      </c>
      <c r="G113" s="76" t="s">
        <v>1030</v>
      </c>
      <c r="H113" s="76" t="s">
        <v>823</v>
      </c>
      <c r="I113" s="76" t="s">
        <v>560</v>
      </c>
      <c r="J113" s="71">
        <v>1426760.12</v>
      </c>
      <c r="K113" s="71">
        <v>1212746.0900000001</v>
      </c>
      <c r="L113" s="71">
        <v>423791.24</v>
      </c>
      <c r="M113" s="71">
        <v>788954.85</v>
      </c>
      <c r="N113" s="71" t="s">
        <v>1017</v>
      </c>
    </row>
    <row r="114" spans="1:14" ht="49.5">
      <c r="A114" s="70">
        <v>110</v>
      </c>
      <c r="B114" s="70"/>
      <c r="C114" s="88" t="s">
        <v>1031</v>
      </c>
      <c r="D114" s="88">
        <v>2</v>
      </c>
      <c r="E114" s="88">
        <v>2.1</v>
      </c>
      <c r="F114" s="88" t="s">
        <v>557</v>
      </c>
      <c r="G114" s="76" t="s">
        <v>1032</v>
      </c>
      <c r="H114" s="76" t="s">
        <v>611</v>
      </c>
      <c r="I114" s="76" t="s">
        <v>560</v>
      </c>
      <c r="J114" s="71">
        <v>499921.16</v>
      </c>
      <c r="K114" s="71">
        <v>424932.97</v>
      </c>
      <c r="L114" s="71">
        <v>208906.77</v>
      </c>
      <c r="M114" s="71">
        <v>216026.2</v>
      </c>
      <c r="N114" s="71" t="s">
        <v>1017</v>
      </c>
    </row>
    <row r="115" spans="1:14" ht="33">
      <c r="A115" s="70">
        <v>111</v>
      </c>
      <c r="B115" s="70"/>
      <c r="C115" s="88" t="s">
        <v>1033</v>
      </c>
      <c r="D115" s="88">
        <v>2</v>
      </c>
      <c r="E115" s="88">
        <v>2.1</v>
      </c>
      <c r="F115" s="88" t="s">
        <v>655</v>
      </c>
      <c r="G115" s="76" t="s">
        <v>1034</v>
      </c>
      <c r="H115" s="76" t="s">
        <v>1035</v>
      </c>
      <c r="I115" s="76" t="s">
        <v>560</v>
      </c>
      <c r="J115" s="71">
        <v>1478322.87</v>
      </c>
      <c r="K115" s="71">
        <v>1256574.43</v>
      </c>
      <c r="L115" s="71">
        <v>708342.54</v>
      </c>
      <c r="M115" s="71">
        <v>548231.89</v>
      </c>
      <c r="N115" s="71" t="s">
        <v>1036</v>
      </c>
    </row>
    <row r="116" spans="1:14" ht="82.5">
      <c r="A116" s="70">
        <v>112</v>
      </c>
      <c r="B116" s="70"/>
      <c r="C116" s="88" t="s">
        <v>1037</v>
      </c>
      <c r="D116" s="88">
        <v>2</v>
      </c>
      <c r="E116" s="88">
        <v>2.1</v>
      </c>
      <c r="F116" s="88" t="s">
        <v>655</v>
      </c>
      <c r="G116" s="76" t="s">
        <v>1038</v>
      </c>
      <c r="H116" s="76" t="s">
        <v>1039</v>
      </c>
      <c r="I116" s="76" t="s">
        <v>560</v>
      </c>
      <c r="J116" s="71">
        <v>1499992.54</v>
      </c>
      <c r="K116" s="71">
        <v>1274993.6499999999</v>
      </c>
      <c r="L116" s="71">
        <v>551141.91</v>
      </c>
      <c r="M116" s="71">
        <v>723851.74</v>
      </c>
      <c r="N116" s="71" t="s">
        <v>1040</v>
      </c>
    </row>
    <row r="117" spans="1:14" ht="33">
      <c r="A117" s="70">
        <v>113</v>
      </c>
      <c r="B117" s="70"/>
      <c r="C117" s="88" t="s">
        <v>1041</v>
      </c>
      <c r="D117" s="88">
        <v>2</v>
      </c>
      <c r="E117" s="88">
        <v>2.1</v>
      </c>
      <c r="F117" s="88" t="s">
        <v>557</v>
      </c>
      <c r="G117" s="76" t="s">
        <v>1042</v>
      </c>
      <c r="H117" s="76" t="s">
        <v>1043</v>
      </c>
      <c r="I117" s="76" t="s">
        <v>590</v>
      </c>
      <c r="J117" s="71">
        <v>497713.31</v>
      </c>
      <c r="K117" s="71">
        <v>423056.3</v>
      </c>
      <c r="L117" s="71">
        <v>316554.52</v>
      </c>
      <c r="M117" s="71">
        <v>106501.78</v>
      </c>
      <c r="N117" s="71" t="s">
        <v>1044</v>
      </c>
    </row>
    <row r="118" spans="1:14" ht="33">
      <c r="A118" s="70">
        <v>114</v>
      </c>
      <c r="B118" s="70"/>
      <c r="C118" s="88" t="s">
        <v>1045</v>
      </c>
      <c r="D118" s="88">
        <v>2</v>
      </c>
      <c r="E118" s="88">
        <v>2.1</v>
      </c>
      <c r="F118" s="88" t="s">
        <v>557</v>
      </c>
      <c r="G118" s="76" t="s">
        <v>1046</v>
      </c>
      <c r="H118" s="76" t="s">
        <v>1047</v>
      </c>
      <c r="I118" s="76" t="s">
        <v>560</v>
      </c>
      <c r="J118" s="71">
        <v>362610.29</v>
      </c>
      <c r="K118" s="71">
        <v>308218.74</v>
      </c>
      <c r="L118" s="71">
        <v>145761.19</v>
      </c>
      <c r="M118" s="71">
        <v>162457.54999999999</v>
      </c>
      <c r="N118" s="71" t="s">
        <v>1044</v>
      </c>
    </row>
    <row r="119" spans="1:14" ht="148.5">
      <c r="A119" s="70">
        <v>115</v>
      </c>
      <c r="B119" s="70"/>
      <c r="C119" s="88" t="s">
        <v>1048</v>
      </c>
      <c r="D119" s="88">
        <v>1</v>
      </c>
      <c r="E119" s="88">
        <v>1.1000000000000001</v>
      </c>
      <c r="F119" s="88" t="s">
        <v>655</v>
      </c>
      <c r="G119" s="76" t="s">
        <v>1049</v>
      </c>
      <c r="H119" s="76" t="s">
        <v>823</v>
      </c>
      <c r="I119" s="76" t="s">
        <v>560</v>
      </c>
      <c r="J119" s="71">
        <v>6326447.21</v>
      </c>
      <c r="K119" s="71">
        <v>5377480.1200000001</v>
      </c>
      <c r="L119" s="71">
        <v>1660855.82</v>
      </c>
      <c r="M119" s="71">
        <v>3716624.3</v>
      </c>
      <c r="N119" s="71" t="s">
        <v>1050</v>
      </c>
    </row>
    <row r="120" spans="1:14" ht="82.5">
      <c r="A120" s="70">
        <v>116</v>
      </c>
      <c r="B120" s="70"/>
      <c r="C120" s="88" t="s">
        <v>1051</v>
      </c>
      <c r="D120" s="88">
        <v>1</v>
      </c>
      <c r="E120" s="88">
        <v>1.1000000000000001</v>
      </c>
      <c r="F120" s="88" t="s">
        <v>655</v>
      </c>
      <c r="G120" s="76" t="s">
        <v>1052</v>
      </c>
      <c r="H120" s="76" t="s">
        <v>1053</v>
      </c>
      <c r="I120" s="76" t="s">
        <v>590</v>
      </c>
      <c r="J120" s="71">
        <v>7974947.04</v>
      </c>
      <c r="K120" s="71">
        <v>6778704.9699999997</v>
      </c>
      <c r="L120" s="71">
        <v>4448678.62</v>
      </c>
      <c r="M120" s="71">
        <f>K120-L120</f>
        <v>2330026.3499999996</v>
      </c>
      <c r="N120" s="71" t="s">
        <v>1054</v>
      </c>
    </row>
    <row r="121" spans="1:14" ht="49.5">
      <c r="A121" s="70">
        <v>117</v>
      </c>
      <c r="B121" s="70"/>
      <c r="C121" s="88" t="s">
        <v>1055</v>
      </c>
      <c r="D121" s="88">
        <v>2</v>
      </c>
      <c r="E121" s="88">
        <v>2.1</v>
      </c>
      <c r="F121" s="88" t="s">
        <v>557</v>
      </c>
      <c r="G121" s="76" t="s">
        <v>1056</v>
      </c>
      <c r="H121" s="76" t="s">
        <v>906</v>
      </c>
      <c r="I121" s="76" t="s">
        <v>590</v>
      </c>
      <c r="J121" s="71">
        <v>490320.81</v>
      </c>
      <c r="K121" s="71">
        <v>416772.68</v>
      </c>
      <c r="L121" s="71">
        <v>172325.37</v>
      </c>
      <c r="M121" s="71">
        <f>K121-L121</f>
        <v>244447.31</v>
      </c>
      <c r="N121" s="71" t="s">
        <v>1057</v>
      </c>
    </row>
    <row r="122" spans="1:14" ht="49.5">
      <c r="A122" s="70">
        <v>118</v>
      </c>
      <c r="B122" s="70"/>
      <c r="C122" s="88" t="s">
        <v>1058</v>
      </c>
      <c r="D122" s="88">
        <v>2</v>
      </c>
      <c r="E122" s="88">
        <v>2.1</v>
      </c>
      <c r="F122" s="88" t="s">
        <v>655</v>
      </c>
      <c r="G122" s="76" t="s">
        <v>1059</v>
      </c>
      <c r="H122" s="76" t="s">
        <v>1060</v>
      </c>
      <c r="I122" s="76" t="s">
        <v>590</v>
      </c>
      <c r="J122" s="71">
        <v>1499556.9</v>
      </c>
      <c r="K122" s="71">
        <v>1274623.3600000001</v>
      </c>
      <c r="L122" s="71">
        <v>722280.44</v>
      </c>
      <c r="M122" s="71">
        <f>K122-L122</f>
        <v>552342.92000000016</v>
      </c>
      <c r="N122" s="71" t="s">
        <v>1061</v>
      </c>
    </row>
    <row r="123" spans="1:14" ht="132">
      <c r="A123" s="70">
        <v>119</v>
      </c>
      <c r="B123" s="70"/>
      <c r="C123" s="88" t="s">
        <v>1062</v>
      </c>
      <c r="D123" s="88">
        <v>3</v>
      </c>
      <c r="E123" s="88">
        <v>3.1</v>
      </c>
      <c r="F123" s="88" t="s">
        <v>655</v>
      </c>
      <c r="G123" s="76" t="s">
        <v>1063</v>
      </c>
      <c r="H123" s="76" t="s">
        <v>1064</v>
      </c>
      <c r="I123" s="76" t="s">
        <v>590</v>
      </c>
      <c r="J123" s="71">
        <v>916047.52</v>
      </c>
      <c r="K123" s="71">
        <v>778640.38</v>
      </c>
      <c r="L123" s="71">
        <v>416211.9</v>
      </c>
      <c r="M123" s="71">
        <f>K123-L123</f>
        <v>362428.48</v>
      </c>
      <c r="N123" s="71" t="s">
        <v>1065</v>
      </c>
    </row>
    <row r="124" spans="1:14" ht="49.5">
      <c r="A124" s="70">
        <v>120</v>
      </c>
      <c r="B124" s="70"/>
      <c r="C124" s="88" t="s">
        <v>1066</v>
      </c>
      <c r="D124" s="88">
        <v>2</v>
      </c>
      <c r="E124" s="88">
        <v>2.1</v>
      </c>
      <c r="F124" s="88" t="s">
        <v>655</v>
      </c>
      <c r="G124" s="76" t="s">
        <v>1067</v>
      </c>
      <c r="H124" s="76" t="s">
        <v>1068</v>
      </c>
      <c r="I124" s="76" t="s">
        <v>560</v>
      </c>
      <c r="J124" s="71">
        <v>1364438.31</v>
      </c>
      <c r="K124" s="71">
        <v>1159772.56</v>
      </c>
      <c r="L124" s="71">
        <v>390533.68</v>
      </c>
      <c r="M124" s="71">
        <f>K124-L124</f>
        <v>769238.88000000012</v>
      </c>
      <c r="N124" s="71" t="s">
        <v>1069</v>
      </c>
    </row>
    <row r="125" spans="1:14" ht="82.5">
      <c r="A125" s="70">
        <v>121</v>
      </c>
      <c r="B125" s="70"/>
      <c r="C125" s="88" t="s">
        <v>1070</v>
      </c>
      <c r="D125" s="88">
        <v>2</v>
      </c>
      <c r="E125" s="88">
        <v>2.1</v>
      </c>
      <c r="F125" s="88" t="s">
        <v>557</v>
      </c>
      <c r="G125" s="76" t="s">
        <v>1071</v>
      </c>
      <c r="H125" s="76" t="s">
        <v>1072</v>
      </c>
      <c r="I125" s="76" t="s">
        <v>560</v>
      </c>
      <c r="J125" s="71">
        <v>497666.18</v>
      </c>
      <c r="K125" s="71">
        <v>423016.24</v>
      </c>
      <c r="L125" s="71">
        <v>207149.32</v>
      </c>
      <c r="M125" s="71">
        <v>215866.92</v>
      </c>
      <c r="N125" s="71" t="s">
        <v>1073</v>
      </c>
    </row>
    <row r="126" spans="1:14" ht="49.5">
      <c r="A126" s="70">
        <v>122</v>
      </c>
      <c r="B126" s="70"/>
      <c r="C126" s="88" t="s">
        <v>1074</v>
      </c>
      <c r="D126" s="88">
        <v>2</v>
      </c>
      <c r="E126" s="88">
        <v>2.1</v>
      </c>
      <c r="F126" s="88" t="s">
        <v>557</v>
      </c>
      <c r="G126" s="76" t="s">
        <v>1075</v>
      </c>
      <c r="H126" s="76" t="s">
        <v>1076</v>
      </c>
      <c r="I126" s="76" t="s">
        <v>590</v>
      </c>
      <c r="J126" s="71">
        <v>421236.74</v>
      </c>
      <c r="K126" s="71">
        <v>358051.22</v>
      </c>
      <c r="L126" s="71">
        <v>180381.89</v>
      </c>
      <c r="M126" s="71">
        <f>K126-L126</f>
        <v>177669.32999999996</v>
      </c>
      <c r="N126" s="71" t="s">
        <v>1073</v>
      </c>
    </row>
    <row r="127" spans="1:14" ht="66">
      <c r="A127" s="70">
        <v>123</v>
      </c>
      <c r="B127" s="70"/>
      <c r="C127" s="88" t="s">
        <v>1077</v>
      </c>
      <c r="D127" s="88">
        <v>2</v>
      </c>
      <c r="E127" s="88">
        <v>2.1</v>
      </c>
      <c r="F127" s="88" t="s">
        <v>557</v>
      </c>
      <c r="G127" s="76" t="s">
        <v>1078</v>
      </c>
      <c r="H127" s="76" t="s">
        <v>1079</v>
      </c>
      <c r="I127" s="76" t="s">
        <v>590</v>
      </c>
      <c r="J127" s="71">
        <v>499165.02</v>
      </c>
      <c r="K127" s="71">
        <v>424290.26</v>
      </c>
      <c r="L127" s="71">
        <v>220674.07</v>
      </c>
      <c r="M127" s="71">
        <f>K127-L127</f>
        <v>203616.19</v>
      </c>
      <c r="N127" s="71" t="s">
        <v>1073</v>
      </c>
    </row>
    <row r="128" spans="1:14" ht="181.5">
      <c r="A128" s="70">
        <v>124</v>
      </c>
      <c r="B128" s="70"/>
      <c r="C128" s="88" t="s">
        <v>1080</v>
      </c>
      <c r="D128" s="88">
        <v>2</v>
      </c>
      <c r="E128" s="88">
        <v>2.1</v>
      </c>
      <c r="F128" s="88" t="s">
        <v>557</v>
      </c>
      <c r="G128" s="76" t="s">
        <v>1081</v>
      </c>
      <c r="H128" s="76" t="s">
        <v>1082</v>
      </c>
      <c r="I128" s="76" t="s">
        <v>590</v>
      </c>
      <c r="J128" s="71">
        <v>473652.91</v>
      </c>
      <c r="K128" s="71">
        <v>402604.97</v>
      </c>
      <c r="L128" s="71">
        <v>232513.57</v>
      </c>
      <c r="M128" s="71">
        <f>K128-L128</f>
        <v>170091.39999999997</v>
      </c>
      <c r="N128" s="71" t="s">
        <v>1073</v>
      </c>
    </row>
    <row r="129" spans="1:14" ht="49.5">
      <c r="A129" s="70">
        <v>125</v>
      </c>
      <c r="B129" s="70"/>
      <c r="C129" s="88" t="s">
        <v>1083</v>
      </c>
      <c r="D129" s="88">
        <v>2</v>
      </c>
      <c r="E129" s="88">
        <v>2.1</v>
      </c>
      <c r="F129" s="88" t="s">
        <v>557</v>
      </c>
      <c r="G129" s="76" t="s">
        <v>1084</v>
      </c>
      <c r="H129" s="76" t="s">
        <v>1085</v>
      </c>
      <c r="I129" s="76" t="s">
        <v>560</v>
      </c>
      <c r="J129" s="71">
        <v>453259.45</v>
      </c>
      <c r="K129" s="71">
        <v>385270.52</v>
      </c>
      <c r="L129" s="71">
        <v>118977.01</v>
      </c>
      <c r="M129" s="71">
        <f>K129-L129</f>
        <v>266293.51</v>
      </c>
      <c r="N129" s="71" t="s">
        <v>1073</v>
      </c>
    </row>
    <row r="130" spans="1:14" ht="16.5">
      <c r="A130" s="70">
        <v>126</v>
      </c>
      <c r="B130" s="70"/>
      <c r="C130" s="88" t="s">
        <v>1086</v>
      </c>
      <c r="D130" s="88">
        <v>2</v>
      </c>
      <c r="E130" s="88">
        <v>2.1</v>
      </c>
      <c r="F130" s="88" t="s">
        <v>557</v>
      </c>
      <c r="G130" s="76" t="s">
        <v>1087</v>
      </c>
      <c r="H130" s="76" t="s">
        <v>1043</v>
      </c>
      <c r="I130" s="76" t="s">
        <v>590</v>
      </c>
      <c r="J130" s="71">
        <v>499851.65</v>
      </c>
      <c r="K130" s="71">
        <v>424873.89</v>
      </c>
      <c r="L130" s="71">
        <f>K130-M130</f>
        <v>302439.52</v>
      </c>
      <c r="M130" s="71">
        <v>122434.37</v>
      </c>
      <c r="N130" s="71" t="s">
        <v>1088</v>
      </c>
    </row>
    <row r="131" spans="1:14" ht="16.5">
      <c r="A131" s="70">
        <v>127</v>
      </c>
      <c r="B131" s="70"/>
      <c r="C131" s="88" t="s">
        <v>1089</v>
      </c>
      <c r="D131" s="88">
        <v>3</v>
      </c>
      <c r="E131" s="88">
        <v>3.1</v>
      </c>
      <c r="F131" s="88" t="s">
        <v>557</v>
      </c>
      <c r="G131" s="76" t="s">
        <v>1090</v>
      </c>
      <c r="H131" s="76" t="s">
        <v>1043</v>
      </c>
      <c r="I131" s="76" t="s">
        <v>590</v>
      </c>
      <c r="J131" s="71">
        <v>348921.03</v>
      </c>
      <c r="K131" s="71">
        <v>296582.84999999998</v>
      </c>
      <c r="L131" s="71">
        <v>156338.47</v>
      </c>
      <c r="M131" s="71">
        <f>K131-L131</f>
        <v>140244.37999999998</v>
      </c>
      <c r="N131" s="71" t="s">
        <v>1088</v>
      </c>
    </row>
    <row r="132" spans="1:14" ht="99">
      <c r="A132" s="70">
        <v>128</v>
      </c>
      <c r="B132" s="70"/>
      <c r="C132" s="88" t="s">
        <v>1091</v>
      </c>
      <c r="D132" s="88">
        <v>2</v>
      </c>
      <c r="E132" s="88">
        <v>2.1</v>
      </c>
      <c r="F132" s="88" t="s">
        <v>655</v>
      </c>
      <c r="G132" s="76" t="s">
        <v>1092</v>
      </c>
      <c r="H132" s="76" t="s">
        <v>1093</v>
      </c>
      <c r="I132" s="76" t="s">
        <v>560</v>
      </c>
      <c r="J132" s="71">
        <v>1499799.44</v>
      </c>
      <c r="K132" s="71">
        <v>1274829.52</v>
      </c>
      <c r="L132" s="71">
        <v>425603.54</v>
      </c>
      <c r="M132" s="71">
        <f>K132-L132</f>
        <v>849225.98</v>
      </c>
      <c r="N132" s="71" t="s">
        <v>1094</v>
      </c>
    </row>
    <row r="133" spans="1:14" ht="115.5">
      <c r="A133" s="70">
        <v>129</v>
      </c>
      <c r="B133" s="70"/>
      <c r="C133" s="88" t="s">
        <v>1095</v>
      </c>
      <c r="D133" s="88">
        <v>3</v>
      </c>
      <c r="E133" s="88">
        <v>3.1</v>
      </c>
      <c r="F133" s="88" t="s">
        <v>655</v>
      </c>
      <c r="G133" s="76" t="s">
        <v>1096</v>
      </c>
      <c r="H133" s="76" t="s">
        <v>1097</v>
      </c>
      <c r="I133" s="76" t="s">
        <v>590</v>
      </c>
      <c r="J133" s="71">
        <v>949799.45</v>
      </c>
      <c r="K133" s="71">
        <v>807329.52</v>
      </c>
      <c r="L133" s="71">
        <f>K133-M133</f>
        <v>405458.10000000003</v>
      </c>
      <c r="M133" s="71">
        <v>401871.42</v>
      </c>
      <c r="N133" s="71" t="s">
        <v>1094</v>
      </c>
    </row>
    <row r="134" spans="1:14" ht="49.5">
      <c r="A134" s="70">
        <v>130</v>
      </c>
      <c r="B134" s="70"/>
      <c r="C134" s="88" t="s">
        <v>1098</v>
      </c>
      <c r="D134" s="88">
        <v>2</v>
      </c>
      <c r="E134" s="88">
        <v>2.1</v>
      </c>
      <c r="F134" s="88" t="s">
        <v>557</v>
      </c>
      <c r="G134" s="76" t="s">
        <v>1099</v>
      </c>
      <c r="H134" s="76" t="s">
        <v>1100</v>
      </c>
      <c r="I134" s="76" t="s">
        <v>560</v>
      </c>
      <c r="J134" s="71">
        <v>454130.1</v>
      </c>
      <c r="K134" s="71">
        <v>386010.58</v>
      </c>
      <c r="L134" s="71">
        <v>106869.81</v>
      </c>
      <c r="M134" s="71">
        <v>279140.77</v>
      </c>
      <c r="N134" s="71" t="s">
        <v>1094</v>
      </c>
    </row>
    <row r="135" spans="1:14" ht="115.5">
      <c r="A135" s="70">
        <v>131</v>
      </c>
      <c r="B135" s="70"/>
      <c r="C135" s="88" t="s">
        <v>1101</v>
      </c>
      <c r="D135" s="88">
        <v>1</v>
      </c>
      <c r="E135" s="88">
        <v>1.1000000000000001</v>
      </c>
      <c r="F135" s="88" t="s">
        <v>655</v>
      </c>
      <c r="G135" s="76" t="s">
        <v>1102</v>
      </c>
      <c r="H135" s="76" t="s">
        <v>1103</v>
      </c>
      <c r="I135" s="76" t="s">
        <v>590</v>
      </c>
      <c r="J135" s="71">
        <v>7835520.2800000003</v>
      </c>
      <c r="K135" s="71">
        <v>6660192.2300000004</v>
      </c>
      <c r="L135" s="71">
        <v>3924052.1</v>
      </c>
      <c r="M135" s="71">
        <f>K135-L135</f>
        <v>2736140.1300000004</v>
      </c>
      <c r="N135" s="71" t="s">
        <v>1104</v>
      </c>
    </row>
    <row r="136" spans="1:14" ht="49.5">
      <c r="A136" s="70">
        <v>132</v>
      </c>
      <c r="B136" s="70"/>
      <c r="C136" s="88" t="s">
        <v>1105</v>
      </c>
      <c r="D136" s="88">
        <v>2</v>
      </c>
      <c r="E136" s="88">
        <v>2.1</v>
      </c>
      <c r="F136" s="88" t="s">
        <v>557</v>
      </c>
      <c r="G136" s="76" t="s">
        <v>1106</v>
      </c>
      <c r="H136" s="76" t="s">
        <v>1107</v>
      </c>
      <c r="I136" s="76" t="s">
        <v>560</v>
      </c>
      <c r="J136" s="71">
        <v>499514.72</v>
      </c>
      <c r="K136" s="71">
        <v>424587.5</v>
      </c>
      <c r="L136" s="71">
        <v>88224.39</v>
      </c>
      <c r="M136" s="71">
        <v>336363.11</v>
      </c>
      <c r="N136" s="71" t="s">
        <v>1104</v>
      </c>
    </row>
    <row r="137" spans="1:14" ht="33">
      <c r="A137" s="70">
        <v>133</v>
      </c>
      <c r="B137" s="70"/>
      <c r="C137" s="88" t="s">
        <v>1108</v>
      </c>
      <c r="D137" s="88">
        <v>3</v>
      </c>
      <c r="E137" s="88">
        <v>3.1</v>
      </c>
      <c r="F137" s="88" t="s">
        <v>655</v>
      </c>
      <c r="G137" s="76" t="s">
        <v>1109</v>
      </c>
      <c r="H137" s="76" t="s">
        <v>1110</v>
      </c>
      <c r="I137" s="76" t="s">
        <v>560</v>
      </c>
      <c r="J137" s="71">
        <v>910542.1</v>
      </c>
      <c r="K137" s="71">
        <v>773960.78</v>
      </c>
      <c r="L137" s="71">
        <v>352944.97</v>
      </c>
      <c r="M137" s="71">
        <f t="shared" ref="M137:M145" si="0">K137-L137</f>
        <v>421015.81000000006</v>
      </c>
      <c r="N137" s="71" t="s">
        <v>1111</v>
      </c>
    </row>
    <row r="138" spans="1:14" ht="82.5">
      <c r="A138" s="70">
        <v>134</v>
      </c>
      <c r="B138" s="70"/>
      <c r="C138" s="88" t="s">
        <v>1112</v>
      </c>
      <c r="D138" s="88">
        <v>2</v>
      </c>
      <c r="E138" s="88">
        <v>2.1</v>
      </c>
      <c r="F138" s="88" t="s">
        <v>557</v>
      </c>
      <c r="G138" s="76" t="s">
        <v>1113</v>
      </c>
      <c r="H138" s="76" t="s">
        <v>1114</v>
      </c>
      <c r="I138" s="76" t="s">
        <v>590</v>
      </c>
      <c r="J138" s="71">
        <v>416588.17</v>
      </c>
      <c r="K138" s="71">
        <v>354099.94</v>
      </c>
      <c r="L138" s="71">
        <v>194436.45</v>
      </c>
      <c r="M138" s="71">
        <f t="shared" si="0"/>
        <v>159663.49</v>
      </c>
      <c r="N138" s="71" t="s">
        <v>1111</v>
      </c>
    </row>
    <row r="139" spans="1:14" ht="132">
      <c r="A139" s="70">
        <v>135</v>
      </c>
      <c r="B139" s="70"/>
      <c r="C139" s="88" t="s">
        <v>1115</v>
      </c>
      <c r="D139" s="88">
        <v>2</v>
      </c>
      <c r="E139" s="88">
        <v>2.1</v>
      </c>
      <c r="F139" s="88" t="s">
        <v>655</v>
      </c>
      <c r="G139" s="76" t="s">
        <v>1116</v>
      </c>
      <c r="H139" s="76" t="s">
        <v>1117</v>
      </c>
      <c r="I139" s="76" t="s">
        <v>560</v>
      </c>
      <c r="J139" s="71">
        <v>1427918.76</v>
      </c>
      <c r="K139" s="71">
        <v>1213730.94</v>
      </c>
      <c r="L139" s="71">
        <v>389273.97</v>
      </c>
      <c r="M139" s="71">
        <f t="shared" si="0"/>
        <v>824456.97</v>
      </c>
      <c r="N139" s="71" t="s">
        <v>1118</v>
      </c>
    </row>
    <row r="140" spans="1:14" ht="82.5">
      <c r="A140" s="70">
        <v>136</v>
      </c>
      <c r="B140" s="70"/>
      <c r="C140" s="88" t="s">
        <v>1119</v>
      </c>
      <c r="D140" s="88">
        <v>2</v>
      </c>
      <c r="E140" s="88">
        <v>2.1</v>
      </c>
      <c r="F140" s="88" t="s">
        <v>655</v>
      </c>
      <c r="G140" s="76" t="s">
        <v>1120</v>
      </c>
      <c r="H140" s="76" t="s">
        <v>1121</v>
      </c>
      <c r="I140" s="76" t="s">
        <v>560</v>
      </c>
      <c r="J140" s="71">
        <v>1219951.26</v>
      </c>
      <c r="K140" s="71">
        <v>1036958.56</v>
      </c>
      <c r="L140" s="71">
        <v>518452.94</v>
      </c>
      <c r="M140" s="71">
        <f t="shared" si="0"/>
        <v>518505.62000000005</v>
      </c>
      <c r="N140" s="71" t="s">
        <v>1122</v>
      </c>
    </row>
    <row r="141" spans="1:14" ht="148.5">
      <c r="A141" s="70">
        <v>137</v>
      </c>
      <c r="B141" s="70"/>
      <c r="C141" s="88" t="s">
        <v>1123</v>
      </c>
      <c r="D141" s="88">
        <v>2</v>
      </c>
      <c r="E141" s="88">
        <v>2.1</v>
      </c>
      <c r="F141" s="88" t="s">
        <v>655</v>
      </c>
      <c r="G141" s="76" t="s">
        <v>1124</v>
      </c>
      <c r="H141" s="76" t="s">
        <v>1125</v>
      </c>
      <c r="I141" s="76" t="s">
        <v>590</v>
      </c>
      <c r="J141" s="71">
        <v>1410770</v>
      </c>
      <c r="K141" s="71">
        <v>1199154.49</v>
      </c>
      <c r="L141" s="71">
        <v>557598.4</v>
      </c>
      <c r="M141" s="71">
        <f t="shared" si="0"/>
        <v>641556.09</v>
      </c>
      <c r="N141" s="71" t="s">
        <v>1122</v>
      </c>
    </row>
    <row r="142" spans="1:14" ht="49.5">
      <c r="A142" s="70">
        <v>138</v>
      </c>
      <c r="B142" s="70"/>
      <c r="C142" s="88" t="s">
        <v>1126</v>
      </c>
      <c r="D142" s="88">
        <v>2</v>
      </c>
      <c r="E142" s="88">
        <v>2.1</v>
      </c>
      <c r="F142" s="88" t="s">
        <v>655</v>
      </c>
      <c r="G142" s="76" t="s">
        <v>1127</v>
      </c>
      <c r="H142" s="76" t="s">
        <v>1128</v>
      </c>
      <c r="I142" s="76" t="s">
        <v>590</v>
      </c>
      <c r="J142" s="71">
        <v>1097962.1000000001</v>
      </c>
      <c r="K142" s="71">
        <v>933267.78</v>
      </c>
      <c r="L142" s="71">
        <v>422111.58</v>
      </c>
      <c r="M142" s="71">
        <f t="shared" si="0"/>
        <v>511156.2</v>
      </c>
      <c r="N142" s="71" t="s">
        <v>1122</v>
      </c>
    </row>
    <row r="143" spans="1:14" ht="49.5">
      <c r="A143" s="70">
        <v>139</v>
      </c>
      <c r="B143" s="70"/>
      <c r="C143" s="88" t="s">
        <v>1129</v>
      </c>
      <c r="D143" s="88">
        <v>3</v>
      </c>
      <c r="E143" s="88">
        <v>3.1</v>
      </c>
      <c r="F143" s="88" t="s">
        <v>655</v>
      </c>
      <c r="G143" s="76" t="s">
        <v>1130</v>
      </c>
      <c r="H143" s="76" t="s">
        <v>1131</v>
      </c>
      <c r="I143" s="76" t="s">
        <v>560</v>
      </c>
      <c r="J143" s="71">
        <v>998815.75</v>
      </c>
      <c r="K143" s="71">
        <v>848993.36</v>
      </c>
      <c r="L143" s="71">
        <v>333023.33</v>
      </c>
      <c r="M143" s="71">
        <f t="shared" si="0"/>
        <v>515970.02999999997</v>
      </c>
      <c r="N143" s="71" t="s">
        <v>1122</v>
      </c>
    </row>
    <row r="144" spans="1:14" ht="16.5">
      <c r="A144" s="70">
        <v>140</v>
      </c>
      <c r="B144" s="70"/>
      <c r="C144" s="88" t="s">
        <v>1132</v>
      </c>
      <c r="D144" s="88">
        <v>2</v>
      </c>
      <c r="E144" s="88">
        <v>2.1</v>
      </c>
      <c r="F144" s="88" t="s">
        <v>655</v>
      </c>
      <c r="G144" s="76" t="s">
        <v>1133</v>
      </c>
      <c r="H144" s="76" t="s">
        <v>1134</v>
      </c>
      <c r="I144" s="76" t="s">
        <v>560</v>
      </c>
      <c r="J144" s="71">
        <v>1411373.15</v>
      </c>
      <c r="K144" s="71">
        <v>1199667.1599999999</v>
      </c>
      <c r="L144" s="71">
        <v>381685.93</v>
      </c>
      <c r="M144" s="71">
        <f t="shared" si="0"/>
        <v>817981.23</v>
      </c>
      <c r="N144" s="71" t="s">
        <v>1135</v>
      </c>
    </row>
    <row r="145" spans="1:14" ht="49.5">
      <c r="A145" s="70">
        <v>141</v>
      </c>
      <c r="B145" s="70"/>
      <c r="C145" s="88" t="s">
        <v>1136</v>
      </c>
      <c r="D145" s="88">
        <v>3</v>
      </c>
      <c r="E145" s="88">
        <v>3.1</v>
      </c>
      <c r="F145" s="88" t="s">
        <v>655</v>
      </c>
      <c r="G145" s="76" t="s">
        <v>1137</v>
      </c>
      <c r="H145" s="76" t="s">
        <v>1138</v>
      </c>
      <c r="I145" s="76" t="s">
        <v>560</v>
      </c>
      <c r="J145" s="71">
        <v>937151.73</v>
      </c>
      <c r="K145" s="71">
        <v>796578.96</v>
      </c>
      <c r="L145" s="71">
        <v>411379.72</v>
      </c>
      <c r="M145" s="71">
        <f t="shared" si="0"/>
        <v>385199.24</v>
      </c>
      <c r="N145" s="71" t="s">
        <v>1135</v>
      </c>
    </row>
    <row r="146" spans="1:14" ht="66">
      <c r="A146" s="70">
        <v>142</v>
      </c>
      <c r="B146" s="70"/>
      <c r="C146" s="88" t="s">
        <v>1139</v>
      </c>
      <c r="D146" s="88">
        <v>2</v>
      </c>
      <c r="E146" s="88">
        <v>2.1</v>
      </c>
      <c r="F146" s="88" t="s">
        <v>655</v>
      </c>
      <c r="G146" s="76" t="s">
        <v>1140</v>
      </c>
      <c r="H146" s="76" t="s">
        <v>1141</v>
      </c>
      <c r="I146" s="76" t="s">
        <v>560</v>
      </c>
      <c r="J146" s="71">
        <v>1483998.37</v>
      </c>
      <c r="K146" s="71">
        <v>1261398.6000000001</v>
      </c>
      <c r="L146" s="71">
        <f>K146-M146</f>
        <v>629019.6100000001</v>
      </c>
      <c r="M146" s="71">
        <v>632378.99</v>
      </c>
      <c r="N146" s="71" t="s">
        <v>1135</v>
      </c>
    </row>
    <row r="147" spans="1:14" ht="66">
      <c r="A147" s="70">
        <v>143</v>
      </c>
      <c r="B147" s="70"/>
      <c r="C147" s="88" t="s">
        <v>1142</v>
      </c>
      <c r="D147" s="88">
        <v>2</v>
      </c>
      <c r="E147" s="88">
        <v>2.1</v>
      </c>
      <c r="F147" s="88" t="s">
        <v>557</v>
      </c>
      <c r="G147" s="76" t="s">
        <v>1143</v>
      </c>
      <c r="H147" s="76" t="s">
        <v>1144</v>
      </c>
      <c r="I147" s="76" t="s">
        <v>590</v>
      </c>
      <c r="J147" s="71">
        <v>506313.73</v>
      </c>
      <c r="K147" s="71">
        <v>430366.65</v>
      </c>
      <c r="L147" s="71">
        <v>275149.02</v>
      </c>
      <c r="M147" s="71">
        <f t="shared" ref="M147:M158" si="1">K147-L147</f>
        <v>155217.63</v>
      </c>
      <c r="N147" s="71" t="s">
        <v>1145</v>
      </c>
    </row>
    <row r="148" spans="1:14" ht="115.5">
      <c r="A148" s="70">
        <v>144</v>
      </c>
      <c r="B148" s="70"/>
      <c r="C148" s="88" t="s">
        <v>1146</v>
      </c>
      <c r="D148" s="88">
        <v>2</v>
      </c>
      <c r="E148" s="88">
        <v>2.1</v>
      </c>
      <c r="F148" s="88" t="s">
        <v>655</v>
      </c>
      <c r="G148" s="76" t="s">
        <v>1147</v>
      </c>
      <c r="H148" s="76" t="s">
        <v>1148</v>
      </c>
      <c r="I148" s="76" t="s">
        <v>560</v>
      </c>
      <c r="J148" s="71">
        <v>1487271.41</v>
      </c>
      <c r="K148" s="71">
        <v>1264180.69</v>
      </c>
      <c r="L148" s="71">
        <v>488702.95</v>
      </c>
      <c r="M148" s="71">
        <f t="shared" si="1"/>
        <v>775477.74</v>
      </c>
      <c r="N148" s="71" t="s">
        <v>1145</v>
      </c>
    </row>
    <row r="149" spans="1:14" ht="82.5">
      <c r="A149" s="70">
        <v>145</v>
      </c>
      <c r="B149" s="70"/>
      <c r="C149" s="88" t="s">
        <v>1149</v>
      </c>
      <c r="D149" s="88">
        <v>2</v>
      </c>
      <c r="E149" s="88">
        <v>2.1</v>
      </c>
      <c r="F149" s="88" t="s">
        <v>557</v>
      </c>
      <c r="G149" s="76" t="s">
        <v>1150</v>
      </c>
      <c r="H149" s="76" t="s">
        <v>1151</v>
      </c>
      <c r="I149" s="76" t="s">
        <v>590</v>
      </c>
      <c r="J149" s="71">
        <v>360279.12</v>
      </c>
      <c r="K149" s="71">
        <v>306237.24</v>
      </c>
      <c r="L149" s="71">
        <v>160472.06</v>
      </c>
      <c r="M149" s="71">
        <f t="shared" si="1"/>
        <v>145765.18</v>
      </c>
      <c r="N149" s="71" t="s">
        <v>1145</v>
      </c>
    </row>
    <row r="150" spans="1:14" ht="198">
      <c r="A150" s="70">
        <v>146</v>
      </c>
      <c r="B150" s="70"/>
      <c r="C150" s="88" t="s">
        <v>1152</v>
      </c>
      <c r="D150" s="88">
        <v>1</v>
      </c>
      <c r="E150" s="88">
        <v>1.2</v>
      </c>
      <c r="F150" s="88" t="s">
        <v>655</v>
      </c>
      <c r="G150" s="76" t="s">
        <v>1153</v>
      </c>
      <c r="H150" s="76" t="s">
        <v>1154</v>
      </c>
      <c r="I150" s="76" t="s">
        <v>560</v>
      </c>
      <c r="J150" s="71">
        <v>5699612.8700000001</v>
      </c>
      <c r="K150" s="71">
        <v>4844670.93</v>
      </c>
      <c r="L150" s="71">
        <v>2249003.04</v>
      </c>
      <c r="M150" s="71">
        <f t="shared" si="1"/>
        <v>2595667.8899999997</v>
      </c>
      <c r="N150" s="71" t="s">
        <v>1155</v>
      </c>
    </row>
    <row r="151" spans="1:14" ht="115.5">
      <c r="A151" s="70">
        <v>147</v>
      </c>
      <c r="B151" s="70"/>
      <c r="C151" s="88" t="s">
        <v>1156</v>
      </c>
      <c r="D151" s="88">
        <v>2</v>
      </c>
      <c r="E151" s="88">
        <v>2.1</v>
      </c>
      <c r="F151" s="88" t="s">
        <v>557</v>
      </c>
      <c r="G151" s="76" t="s">
        <v>1157</v>
      </c>
      <c r="H151" s="76" t="s">
        <v>1158</v>
      </c>
      <c r="I151" s="76" t="s">
        <v>590</v>
      </c>
      <c r="J151" s="71">
        <v>498151.73</v>
      </c>
      <c r="K151" s="71">
        <v>423428.96</v>
      </c>
      <c r="L151" s="71">
        <v>294903.92</v>
      </c>
      <c r="M151" s="71">
        <f t="shared" si="1"/>
        <v>128525.04000000004</v>
      </c>
      <c r="N151" s="71" t="s">
        <v>1155</v>
      </c>
    </row>
    <row r="152" spans="1:14" ht="115.5">
      <c r="A152" s="70">
        <v>148</v>
      </c>
      <c r="B152" s="70"/>
      <c r="C152" s="88" t="s">
        <v>1159</v>
      </c>
      <c r="D152" s="88">
        <v>3</v>
      </c>
      <c r="E152" s="88">
        <v>3.1</v>
      </c>
      <c r="F152" s="88" t="s">
        <v>655</v>
      </c>
      <c r="G152" s="76" t="s">
        <v>1160</v>
      </c>
      <c r="H152" s="76" t="s">
        <v>1161</v>
      </c>
      <c r="I152" s="76" t="s">
        <v>560</v>
      </c>
      <c r="J152" s="71">
        <v>987468.06</v>
      </c>
      <c r="K152" s="71">
        <v>839347.84</v>
      </c>
      <c r="L152" s="71">
        <v>414727.91</v>
      </c>
      <c r="M152" s="71">
        <f t="shared" si="1"/>
        <v>424619.93</v>
      </c>
      <c r="N152" s="71" t="s">
        <v>1155</v>
      </c>
    </row>
    <row r="153" spans="1:14" ht="33">
      <c r="A153" s="70">
        <v>149</v>
      </c>
      <c r="B153" s="70"/>
      <c r="C153" s="88" t="s">
        <v>1162</v>
      </c>
      <c r="D153" s="88">
        <v>2</v>
      </c>
      <c r="E153" s="88">
        <v>2.1</v>
      </c>
      <c r="F153" s="88" t="s">
        <v>557</v>
      </c>
      <c r="G153" s="76" t="s">
        <v>1163</v>
      </c>
      <c r="H153" s="76" t="s">
        <v>1138</v>
      </c>
      <c r="I153" s="76" t="s">
        <v>560</v>
      </c>
      <c r="J153" s="71">
        <v>495103.46</v>
      </c>
      <c r="K153" s="71">
        <v>420837.93</v>
      </c>
      <c r="L153" s="71">
        <v>214055.8</v>
      </c>
      <c r="M153" s="71">
        <f t="shared" si="1"/>
        <v>206782.13</v>
      </c>
      <c r="N153" s="71" t="s">
        <v>1164</v>
      </c>
    </row>
    <row r="154" spans="1:14" ht="49.5">
      <c r="A154" s="70">
        <v>150</v>
      </c>
      <c r="B154" s="70"/>
      <c r="C154" s="88" t="s">
        <v>1165</v>
      </c>
      <c r="D154" s="88">
        <v>2</v>
      </c>
      <c r="E154" s="88">
        <v>2.1</v>
      </c>
      <c r="F154" s="88" t="s">
        <v>655</v>
      </c>
      <c r="G154" s="76" t="s">
        <v>1166</v>
      </c>
      <c r="H154" s="76" t="s">
        <v>1167</v>
      </c>
      <c r="I154" s="76" t="s">
        <v>590</v>
      </c>
      <c r="J154" s="71">
        <v>1473253.99</v>
      </c>
      <c r="K154" s="71">
        <v>1252265.8700000001</v>
      </c>
      <c r="L154" s="71">
        <v>1098851.8899999999</v>
      </c>
      <c r="M154" s="71">
        <f t="shared" si="1"/>
        <v>153413.98000000021</v>
      </c>
      <c r="N154" s="71" t="s">
        <v>1168</v>
      </c>
    </row>
    <row r="155" spans="1:14" ht="49.5">
      <c r="A155" s="70">
        <v>151</v>
      </c>
      <c r="B155" s="70"/>
      <c r="C155" s="88" t="s">
        <v>1169</v>
      </c>
      <c r="D155" s="88">
        <v>2</v>
      </c>
      <c r="E155" s="88">
        <v>2.1</v>
      </c>
      <c r="F155" s="88" t="s">
        <v>557</v>
      </c>
      <c r="G155" s="76" t="s">
        <v>1170</v>
      </c>
      <c r="H155" s="76" t="s">
        <v>1171</v>
      </c>
      <c r="I155" s="76" t="s">
        <v>560</v>
      </c>
      <c r="J155" s="71">
        <v>486028.75</v>
      </c>
      <c r="K155" s="71">
        <v>413124.43</v>
      </c>
      <c r="L155" s="71">
        <v>163047.82</v>
      </c>
      <c r="M155" s="71">
        <f t="shared" si="1"/>
        <v>250076.61</v>
      </c>
      <c r="N155" s="71" t="s">
        <v>1172</v>
      </c>
    </row>
    <row r="156" spans="1:14" ht="115.5">
      <c r="A156" s="70">
        <v>152</v>
      </c>
      <c r="B156" s="70"/>
      <c r="C156" s="88" t="s">
        <v>1173</v>
      </c>
      <c r="D156" s="88">
        <v>2</v>
      </c>
      <c r="E156" s="88">
        <v>2.1</v>
      </c>
      <c r="F156" s="88" t="s">
        <v>557</v>
      </c>
      <c r="G156" s="76" t="s">
        <v>1174</v>
      </c>
      <c r="H156" s="76" t="s">
        <v>1175</v>
      </c>
      <c r="I156" s="76" t="s">
        <v>560</v>
      </c>
      <c r="J156" s="71">
        <v>508730.23</v>
      </c>
      <c r="K156" s="71">
        <v>432420.68</v>
      </c>
      <c r="L156" s="71">
        <v>207051.16</v>
      </c>
      <c r="M156" s="71">
        <f t="shared" si="1"/>
        <v>225369.52</v>
      </c>
      <c r="N156" s="71" t="s">
        <v>1176</v>
      </c>
    </row>
    <row r="157" spans="1:14" ht="132">
      <c r="A157" s="70">
        <v>153</v>
      </c>
      <c r="B157" s="70"/>
      <c r="C157" s="88" t="s">
        <v>1177</v>
      </c>
      <c r="D157" s="88">
        <v>2</v>
      </c>
      <c r="E157" s="88">
        <v>2.1</v>
      </c>
      <c r="F157" s="88" t="s">
        <v>557</v>
      </c>
      <c r="G157" s="76" t="s">
        <v>1178</v>
      </c>
      <c r="H157" s="76" t="s">
        <v>1179</v>
      </c>
      <c r="I157" s="76" t="s">
        <v>560</v>
      </c>
      <c r="J157" s="71">
        <v>211000.5</v>
      </c>
      <c r="K157" s="71">
        <v>179350.42</v>
      </c>
      <c r="L157" s="71">
        <v>66404.649999999994</v>
      </c>
      <c r="M157" s="71">
        <f t="shared" si="1"/>
        <v>112945.77000000002</v>
      </c>
      <c r="N157" s="71" t="s">
        <v>1180</v>
      </c>
    </row>
    <row r="158" spans="1:14" ht="115.5">
      <c r="A158" s="70">
        <v>154</v>
      </c>
      <c r="B158" s="70"/>
      <c r="C158" s="88" t="s">
        <v>1181</v>
      </c>
      <c r="D158" s="88">
        <v>2</v>
      </c>
      <c r="E158" s="88">
        <v>2.1</v>
      </c>
      <c r="F158" s="88" t="s">
        <v>557</v>
      </c>
      <c r="G158" s="76" t="s">
        <v>1182</v>
      </c>
      <c r="H158" s="76" t="s">
        <v>1183</v>
      </c>
      <c r="I158" s="76" t="s">
        <v>560</v>
      </c>
      <c r="J158" s="71">
        <v>475700.38</v>
      </c>
      <c r="K158" s="71">
        <v>404345.32</v>
      </c>
      <c r="L158" s="71">
        <v>150428.07</v>
      </c>
      <c r="M158" s="71">
        <f t="shared" si="1"/>
        <v>253917.25</v>
      </c>
      <c r="N158" s="71" t="s">
        <v>1184</v>
      </c>
    </row>
    <row r="159" spans="1:14" ht="132">
      <c r="A159" s="70">
        <v>155</v>
      </c>
      <c r="B159" s="70"/>
      <c r="C159" s="88" t="s">
        <v>1185</v>
      </c>
      <c r="D159" s="88">
        <v>2</v>
      </c>
      <c r="E159" s="88">
        <v>2.1</v>
      </c>
      <c r="F159" s="88" t="s">
        <v>557</v>
      </c>
      <c r="G159" s="76" t="s">
        <v>1186</v>
      </c>
      <c r="H159" s="76" t="s">
        <v>1187</v>
      </c>
      <c r="I159" s="76" t="s">
        <v>560</v>
      </c>
      <c r="J159" s="71">
        <v>479655.05</v>
      </c>
      <c r="K159" s="71">
        <v>407706.78</v>
      </c>
      <c r="L159" s="71">
        <v>112439.45</v>
      </c>
      <c r="M159" s="71">
        <f>K159-L159</f>
        <v>295267.33</v>
      </c>
      <c r="N159" s="71" t="s">
        <v>1188</v>
      </c>
    </row>
    <row r="160" spans="1:14" ht="99">
      <c r="A160" s="70">
        <v>156</v>
      </c>
      <c r="B160" s="70"/>
      <c r="C160" s="88" t="s">
        <v>1189</v>
      </c>
      <c r="D160" s="88">
        <v>2</v>
      </c>
      <c r="E160" s="88">
        <v>2.1</v>
      </c>
      <c r="F160" s="88" t="s">
        <v>655</v>
      </c>
      <c r="G160" s="76" t="s">
        <v>1190</v>
      </c>
      <c r="H160" s="76" t="s">
        <v>565</v>
      </c>
      <c r="I160" s="76" t="s">
        <v>560</v>
      </c>
      <c r="J160" s="71">
        <v>1499902.7</v>
      </c>
      <c r="K160" s="71">
        <v>1274917.29</v>
      </c>
      <c r="L160" s="71">
        <v>749914.06</v>
      </c>
      <c r="M160" s="71">
        <v>749988.64</v>
      </c>
      <c r="N160" s="71" t="s">
        <v>1191</v>
      </c>
    </row>
    <row r="161" spans="1:14" ht="66">
      <c r="A161" s="70">
        <v>157</v>
      </c>
      <c r="B161" s="70"/>
      <c r="C161" s="88" t="s">
        <v>1192</v>
      </c>
      <c r="D161" s="88">
        <v>2</v>
      </c>
      <c r="E161" s="88">
        <v>2.1</v>
      </c>
      <c r="F161" s="88" t="s">
        <v>655</v>
      </c>
      <c r="G161" s="76" t="s">
        <v>1193</v>
      </c>
      <c r="H161" s="76" t="s">
        <v>1194</v>
      </c>
      <c r="I161" s="76" t="s">
        <v>560</v>
      </c>
      <c r="J161" s="71">
        <v>1499991.21</v>
      </c>
      <c r="K161" s="71">
        <v>1274992.51</v>
      </c>
      <c r="L161" s="71">
        <v>377582.43</v>
      </c>
      <c r="M161" s="71">
        <f>K161-L161</f>
        <v>897410.08000000007</v>
      </c>
      <c r="N161" s="71" t="s">
        <v>1195</v>
      </c>
    </row>
    <row r="162" spans="1:14" ht="165">
      <c r="A162" s="70">
        <v>158</v>
      </c>
      <c r="B162" s="70"/>
      <c r="C162" s="88" t="s">
        <v>1196</v>
      </c>
      <c r="D162" s="88">
        <v>5</v>
      </c>
      <c r="E162" s="88">
        <v>5.0999999999999996</v>
      </c>
      <c r="F162" s="88" t="s">
        <v>655</v>
      </c>
      <c r="G162" s="76" t="s">
        <v>1197</v>
      </c>
      <c r="H162" s="76" t="s">
        <v>1198</v>
      </c>
      <c r="I162" s="76" t="s">
        <v>560</v>
      </c>
      <c r="J162" s="71">
        <v>1081938.54</v>
      </c>
      <c r="K162" s="71">
        <v>919647.75</v>
      </c>
      <c r="L162" s="71">
        <v>101840.82</v>
      </c>
      <c r="M162" s="71">
        <f>K162-L162</f>
        <v>817806.92999999993</v>
      </c>
      <c r="N162" s="71" t="s">
        <v>1199</v>
      </c>
    </row>
    <row r="163" spans="1:14" ht="82.5">
      <c r="A163" s="70">
        <v>159</v>
      </c>
      <c r="B163" s="70"/>
      <c r="C163" s="88" t="s">
        <v>1200</v>
      </c>
      <c r="D163" s="88">
        <v>3</v>
      </c>
      <c r="E163" s="88">
        <v>3.1</v>
      </c>
      <c r="F163" s="88" t="s">
        <v>655</v>
      </c>
      <c r="G163" s="76" t="s">
        <v>1201</v>
      </c>
      <c r="H163" s="76" t="s">
        <v>1202</v>
      </c>
      <c r="I163" s="76" t="s">
        <v>560</v>
      </c>
      <c r="J163" s="71">
        <v>800216.17</v>
      </c>
      <c r="K163" s="71">
        <v>518237.11</v>
      </c>
      <c r="L163" s="71">
        <v>239682.2</v>
      </c>
      <c r="M163" s="71">
        <f>K163-L163</f>
        <v>278554.90999999997</v>
      </c>
      <c r="N163" s="71" t="s">
        <v>1203</v>
      </c>
    </row>
    <row r="164" spans="1:14" ht="66">
      <c r="A164" s="70">
        <v>160</v>
      </c>
      <c r="B164" s="70"/>
      <c r="C164" s="88" t="s">
        <v>1204</v>
      </c>
      <c r="D164" s="88">
        <v>1</v>
      </c>
      <c r="E164" s="88">
        <v>1.1000000000000001</v>
      </c>
      <c r="F164" s="88" t="s">
        <v>655</v>
      </c>
      <c r="G164" s="76" t="s">
        <v>1205</v>
      </c>
      <c r="H164" s="76" t="s">
        <v>1206</v>
      </c>
      <c r="I164" s="76" t="s">
        <v>590</v>
      </c>
      <c r="J164" s="71">
        <v>7669032.9500000002</v>
      </c>
      <c r="K164" s="71">
        <v>6518678</v>
      </c>
      <c r="L164" s="71">
        <v>3645129.5</v>
      </c>
      <c r="M164" s="71">
        <f>K164-L164</f>
        <v>2873548.5</v>
      </c>
      <c r="N164" s="71" t="s">
        <v>1207</v>
      </c>
    </row>
    <row r="165" spans="1:14" ht="99">
      <c r="A165" s="70">
        <v>161</v>
      </c>
      <c r="B165" s="70"/>
      <c r="C165" s="88" t="s">
        <v>1208</v>
      </c>
      <c r="D165" s="88">
        <v>1</v>
      </c>
      <c r="E165" s="88">
        <v>1.2</v>
      </c>
      <c r="F165" s="88" t="s">
        <v>655</v>
      </c>
      <c r="G165" s="76" t="s">
        <v>1209</v>
      </c>
      <c r="H165" s="76" t="s">
        <v>1210</v>
      </c>
      <c r="I165" s="76" t="s">
        <v>590</v>
      </c>
      <c r="J165" s="71">
        <v>5946041.7599999998</v>
      </c>
      <c r="K165" s="71">
        <v>5054135.4800000004</v>
      </c>
      <c r="L165" s="71">
        <f>K165-M165</f>
        <v>3054136.16</v>
      </c>
      <c r="M165" s="71">
        <v>1999999.32</v>
      </c>
      <c r="N165" s="71" t="s">
        <v>1211</v>
      </c>
    </row>
    <row r="166" spans="1:14" ht="99">
      <c r="A166" s="70">
        <v>162</v>
      </c>
      <c r="B166" s="70"/>
      <c r="C166" s="88" t="s">
        <v>1212</v>
      </c>
      <c r="D166" s="88">
        <v>1</v>
      </c>
      <c r="E166" s="88">
        <v>1.1000000000000001</v>
      </c>
      <c r="F166" s="88" t="s">
        <v>655</v>
      </c>
      <c r="G166" s="76" t="s">
        <v>1213</v>
      </c>
      <c r="H166" s="76" t="s">
        <v>1214</v>
      </c>
      <c r="I166" s="76" t="s">
        <v>590</v>
      </c>
      <c r="J166" s="71">
        <v>7049095.8700000001</v>
      </c>
      <c r="K166" s="71">
        <v>5991731.4800000004</v>
      </c>
      <c r="L166" s="71">
        <v>2961909.66</v>
      </c>
      <c r="M166" s="71">
        <v>3029821.82</v>
      </c>
      <c r="N166" s="71" t="s">
        <v>1215</v>
      </c>
    </row>
    <row r="167" spans="1:14" ht="99">
      <c r="A167" s="70">
        <v>163</v>
      </c>
      <c r="B167" s="70"/>
      <c r="C167" s="88" t="s">
        <v>1216</v>
      </c>
      <c r="D167" s="88">
        <v>5</v>
      </c>
      <c r="E167" s="88">
        <v>5.0999999999999996</v>
      </c>
      <c r="F167" s="88" t="s">
        <v>655</v>
      </c>
      <c r="G167" s="76" t="s">
        <v>1217</v>
      </c>
      <c r="H167" s="76" t="s">
        <v>1218</v>
      </c>
      <c r="I167" s="76" t="s">
        <v>560</v>
      </c>
      <c r="J167" s="71">
        <v>1450529.96</v>
      </c>
      <c r="K167" s="71">
        <v>1232950.46</v>
      </c>
      <c r="L167" s="71">
        <v>592837.48</v>
      </c>
      <c r="M167" s="71">
        <v>640112.98</v>
      </c>
      <c r="N167" s="71" t="s">
        <v>1219</v>
      </c>
    </row>
    <row r="168" spans="1:14" ht="148.5">
      <c r="A168" s="70">
        <v>164</v>
      </c>
      <c r="B168" s="70"/>
      <c r="C168" s="88" t="s">
        <v>1220</v>
      </c>
      <c r="D168" s="88">
        <v>2</v>
      </c>
      <c r="E168" s="88">
        <v>2.1</v>
      </c>
      <c r="F168" s="88" t="s">
        <v>655</v>
      </c>
      <c r="G168" s="76" t="s">
        <v>1221</v>
      </c>
      <c r="H168" s="76" t="s">
        <v>1222</v>
      </c>
      <c r="I168" s="76" t="s">
        <v>560</v>
      </c>
      <c r="J168" s="71">
        <v>419379.44</v>
      </c>
      <c r="K168" s="71">
        <v>356472.52</v>
      </c>
      <c r="L168" s="71">
        <v>169397.91</v>
      </c>
      <c r="M168" s="71">
        <v>187074.61</v>
      </c>
      <c r="N168" s="71" t="s">
        <v>1223</v>
      </c>
    </row>
    <row r="169" spans="1:14" ht="66">
      <c r="A169" s="70">
        <v>165</v>
      </c>
      <c r="B169" s="70"/>
      <c r="C169" s="88" t="s">
        <v>1224</v>
      </c>
      <c r="D169" s="88">
        <v>1</v>
      </c>
      <c r="E169" s="88">
        <v>1.1000000000000001</v>
      </c>
      <c r="F169" s="88" t="s">
        <v>655</v>
      </c>
      <c r="G169" s="76" t="s">
        <v>1225</v>
      </c>
      <c r="H169" s="76" t="s">
        <v>1053</v>
      </c>
      <c r="I169" s="76" t="s">
        <v>590</v>
      </c>
      <c r="J169" s="71">
        <v>4945538.25</v>
      </c>
      <c r="K169" s="71">
        <v>4203707.51</v>
      </c>
      <c r="L169" s="71">
        <v>2225552.1</v>
      </c>
      <c r="M169" s="71">
        <v>1978155.41</v>
      </c>
      <c r="N169" s="71" t="s">
        <v>1226</v>
      </c>
    </row>
    <row r="170" spans="1:14" ht="33">
      <c r="A170" s="70">
        <v>166</v>
      </c>
      <c r="B170" s="70"/>
      <c r="C170" s="88" t="s">
        <v>1227</v>
      </c>
      <c r="D170" s="88">
        <v>3</v>
      </c>
      <c r="E170" s="88">
        <v>3.1</v>
      </c>
      <c r="F170" s="88" t="s">
        <v>557</v>
      </c>
      <c r="G170" s="76" t="s">
        <v>1228</v>
      </c>
      <c r="H170" s="76" t="s">
        <v>1229</v>
      </c>
      <c r="I170" s="76" t="s">
        <v>560</v>
      </c>
      <c r="J170" s="71">
        <v>348686.88</v>
      </c>
      <c r="K170" s="71">
        <v>296383.83</v>
      </c>
      <c r="L170" s="71">
        <v>95650.92</v>
      </c>
      <c r="M170" s="71">
        <f>K170-L170</f>
        <v>200732.91000000003</v>
      </c>
      <c r="N170" s="71" t="s">
        <v>1230</v>
      </c>
    </row>
    <row r="171" spans="1:14" ht="132">
      <c r="A171" s="70">
        <v>167</v>
      </c>
      <c r="B171" s="70"/>
      <c r="C171" s="88" t="s">
        <v>1231</v>
      </c>
      <c r="D171" s="88">
        <v>1</v>
      </c>
      <c r="E171" s="88">
        <v>1.1000000000000001</v>
      </c>
      <c r="F171" s="88" t="s">
        <v>655</v>
      </c>
      <c r="G171" s="76" t="s">
        <v>1232</v>
      </c>
      <c r="H171" s="76" t="s">
        <v>1233</v>
      </c>
      <c r="I171" s="76" t="s">
        <v>560</v>
      </c>
      <c r="J171" s="71">
        <v>4769687.25</v>
      </c>
      <c r="K171" s="71">
        <v>4054234.14</v>
      </c>
      <c r="L171" s="71">
        <v>587839.43000000005</v>
      </c>
      <c r="M171" s="71">
        <f>K171-L171</f>
        <v>3466394.71</v>
      </c>
      <c r="N171" s="71" t="s">
        <v>253</v>
      </c>
    </row>
    <row r="172" spans="1:14" ht="82.5">
      <c r="A172" s="70">
        <v>168</v>
      </c>
      <c r="B172" s="70"/>
      <c r="C172" s="88" t="s">
        <v>1234</v>
      </c>
      <c r="D172" s="88">
        <v>3</v>
      </c>
      <c r="E172" s="88">
        <v>3.1</v>
      </c>
      <c r="F172" s="88" t="s">
        <v>557</v>
      </c>
      <c r="G172" s="76" t="s">
        <v>1235</v>
      </c>
      <c r="H172" s="76" t="s">
        <v>1236</v>
      </c>
      <c r="I172" s="76" t="s">
        <v>560</v>
      </c>
      <c r="J172" s="71">
        <v>278390.69</v>
      </c>
      <c r="K172" s="71">
        <v>236632.07</v>
      </c>
      <c r="L172" s="71">
        <v>114248.05</v>
      </c>
      <c r="M172" s="71">
        <v>122384.02</v>
      </c>
      <c r="N172" s="71" t="s">
        <v>1237</v>
      </c>
    </row>
    <row r="173" spans="1:14" ht="99">
      <c r="A173" s="70">
        <v>169</v>
      </c>
      <c r="B173" s="70"/>
      <c r="C173" s="88" t="s">
        <v>2392</v>
      </c>
      <c r="D173" s="88">
        <v>1</v>
      </c>
      <c r="E173" s="88">
        <v>1.1000000000000001</v>
      </c>
      <c r="F173" s="88" t="s">
        <v>655</v>
      </c>
      <c r="G173" s="76" t="s">
        <v>1240</v>
      </c>
      <c r="H173" s="76" t="s">
        <v>1239</v>
      </c>
      <c r="I173" s="76" t="s">
        <v>560</v>
      </c>
      <c r="J173" s="71">
        <v>7737783.7999999998</v>
      </c>
      <c r="K173" s="71">
        <v>6577116.2199999997</v>
      </c>
      <c r="L173" s="71">
        <v>3399999.89</v>
      </c>
      <c r="M173" s="71">
        <v>3177116.33</v>
      </c>
      <c r="N173" s="71" t="s">
        <v>2393</v>
      </c>
    </row>
    <row r="174" spans="1:14" ht="66">
      <c r="A174" s="70">
        <v>170</v>
      </c>
      <c r="B174" s="70"/>
      <c r="C174" s="27" t="s">
        <v>516</v>
      </c>
      <c r="D174" s="88">
        <v>3</v>
      </c>
      <c r="E174" s="88">
        <v>3.1</v>
      </c>
      <c r="F174" s="88" t="s">
        <v>655</v>
      </c>
      <c r="G174" s="76" t="s">
        <v>517</v>
      </c>
      <c r="H174" s="76" t="s">
        <v>2549</v>
      </c>
      <c r="I174" s="76" t="s">
        <v>590</v>
      </c>
      <c r="J174" s="71">
        <v>994135.1</v>
      </c>
      <c r="K174" s="71">
        <v>845014.81</v>
      </c>
      <c r="L174" s="71">
        <v>526101.65</v>
      </c>
      <c r="M174" s="71">
        <v>318913.15999999997</v>
      </c>
      <c r="N174" s="71" t="s">
        <v>2550</v>
      </c>
    </row>
    <row r="175" spans="1:14" ht="60">
      <c r="A175" s="70">
        <v>171</v>
      </c>
      <c r="B175" s="370"/>
      <c r="C175" s="88" t="s">
        <v>2885</v>
      </c>
      <c r="D175" s="88">
        <v>3</v>
      </c>
      <c r="E175" s="88">
        <v>3.1</v>
      </c>
      <c r="F175" s="88" t="s">
        <v>655</v>
      </c>
      <c r="G175" s="369" t="s">
        <v>2608</v>
      </c>
      <c r="H175" s="1" t="s">
        <v>993</v>
      </c>
      <c r="I175" s="76" t="s">
        <v>590</v>
      </c>
      <c r="J175" s="71">
        <v>941964.13</v>
      </c>
      <c r="K175" s="71">
        <v>800669.5</v>
      </c>
      <c r="L175" s="71">
        <v>396443.8</v>
      </c>
      <c r="M175" s="71">
        <v>404225.7</v>
      </c>
      <c r="N175" s="71" t="s">
        <v>2655</v>
      </c>
    </row>
    <row r="176" spans="1:14" ht="99">
      <c r="A176" s="70">
        <v>172</v>
      </c>
      <c r="B176" s="370"/>
      <c r="C176" s="88" t="s">
        <v>2844</v>
      </c>
      <c r="D176" s="88">
        <v>5</v>
      </c>
      <c r="E176" s="88">
        <v>5.0999999999999996</v>
      </c>
      <c r="F176" s="88" t="s">
        <v>655</v>
      </c>
      <c r="G176" s="76" t="s">
        <v>2846</v>
      </c>
      <c r="H176" s="76" t="s">
        <v>2845</v>
      </c>
      <c r="I176" s="76" t="s">
        <v>590</v>
      </c>
      <c r="J176" s="71">
        <v>811253.08</v>
      </c>
      <c r="K176" s="71">
        <v>689565.11</v>
      </c>
      <c r="L176" s="71">
        <v>522518.88</v>
      </c>
      <c r="M176" s="71">
        <v>167046.23000000001</v>
      </c>
      <c r="N176" s="71" t="s">
        <v>2886</v>
      </c>
    </row>
  </sheetData>
  <dataValidations count="1">
    <dataValidation type="list" allowBlank="1" showInputMessage="1" showErrorMessage="1" sqref="I4">
      <formula1>$I$9:$I$10</formula1>
    </dataValidation>
  </dataValidation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49"/>
  <sheetViews>
    <sheetView topLeftCell="A41" zoomScale="92" zoomScaleNormal="92" workbookViewId="0">
      <selection activeCell="J55" sqref="J55"/>
    </sheetView>
  </sheetViews>
  <sheetFormatPr defaultRowHeight="15"/>
  <cols>
    <col min="1" max="1" width="7.5703125" style="26" customWidth="1"/>
    <col min="2" max="2" width="13.42578125" style="26" customWidth="1"/>
    <col min="3" max="3" width="17.42578125" style="26" customWidth="1"/>
    <col min="4" max="4" width="16.5703125" style="26" customWidth="1"/>
    <col min="5" max="6" width="14.5703125" style="26" customWidth="1"/>
    <col min="7" max="7" width="31.42578125" style="26" customWidth="1"/>
    <col min="8" max="8" width="15.42578125" style="26" customWidth="1"/>
    <col min="9" max="9" width="34.42578125" style="26" customWidth="1"/>
    <col min="10" max="10" width="22.5703125" style="26" customWidth="1"/>
    <col min="11" max="11" width="28.42578125" style="26" customWidth="1"/>
    <col min="12" max="12" width="19" style="26" customWidth="1"/>
  </cols>
  <sheetData>
    <row r="1" spans="1:15">
      <c r="A1" s="850" t="s">
        <v>2493</v>
      </c>
      <c r="B1" s="850"/>
      <c r="C1" s="850"/>
      <c r="D1" s="850"/>
      <c r="E1" s="850"/>
      <c r="F1" s="850"/>
      <c r="G1" s="850"/>
      <c r="H1" s="850"/>
      <c r="I1" s="850"/>
      <c r="J1" s="850"/>
      <c r="K1" s="850"/>
    </row>
    <row r="3" spans="1:15" ht="30">
      <c r="A3" s="24" t="s">
        <v>0</v>
      </c>
      <c r="B3" s="24" t="s">
        <v>9</v>
      </c>
      <c r="C3" s="24" t="s">
        <v>1</v>
      </c>
      <c r="D3" s="24" t="s">
        <v>2</v>
      </c>
      <c r="E3" s="24" t="s">
        <v>14</v>
      </c>
      <c r="F3" s="24" t="s">
        <v>15</v>
      </c>
      <c r="G3" s="24" t="s">
        <v>3</v>
      </c>
      <c r="H3" s="24" t="s">
        <v>4</v>
      </c>
      <c r="I3" s="24" t="s">
        <v>5</v>
      </c>
      <c r="J3" s="24" t="s">
        <v>6</v>
      </c>
      <c r="K3" s="24" t="s">
        <v>7</v>
      </c>
      <c r="L3" s="24" t="s">
        <v>8</v>
      </c>
    </row>
    <row r="4" spans="1:15" s="15" customFormat="1" ht="60" hidden="1">
      <c r="A4" s="8">
        <v>1</v>
      </c>
      <c r="B4" s="8" t="s">
        <v>13</v>
      </c>
      <c r="C4" s="9" t="s">
        <v>10</v>
      </c>
      <c r="D4" s="8" t="s">
        <v>11</v>
      </c>
      <c r="E4" s="8"/>
      <c r="F4" s="8"/>
      <c r="G4" s="8" t="s">
        <v>12</v>
      </c>
      <c r="H4" s="10">
        <v>327071.96000000002</v>
      </c>
      <c r="I4" s="11">
        <v>43556</v>
      </c>
      <c r="J4" s="8" t="s">
        <v>103</v>
      </c>
      <c r="K4" s="11">
        <v>43617</v>
      </c>
      <c r="L4" s="11">
        <v>43613</v>
      </c>
      <c r="M4" s="16"/>
      <c r="N4" s="16"/>
      <c r="O4" s="16"/>
    </row>
    <row r="5" spans="1:15" s="15" customFormat="1" ht="75" hidden="1">
      <c r="A5" s="8">
        <v>2</v>
      </c>
      <c r="B5" s="8" t="s">
        <v>16</v>
      </c>
      <c r="C5" s="9" t="s">
        <v>17</v>
      </c>
      <c r="D5" s="8" t="s">
        <v>18</v>
      </c>
      <c r="E5" s="8"/>
      <c r="F5" s="8"/>
      <c r="G5" s="8" t="s">
        <v>19</v>
      </c>
      <c r="H5" s="10">
        <v>1175580</v>
      </c>
      <c r="I5" s="11">
        <v>43558</v>
      </c>
      <c r="J5" s="8" t="s">
        <v>103</v>
      </c>
      <c r="K5" s="11">
        <v>43619</v>
      </c>
      <c r="L5" s="11">
        <v>43613</v>
      </c>
      <c r="M5" s="16"/>
      <c r="N5" s="16"/>
      <c r="O5" s="16"/>
    </row>
    <row r="6" spans="1:15" s="15" customFormat="1" ht="60" hidden="1">
      <c r="A6" s="8">
        <v>3</v>
      </c>
      <c r="B6" s="8" t="s">
        <v>22</v>
      </c>
      <c r="C6" s="9" t="s">
        <v>25</v>
      </c>
      <c r="D6" s="9" t="s">
        <v>23</v>
      </c>
      <c r="E6" s="9" t="s">
        <v>24</v>
      </c>
      <c r="F6" s="9"/>
      <c r="G6" s="8" t="s">
        <v>26</v>
      </c>
      <c r="H6" s="10">
        <v>758992.5</v>
      </c>
      <c r="I6" s="11">
        <v>43578</v>
      </c>
      <c r="J6" s="8" t="s">
        <v>103</v>
      </c>
      <c r="K6" s="11">
        <v>43639</v>
      </c>
      <c r="L6" s="11">
        <v>43634</v>
      </c>
      <c r="M6" s="16"/>
      <c r="N6" s="16"/>
      <c r="O6" s="16"/>
    </row>
    <row r="7" spans="1:15" s="15" customFormat="1" ht="60" hidden="1">
      <c r="A7" s="8">
        <v>4</v>
      </c>
      <c r="B7" s="8" t="s">
        <v>28</v>
      </c>
      <c r="C7" s="9" t="s">
        <v>30</v>
      </c>
      <c r="D7" s="9" t="s">
        <v>31</v>
      </c>
      <c r="E7" s="9" t="s">
        <v>24</v>
      </c>
      <c r="F7" s="9"/>
      <c r="G7" s="8" t="s">
        <v>32</v>
      </c>
      <c r="H7" s="10">
        <v>301480.2</v>
      </c>
      <c r="I7" s="11">
        <v>43598</v>
      </c>
      <c r="J7" s="8" t="s">
        <v>103</v>
      </c>
      <c r="K7" s="11">
        <v>43630</v>
      </c>
      <c r="L7" s="11">
        <v>43628</v>
      </c>
      <c r="M7" s="16"/>
      <c r="N7" s="16"/>
      <c r="O7" s="16"/>
    </row>
    <row r="8" spans="1:15" s="15" customFormat="1" ht="75" hidden="1">
      <c r="A8" s="8">
        <v>5</v>
      </c>
      <c r="B8" s="8" t="s">
        <v>27</v>
      </c>
      <c r="C8" s="9" t="s">
        <v>33</v>
      </c>
      <c r="D8" s="9" t="s">
        <v>34</v>
      </c>
      <c r="E8" s="9" t="s">
        <v>35</v>
      </c>
      <c r="F8" s="9" t="s">
        <v>36</v>
      </c>
      <c r="G8" s="8" t="s">
        <v>37</v>
      </c>
      <c r="H8" s="10">
        <v>852001.5</v>
      </c>
      <c r="I8" s="11">
        <v>43592</v>
      </c>
      <c r="J8" s="8" t="s">
        <v>103</v>
      </c>
      <c r="K8" s="11">
        <v>43630</v>
      </c>
      <c r="L8" s="11">
        <v>43629</v>
      </c>
    </row>
    <row r="9" spans="1:15" s="15" customFormat="1" ht="108.75" hidden="1" customHeight="1">
      <c r="A9" s="8">
        <v>6</v>
      </c>
      <c r="B9" s="8" t="s">
        <v>29</v>
      </c>
      <c r="C9" s="9" t="s">
        <v>39</v>
      </c>
      <c r="D9" s="9" t="s">
        <v>40</v>
      </c>
      <c r="E9" s="9"/>
      <c r="F9" s="9"/>
      <c r="G9" s="8" t="s">
        <v>38</v>
      </c>
      <c r="H9" s="10">
        <v>1093495.8400000001</v>
      </c>
      <c r="I9" s="11">
        <v>43602</v>
      </c>
      <c r="J9" s="8" t="s">
        <v>103</v>
      </c>
      <c r="K9" s="11">
        <v>43658</v>
      </c>
      <c r="L9" s="11">
        <v>43654</v>
      </c>
    </row>
    <row r="10" spans="1:15" s="15" customFormat="1" ht="108" hidden="1" customHeight="1">
      <c r="A10" s="8">
        <v>7</v>
      </c>
      <c r="B10" s="8" t="s">
        <v>42</v>
      </c>
      <c r="C10" s="9" t="s">
        <v>30</v>
      </c>
      <c r="D10" s="9" t="s">
        <v>41</v>
      </c>
      <c r="E10" s="9"/>
      <c r="F10" s="9"/>
      <c r="G10" s="8" t="s">
        <v>38</v>
      </c>
      <c r="H10" s="10">
        <v>195168.75</v>
      </c>
      <c r="I10" s="11">
        <v>43605</v>
      </c>
      <c r="J10" s="8" t="s">
        <v>103</v>
      </c>
      <c r="K10" s="11">
        <v>43661</v>
      </c>
      <c r="L10" s="11">
        <v>43643</v>
      </c>
    </row>
    <row r="11" spans="1:15" s="15" customFormat="1" ht="45" hidden="1">
      <c r="A11" s="8">
        <v>8</v>
      </c>
      <c r="B11" s="8" t="s">
        <v>45</v>
      </c>
      <c r="C11" s="8" t="s">
        <v>43</v>
      </c>
      <c r="D11" s="8" t="s">
        <v>44</v>
      </c>
      <c r="E11" s="8"/>
      <c r="F11" s="8"/>
      <c r="G11" s="8" t="s">
        <v>46</v>
      </c>
      <c r="H11" s="10">
        <v>760482.08</v>
      </c>
      <c r="I11" s="11">
        <v>43615</v>
      </c>
      <c r="J11" s="8" t="s">
        <v>103</v>
      </c>
      <c r="K11" s="11">
        <v>43658</v>
      </c>
      <c r="L11" s="11">
        <v>43654</v>
      </c>
    </row>
    <row r="12" spans="1:15" s="15" customFormat="1" ht="90" hidden="1">
      <c r="A12" s="8">
        <v>9</v>
      </c>
      <c r="B12" s="9" t="s">
        <v>47</v>
      </c>
      <c r="C12" s="8" t="s">
        <v>49</v>
      </c>
      <c r="D12" s="8" t="s">
        <v>43</v>
      </c>
      <c r="E12" s="8"/>
      <c r="F12" s="8"/>
      <c r="G12" s="9" t="s">
        <v>48</v>
      </c>
      <c r="H12" s="10">
        <v>714288.96</v>
      </c>
      <c r="I12" s="11">
        <v>43615</v>
      </c>
      <c r="J12" s="8" t="s">
        <v>103</v>
      </c>
      <c r="K12" s="11">
        <v>43676</v>
      </c>
      <c r="L12" s="11">
        <v>43675</v>
      </c>
    </row>
    <row r="13" spans="1:15" s="15" customFormat="1" ht="60" hidden="1">
      <c r="A13" s="8">
        <v>10</v>
      </c>
      <c r="B13" s="9" t="s">
        <v>50</v>
      </c>
      <c r="C13" s="8" t="s">
        <v>54</v>
      </c>
      <c r="D13" s="8" t="s">
        <v>55</v>
      </c>
      <c r="E13" s="8" t="s">
        <v>56</v>
      </c>
      <c r="F13" s="8"/>
      <c r="G13" s="9" t="s">
        <v>51</v>
      </c>
      <c r="H13" s="10">
        <v>424903.22000000003</v>
      </c>
      <c r="I13" s="11">
        <v>43615</v>
      </c>
      <c r="J13" s="8" t="s">
        <v>103</v>
      </c>
      <c r="K13" s="11">
        <v>43676</v>
      </c>
      <c r="L13" s="11">
        <v>43661</v>
      </c>
    </row>
    <row r="14" spans="1:15" s="15" customFormat="1" ht="36" hidden="1" customHeight="1">
      <c r="A14" s="8">
        <v>11</v>
      </c>
      <c r="B14" s="9" t="s">
        <v>52</v>
      </c>
      <c r="C14" s="8" t="s">
        <v>57</v>
      </c>
      <c r="D14" s="8" t="s">
        <v>58</v>
      </c>
      <c r="E14" s="8"/>
      <c r="F14" s="8"/>
      <c r="G14" s="9" t="s">
        <v>53</v>
      </c>
      <c r="H14" s="10">
        <v>365568</v>
      </c>
      <c r="I14" s="11">
        <v>43615</v>
      </c>
      <c r="J14" s="8" t="s">
        <v>103</v>
      </c>
      <c r="K14" s="11">
        <v>43676</v>
      </c>
      <c r="L14" s="11">
        <v>43675</v>
      </c>
    </row>
    <row r="15" spans="1:15" s="15" customFormat="1" ht="60" hidden="1">
      <c r="A15" s="8">
        <v>12</v>
      </c>
      <c r="B15" s="9" t="s">
        <v>59</v>
      </c>
      <c r="C15" s="9" t="s">
        <v>33</v>
      </c>
      <c r="D15" s="9" t="s">
        <v>60</v>
      </c>
      <c r="E15" s="9"/>
      <c r="F15" s="9"/>
      <c r="G15" s="9" t="s">
        <v>61</v>
      </c>
      <c r="H15" s="10">
        <v>437203.19999999995</v>
      </c>
      <c r="I15" s="11">
        <v>43614</v>
      </c>
      <c r="J15" s="8" t="s">
        <v>103</v>
      </c>
      <c r="K15" s="11">
        <v>43645</v>
      </c>
      <c r="L15" s="11">
        <v>43643</v>
      </c>
    </row>
    <row r="16" spans="1:15" s="15" customFormat="1" ht="120" hidden="1">
      <c r="A16" s="8">
        <v>13</v>
      </c>
      <c r="B16" s="9" t="s">
        <v>62</v>
      </c>
      <c r="C16" s="12" t="s">
        <v>66</v>
      </c>
      <c r="D16" s="8" t="s">
        <v>65</v>
      </c>
      <c r="E16" s="8" t="s">
        <v>67</v>
      </c>
      <c r="F16" s="8" t="s">
        <v>64</v>
      </c>
      <c r="G16" s="9" t="s">
        <v>63</v>
      </c>
      <c r="H16" s="10">
        <v>1492546.64</v>
      </c>
      <c r="I16" s="11">
        <v>43615</v>
      </c>
      <c r="J16" s="8" t="s">
        <v>103</v>
      </c>
      <c r="K16" s="11">
        <v>43676</v>
      </c>
      <c r="L16" s="11">
        <v>43682</v>
      </c>
    </row>
    <row r="17" spans="1:12" s="15" customFormat="1" ht="75" hidden="1">
      <c r="A17" s="8">
        <v>14</v>
      </c>
      <c r="B17" s="13" t="s">
        <v>68</v>
      </c>
      <c r="C17" s="13" t="s">
        <v>69</v>
      </c>
      <c r="D17" s="13" t="s">
        <v>70</v>
      </c>
      <c r="E17" s="25"/>
      <c r="F17" s="25"/>
      <c r="G17" s="14" t="s">
        <v>71</v>
      </c>
      <c r="H17" s="10">
        <v>1173194.6199999999</v>
      </c>
      <c r="I17" s="11">
        <v>43619</v>
      </c>
      <c r="J17" s="8" t="s">
        <v>103</v>
      </c>
      <c r="K17" s="11">
        <v>43680</v>
      </c>
      <c r="L17" s="11">
        <v>43671</v>
      </c>
    </row>
    <row r="18" spans="1:12" s="15" customFormat="1" ht="75" hidden="1">
      <c r="A18" s="8">
        <v>15</v>
      </c>
      <c r="B18" s="13" t="s">
        <v>72</v>
      </c>
      <c r="C18" s="13" t="s">
        <v>73</v>
      </c>
      <c r="D18" s="13" t="s">
        <v>74</v>
      </c>
      <c r="E18" s="25"/>
      <c r="F18" s="25"/>
      <c r="G18" s="14" t="s">
        <v>75</v>
      </c>
      <c r="H18" s="10">
        <v>896331.45</v>
      </c>
      <c r="I18" s="11">
        <v>43626</v>
      </c>
      <c r="J18" s="8" t="s">
        <v>103</v>
      </c>
      <c r="K18" s="11">
        <v>43687</v>
      </c>
      <c r="L18" s="11">
        <v>43654</v>
      </c>
    </row>
    <row r="19" spans="1:12" s="15" customFormat="1" ht="75" hidden="1">
      <c r="A19" s="8">
        <v>16</v>
      </c>
      <c r="B19" s="13" t="s">
        <v>76</v>
      </c>
      <c r="C19" s="13" t="s">
        <v>77</v>
      </c>
      <c r="D19" s="13" t="s">
        <v>78</v>
      </c>
      <c r="E19" s="13" t="s">
        <v>79</v>
      </c>
      <c r="F19" s="25"/>
      <c r="G19" s="14" t="s">
        <v>80</v>
      </c>
      <c r="H19" s="10">
        <v>233975.06999999998</v>
      </c>
      <c r="I19" s="11">
        <v>43626</v>
      </c>
      <c r="J19" s="8" t="s">
        <v>103</v>
      </c>
      <c r="K19" s="11">
        <v>43687</v>
      </c>
      <c r="L19" s="11">
        <v>43657</v>
      </c>
    </row>
    <row r="20" spans="1:12" s="15" customFormat="1" ht="60" hidden="1">
      <c r="A20" s="8">
        <v>17</v>
      </c>
      <c r="B20" s="13" t="s">
        <v>81</v>
      </c>
      <c r="C20" s="13" t="s">
        <v>82</v>
      </c>
      <c r="D20" s="13" t="s">
        <v>83</v>
      </c>
      <c r="E20" s="25"/>
      <c r="F20" s="25"/>
      <c r="G20" s="14" t="s">
        <v>84</v>
      </c>
      <c r="H20" s="14">
        <v>1038305.7999999999</v>
      </c>
      <c r="I20" s="11">
        <v>43628</v>
      </c>
      <c r="J20" s="8" t="s">
        <v>103</v>
      </c>
      <c r="K20" s="11">
        <v>43689</v>
      </c>
      <c r="L20" s="11">
        <v>43689</v>
      </c>
    </row>
    <row r="21" spans="1:12" s="15" customFormat="1" ht="30" hidden="1">
      <c r="A21" s="8">
        <v>18</v>
      </c>
      <c r="B21" s="13" t="s">
        <v>89</v>
      </c>
      <c r="C21" s="13" t="s">
        <v>86</v>
      </c>
      <c r="D21" s="13" t="s">
        <v>87</v>
      </c>
      <c r="E21" s="13" t="s">
        <v>88</v>
      </c>
      <c r="F21" s="13"/>
      <c r="G21" s="13" t="s">
        <v>80</v>
      </c>
      <c r="H21" s="10">
        <v>665303.61</v>
      </c>
      <c r="I21" s="11">
        <v>43634</v>
      </c>
      <c r="J21" s="8" t="s">
        <v>103</v>
      </c>
      <c r="K21" s="11">
        <v>43691</v>
      </c>
      <c r="L21" s="13" t="s">
        <v>133</v>
      </c>
    </row>
    <row r="22" spans="1:12" s="15" customFormat="1" ht="75" hidden="1">
      <c r="A22" s="8">
        <v>19</v>
      </c>
      <c r="B22" s="13" t="s">
        <v>90</v>
      </c>
      <c r="C22" s="13" t="s">
        <v>91</v>
      </c>
      <c r="D22" s="13" t="s">
        <v>92</v>
      </c>
      <c r="E22" s="13" t="s">
        <v>11</v>
      </c>
      <c r="F22" s="13" t="s">
        <v>35</v>
      </c>
      <c r="G22" s="13" t="s">
        <v>93</v>
      </c>
      <c r="H22" s="10">
        <v>1144022.1200000001</v>
      </c>
      <c r="I22" s="11">
        <v>43637</v>
      </c>
      <c r="J22" s="8" t="s">
        <v>103</v>
      </c>
      <c r="K22" s="11">
        <v>43691</v>
      </c>
      <c r="L22" s="13" t="s">
        <v>134</v>
      </c>
    </row>
    <row r="23" spans="1:12" s="15" customFormat="1" ht="90" hidden="1">
      <c r="A23" s="8">
        <v>20</v>
      </c>
      <c r="B23" s="13" t="s">
        <v>94</v>
      </c>
      <c r="C23" s="13" t="s">
        <v>95</v>
      </c>
      <c r="D23" s="13" t="s">
        <v>96</v>
      </c>
      <c r="E23" s="13" t="s">
        <v>97</v>
      </c>
      <c r="F23" s="13"/>
      <c r="G23" s="13" t="s">
        <v>95</v>
      </c>
      <c r="H23" s="10">
        <v>319987.5</v>
      </c>
      <c r="I23" s="11">
        <v>43643</v>
      </c>
      <c r="J23" s="8" t="s">
        <v>103</v>
      </c>
      <c r="K23" s="11">
        <v>43691</v>
      </c>
      <c r="L23" s="13" t="s">
        <v>142</v>
      </c>
    </row>
    <row r="24" spans="1:12" s="15" customFormat="1" ht="120" hidden="1">
      <c r="A24" s="8">
        <v>21</v>
      </c>
      <c r="B24" s="13" t="s">
        <v>98</v>
      </c>
      <c r="C24" s="13" t="s">
        <v>30</v>
      </c>
      <c r="D24" s="13" t="s">
        <v>99</v>
      </c>
      <c r="E24" s="13" t="s">
        <v>100</v>
      </c>
      <c r="F24" s="13" t="s">
        <v>101</v>
      </c>
      <c r="G24" s="13" t="s">
        <v>102</v>
      </c>
      <c r="H24" s="10">
        <v>896331.45000000007</v>
      </c>
      <c r="I24" s="11">
        <v>43647</v>
      </c>
      <c r="J24" s="8" t="s">
        <v>103</v>
      </c>
      <c r="K24" s="11">
        <v>43708</v>
      </c>
      <c r="L24" s="13" t="s">
        <v>143</v>
      </c>
    </row>
    <row r="25" spans="1:12" ht="120" hidden="1">
      <c r="A25" s="51">
        <v>1</v>
      </c>
      <c r="B25" s="52" t="s">
        <v>110</v>
      </c>
      <c r="C25" s="52" t="s">
        <v>111</v>
      </c>
      <c r="D25" s="52" t="s">
        <v>112</v>
      </c>
      <c r="E25" s="52"/>
      <c r="F25" s="52"/>
      <c r="G25" s="52" t="s">
        <v>113</v>
      </c>
      <c r="H25" s="53">
        <v>534342.74</v>
      </c>
      <c r="I25" s="54">
        <v>43663</v>
      </c>
      <c r="J25" s="51" t="s">
        <v>144</v>
      </c>
      <c r="K25" s="54" t="s">
        <v>135</v>
      </c>
      <c r="L25" s="25"/>
    </row>
    <row r="26" spans="1:12" ht="118.5" hidden="1" customHeight="1">
      <c r="A26" s="8">
        <v>22</v>
      </c>
      <c r="B26" s="13" t="s">
        <v>114</v>
      </c>
      <c r="C26" s="13" t="s">
        <v>115</v>
      </c>
      <c r="D26" s="13" t="s">
        <v>116</v>
      </c>
      <c r="E26" s="13"/>
      <c r="F26" s="13"/>
      <c r="G26" s="13" t="s">
        <v>117</v>
      </c>
      <c r="H26" s="10">
        <v>423435.6</v>
      </c>
      <c r="I26" s="11">
        <v>43661</v>
      </c>
      <c r="J26" s="8" t="s">
        <v>103</v>
      </c>
      <c r="K26" s="11">
        <v>43830</v>
      </c>
      <c r="L26" s="11">
        <v>43830</v>
      </c>
    </row>
    <row r="27" spans="1:12" ht="135" hidden="1">
      <c r="A27" s="8">
        <v>23</v>
      </c>
      <c r="B27" s="13" t="s">
        <v>104</v>
      </c>
      <c r="C27" s="13" t="s">
        <v>105</v>
      </c>
      <c r="D27" s="13" t="s">
        <v>106</v>
      </c>
      <c r="E27" s="13" t="s">
        <v>107</v>
      </c>
      <c r="F27" s="13" t="s">
        <v>108</v>
      </c>
      <c r="G27" s="13" t="s">
        <v>109</v>
      </c>
      <c r="H27" s="10">
        <v>988046.8</v>
      </c>
      <c r="I27" s="11">
        <v>43663</v>
      </c>
      <c r="J27" s="8" t="s">
        <v>103</v>
      </c>
      <c r="K27" s="11">
        <v>43738</v>
      </c>
      <c r="L27" s="11">
        <v>43725</v>
      </c>
    </row>
    <row r="28" spans="1:12" ht="30" hidden="1">
      <c r="A28" s="8">
        <v>24</v>
      </c>
      <c r="B28" s="13" t="s">
        <v>118</v>
      </c>
      <c r="C28" s="13" t="s">
        <v>119</v>
      </c>
      <c r="D28" s="13" t="s">
        <v>120</v>
      </c>
      <c r="E28" s="13"/>
      <c r="F28" s="13"/>
      <c r="G28" s="13" t="s">
        <v>121</v>
      </c>
      <c r="H28" s="10">
        <v>1725903.21</v>
      </c>
      <c r="I28" s="11">
        <v>43665</v>
      </c>
      <c r="J28" s="8" t="s">
        <v>103</v>
      </c>
      <c r="K28" s="11">
        <v>43738</v>
      </c>
      <c r="L28" s="11">
        <v>43727</v>
      </c>
    </row>
    <row r="29" spans="1:12" s="17" customFormat="1" ht="45" hidden="1">
      <c r="A29" s="8">
        <v>25</v>
      </c>
      <c r="B29" s="18" t="s">
        <v>122</v>
      </c>
      <c r="C29" s="18" t="s">
        <v>123</v>
      </c>
      <c r="D29" s="18" t="s">
        <v>124</v>
      </c>
      <c r="E29" s="22"/>
      <c r="F29" s="22"/>
      <c r="G29" s="23" t="s">
        <v>125</v>
      </c>
      <c r="H29" s="19">
        <v>218608.94999999998</v>
      </c>
      <c r="I29" s="20">
        <v>43671</v>
      </c>
      <c r="J29" s="8" t="s">
        <v>103</v>
      </c>
      <c r="K29" s="11">
        <v>43708</v>
      </c>
      <c r="L29" s="11">
        <v>43704</v>
      </c>
    </row>
    <row r="30" spans="1:12" ht="45" hidden="1">
      <c r="A30" s="8">
        <v>26</v>
      </c>
      <c r="B30" s="18" t="s">
        <v>126</v>
      </c>
      <c r="C30" s="18" t="s">
        <v>43</v>
      </c>
      <c r="D30" s="18" t="s">
        <v>55</v>
      </c>
      <c r="E30" s="18"/>
      <c r="F30" s="18"/>
      <c r="G30" s="23" t="s">
        <v>127</v>
      </c>
      <c r="H30" s="19" t="s">
        <v>128</v>
      </c>
      <c r="I30" s="20">
        <v>43671</v>
      </c>
      <c r="J30" s="8" t="s">
        <v>103</v>
      </c>
      <c r="K30" s="11">
        <v>43708</v>
      </c>
      <c r="L30" s="11">
        <v>43704</v>
      </c>
    </row>
    <row r="31" spans="1:12" ht="75" hidden="1">
      <c r="A31" s="8">
        <v>27</v>
      </c>
      <c r="B31" s="18" t="s">
        <v>129</v>
      </c>
      <c r="C31" s="18" t="s">
        <v>130</v>
      </c>
      <c r="D31" s="18" t="s">
        <v>31</v>
      </c>
      <c r="E31" s="18" t="s">
        <v>131</v>
      </c>
      <c r="F31" s="18"/>
      <c r="G31" s="23" t="s">
        <v>132</v>
      </c>
      <c r="H31" s="19">
        <v>999894.00000000023</v>
      </c>
      <c r="I31" s="20">
        <v>43684</v>
      </c>
      <c r="J31" s="21" t="s">
        <v>103</v>
      </c>
      <c r="K31" s="11">
        <v>43738</v>
      </c>
      <c r="L31" s="11">
        <v>43717</v>
      </c>
    </row>
    <row r="32" spans="1:12" ht="105" hidden="1">
      <c r="A32" s="8">
        <v>28</v>
      </c>
      <c r="B32" s="18" t="s">
        <v>136</v>
      </c>
      <c r="C32" s="18" t="s">
        <v>137</v>
      </c>
      <c r="D32" s="18" t="s">
        <v>138</v>
      </c>
      <c r="E32" s="18" t="s">
        <v>139</v>
      </c>
      <c r="F32" s="18" t="s">
        <v>140</v>
      </c>
      <c r="G32" s="23" t="s">
        <v>141</v>
      </c>
      <c r="H32" s="19">
        <v>174082.8</v>
      </c>
      <c r="I32" s="20">
        <v>43699</v>
      </c>
      <c r="J32" s="21" t="s">
        <v>103</v>
      </c>
      <c r="K32" s="11">
        <v>43753</v>
      </c>
      <c r="L32" s="11">
        <v>43746</v>
      </c>
    </row>
    <row r="33" spans="1:12" ht="120" hidden="1">
      <c r="A33" s="8">
        <v>29</v>
      </c>
      <c r="B33" s="18" t="s">
        <v>299</v>
      </c>
      <c r="C33" s="18" t="s">
        <v>108</v>
      </c>
      <c r="D33" s="18" t="s">
        <v>300</v>
      </c>
      <c r="E33" s="18"/>
      <c r="F33" s="18"/>
      <c r="G33" s="18" t="s">
        <v>301</v>
      </c>
      <c r="H33" s="19">
        <v>1124337.8999999999</v>
      </c>
      <c r="I33" s="20">
        <v>43822</v>
      </c>
      <c r="J33" s="21" t="s">
        <v>103</v>
      </c>
      <c r="K33" s="11">
        <v>43882</v>
      </c>
      <c r="L33" s="11">
        <v>43865</v>
      </c>
    </row>
    <row r="34" spans="1:12" ht="45" hidden="1">
      <c r="A34" s="18">
        <v>30</v>
      </c>
      <c r="B34" s="18" t="s">
        <v>537</v>
      </c>
      <c r="C34" s="18" t="s">
        <v>538</v>
      </c>
      <c r="D34" s="18" t="s">
        <v>539</v>
      </c>
      <c r="E34" s="18"/>
      <c r="F34" s="18"/>
      <c r="G34" s="18" t="s">
        <v>540</v>
      </c>
      <c r="H34" s="19">
        <v>991901.69</v>
      </c>
      <c r="I34" s="20">
        <v>43713</v>
      </c>
      <c r="J34" s="21" t="s">
        <v>103</v>
      </c>
      <c r="K34" s="11">
        <v>43774</v>
      </c>
      <c r="L34" s="11">
        <v>43759</v>
      </c>
    </row>
    <row r="35" spans="1:12" ht="45">
      <c r="A35" s="452" t="s">
        <v>145</v>
      </c>
      <c r="B35" s="18" t="s">
        <v>2805</v>
      </c>
      <c r="C35" s="18" t="s">
        <v>2806</v>
      </c>
      <c r="D35" s="18" t="s">
        <v>2807</v>
      </c>
      <c r="E35" s="18" t="s">
        <v>2808</v>
      </c>
      <c r="F35" s="18" t="s">
        <v>2809</v>
      </c>
      <c r="G35" s="18" t="s">
        <v>2810</v>
      </c>
      <c r="H35" s="19">
        <v>528952.19999999995</v>
      </c>
      <c r="I35" s="20">
        <v>44082</v>
      </c>
      <c r="J35" s="21" t="s">
        <v>2438</v>
      </c>
      <c r="K35" s="11">
        <v>44196</v>
      </c>
      <c r="L35" s="11">
        <v>44186</v>
      </c>
    </row>
    <row r="36" spans="1:12" ht="60">
      <c r="A36" s="452" t="s">
        <v>146</v>
      </c>
      <c r="B36" s="18" t="s">
        <v>2839</v>
      </c>
      <c r="C36" s="18" t="s">
        <v>2840</v>
      </c>
      <c r="D36" s="18" t="s">
        <v>2841</v>
      </c>
      <c r="E36" s="18"/>
      <c r="F36" s="18"/>
      <c r="G36" s="18" t="s">
        <v>2842</v>
      </c>
      <c r="H36" s="19">
        <v>297990</v>
      </c>
      <c r="I36" s="20">
        <v>44098</v>
      </c>
      <c r="J36" s="21" t="s">
        <v>2483</v>
      </c>
      <c r="K36" s="11">
        <v>44196</v>
      </c>
      <c r="L36" s="11">
        <v>44193</v>
      </c>
    </row>
    <row r="37" spans="1:12" ht="75">
      <c r="A37" s="452" t="s">
        <v>147</v>
      </c>
      <c r="B37" s="18" t="s">
        <v>2864</v>
      </c>
      <c r="C37" s="18" t="s">
        <v>2865</v>
      </c>
      <c r="D37" s="18" t="s">
        <v>2866</v>
      </c>
      <c r="E37" s="18" t="s">
        <v>2867</v>
      </c>
      <c r="F37" s="18"/>
      <c r="G37" s="18" t="s">
        <v>2868</v>
      </c>
      <c r="H37" s="19">
        <v>876638.82000000007</v>
      </c>
      <c r="I37" s="20">
        <v>44104</v>
      </c>
      <c r="J37" s="410" t="s">
        <v>2870</v>
      </c>
      <c r="K37" s="11"/>
      <c r="L37" s="11"/>
    </row>
    <row r="38" spans="1:12" ht="60">
      <c r="A38" s="452" t="s">
        <v>162</v>
      </c>
      <c r="B38" s="18" t="s">
        <v>2929</v>
      </c>
      <c r="C38" s="18" t="s">
        <v>2930</v>
      </c>
      <c r="D38" s="18" t="s">
        <v>2931</v>
      </c>
      <c r="E38" s="18" t="s">
        <v>123</v>
      </c>
      <c r="F38" s="18" t="s">
        <v>2932</v>
      </c>
      <c r="G38" s="18" t="s">
        <v>2933</v>
      </c>
      <c r="H38" s="19">
        <v>391739.25</v>
      </c>
      <c r="I38" s="20">
        <v>44172</v>
      </c>
      <c r="J38" s="348" t="s">
        <v>2438</v>
      </c>
      <c r="K38" s="11" t="s">
        <v>3079</v>
      </c>
      <c r="L38" s="11" t="s">
        <v>3087</v>
      </c>
    </row>
    <row r="39" spans="1:12" ht="45">
      <c r="A39" s="452" t="s">
        <v>167</v>
      </c>
      <c r="B39" s="18" t="s">
        <v>2926</v>
      </c>
      <c r="C39" s="18" t="s">
        <v>92</v>
      </c>
      <c r="D39" s="18" t="s">
        <v>2927</v>
      </c>
      <c r="E39" s="18"/>
      <c r="F39" s="18"/>
      <c r="G39" s="18" t="s">
        <v>2928</v>
      </c>
      <c r="H39" s="19">
        <v>787736.97</v>
      </c>
      <c r="I39" s="20">
        <v>44179</v>
      </c>
      <c r="J39" s="348" t="s">
        <v>2438</v>
      </c>
      <c r="K39" s="11" t="s">
        <v>3079</v>
      </c>
      <c r="L39" s="11" t="s">
        <v>3087</v>
      </c>
    </row>
    <row r="40" spans="1:12" ht="30">
      <c r="A40" s="452" t="s">
        <v>3007</v>
      </c>
      <c r="B40" s="18" t="s">
        <v>3008</v>
      </c>
      <c r="C40" s="18" t="s">
        <v>3009</v>
      </c>
      <c r="D40" s="18" t="s">
        <v>3010</v>
      </c>
      <c r="E40" s="18" t="s">
        <v>3011</v>
      </c>
      <c r="F40" s="442"/>
      <c r="G40" s="18" t="s">
        <v>3012</v>
      </c>
      <c r="H40" s="19">
        <v>431547.48</v>
      </c>
      <c r="I40" s="20">
        <v>44222</v>
      </c>
      <c r="J40" s="348" t="s">
        <v>2438</v>
      </c>
      <c r="K40" s="11" t="s">
        <v>3079</v>
      </c>
      <c r="L40" s="11" t="s">
        <v>3088</v>
      </c>
    </row>
    <row r="41" spans="1:12" ht="30">
      <c r="A41" s="452">
        <v>7</v>
      </c>
      <c r="B41" s="18" t="s">
        <v>3036</v>
      </c>
      <c r="C41" s="18" t="s">
        <v>3037</v>
      </c>
      <c r="D41" s="18" t="s">
        <v>3038</v>
      </c>
      <c r="E41" s="18"/>
      <c r="F41" s="442"/>
      <c r="G41" s="18" t="s">
        <v>3039</v>
      </c>
      <c r="H41" s="19">
        <v>511989.65</v>
      </c>
      <c r="I41" s="20">
        <v>44243</v>
      </c>
      <c r="J41" s="348" t="s">
        <v>2438</v>
      </c>
      <c r="K41" s="11" t="s">
        <v>3079</v>
      </c>
      <c r="L41" s="11" t="s">
        <v>3087</v>
      </c>
    </row>
    <row r="42" spans="1:12" ht="105">
      <c r="A42" s="452" t="s">
        <v>3066</v>
      </c>
      <c r="B42" s="18" t="s">
        <v>3068</v>
      </c>
      <c r="C42" s="18" t="s">
        <v>3069</v>
      </c>
      <c r="D42" s="18" t="s">
        <v>3070</v>
      </c>
      <c r="E42" s="18" t="s">
        <v>3071</v>
      </c>
      <c r="F42" s="18" t="s">
        <v>3072</v>
      </c>
      <c r="G42" s="18" t="s">
        <v>3073</v>
      </c>
      <c r="H42" s="19">
        <v>641044.91</v>
      </c>
      <c r="I42" s="20">
        <v>44270</v>
      </c>
      <c r="J42" s="348" t="s">
        <v>2483</v>
      </c>
      <c r="K42" s="11" t="s">
        <v>3082</v>
      </c>
      <c r="L42" s="11" t="s">
        <v>3082</v>
      </c>
    </row>
    <row r="43" spans="1:12" ht="30">
      <c r="A43" s="452" t="s">
        <v>3067</v>
      </c>
      <c r="B43" s="18" t="s">
        <v>3074</v>
      </c>
      <c r="C43" s="18" t="s">
        <v>3075</v>
      </c>
      <c r="D43" s="18" t="s">
        <v>3076</v>
      </c>
      <c r="E43" s="18" t="s">
        <v>3077</v>
      </c>
      <c r="F43" s="442"/>
      <c r="G43" s="18" t="s">
        <v>3078</v>
      </c>
      <c r="H43" s="19">
        <v>339948.36</v>
      </c>
      <c r="I43" s="20">
        <v>44267</v>
      </c>
      <c r="J43" s="348" t="s">
        <v>2483</v>
      </c>
      <c r="K43" s="11" t="s">
        <v>3082</v>
      </c>
      <c r="L43" s="11" t="s">
        <v>3092</v>
      </c>
    </row>
    <row r="44" spans="1:12" ht="60">
      <c r="A44" s="452" t="s">
        <v>3211</v>
      </c>
      <c r="B44" s="18" t="s">
        <v>3213</v>
      </c>
      <c r="C44" s="18" t="s">
        <v>3214</v>
      </c>
      <c r="D44" s="18" t="s">
        <v>3215</v>
      </c>
      <c r="E44" s="18"/>
      <c r="F44" s="442"/>
      <c r="G44" s="18" t="s">
        <v>3212</v>
      </c>
      <c r="H44" s="19">
        <v>474911.85</v>
      </c>
      <c r="I44" s="20">
        <v>44398</v>
      </c>
      <c r="J44" s="348" t="s">
        <v>2483</v>
      </c>
      <c r="K44" s="11" t="s">
        <v>3216</v>
      </c>
      <c r="L44" s="11" t="s">
        <v>3223</v>
      </c>
    </row>
    <row r="45" spans="1:12">
      <c r="A45" s="851" t="s">
        <v>2494</v>
      </c>
      <c r="B45" s="851"/>
      <c r="C45" s="851"/>
      <c r="D45" s="851"/>
      <c r="E45" s="851"/>
      <c r="F45" s="851"/>
      <c r="G45" s="851"/>
      <c r="H45" s="851"/>
      <c r="I45" s="851"/>
      <c r="J45" s="851"/>
    </row>
    <row r="46" spans="1:12" ht="34.9" customHeight="1">
      <c r="A46" s="851"/>
      <c r="B46" s="851"/>
      <c r="C46" s="851"/>
      <c r="D46" s="851"/>
      <c r="E46" s="851"/>
      <c r="F46" s="851"/>
      <c r="G46" s="851"/>
      <c r="H46" s="851"/>
      <c r="I46" s="851"/>
      <c r="J46" s="851"/>
    </row>
    <row r="49" spans="8:8">
      <c r="H49" s="33"/>
    </row>
  </sheetData>
  <mergeCells count="2">
    <mergeCell ref="A1:K1"/>
    <mergeCell ref="A45:J46"/>
  </mergeCells>
  <phoneticPr fontId="2" type="noConversion"/>
  <pageMargins left="0.7" right="0.7" top="0.75" bottom="0.75" header="0.3" footer="0.3"/>
  <pageSetup paperSize="8" scale="81"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EX93"/>
  <sheetViews>
    <sheetView zoomScale="60" zoomScaleNormal="60" workbookViewId="0">
      <pane ySplit="25" topLeftCell="A89" activePane="bottomLeft" state="frozen"/>
      <selection pane="bottomLeft" activeCell="H103" sqref="H103"/>
    </sheetView>
  </sheetViews>
  <sheetFormatPr defaultRowHeight="15"/>
  <cols>
    <col min="1" max="1" width="12.140625" style="26" customWidth="1"/>
    <col min="2" max="2" width="19.140625" style="26" customWidth="1"/>
    <col min="3" max="3" width="17.42578125" style="26" customWidth="1"/>
    <col min="4" max="4" width="21.5703125" style="26" customWidth="1"/>
    <col min="5" max="5" width="19.42578125" style="26" customWidth="1"/>
    <col min="6" max="6" width="14.5703125" style="26" customWidth="1"/>
    <col min="7" max="7" width="31.42578125" style="26" customWidth="1"/>
    <col min="8" max="8" width="15.42578125" style="33" customWidth="1"/>
    <col min="9" max="9" width="34.42578125" style="26" customWidth="1"/>
    <col min="10" max="10" width="36.85546875" style="39" customWidth="1"/>
    <col min="11" max="11" width="28.42578125" style="26" customWidth="1"/>
    <col min="12" max="12" width="19" style="39" customWidth="1"/>
  </cols>
  <sheetData>
    <row r="3" spans="1:15" ht="30">
      <c r="A3" s="24" t="s">
        <v>0</v>
      </c>
      <c r="B3" s="24" t="s">
        <v>9</v>
      </c>
      <c r="C3" s="24" t="s">
        <v>1</v>
      </c>
      <c r="D3" s="24" t="s">
        <v>2</v>
      </c>
      <c r="E3" s="24" t="s">
        <v>14</v>
      </c>
      <c r="F3" s="24" t="s">
        <v>15</v>
      </c>
      <c r="G3" s="24" t="s">
        <v>3</v>
      </c>
      <c r="H3" s="32" t="s">
        <v>4</v>
      </c>
      <c r="I3" s="24" t="s">
        <v>5</v>
      </c>
      <c r="J3" s="24" t="s">
        <v>6</v>
      </c>
      <c r="K3" s="24" t="s">
        <v>7</v>
      </c>
      <c r="L3" s="24" t="s">
        <v>8</v>
      </c>
    </row>
    <row r="4" spans="1:15" s="15" customFormat="1" ht="60" hidden="1">
      <c r="A4" s="8">
        <v>1</v>
      </c>
      <c r="B4" s="8" t="s">
        <v>13</v>
      </c>
      <c r="C4" s="9" t="s">
        <v>10</v>
      </c>
      <c r="D4" s="8" t="s">
        <v>11</v>
      </c>
      <c r="E4" s="8"/>
      <c r="F4" s="8"/>
      <c r="G4" s="8" t="s">
        <v>12</v>
      </c>
      <c r="H4" s="10">
        <v>327071.96000000002</v>
      </c>
      <c r="I4" s="11">
        <v>43556</v>
      </c>
      <c r="J4" s="8" t="s">
        <v>103</v>
      </c>
      <c r="K4" s="11">
        <v>43613</v>
      </c>
      <c r="L4" s="11">
        <v>43613</v>
      </c>
      <c r="M4" s="16"/>
      <c r="N4" s="16"/>
      <c r="O4" s="16"/>
    </row>
    <row r="5" spans="1:15" s="15" customFormat="1" ht="75" hidden="1">
      <c r="A5" s="8">
        <v>2</v>
      </c>
      <c r="B5" s="8" t="s">
        <v>16</v>
      </c>
      <c r="C5" s="9" t="s">
        <v>17</v>
      </c>
      <c r="D5" s="8" t="s">
        <v>18</v>
      </c>
      <c r="E5" s="8"/>
      <c r="F5" s="8"/>
      <c r="G5" s="8" t="s">
        <v>19</v>
      </c>
      <c r="H5" s="10">
        <v>1175580</v>
      </c>
      <c r="I5" s="11">
        <v>43558</v>
      </c>
      <c r="J5" s="8" t="s">
        <v>103</v>
      </c>
      <c r="K5" s="11">
        <v>43613</v>
      </c>
      <c r="L5" s="11">
        <v>43613</v>
      </c>
      <c r="M5" s="16"/>
      <c r="N5" s="16"/>
      <c r="O5" s="16"/>
    </row>
    <row r="6" spans="1:15" s="15" customFormat="1" ht="60" hidden="1">
      <c r="A6" s="8">
        <v>3</v>
      </c>
      <c r="B6" s="8" t="s">
        <v>22</v>
      </c>
      <c r="C6" s="9" t="s">
        <v>25</v>
      </c>
      <c r="D6" s="9" t="s">
        <v>23</v>
      </c>
      <c r="E6" s="9" t="s">
        <v>24</v>
      </c>
      <c r="F6" s="9"/>
      <c r="G6" s="8" t="s">
        <v>26</v>
      </c>
      <c r="H6" s="10">
        <v>758992.5</v>
      </c>
      <c r="I6" s="11">
        <v>43578</v>
      </c>
      <c r="J6" s="8" t="s">
        <v>103</v>
      </c>
      <c r="K6" s="11">
        <v>43636</v>
      </c>
      <c r="L6" s="11">
        <v>43634</v>
      </c>
      <c r="M6" s="16"/>
      <c r="N6" s="16"/>
      <c r="O6" s="16"/>
    </row>
    <row r="7" spans="1:15" s="15" customFormat="1" ht="60" hidden="1">
      <c r="A7" s="8">
        <v>4</v>
      </c>
      <c r="B7" s="8" t="s">
        <v>28</v>
      </c>
      <c r="C7" s="9" t="s">
        <v>30</v>
      </c>
      <c r="D7" s="9" t="s">
        <v>31</v>
      </c>
      <c r="E7" s="9" t="s">
        <v>24</v>
      </c>
      <c r="F7" s="9"/>
      <c r="G7" s="8" t="s">
        <v>32</v>
      </c>
      <c r="H7" s="10">
        <v>301480.2</v>
      </c>
      <c r="I7" s="11">
        <v>43598</v>
      </c>
      <c r="J7" s="8" t="s">
        <v>103</v>
      </c>
      <c r="K7" s="11">
        <v>43630</v>
      </c>
      <c r="L7" s="11">
        <v>43628</v>
      </c>
      <c r="M7" s="16"/>
      <c r="N7" s="16"/>
      <c r="O7" s="16"/>
    </row>
    <row r="8" spans="1:15" s="15" customFormat="1" ht="75" hidden="1">
      <c r="A8" s="8">
        <v>5</v>
      </c>
      <c r="B8" s="8" t="s">
        <v>27</v>
      </c>
      <c r="C8" s="9" t="s">
        <v>33</v>
      </c>
      <c r="D8" s="9" t="s">
        <v>34</v>
      </c>
      <c r="E8" s="9" t="s">
        <v>35</v>
      </c>
      <c r="F8" s="9" t="s">
        <v>36</v>
      </c>
      <c r="G8" s="8" t="s">
        <v>37</v>
      </c>
      <c r="H8" s="10">
        <v>852001.5</v>
      </c>
      <c r="I8" s="11">
        <v>43592</v>
      </c>
      <c r="J8" s="8" t="s">
        <v>103</v>
      </c>
      <c r="K8" s="11">
        <v>43630</v>
      </c>
      <c r="L8" s="11">
        <v>43629</v>
      </c>
    </row>
    <row r="9" spans="1:15" s="15" customFormat="1" ht="108.75" hidden="1" customHeight="1">
      <c r="A9" s="8">
        <v>6</v>
      </c>
      <c r="B9" s="8" t="s">
        <v>29</v>
      </c>
      <c r="C9" s="9" t="s">
        <v>39</v>
      </c>
      <c r="D9" s="9" t="s">
        <v>40</v>
      </c>
      <c r="E9" s="9"/>
      <c r="F9" s="9"/>
      <c r="G9" s="8" t="s">
        <v>38</v>
      </c>
      <c r="H9" s="10">
        <v>1093495.8400000001</v>
      </c>
      <c r="I9" s="11">
        <v>43602</v>
      </c>
      <c r="J9" s="8" t="s">
        <v>103</v>
      </c>
      <c r="K9" s="11">
        <v>43658</v>
      </c>
      <c r="L9" s="11">
        <v>43654</v>
      </c>
    </row>
    <row r="10" spans="1:15" s="15" customFormat="1" ht="108" hidden="1" customHeight="1">
      <c r="A10" s="8">
        <v>7</v>
      </c>
      <c r="B10" s="8" t="s">
        <v>42</v>
      </c>
      <c r="C10" s="9" t="s">
        <v>30</v>
      </c>
      <c r="D10" s="9" t="s">
        <v>41</v>
      </c>
      <c r="E10" s="9"/>
      <c r="F10" s="9"/>
      <c r="G10" s="8" t="s">
        <v>38</v>
      </c>
      <c r="H10" s="10">
        <v>195168.75</v>
      </c>
      <c r="I10" s="11">
        <v>43605</v>
      </c>
      <c r="J10" s="8" t="s">
        <v>103</v>
      </c>
      <c r="K10" s="11">
        <v>43643</v>
      </c>
      <c r="L10" s="11">
        <v>43643</v>
      </c>
    </row>
    <row r="11" spans="1:15" s="15" customFormat="1" ht="30" hidden="1">
      <c r="A11" s="8">
        <v>8</v>
      </c>
      <c r="B11" s="8" t="s">
        <v>45</v>
      </c>
      <c r="C11" s="8" t="s">
        <v>43</v>
      </c>
      <c r="D11" s="8" t="s">
        <v>44</v>
      </c>
      <c r="E11" s="8"/>
      <c r="F11" s="8"/>
      <c r="G11" s="8" t="s">
        <v>46</v>
      </c>
      <c r="H11" s="10">
        <v>760482.08</v>
      </c>
      <c r="I11" s="11">
        <v>43615</v>
      </c>
      <c r="J11" s="8" t="s">
        <v>103</v>
      </c>
      <c r="K11" s="11">
        <v>43658</v>
      </c>
      <c r="L11" s="11">
        <v>43654</v>
      </c>
    </row>
    <row r="12" spans="1:15" s="15" customFormat="1" ht="90" hidden="1">
      <c r="A12" s="8">
        <v>9</v>
      </c>
      <c r="B12" s="9" t="s">
        <v>47</v>
      </c>
      <c r="C12" s="8" t="s">
        <v>49</v>
      </c>
      <c r="D12" s="8" t="s">
        <v>43</v>
      </c>
      <c r="E12" s="8"/>
      <c r="F12" s="8"/>
      <c r="G12" s="9" t="s">
        <v>48</v>
      </c>
      <c r="H12" s="10">
        <v>714288.96</v>
      </c>
      <c r="I12" s="11">
        <v>43615</v>
      </c>
      <c r="J12" s="8" t="s">
        <v>103</v>
      </c>
      <c r="K12" s="11">
        <v>43675</v>
      </c>
      <c r="L12" s="11">
        <v>43675</v>
      </c>
    </row>
    <row r="13" spans="1:15" s="15" customFormat="1" ht="45" hidden="1">
      <c r="A13" s="8">
        <v>10</v>
      </c>
      <c r="B13" s="9" t="s">
        <v>50</v>
      </c>
      <c r="C13" s="8" t="s">
        <v>54</v>
      </c>
      <c r="D13" s="8" t="s">
        <v>55</v>
      </c>
      <c r="E13" s="8" t="s">
        <v>56</v>
      </c>
      <c r="F13" s="8"/>
      <c r="G13" s="9" t="s">
        <v>51</v>
      </c>
      <c r="H13" s="10">
        <v>424903.22000000003</v>
      </c>
      <c r="I13" s="11">
        <v>43615</v>
      </c>
      <c r="J13" s="8" t="s">
        <v>103</v>
      </c>
      <c r="K13" s="11">
        <v>43649</v>
      </c>
      <c r="L13" s="11">
        <v>43661</v>
      </c>
    </row>
    <row r="14" spans="1:15" s="15" customFormat="1" ht="36" hidden="1" customHeight="1">
      <c r="A14" s="8">
        <v>11</v>
      </c>
      <c r="B14" s="9" t="s">
        <v>52</v>
      </c>
      <c r="C14" s="8" t="s">
        <v>57</v>
      </c>
      <c r="D14" s="8" t="s">
        <v>58</v>
      </c>
      <c r="E14" s="8"/>
      <c r="F14" s="8"/>
      <c r="G14" s="9" t="s">
        <v>53</v>
      </c>
      <c r="H14" s="10">
        <v>365568</v>
      </c>
      <c r="I14" s="11">
        <v>43615</v>
      </c>
      <c r="J14" s="8" t="s">
        <v>103</v>
      </c>
      <c r="K14" s="11">
        <v>43675</v>
      </c>
      <c r="L14" s="11">
        <v>43675</v>
      </c>
    </row>
    <row r="15" spans="1:15" s="15" customFormat="1" ht="60" hidden="1">
      <c r="A15" s="8">
        <v>12</v>
      </c>
      <c r="B15" s="9" t="s">
        <v>59</v>
      </c>
      <c r="C15" s="9" t="s">
        <v>33</v>
      </c>
      <c r="D15" s="9" t="s">
        <v>60</v>
      </c>
      <c r="E15" s="9"/>
      <c r="F15" s="9"/>
      <c r="G15" s="9" t="s">
        <v>61</v>
      </c>
      <c r="H15" s="10">
        <v>437203.19999999995</v>
      </c>
      <c r="I15" s="11">
        <v>43614</v>
      </c>
      <c r="J15" s="8" t="s">
        <v>103</v>
      </c>
      <c r="K15" s="11">
        <v>43643</v>
      </c>
      <c r="L15" s="11">
        <v>43643</v>
      </c>
    </row>
    <row r="16" spans="1:15" s="15" customFormat="1" ht="120" hidden="1">
      <c r="A16" s="8">
        <v>13</v>
      </c>
      <c r="B16" s="9" t="s">
        <v>62</v>
      </c>
      <c r="C16" s="12" t="s">
        <v>66</v>
      </c>
      <c r="D16" s="8" t="s">
        <v>65</v>
      </c>
      <c r="E16" s="8" t="s">
        <v>67</v>
      </c>
      <c r="F16" s="8" t="s">
        <v>64</v>
      </c>
      <c r="G16" s="9" t="s">
        <v>63</v>
      </c>
      <c r="H16" s="10">
        <v>1492546.64</v>
      </c>
      <c r="I16" s="11">
        <v>43615</v>
      </c>
      <c r="J16" s="8" t="s">
        <v>103</v>
      </c>
      <c r="K16" s="11">
        <v>43682</v>
      </c>
      <c r="L16" s="11">
        <v>43682</v>
      </c>
    </row>
    <row r="17" spans="1:12" s="15" customFormat="1" ht="75" hidden="1">
      <c r="A17" s="8">
        <v>14</v>
      </c>
      <c r="B17" s="13" t="s">
        <v>68</v>
      </c>
      <c r="C17" s="13" t="s">
        <v>69</v>
      </c>
      <c r="D17" s="13" t="s">
        <v>70</v>
      </c>
      <c r="E17" s="25"/>
      <c r="F17" s="25"/>
      <c r="G17" s="14" t="s">
        <v>71</v>
      </c>
      <c r="H17" s="10">
        <v>1173194.6199999999</v>
      </c>
      <c r="I17" s="11">
        <v>43619</v>
      </c>
      <c r="J17" s="8" t="s">
        <v>103</v>
      </c>
      <c r="K17" s="11">
        <v>43671</v>
      </c>
      <c r="L17" s="11">
        <v>43671</v>
      </c>
    </row>
    <row r="18" spans="1:12" s="15" customFormat="1" ht="75" hidden="1">
      <c r="A18" s="8">
        <v>15</v>
      </c>
      <c r="B18" s="13" t="s">
        <v>72</v>
      </c>
      <c r="C18" s="13" t="s">
        <v>73</v>
      </c>
      <c r="D18" s="13" t="s">
        <v>74</v>
      </c>
      <c r="E18" s="25"/>
      <c r="F18" s="25"/>
      <c r="G18" s="14" t="s">
        <v>75</v>
      </c>
      <c r="H18" s="10">
        <v>896331.45</v>
      </c>
      <c r="I18" s="11">
        <v>43626</v>
      </c>
      <c r="J18" s="8" t="s">
        <v>103</v>
      </c>
      <c r="K18" s="11">
        <v>43654</v>
      </c>
      <c r="L18" s="11">
        <v>43654</v>
      </c>
    </row>
    <row r="19" spans="1:12" s="15" customFormat="1" ht="75" hidden="1">
      <c r="A19" s="8">
        <v>16</v>
      </c>
      <c r="B19" s="13" t="s">
        <v>76</v>
      </c>
      <c r="C19" s="13" t="s">
        <v>77</v>
      </c>
      <c r="D19" s="13" t="s">
        <v>78</v>
      </c>
      <c r="E19" s="13" t="s">
        <v>79</v>
      </c>
      <c r="F19" s="25"/>
      <c r="G19" s="14" t="s">
        <v>80</v>
      </c>
      <c r="H19" s="10">
        <v>233975.06999999998</v>
      </c>
      <c r="I19" s="11">
        <v>43626</v>
      </c>
      <c r="J19" s="8" t="s">
        <v>103</v>
      </c>
      <c r="K19" s="11">
        <v>43657</v>
      </c>
      <c r="L19" s="11">
        <v>43657</v>
      </c>
    </row>
    <row r="20" spans="1:12" s="15" customFormat="1" ht="60" hidden="1">
      <c r="A20" s="8">
        <v>17</v>
      </c>
      <c r="B20" s="13" t="s">
        <v>81</v>
      </c>
      <c r="C20" s="13" t="s">
        <v>82</v>
      </c>
      <c r="D20" s="13" t="s">
        <v>83</v>
      </c>
      <c r="E20" s="25"/>
      <c r="F20" s="25"/>
      <c r="G20" s="14" t="s">
        <v>84</v>
      </c>
      <c r="H20" s="14">
        <v>1038305.7999999999</v>
      </c>
      <c r="I20" s="11">
        <v>43628</v>
      </c>
      <c r="J20" s="8" t="s">
        <v>103</v>
      </c>
      <c r="K20" s="11">
        <v>43689</v>
      </c>
      <c r="L20" s="11">
        <v>43689</v>
      </c>
    </row>
    <row r="21" spans="1:12" s="15" customFormat="1" ht="30" hidden="1">
      <c r="A21" s="13">
        <v>18</v>
      </c>
      <c r="B21" s="13" t="s">
        <v>89</v>
      </c>
      <c r="C21" s="13" t="s">
        <v>86</v>
      </c>
      <c r="D21" s="13" t="s">
        <v>87</v>
      </c>
      <c r="E21" s="13" t="s">
        <v>88</v>
      </c>
      <c r="F21" s="13"/>
      <c r="G21" s="13" t="s">
        <v>80</v>
      </c>
      <c r="H21" s="10">
        <v>665303.61</v>
      </c>
      <c r="I21" s="11">
        <v>43634</v>
      </c>
      <c r="J21" s="8" t="s">
        <v>103</v>
      </c>
      <c r="K21" s="11">
        <v>43675</v>
      </c>
      <c r="L21" s="13" t="s">
        <v>133</v>
      </c>
    </row>
    <row r="22" spans="1:12" s="15" customFormat="1" ht="75" hidden="1">
      <c r="A22" s="13">
        <v>19</v>
      </c>
      <c r="B22" s="13" t="s">
        <v>90</v>
      </c>
      <c r="C22" s="13" t="s">
        <v>91</v>
      </c>
      <c r="D22" s="13" t="s">
        <v>92</v>
      </c>
      <c r="E22" s="13" t="s">
        <v>11</v>
      </c>
      <c r="F22" s="13" t="s">
        <v>35</v>
      </c>
      <c r="G22" s="13" t="s">
        <v>93</v>
      </c>
      <c r="H22" s="10">
        <v>1144022.1200000001</v>
      </c>
      <c r="I22" s="11">
        <v>43637</v>
      </c>
      <c r="J22" s="8" t="s">
        <v>103</v>
      </c>
      <c r="K22" s="11">
        <v>43677</v>
      </c>
      <c r="L22" s="13" t="s">
        <v>134</v>
      </c>
    </row>
    <row r="23" spans="1:12" s="15" customFormat="1" ht="75" hidden="1">
      <c r="A23" s="13">
        <v>20</v>
      </c>
      <c r="B23" s="13" t="s">
        <v>94</v>
      </c>
      <c r="C23" s="13" t="s">
        <v>95</v>
      </c>
      <c r="D23" s="13" t="s">
        <v>96</v>
      </c>
      <c r="E23" s="13" t="s">
        <v>97</v>
      </c>
      <c r="F23" s="13"/>
      <c r="G23" s="13" t="s">
        <v>95</v>
      </c>
      <c r="H23" s="10">
        <v>319987.5</v>
      </c>
      <c r="I23" s="11">
        <v>43643</v>
      </c>
      <c r="J23" s="8" t="s">
        <v>103</v>
      </c>
      <c r="K23" s="11">
        <v>43678</v>
      </c>
      <c r="L23" s="13" t="s">
        <v>142</v>
      </c>
    </row>
    <row r="24" spans="1:12" s="15" customFormat="1" ht="120" hidden="1">
      <c r="A24" s="13">
        <v>21</v>
      </c>
      <c r="B24" s="13" t="s">
        <v>98</v>
      </c>
      <c r="C24" s="13" t="s">
        <v>30</v>
      </c>
      <c r="D24" s="13" t="s">
        <v>99</v>
      </c>
      <c r="E24" s="13" t="s">
        <v>100</v>
      </c>
      <c r="F24" s="13" t="s">
        <v>101</v>
      </c>
      <c r="G24" s="13" t="s">
        <v>102</v>
      </c>
      <c r="H24" s="10">
        <v>896331.45000000007</v>
      </c>
      <c r="I24" s="11">
        <v>43647</v>
      </c>
      <c r="J24" s="8" t="s">
        <v>103</v>
      </c>
      <c r="K24" s="11">
        <v>43697</v>
      </c>
      <c r="L24" s="13" t="s">
        <v>143</v>
      </c>
    </row>
    <row r="25" spans="1:12" ht="120" hidden="1">
      <c r="A25" s="13" t="s">
        <v>145</v>
      </c>
      <c r="B25" s="13" t="s">
        <v>110</v>
      </c>
      <c r="C25" s="13" t="s">
        <v>111</v>
      </c>
      <c r="D25" s="13" t="s">
        <v>112</v>
      </c>
      <c r="E25" s="13"/>
      <c r="F25" s="13"/>
      <c r="G25" s="13" t="s">
        <v>113</v>
      </c>
      <c r="H25" s="10">
        <v>534342.74</v>
      </c>
      <c r="I25" s="11">
        <v>43663</v>
      </c>
      <c r="J25" s="8" t="s">
        <v>144</v>
      </c>
      <c r="K25" s="11" t="s">
        <v>135</v>
      </c>
      <c r="L25" s="351"/>
    </row>
    <row r="26" spans="1:12" ht="118.5" customHeight="1">
      <c r="A26" s="13" t="s">
        <v>145</v>
      </c>
      <c r="B26" s="13" t="s">
        <v>148</v>
      </c>
      <c r="C26" s="13" t="s">
        <v>149</v>
      </c>
      <c r="D26" s="13" t="s">
        <v>150</v>
      </c>
      <c r="E26" s="13" t="s">
        <v>151</v>
      </c>
      <c r="F26" s="13" t="s">
        <v>151</v>
      </c>
      <c r="G26" s="13" t="s">
        <v>152</v>
      </c>
      <c r="H26" s="10">
        <v>111111.11</v>
      </c>
      <c r="I26" s="11" t="s">
        <v>153</v>
      </c>
      <c r="J26" s="8" t="s">
        <v>193</v>
      </c>
      <c r="K26" s="11" t="s">
        <v>180</v>
      </c>
      <c r="L26" s="351" t="s">
        <v>180</v>
      </c>
    </row>
    <row r="27" spans="1:12" ht="30" hidden="1">
      <c r="A27" s="13" t="s">
        <v>146</v>
      </c>
      <c r="B27" s="13"/>
      <c r="C27" s="13"/>
      <c r="D27" s="13"/>
      <c r="E27" s="13"/>
      <c r="F27" s="13"/>
      <c r="G27" s="13"/>
      <c r="H27" s="10"/>
      <c r="I27" s="11"/>
      <c r="J27" s="8" t="s">
        <v>173</v>
      </c>
      <c r="K27" s="11"/>
      <c r="L27" s="11"/>
    </row>
    <row r="28" spans="1:12" ht="30" hidden="1">
      <c r="A28" s="13">
        <v>25</v>
      </c>
      <c r="B28" s="13"/>
      <c r="C28" s="13"/>
      <c r="D28" s="13"/>
      <c r="E28" s="13"/>
      <c r="F28" s="13"/>
      <c r="G28" s="13"/>
      <c r="H28" s="10"/>
      <c r="I28" s="11"/>
      <c r="J28" s="8" t="s">
        <v>173</v>
      </c>
      <c r="K28" s="11"/>
      <c r="L28" s="11"/>
    </row>
    <row r="29" spans="1:12" s="17" customFormat="1" ht="30" hidden="1">
      <c r="A29" s="18">
        <v>26</v>
      </c>
      <c r="B29" s="18"/>
      <c r="C29" s="18"/>
      <c r="D29" s="18"/>
      <c r="E29" s="22"/>
      <c r="F29" s="22"/>
      <c r="G29" s="23"/>
      <c r="H29" s="19"/>
      <c r="I29" s="20"/>
      <c r="J29" s="8" t="s">
        <v>173</v>
      </c>
      <c r="K29" s="11"/>
      <c r="L29" s="11"/>
    </row>
    <row r="30" spans="1:12" ht="30" hidden="1">
      <c r="A30" s="18">
        <v>27</v>
      </c>
      <c r="B30" s="18"/>
      <c r="C30" s="18"/>
      <c r="D30" s="18"/>
      <c r="E30" s="18"/>
      <c r="F30" s="18"/>
      <c r="G30" s="23"/>
      <c r="H30" s="19"/>
      <c r="I30" s="20"/>
      <c r="J30" s="8" t="s">
        <v>173</v>
      </c>
      <c r="K30" s="11"/>
      <c r="L30" s="11"/>
    </row>
    <row r="31" spans="1:12" ht="30" hidden="1">
      <c r="A31" s="18">
        <v>28</v>
      </c>
      <c r="B31" s="18"/>
      <c r="C31" s="18"/>
      <c r="D31" s="18"/>
      <c r="E31" s="18"/>
      <c r="F31" s="18"/>
      <c r="G31" s="23"/>
      <c r="H31" s="19"/>
      <c r="I31" s="20"/>
      <c r="J31" s="8" t="s">
        <v>173</v>
      </c>
      <c r="K31" s="11"/>
      <c r="L31" s="11"/>
    </row>
    <row r="32" spans="1:12" ht="75">
      <c r="A32" s="18" t="s">
        <v>146</v>
      </c>
      <c r="B32" s="18" t="s">
        <v>154</v>
      </c>
      <c r="C32" s="18" t="s">
        <v>155</v>
      </c>
      <c r="D32" s="18" t="s">
        <v>156</v>
      </c>
      <c r="E32" s="18" t="s">
        <v>151</v>
      </c>
      <c r="F32" s="18" t="s">
        <v>151</v>
      </c>
      <c r="G32" s="23" t="s">
        <v>157</v>
      </c>
      <c r="H32" s="19">
        <v>111112</v>
      </c>
      <c r="I32" s="20" t="s">
        <v>153</v>
      </c>
      <c r="J32" s="8" t="s">
        <v>193</v>
      </c>
      <c r="K32" s="11" t="s">
        <v>187</v>
      </c>
      <c r="L32" s="11" t="s">
        <v>205</v>
      </c>
    </row>
    <row r="33" spans="1:12" ht="120">
      <c r="A33" s="18" t="s">
        <v>147</v>
      </c>
      <c r="B33" s="18" t="s">
        <v>158</v>
      </c>
      <c r="C33" s="18" t="s">
        <v>159</v>
      </c>
      <c r="D33" s="18" t="s">
        <v>160</v>
      </c>
      <c r="E33" s="18" t="s">
        <v>151</v>
      </c>
      <c r="F33" s="18" t="s">
        <v>151</v>
      </c>
      <c r="G33" s="23" t="s">
        <v>161</v>
      </c>
      <c r="H33" s="19">
        <v>111144</v>
      </c>
      <c r="I33" s="20" t="s">
        <v>153</v>
      </c>
      <c r="J33" s="8" t="s">
        <v>193</v>
      </c>
      <c r="K33" s="11" t="s">
        <v>187</v>
      </c>
      <c r="L33" s="21" t="s">
        <v>245</v>
      </c>
    </row>
    <row r="34" spans="1:12" ht="53.65" customHeight="1">
      <c r="A34" s="18" t="s">
        <v>162</v>
      </c>
      <c r="B34" s="18" t="s">
        <v>163</v>
      </c>
      <c r="C34" s="18" t="s">
        <v>164</v>
      </c>
      <c r="D34" s="18" t="s">
        <v>150</v>
      </c>
      <c r="E34" s="18" t="s">
        <v>151</v>
      </c>
      <c r="F34" s="18" t="s">
        <v>151</v>
      </c>
      <c r="G34" s="23" t="s">
        <v>165</v>
      </c>
      <c r="H34" s="19">
        <v>111111.1</v>
      </c>
      <c r="I34" s="20" t="s">
        <v>166</v>
      </c>
      <c r="J34" s="8" t="s">
        <v>197</v>
      </c>
      <c r="K34" s="11" t="s">
        <v>180</v>
      </c>
      <c r="L34" s="21" t="s">
        <v>180</v>
      </c>
    </row>
    <row r="35" spans="1:12" ht="64.5" customHeight="1">
      <c r="A35" s="18" t="s">
        <v>167</v>
      </c>
      <c r="B35" s="18" t="s">
        <v>170</v>
      </c>
      <c r="C35" s="18" t="s">
        <v>169</v>
      </c>
      <c r="D35" s="18" t="s">
        <v>171</v>
      </c>
      <c r="E35" s="18" t="s">
        <v>151</v>
      </c>
      <c r="F35" s="18" t="s">
        <v>151</v>
      </c>
      <c r="G35" s="23" t="s">
        <v>172</v>
      </c>
      <c r="H35" s="19">
        <v>108914</v>
      </c>
      <c r="I35" s="20" t="s">
        <v>168</v>
      </c>
      <c r="J35" s="8" t="s">
        <v>193</v>
      </c>
      <c r="K35" s="11" t="s">
        <v>2913</v>
      </c>
      <c r="L35" s="21" t="s">
        <v>192</v>
      </c>
    </row>
    <row r="36" spans="1:12" ht="90">
      <c r="A36" s="27">
        <v>6</v>
      </c>
      <c r="B36" s="27" t="s">
        <v>174</v>
      </c>
      <c r="C36" s="27" t="s">
        <v>175</v>
      </c>
      <c r="D36" s="27" t="s">
        <v>150</v>
      </c>
      <c r="E36" s="27" t="s">
        <v>151</v>
      </c>
      <c r="F36" s="27" t="s">
        <v>151</v>
      </c>
      <c r="G36" s="27" t="s">
        <v>176</v>
      </c>
      <c r="H36" s="5">
        <v>111112</v>
      </c>
      <c r="I36" s="27" t="s">
        <v>177</v>
      </c>
      <c r="J36" s="27" t="s">
        <v>193</v>
      </c>
      <c r="K36" s="27" t="s">
        <v>187</v>
      </c>
      <c r="L36" s="27" t="s">
        <v>205</v>
      </c>
    </row>
    <row r="37" spans="1:12" s="2" customFormat="1" ht="90">
      <c r="A37" s="27">
        <v>7</v>
      </c>
      <c r="B37" s="27" t="s">
        <v>178</v>
      </c>
      <c r="C37" s="30" t="s">
        <v>182</v>
      </c>
      <c r="D37" s="27" t="s">
        <v>183</v>
      </c>
      <c r="E37" s="27" t="s">
        <v>151</v>
      </c>
      <c r="F37" s="27" t="s">
        <v>151</v>
      </c>
      <c r="G37" s="27" t="s">
        <v>181</v>
      </c>
      <c r="H37" s="5">
        <v>98886</v>
      </c>
      <c r="I37" s="27" t="s">
        <v>179</v>
      </c>
      <c r="J37" s="27" t="s">
        <v>193</v>
      </c>
      <c r="K37" s="27" t="s">
        <v>223</v>
      </c>
      <c r="L37" s="27" t="s">
        <v>285</v>
      </c>
    </row>
    <row r="38" spans="1:12" s="31" customFormat="1" ht="75">
      <c r="A38" s="27">
        <v>8</v>
      </c>
      <c r="B38" s="27" t="s">
        <v>184</v>
      </c>
      <c r="C38" s="27" t="s">
        <v>185</v>
      </c>
      <c r="D38" s="27" t="s">
        <v>188</v>
      </c>
      <c r="E38" s="27" t="s">
        <v>189</v>
      </c>
      <c r="F38" s="27" t="s">
        <v>190</v>
      </c>
      <c r="G38" s="27" t="s">
        <v>191</v>
      </c>
      <c r="H38" s="5">
        <v>330000</v>
      </c>
      <c r="I38" s="27" t="s">
        <v>186</v>
      </c>
      <c r="J38" s="27" t="s">
        <v>193</v>
      </c>
      <c r="K38" s="27" t="s">
        <v>206</v>
      </c>
      <c r="L38" s="27" t="s">
        <v>244</v>
      </c>
    </row>
    <row r="39" spans="1:12" s="2" customFormat="1" ht="75">
      <c r="A39" s="27">
        <v>9</v>
      </c>
      <c r="B39" s="27" t="s">
        <v>195</v>
      </c>
      <c r="C39" s="27" t="s">
        <v>196</v>
      </c>
      <c r="D39" s="27" t="s">
        <v>199</v>
      </c>
      <c r="E39" s="27" t="s">
        <v>200</v>
      </c>
      <c r="F39" s="27" t="s">
        <v>201</v>
      </c>
      <c r="G39" s="27" t="s">
        <v>202</v>
      </c>
      <c r="H39" s="5">
        <v>244737</v>
      </c>
      <c r="I39" s="27" t="s">
        <v>198</v>
      </c>
      <c r="J39" s="27" t="s">
        <v>193</v>
      </c>
      <c r="K39" s="27" t="s">
        <v>243</v>
      </c>
      <c r="L39" s="27" t="s">
        <v>246</v>
      </c>
    </row>
    <row r="40" spans="1:12" ht="60">
      <c r="A40" s="27">
        <v>10</v>
      </c>
      <c r="B40" s="27" t="s">
        <v>203</v>
      </c>
      <c r="C40" s="27" t="s">
        <v>207</v>
      </c>
      <c r="D40" s="27" t="s">
        <v>208</v>
      </c>
      <c r="E40" s="27" t="s">
        <v>151</v>
      </c>
      <c r="F40" s="27" t="s">
        <v>151</v>
      </c>
      <c r="G40" s="27" t="s">
        <v>209</v>
      </c>
      <c r="H40" s="5">
        <v>332791.96999999997</v>
      </c>
      <c r="I40" s="27" t="s">
        <v>205</v>
      </c>
      <c r="J40" s="27" t="s">
        <v>193</v>
      </c>
      <c r="K40" s="27" t="s">
        <v>223</v>
      </c>
      <c r="L40" s="27" t="s">
        <v>254</v>
      </c>
    </row>
    <row r="41" spans="1:12" ht="90">
      <c r="A41" s="27">
        <v>11</v>
      </c>
      <c r="B41" s="27" t="s">
        <v>204</v>
      </c>
      <c r="C41" s="27" t="s">
        <v>210</v>
      </c>
      <c r="D41" s="27" t="s">
        <v>211</v>
      </c>
      <c r="E41" s="27" t="s">
        <v>212</v>
      </c>
      <c r="F41" s="27" t="s">
        <v>213</v>
      </c>
      <c r="G41" s="27" t="s">
        <v>214</v>
      </c>
      <c r="H41" s="5">
        <v>333280</v>
      </c>
      <c r="I41" s="27" t="s">
        <v>205</v>
      </c>
      <c r="J41" s="27" t="s">
        <v>193</v>
      </c>
      <c r="K41" s="27" t="s">
        <v>242</v>
      </c>
      <c r="L41" s="27" t="s">
        <v>242</v>
      </c>
    </row>
    <row r="42" spans="1:12" ht="45">
      <c r="A42" s="27">
        <v>12</v>
      </c>
      <c r="B42" s="29" t="s">
        <v>215</v>
      </c>
      <c r="C42" s="29" t="s">
        <v>216</v>
      </c>
      <c r="D42" s="29" t="s">
        <v>218</v>
      </c>
      <c r="E42" s="29" t="s">
        <v>151</v>
      </c>
      <c r="F42" s="29" t="s">
        <v>151</v>
      </c>
      <c r="G42" s="29" t="s">
        <v>217</v>
      </c>
      <c r="H42" s="5">
        <v>328743</v>
      </c>
      <c r="I42" s="27" t="s">
        <v>194</v>
      </c>
      <c r="J42" s="27" t="s">
        <v>193</v>
      </c>
      <c r="K42" s="27" t="s">
        <v>246</v>
      </c>
      <c r="L42" s="27" t="s">
        <v>340</v>
      </c>
    </row>
    <row r="43" spans="1:12" ht="60">
      <c r="A43" s="27">
        <v>13</v>
      </c>
      <c r="B43" s="29" t="s">
        <v>219</v>
      </c>
      <c r="C43" s="29" t="s">
        <v>220</v>
      </c>
      <c r="D43" s="29" t="s">
        <v>221</v>
      </c>
      <c r="E43" s="29" t="s">
        <v>151</v>
      </c>
      <c r="F43" s="29" t="s">
        <v>151</v>
      </c>
      <c r="G43" s="29" t="s">
        <v>222</v>
      </c>
      <c r="H43" s="5">
        <v>254767</v>
      </c>
      <c r="I43" s="27" t="s">
        <v>194</v>
      </c>
      <c r="J43" s="27" t="s">
        <v>193</v>
      </c>
      <c r="K43" s="27" t="s">
        <v>246</v>
      </c>
      <c r="L43" s="27" t="s">
        <v>530</v>
      </c>
    </row>
    <row r="44" spans="1:12" ht="90">
      <c r="A44" s="27">
        <v>14</v>
      </c>
      <c r="B44" s="27" t="s">
        <v>224</v>
      </c>
      <c r="C44" s="27" t="s">
        <v>225</v>
      </c>
      <c r="D44" s="27" t="s">
        <v>226</v>
      </c>
      <c r="E44" s="27" t="s">
        <v>227</v>
      </c>
      <c r="F44" s="27" t="s">
        <v>228</v>
      </c>
      <c r="G44" s="34" t="s">
        <v>229</v>
      </c>
      <c r="H44" s="5">
        <v>332979.8</v>
      </c>
      <c r="I44" s="27" t="s">
        <v>230</v>
      </c>
      <c r="J44" s="27" t="s">
        <v>193</v>
      </c>
      <c r="K44" s="27" t="s">
        <v>242</v>
      </c>
      <c r="L44" s="27" t="s">
        <v>242</v>
      </c>
    </row>
    <row r="45" spans="1:12" ht="45">
      <c r="A45" s="27">
        <v>15</v>
      </c>
      <c r="B45" s="27" t="s">
        <v>477</v>
      </c>
      <c r="C45" s="27" t="s">
        <v>478</v>
      </c>
      <c r="D45" s="27" t="s">
        <v>479</v>
      </c>
      <c r="E45" s="27" t="s">
        <v>151</v>
      </c>
      <c r="F45" s="27" t="s">
        <v>151</v>
      </c>
      <c r="G45" s="34" t="s">
        <v>480</v>
      </c>
      <c r="H45" s="5">
        <v>323325.5</v>
      </c>
      <c r="I45" s="27" t="s">
        <v>374</v>
      </c>
      <c r="J45" s="27" t="s">
        <v>2410</v>
      </c>
      <c r="K45" s="27" t="s">
        <v>514</v>
      </c>
      <c r="L45" s="27" t="s">
        <v>2411</v>
      </c>
    </row>
    <row r="46" spans="1:12" ht="75">
      <c r="A46" s="27">
        <v>16</v>
      </c>
      <c r="B46" s="27" t="s">
        <v>231</v>
      </c>
      <c r="C46" s="27" t="s">
        <v>232</v>
      </c>
      <c r="D46" s="27" t="s">
        <v>233</v>
      </c>
      <c r="E46" s="27" t="s">
        <v>234</v>
      </c>
      <c r="F46" s="27" t="s">
        <v>235</v>
      </c>
      <c r="G46" s="27" t="s">
        <v>236</v>
      </c>
      <c r="H46" s="5">
        <v>369934.62</v>
      </c>
      <c r="I46" s="27" t="s">
        <v>206</v>
      </c>
      <c r="J46" s="27" t="s">
        <v>193</v>
      </c>
      <c r="K46" s="27" t="s">
        <v>302</v>
      </c>
      <c r="L46" s="27" t="s">
        <v>242</v>
      </c>
    </row>
    <row r="47" spans="1:12" s="2" customFormat="1" ht="105">
      <c r="A47" s="27">
        <v>17</v>
      </c>
      <c r="B47" s="27" t="s">
        <v>237</v>
      </c>
      <c r="C47" s="27" t="s">
        <v>238</v>
      </c>
      <c r="D47" s="27" t="s">
        <v>239</v>
      </c>
      <c r="E47" s="27" t="s">
        <v>151</v>
      </c>
      <c r="F47" s="27" t="s">
        <v>151</v>
      </c>
      <c r="G47" s="27" t="s">
        <v>240</v>
      </c>
      <c r="H47" s="5" t="s">
        <v>241</v>
      </c>
      <c r="I47" s="27" t="s">
        <v>206</v>
      </c>
      <c r="J47" s="27" t="s">
        <v>193</v>
      </c>
      <c r="K47" s="27" t="s">
        <v>242</v>
      </c>
      <c r="L47" s="27" t="s">
        <v>242</v>
      </c>
    </row>
    <row r="48" spans="1:12" ht="75">
      <c r="A48" s="27">
        <v>18</v>
      </c>
      <c r="B48" s="27" t="s">
        <v>247</v>
      </c>
      <c r="C48" s="27" t="s">
        <v>248</v>
      </c>
      <c r="D48" s="27" t="s">
        <v>249</v>
      </c>
      <c r="E48" s="27" t="s">
        <v>250</v>
      </c>
      <c r="F48" s="27" t="s">
        <v>251</v>
      </c>
      <c r="G48" s="27" t="s">
        <v>252</v>
      </c>
      <c r="H48" s="5">
        <v>324942.5</v>
      </c>
      <c r="I48" s="27" t="s">
        <v>253</v>
      </c>
      <c r="J48" s="27" t="s">
        <v>193</v>
      </c>
      <c r="K48" s="27" t="s">
        <v>242</v>
      </c>
      <c r="L48" s="27" t="s">
        <v>242</v>
      </c>
    </row>
    <row r="49" spans="1:12" s="2" customFormat="1" ht="75">
      <c r="A49" s="27">
        <v>19</v>
      </c>
      <c r="B49" s="27" t="s">
        <v>255</v>
      </c>
      <c r="C49" s="27" t="s">
        <v>256</v>
      </c>
      <c r="D49" s="27" t="s">
        <v>257</v>
      </c>
      <c r="E49" s="27" t="s">
        <v>258</v>
      </c>
      <c r="F49" s="27" t="s">
        <v>259</v>
      </c>
      <c r="G49" s="27" t="s">
        <v>260</v>
      </c>
      <c r="H49" s="5">
        <v>494829.4</v>
      </c>
      <c r="I49" s="27" t="s">
        <v>261</v>
      </c>
      <c r="J49" s="27" t="s">
        <v>193</v>
      </c>
      <c r="K49" s="27" t="s">
        <v>242</v>
      </c>
      <c r="L49" s="27" t="s">
        <v>340</v>
      </c>
    </row>
    <row r="50" spans="1:12" ht="45" customHeight="1">
      <c r="A50" s="27">
        <v>20</v>
      </c>
      <c r="B50" s="29" t="s">
        <v>271</v>
      </c>
      <c r="C50" s="27" t="s">
        <v>272</v>
      </c>
      <c r="D50" s="27" t="s">
        <v>273</v>
      </c>
      <c r="E50" s="27" t="s">
        <v>151</v>
      </c>
      <c r="F50" s="27" t="s">
        <v>151</v>
      </c>
      <c r="G50" s="27" t="s">
        <v>274</v>
      </c>
      <c r="H50" s="5">
        <v>331100</v>
      </c>
      <c r="I50" s="27" t="s">
        <v>261</v>
      </c>
      <c r="J50" s="27" t="s">
        <v>193</v>
      </c>
      <c r="K50" s="27" t="s">
        <v>242</v>
      </c>
      <c r="L50" s="27" t="s">
        <v>242</v>
      </c>
    </row>
    <row r="51" spans="1:12" ht="75">
      <c r="A51" s="27">
        <v>21</v>
      </c>
      <c r="B51" s="27" t="s">
        <v>262</v>
      </c>
      <c r="C51" s="27" t="s">
        <v>216</v>
      </c>
      <c r="D51" s="27" t="s">
        <v>263</v>
      </c>
      <c r="E51" s="27" t="s">
        <v>151</v>
      </c>
      <c r="F51" s="27" t="s">
        <v>151</v>
      </c>
      <c r="G51" s="27" t="s">
        <v>264</v>
      </c>
      <c r="H51" s="5">
        <v>454640.5</v>
      </c>
      <c r="I51" s="27" t="s">
        <v>246</v>
      </c>
      <c r="J51" s="27" t="s">
        <v>193</v>
      </c>
      <c r="K51" s="27" t="s">
        <v>347</v>
      </c>
      <c r="L51" s="27" t="s">
        <v>371</v>
      </c>
    </row>
    <row r="52" spans="1:12" ht="60">
      <c r="A52" s="27">
        <v>22</v>
      </c>
      <c r="B52" s="27" t="s">
        <v>267</v>
      </c>
      <c r="C52" s="27" t="s">
        <v>268</v>
      </c>
      <c r="D52" s="27" t="s">
        <v>269</v>
      </c>
      <c r="E52" s="27" t="s">
        <v>151</v>
      </c>
      <c r="F52" s="27" t="s">
        <v>151</v>
      </c>
      <c r="G52" s="27" t="s">
        <v>270</v>
      </c>
      <c r="H52" s="5">
        <v>299960</v>
      </c>
      <c r="I52" s="27" t="s">
        <v>265</v>
      </c>
      <c r="J52" s="27" t="s">
        <v>103</v>
      </c>
      <c r="K52" s="27" t="s">
        <v>266</v>
      </c>
      <c r="L52" s="27" t="s">
        <v>409</v>
      </c>
    </row>
    <row r="53" spans="1:12" ht="48" customHeight="1">
      <c r="A53" s="27">
        <v>23</v>
      </c>
      <c r="B53" s="27" t="s">
        <v>275</v>
      </c>
      <c r="C53" s="27" t="s">
        <v>276</v>
      </c>
      <c r="D53" s="27" t="s">
        <v>277</v>
      </c>
      <c r="E53" s="27" t="s">
        <v>151</v>
      </c>
      <c r="F53" s="27" t="s">
        <v>151</v>
      </c>
      <c r="G53" s="27" t="s">
        <v>278</v>
      </c>
      <c r="H53" s="5">
        <v>288812.08</v>
      </c>
      <c r="I53" s="27" t="s">
        <v>246</v>
      </c>
      <c r="J53" s="27" t="s">
        <v>531</v>
      </c>
      <c r="K53" s="27" t="s">
        <v>303</v>
      </c>
      <c r="L53" s="27" t="s">
        <v>529</v>
      </c>
    </row>
    <row r="54" spans="1:12" ht="61.5" customHeight="1">
      <c r="A54" s="27">
        <v>24</v>
      </c>
      <c r="B54" s="27" t="s">
        <v>279</v>
      </c>
      <c r="C54" s="27" t="s">
        <v>216</v>
      </c>
      <c r="D54" s="27" t="s">
        <v>268</v>
      </c>
      <c r="E54" s="29" t="s">
        <v>280</v>
      </c>
      <c r="F54" s="27" t="s">
        <v>151</v>
      </c>
      <c r="G54" s="27" t="s">
        <v>281</v>
      </c>
      <c r="H54" s="5">
        <v>298000</v>
      </c>
      <c r="I54" s="27" t="s">
        <v>223</v>
      </c>
      <c r="J54" s="27" t="s">
        <v>193</v>
      </c>
      <c r="K54" s="27" t="s">
        <v>378</v>
      </c>
      <c r="L54" s="27" t="s">
        <v>509</v>
      </c>
    </row>
    <row r="55" spans="1:12" ht="30">
      <c r="A55" s="27">
        <v>25</v>
      </c>
      <c r="B55" s="27" t="s">
        <v>287</v>
      </c>
      <c r="C55" s="27" t="s">
        <v>282</v>
      </c>
      <c r="D55" s="27" t="s">
        <v>283</v>
      </c>
      <c r="E55" s="27" t="s">
        <v>151</v>
      </c>
      <c r="F55" s="27" t="s">
        <v>151</v>
      </c>
      <c r="G55" s="27" t="s">
        <v>284</v>
      </c>
      <c r="H55" s="5">
        <v>488541.99</v>
      </c>
      <c r="I55" s="27" t="s">
        <v>223</v>
      </c>
      <c r="J55" s="27" t="s">
        <v>193</v>
      </c>
      <c r="K55" s="27" t="s">
        <v>374</v>
      </c>
      <c r="L55" s="27" t="s">
        <v>2395</v>
      </c>
    </row>
    <row r="56" spans="1:12" ht="90">
      <c r="A56" s="27">
        <v>26</v>
      </c>
      <c r="B56" s="27" t="s">
        <v>286</v>
      </c>
      <c r="C56" s="27" t="s">
        <v>288</v>
      </c>
      <c r="D56" s="27" t="s">
        <v>289</v>
      </c>
      <c r="E56" s="27" t="s">
        <v>290</v>
      </c>
      <c r="F56" s="27" t="s">
        <v>291</v>
      </c>
      <c r="G56" s="27" t="s">
        <v>292</v>
      </c>
      <c r="H56" s="5">
        <v>1052018</v>
      </c>
      <c r="I56" s="27" t="s">
        <v>285</v>
      </c>
      <c r="J56" s="27" t="s">
        <v>193</v>
      </c>
      <c r="K56" s="27" t="s">
        <v>293</v>
      </c>
      <c r="L56" s="27" t="s">
        <v>387</v>
      </c>
    </row>
    <row r="57" spans="1:12" ht="90">
      <c r="A57" s="27">
        <v>27</v>
      </c>
      <c r="B57" s="27" t="s">
        <v>308</v>
      </c>
      <c r="C57" s="27" t="s">
        <v>309</v>
      </c>
      <c r="D57" s="34" t="s">
        <v>310</v>
      </c>
      <c r="E57" s="34" t="s">
        <v>311</v>
      </c>
      <c r="F57" s="34" t="s">
        <v>312</v>
      </c>
      <c r="G57" s="34" t="s">
        <v>313</v>
      </c>
      <c r="H57" s="5">
        <v>545357</v>
      </c>
      <c r="I57" s="27" t="s">
        <v>285</v>
      </c>
      <c r="J57" s="27" t="s">
        <v>193</v>
      </c>
      <c r="K57" s="27" t="s">
        <v>346</v>
      </c>
      <c r="L57" s="27" t="s">
        <v>340</v>
      </c>
    </row>
    <row r="58" spans="1:12" ht="90">
      <c r="A58" s="27">
        <v>28</v>
      </c>
      <c r="B58" s="27" t="s">
        <v>329</v>
      </c>
      <c r="C58" s="27" t="s">
        <v>330</v>
      </c>
      <c r="D58" s="36" t="s">
        <v>331</v>
      </c>
      <c r="E58" s="36" t="s">
        <v>332</v>
      </c>
      <c r="F58" s="36" t="s">
        <v>333</v>
      </c>
      <c r="G58" s="27" t="s">
        <v>334</v>
      </c>
      <c r="H58" s="5" t="s">
        <v>335</v>
      </c>
      <c r="I58" s="27" t="s">
        <v>336</v>
      </c>
      <c r="J58" s="27" t="s">
        <v>193</v>
      </c>
      <c r="K58" s="30" t="s">
        <v>372</v>
      </c>
      <c r="L58" s="27" t="s">
        <v>371</v>
      </c>
    </row>
    <row r="59" spans="1:12" ht="105">
      <c r="A59" s="27">
        <v>29</v>
      </c>
      <c r="B59" s="34" t="s">
        <v>337</v>
      </c>
      <c r="C59" s="34" t="s">
        <v>263</v>
      </c>
      <c r="D59" s="34" t="s">
        <v>338</v>
      </c>
      <c r="E59" s="34" t="s">
        <v>339</v>
      </c>
      <c r="F59" s="34"/>
      <c r="G59" s="34" t="s">
        <v>2511</v>
      </c>
      <c r="H59" s="5">
        <v>293640</v>
      </c>
      <c r="I59" s="27" t="s">
        <v>336</v>
      </c>
      <c r="J59" s="27" t="s">
        <v>439</v>
      </c>
      <c r="K59" s="27" t="s">
        <v>293</v>
      </c>
      <c r="L59" s="27" t="s">
        <v>382</v>
      </c>
    </row>
    <row r="60" spans="1:12" ht="45">
      <c r="A60" s="27">
        <v>30</v>
      </c>
      <c r="B60" s="37" t="s">
        <v>341</v>
      </c>
      <c r="C60" s="38" t="s">
        <v>342</v>
      </c>
      <c r="D60" s="30" t="s">
        <v>343</v>
      </c>
      <c r="E60" s="29" t="s">
        <v>344</v>
      </c>
      <c r="F60" s="29" t="s">
        <v>151</v>
      </c>
      <c r="G60" s="29" t="s">
        <v>345</v>
      </c>
      <c r="H60" s="5">
        <v>497399.05</v>
      </c>
      <c r="I60" s="27" t="s">
        <v>340</v>
      </c>
      <c r="J60" s="27" t="s">
        <v>193</v>
      </c>
      <c r="K60" s="27" t="s">
        <v>514</v>
      </c>
      <c r="L60" s="27" t="s">
        <v>514</v>
      </c>
    </row>
    <row r="61" spans="1:12" ht="75">
      <c r="A61" s="27">
        <v>31</v>
      </c>
      <c r="B61" s="34" t="s">
        <v>354</v>
      </c>
      <c r="C61" s="34" t="s">
        <v>353</v>
      </c>
      <c r="D61" s="34" t="s">
        <v>352</v>
      </c>
      <c r="E61" s="34" t="s">
        <v>258</v>
      </c>
      <c r="F61" s="34" t="s">
        <v>351</v>
      </c>
      <c r="G61" s="12" t="s">
        <v>350</v>
      </c>
      <c r="H61" s="5" t="s">
        <v>349</v>
      </c>
      <c r="I61" s="27" t="s">
        <v>321</v>
      </c>
      <c r="J61" s="27" t="s">
        <v>193</v>
      </c>
      <c r="K61" s="27" t="s">
        <v>348</v>
      </c>
      <c r="L61" s="27" t="s">
        <v>484</v>
      </c>
    </row>
    <row r="62" spans="1:12" ht="60">
      <c r="A62" s="27">
        <v>32</v>
      </c>
      <c r="B62" s="27" t="s">
        <v>379</v>
      </c>
      <c r="C62" s="27" t="s">
        <v>216</v>
      </c>
      <c r="D62" s="27" t="s">
        <v>380</v>
      </c>
      <c r="E62" s="27" t="s">
        <v>151</v>
      </c>
      <c r="F62" s="27" t="s">
        <v>151</v>
      </c>
      <c r="G62" s="27" t="s">
        <v>381</v>
      </c>
      <c r="H62" s="5">
        <v>329200</v>
      </c>
      <c r="I62" s="27" t="s">
        <v>382</v>
      </c>
      <c r="J62" s="27" t="s">
        <v>193</v>
      </c>
      <c r="K62" s="27" t="s">
        <v>515</v>
      </c>
      <c r="L62" s="27" t="s">
        <v>515</v>
      </c>
    </row>
    <row r="63" spans="1:12" s="2" customFormat="1" ht="90">
      <c r="A63" s="27">
        <v>33</v>
      </c>
      <c r="B63" s="27" t="s">
        <v>383</v>
      </c>
      <c r="C63" s="27" t="s">
        <v>384</v>
      </c>
      <c r="D63" s="27" t="s">
        <v>385</v>
      </c>
      <c r="E63" s="27" t="s">
        <v>151</v>
      </c>
      <c r="F63" s="27" t="s">
        <v>151</v>
      </c>
      <c r="G63" s="27" t="s">
        <v>386</v>
      </c>
      <c r="H63" s="5">
        <v>348712.37</v>
      </c>
      <c r="I63" s="27" t="s">
        <v>387</v>
      </c>
      <c r="J63" s="27" t="s">
        <v>193</v>
      </c>
      <c r="K63" s="27" t="s">
        <v>445</v>
      </c>
      <c r="L63" s="27" t="s">
        <v>492</v>
      </c>
    </row>
    <row r="64" spans="1:12" s="2" customFormat="1" ht="68.25" customHeight="1">
      <c r="A64" s="27">
        <v>34</v>
      </c>
      <c r="B64" s="27" t="s">
        <v>314</v>
      </c>
      <c r="C64" s="27" t="s">
        <v>392</v>
      </c>
      <c r="D64" s="27" t="s">
        <v>393</v>
      </c>
      <c r="E64" s="27" t="s">
        <v>394</v>
      </c>
      <c r="F64" s="27" t="s">
        <v>151</v>
      </c>
      <c r="G64" s="27" t="s">
        <v>395</v>
      </c>
      <c r="H64" s="5">
        <v>300000</v>
      </c>
      <c r="I64" s="27" t="s">
        <v>396</v>
      </c>
      <c r="J64" s="27" t="s">
        <v>2677</v>
      </c>
      <c r="K64" s="27" t="s">
        <v>2661</v>
      </c>
      <c r="L64" s="27"/>
    </row>
    <row r="65" spans="1:154" ht="72.75" customHeight="1">
      <c r="A65" s="27">
        <v>35</v>
      </c>
      <c r="B65" s="27" t="s">
        <v>397</v>
      </c>
      <c r="C65" s="27" t="s">
        <v>398</v>
      </c>
      <c r="D65" s="27" t="s">
        <v>399</v>
      </c>
      <c r="E65" s="27" t="s">
        <v>400</v>
      </c>
      <c r="F65" s="27" t="s">
        <v>151</v>
      </c>
      <c r="G65" s="27" t="s">
        <v>401</v>
      </c>
      <c r="H65" s="5">
        <v>539258</v>
      </c>
      <c r="I65" s="27" t="s">
        <v>402</v>
      </c>
      <c r="J65" s="27" t="s">
        <v>193</v>
      </c>
      <c r="K65" s="27" t="s">
        <v>348</v>
      </c>
      <c r="L65" s="27" t="s">
        <v>472</v>
      </c>
    </row>
    <row r="66" spans="1:154" ht="77.25" customHeight="1">
      <c r="A66" s="27">
        <v>36</v>
      </c>
      <c r="B66" s="27" t="s">
        <v>403</v>
      </c>
      <c r="C66" s="416" t="s">
        <v>405</v>
      </c>
      <c r="D66" s="416" t="s">
        <v>406</v>
      </c>
      <c r="E66" s="27" t="s">
        <v>151</v>
      </c>
      <c r="F66" s="27" t="s">
        <v>151</v>
      </c>
      <c r="G66" s="27" t="s">
        <v>404</v>
      </c>
      <c r="H66" s="5">
        <v>555555.55000000005</v>
      </c>
      <c r="I66" s="27" t="s">
        <v>407</v>
      </c>
      <c r="J66" s="27" t="s">
        <v>193</v>
      </c>
      <c r="K66" s="27" t="s">
        <v>348</v>
      </c>
      <c r="L66" s="27" t="s">
        <v>374</v>
      </c>
    </row>
    <row r="67" spans="1:154" ht="150">
      <c r="A67" s="27">
        <v>37</v>
      </c>
      <c r="B67" s="27" t="s">
        <v>410</v>
      </c>
      <c r="C67" s="27" t="s">
        <v>411</v>
      </c>
      <c r="D67" s="27" t="s">
        <v>412</v>
      </c>
      <c r="E67" s="27" t="s">
        <v>413</v>
      </c>
      <c r="F67" s="27" t="s">
        <v>414</v>
      </c>
      <c r="G67" s="27" t="s">
        <v>415</v>
      </c>
      <c r="H67" s="5">
        <v>332580.5</v>
      </c>
      <c r="I67" s="27" t="s">
        <v>382</v>
      </c>
      <c r="J67" s="27" t="s">
        <v>2394</v>
      </c>
      <c r="K67" s="27" t="s">
        <v>438</v>
      </c>
      <c r="L67" s="27" t="s">
        <v>532</v>
      </c>
    </row>
    <row r="68" spans="1:154" ht="75">
      <c r="A68" s="27">
        <v>38</v>
      </c>
      <c r="B68" s="27" t="s">
        <v>420</v>
      </c>
      <c r="C68" s="27" t="s">
        <v>190</v>
      </c>
      <c r="D68" s="27" t="s">
        <v>417</v>
      </c>
      <c r="E68" s="27" t="s">
        <v>418</v>
      </c>
      <c r="F68" s="26" t="s">
        <v>419</v>
      </c>
      <c r="G68" s="27" t="s">
        <v>416</v>
      </c>
      <c r="H68" s="5">
        <v>331137.8</v>
      </c>
      <c r="I68" s="27" t="s">
        <v>382</v>
      </c>
      <c r="J68" s="27" t="s">
        <v>193</v>
      </c>
      <c r="K68" s="27" t="s">
        <v>374</v>
      </c>
      <c r="L68" s="27" t="s">
        <v>481</v>
      </c>
    </row>
    <row r="69" spans="1:154" ht="75">
      <c r="A69" s="27">
        <v>39</v>
      </c>
      <c r="B69" s="46" t="s">
        <v>421</v>
      </c>
      <c r="C69" s="46" t="s">
        <v>422</v>
      </c>
      <c r="D69" s="46" t="s">
        <v>423</v>
      </c>
      <c r="E69" s="46" t="s">
        <v>424</v>
      </c>
      <c r="F69" s="46" t="s">
        <v>425</v>
      </c>
      <c r="G69" s="46" t="s">
        <v>426</v>
      </c>
      <c r="H69" s="47">
        <v>365103.62</v>
      </c>
      <c r="I69" s="46" t="s">
        <v>409</v>
      </c>
      <c r="J69" s="46" t="s">
        <v>193</v>
      </c>
      <c r="K69" s="46" t="s">
        <v>432</v>
      </c>
      <c r="L69" s="350" t="s">
        <v>432</v>
      </c>
    </row>
    <row r="70" spans="1:154" s="7" customFormat="1" ht="60">
      <c r="A70" s="27">
        <v>40</v>
      </c>
      <c r="B70" s="27" t="s">
        <v>462</v>
      </c>
      <c r="C70" s="27" t="s">
        <v>464</v>
      </c>
      <c r="D70" s="27" t="s">
        <v>465</v>
      </c>
      <c r="E70" s="27" t="s">
        <v>151</v>
      </c>
      <c r="F70" s="27" t="s">
        <v>151</v>
      </c>
      <c r="G70" s="27" t="s">
        <v>466</v>
      </c>
      <c r="H70" s="5">
        <v>285978.5</v>
      </c>
      <c r="I70" s="27" t="s">
        <v>467</v>
      </c>
      <c r="J70" s="27" t="s">
        <v>193</v>
      </c>
      <c r="K70" s="27" t="s">
        <v>518</v>
      </c>
      <c r="L70" s="27" t="s">
        <v>520</v>
      </c>
      <c r="M70" s="352"/>
      <c r="N70" s="352"/>
      <c r="O70" s="352"/>
      <c r="P70" s="352"/>
      <c r="Q70" s="352"/>
      <c r="R70" s="352"/>
      <c r="S70" s="352"/>
      <c r="T70" s="352"/>
      <c r="U70" s="352"/>
      <c r="V70" s="352"/>
      <c r="W70" s="352"/>
      <c r="X70" s="352"/>
      <c r="Y70" s="352"/>
      <c r="Z70" s="352"/>
      <c r="AA70" s="352"/>
      <c r="AB70" s="352"/>
      <c r="AC70" s="352"/>
      <c r="AD70" s="352"/>
      <c r="AE70" s="352"/>
      <c r="AF70" s="352"/>
      <c r="AG70" s="352"/>
      <c r="AH70" s="352"/>
      <c r="AI70" s="352"/>
      <c r="AJ70" s="352"/>
      <c r="AK70" s="352"/>
      <c r="AL70" s="352"/>
      <c r="AM70" s="352"/>
      <c r="AN70" s="352"/>
      <c r="AO70" s="352"/>
      <c r="AP70" s="352"/>
      <c r="AQ70" s="352"/>
      <c r="AR70" s="352"/>
      <c r="AS70" s="352"/>
      <c r="AT70" s="352"/>
      <c r="AU70" s="352"/>
      <c r="AV70" s="352"/>
      <c r="AW70" s="352"/>
      <c r="AX70" s="352"/>
      <c r="AY70" s="352"/>
      <c r="AZ70" s="352"/>
      <c r="BA70" s="352"/>
      <c r="BB70" s="352"/>
      <c r="BC70" s="352"/>
      <c r="BD70" s="352"/>
      <c r="BE70" s="352"/>
      <c r="BF70" s="352"/>
      <c r="BG70" s="352"/>
      <c r="BH70" s="352"/>
      <c r="BI70" s="352"/>
      <c r="BJ70" s="352"/>
      <c r="BK70" s="352"/>
      <c r="BL70" s="352"/>
      <c r="BM70" s="352"/>
      <c r="BN70" s="352"/>
      <c r="BO70" s="352"/>
      <c r="BP70" s="352"/>
      <c r="BQ70" s="352"/>
      <c r="BR70" s="352"/>
      <c r="BS70" s="352"/>
      <c r="BT70" s="352"/>
      <c r="BU70" s="352"/>
      <c r="BV70" s="352"/>
      <c r="BW70" s="352"/>
      <c r="BX70" s="352"/>
      <c r="BY70" s="352"/>
      <c r="BZ70" s="352"/>
      <c r="CA70" s="352"/>
      <c r="CB70" s="352"/>
      <c r="CC70" s="352"/>
      <c r="CD70" s="352"/>
      <c r="CE70" s="352"/>
      <c r="CF70" s="352"/>
      <c r="CG70" s="352"/>
      <c r="CH70" s="352"/>
      <c r="CI70" s="352"/>
      <c r="CJ70" s="352"/>
      <c r="CK70" s="352"/>
      <c r="CL70" s="352"/>
      <c r="CM70" s="352"/>
      <c r="CN70" s="352"/>
      <c r="CO70" s="352"/>
      <c r="CP70" s="352"/>
      <c r="CQ70" s="352"/>
      <c r="CR70" s="352"/>
      <c r="CS70" s="352"/>
      <c r="CT70" s="352"/>
      <c r="CU70" s="352"/>
      <c r="CV70" s="352"/>
      <c r="CW70" s="352"/>
      <c r="CX70" s="352"/>
      <c r="CY70" s="352"/>
      <c r="CZ70" s="352"/>
      <c r="DA70" s="352"/>
      <c r="DB70" s="352"/>
      <c r="DC70" s="352"/>
      <c r="DD70" s="352"/>
      <c r="DE70" s="352"/>
      <c r="DF70" s="352"/>
      <c r="DG70" s="352"/>
      <c r="DH70" s="352"/>
      <c r="DI70" s="352"/>
      <c r="DJ70" s="352"/>
      <c r="DK70" s="352"/>
      <c r="DL70" s="352"/>
      <c r="DM70" s="352"/>
      <c r="DN70" s="352"/>
      <c r="DO70" s="352"/>
      <c r="DP70" s="352"/>
      <c r="DQ70" s="352"/>
      <c r="DR70" s="352"/>
      <c r="DS70" s="352"/>
      <c r="DT70" s="352"/>
      <c r="DU70" s="352"/>
      <c r="DV70" s="352"/>
      <c r="DW70" s="352"/>
      <c r="DX70" s="352"/>
      <c r="DY70" s="352"/>
      <c r="DZ70" s="352"/>
      <c r="EA70" s="352"/>
      <c r="EB70" s="352"/>
      <c r="EC70" s="352"/>
      <c r="ED70" s="352"/>
      <c r="EE70" s="352"/>
      <c r="EF70" s="352"/>
      <c r="EG70" s="352"/>
      <c r="EH70" s="352"/>
      <c r="EI70" s="352"/>
      <c r="EJ70" s="352"/>
      <c r="EK70" s="352"/>
      <c r="EL70" s="352"/>
      <c r="EM70" s="352"/>
      <c r="EN70" s="352"/>
      <c r="EO70" s="352"/>
      <c r="EP70" s="352"/>
      <c r="EQ70" s="352"/>
      <c r="ER70" s="352"/>
      <c r="ES70" s="352"/>
      <c r="ET70" s="352"/>
      <c r="EU70" s="352"/>
      <c r="EV70" s="352"/>
      <c r="EW70" s="352"/>
      <c r="EX70" s="352"/>
    </row>
    <row r="71" spans="1:154" s="7" customFormat="1" ht="92.65" customHeight="1">
      <c r="A71" s="27">
        <v>41</v>
      </c>
      <c r="B71" s="27" t="s">
        <v>463</v>
      </c>
      <c r="C71" s="27" t="s">
        <v>468</v>
      </c>
      <c r="D71" s="27" t="s">
        <v>470</v>
      </c>
      <c r="E71" s="27" t="s">
        <v>151</v>
      </c>
      <c r="F71" s="27" t="s">
        <v>151</v>
      </c>
      <c r="G71" s="27" t="s">
        <v>469</v>
      </c>
      <c r="H71" s="5">
        <v>346813.13</v>
      </c>
      <c r="I71" s="27" t="s">
        <v>374</v>
      </c>
      <c r="J71" s="27" t="s">
        <v>193</v>
      </c>
      <c r="K71" s="27" t="s">
        <v>2482</v>
      </c>
      <c r="L71" s="27" t="s">
        <v>2411</v>
      </c>
      <c r="M71" s="352"/>
      <c r="N71" s="352"/>
      <c r="O71" s="352"/>
      <c r="P71" s="352"/>
      <c r="Q71" s="352"/>
      <c r="R71" s="352"/>
      <c r="S71" s="352"/>
      <c r="T71" s="352"/>
      <c r="U71" s="352"/>
      <c r="V71" s="352"/>
      <c r="W71" s="352"/>
      <c r="X71" s="352"/>
      <c r="Y71" s="352"/>
      <c r="Z71" s="352"/>
      <c r="AA71" s="352"/>
      <c r="AB71" s="352"/>
      <c r="AC71" s="352"/>
      <c r="AD71" s="352"/>
      <c r="AE71" s="352"/>
      <c r="AF71" s="352"/>
      <c r="AG71" s="352"/>
      <c r="AH71" s="352"/>
      <c r="AI71" s="352"/>
      <c r="AJ71" s="352"/>
      <c r="AK71" s="352"/>
      <c r="AL71" s="352"/>
      <c r="AM71" s="352"/>
      <c r="AN71" s="352"/>
      <c r="AO71" s="352"/>
      <c r="AP71" s="352"/>
      <c r="AQ71" s="352"/>
      <c r="AR71" s="352"/>
      <c r="AS71" s="352"/>
      <c r="AT71" s="352"/>
      <c r="AU71" s="352"/>
      <c r="AV71" s="352"/>
      <c r="AW71" s="352"/>
      <c r="AX71" s="352"/>
      <c r="AY71" s="352"/>
      <c r="AZ71" s="352"/>
      <c r="BA71" s="352"/>
      <c r="BB71" s="352"/>
      <c r="BC71" s="352"/>
      <c r="BD71" s="352"/>
      <c r="BE71" s="352"/>
      <c r="BF71" s="352"/>
      <c r="BG71" s="352"/>
      <c r="BH71" s="352"/>
      <c r="BI71" s="352"/>
      <c r="BJ71" s="352"/>
      <c r="BK71" s="352"/>
      <c r="BL71" s="352"/>
      <c r="BM71" s="352"/>
      <c r="BN71" s="352"/>
      <c r="BO71" s="352"/>
      <c r="BP71" s="352"/>
      <c r="BQ71" s="352"/>
      <c r="BR71" s="352"/>
      <c r="BS71" s="352"/>
      <c r="BT71" s="352"/>
      <c r="BU71" s="352"/>
      <c r="BV71" s="352"/>
      <c r="BW71" s="352"/>
      <c r="BX71" s="352"/>
      <c r="BY71" s="352"/>
      <c r="BZ71" s="352"/>
      <c r="CA71" s="352"/>
      <c r="CB71" s="352"/>
      <c r="CC71" s="352"/>
      <c r="CD71" s="352"/>
      <c r="CE71" s="352"/>
      <c r="CF71" s="352"/>
      <c r="CG71" s="352"/>
      <c r="CH71" s="352"/>
      <c r="CI71" s="352"/>
      <c r="CJ71" s="352"/>
      <c r="CK71" s="352"/>
      <c r="CL71" s="352"/>
      <c r="CM71" s="352"/>
      <c r="CN71" s="352"/>
      <c r="CO71" s="352"/>
      <c r="CP71" s="352"/>
      <c r="CQ71" s="352"/>
      <c r="CR71" s="352"/>
      <c r="CS71" s="352"/>
      <c r="CT71" s="352"/>
      <c r="CU71" s="352"/>
      <c r="CV71" s="352"/>
      <c r="CW71" s="352"/>
      <c r="CX71" s="352"/>
      <c r="CY71" s="352"/>
      <c r="CZ71" s="352"/>
      <c r="DA71" s="352"/>
      <c r="DB71" s="352"/>
      <c r="DC71" s="352"/>
      <c r="DD71" s="352"/>
      <c r="DE71" s="352"/>
      <c r="DF71" s="352"/>
      <c r="DG71" s="352"/>
      <c r="DH71" s="352"/>
      <c r="DI71" s="352"/>
      <c r="DJ71" s="352"/>
      <c r="DK71" s="352"/>
      <c r="DL71" s="352"/>
      <c r="DM71" s="352"/>
      <c r="DN71" s="352"/>
      <c r="DO71" s="352"/>
      <c r="DP71" s="352"/>
      <c r="DQ71" s="352"/>
      <c r="DR71" s="352"/>
      <c r="DS71" s="352"/>
      <c r="DT71" s="352"/>
      <c r="DU71" s="352"/>
      <c r="DV71" s="352"/>
      <c r="DW71" s="352"/>
      <c r="DX71" s="352"/>
      <c r="DY71" s="352"/>
      <c r="DZ71" s="352"/>
      <c r="EA71" s="352"/>
      <c r="EB71" s="352"/>
      <c r="EC71" s="352"/>
      <c r="ED71" s="352"/>
      <c r="EE71" s="352"/>
      <c r="EF71" s="352"/>
      <c r="EG71" s="352"/>
      <c r="EH71" s="352"/>
      <c r="EI71" s="352"/>
      <c r="EJ71" s="352"/>
      <c r="EK71" s="352"/>
      <c r="EL71" s="352"/>
      <c r="EM71" s="352"/>
      <c r="EN71" s="352"/>
      <c r="EO71" s="352"/>
      <c r="EP71" s="352"/>
      <c r="EQ71" s="352"/>
      <c r="ER71" s="352"/>
      <c r="ES71" s="352"/>
      <c r="ET71" s="352"/>
      <c r="EU71" s="352"/>
      <c r="EV71" s="352"/>
      <c r="EW71" s="352"/>
      <c r="EX71" s="352"/>
    </row>
    <row r="72" spans="1:154" s="2" customFormat="1" ht="60">
      <c r="A72" s="27">
        <v>42</v>
      </c>
      <c r="B72" s="27" t="s">
        <v>2547</v>
      </c>
      <c r="C72" s="27" t="s">
        <v>2532</v>
      </c>
      <c r="D72" s="27" t="s">
        <v>2533</v>
      </c>
      <c r="E72" s="27" t="s">
        <v>151</v>
      </c>
      <c r="F72" s="27" t="s">
        <v>151</v>
      </c>
      <c r="G72" s="27" t="s">
        <v>2534</v>
      </c>
      <c r="H72" s="5">
        <v>337617.68</v>
      </c>
      <c r="I72" s="27" t="s">
        <v>2510</v>
      </c>
      <c r="J72" s="27" t="s">
        <v>193</v>
      </c>
      <c r="K72" s="27" t="s">
        <v>2655</v>
      </c>
      <c r="L72" s="27" t="s">
        <v>2695</v>
      </c>
    </row>
    <row r="73" spans="1:154" ht="60">
      <c r="A73" s="27">
        <v>43</v>
      </c>
      <c r="B73" s="27" t="s">
        <v>2536</v>
      </c>
      <c r="C73" s="27" t="s">
        <v>239</v>
      </c>
      <c r="D73" s="27" t="s">
        <v>2537</v>
      </c>
      <c r="E73" s="27" t="s">
        <v>151</v>
      </c>
      <c r="F73" s="27" t="s">
        <v>151</v>
      </c>
      <c r="G73" s="27" t="s">
        <v>2538</v>
      </c>
      <c r="H73" s="5" t="s">
        <v>2539</v>
      </c>
      <c r="I73" s="27" t="s">
        <v>2540</v>
      </c>
      <c r="J73" s="27" t="s">
        <v>193</v>
      </c>
      <c r="K73" s="27" t="s">
        <v>2641</v>
      </c>
      <c r="L73" s="27" t="s">
        <v>2692</v>
      </c>
    </row>
    <row r="74" spans="1:154" s="2" customFormat="1" ht="150">
      <c r="A74" s="361">
        <v>44</v>
      </c>
      <c r="B74" s="360" t="s">
        <v>2650</v>
      </c>
      <c r="C74" s="360" t="s">
        <v>2651</v>
      </c>
      <c r="D74" s="360" t="s">
        <v>2652</v>
      </c>
      <c r="E74" s="360" t="s">
        <v>182</v>
      </c>
      <c r="F74" s="360" t="s">
        <v>151</v>
      </c>
      <c r="G74" s="360" t="s">
        <v>2653</v>
      </c>
      <c r="H74" s="5">
        <v>1002980</v>
      </c>
      <c r="I74" s="360" t="s">
        <v>2654</v>
      </c>
      <c r="J74" s="360" t="s">
        <v>193</v>
      </c>
      <c r="K74" s="360" t="s">
        <v>2697</v>
      </c>
      <c r="L74" s="360" t="s">
        <v>2696</v>
      </c>
    </row>
    <row r="75" spans="1:154" s="2" customFormat="1" ht="45">
      <c r="A75" s="361">
        <v>45</v>
      </c>
      <c r="B75" s="360" t="s">
        <v>2656</v>
      </c>
      <c r="C75" s="360" t="s">
        <v>2657</v>
      </c>
      <c r="D75" s="360" t="s">
        <v>2658</v>
      </c>
      <c r="E75" s="360" t="s">
        <v>151</v>
      </c>
      <c r="F75" s="360" t="s">
        <v>151</v>
      </c>
      <c r="G75" s="360" t="s">
        <v>2659</v>
      </c>
      <c r="H75" s="5">
        <v>329202</v>
      </c>
      <c r="I75" s="360" t="s">
        <v>2660</v>
      </c>
      <c r="J75" s="360" t="s">
        <v>193</v>
      </c>
      <c r="K75" s="360" t="s">
        <v>2698</v>
      </c>
      <c r="L75" s="360" t="s">
        <v>2739</v>
      </c>
    </row>
    <row r="76" spans="1:154" ht="75">
      <c r="A76" s="371">
        <v>46</v>
      </c>
      <c r="B76" s="371" t="s">
        <v>2700</v>
      </c>
      <c r="C76" s="371" t="s">
        <v>2701</v>
      </c>
      <c r="D76" s="371" t="s">
        <v>2702</v>
      </c>
      <c r="E76" s="371" t="s">
        <v>151</v>
      </c>
      <c r="F76" s="371" t="s">
        <v>151</v>
      </c>
      <c r="G76" s="371" t="s">
        <v>2703</v>
      </c>
      <c r="H76" s="5">
        <v>188639.6</v>
      </c>
      <c r="I76" s="371" t="s">
        <v>2697</v>
      </c>
      <c r="J76" s="371" t="s">
        <v>193</v>
      </c>
      <c r="K76" s="371" t="s">
        <v>2698</v>
      </c>
      <c r="L76" s="371" t="s">
        <v>2790</v>
      </c>
    </row>
    <row r="77" spans="1:154" ht="74.650000000000006" customHeight="1">
      <c r="A77" s="392">
        <v>47</v>
      </c>
      <c r="B77" s="392" t="s">
        <v>2773</v>
      </c>
      <c r="C77" s="392" t="s">
        <v>2774</v>
      </c>
      <c r="D77" s="392" t="s">
        <v>2777</v>
      </c>
      <c r="E77" s="392" t="s">
        <v>2775</v>
      </c>
      <c r="F77" s="392" t="s">
        <v>2776</v>
      </c>
      <c r="G77" s="392" t="s">
        <v>2772</v>
      </c>
      <c r="H77" s="5" t="s">
        <v>2771</v>
      </c>
      <c r="I77" s="392" t="s">
        <v>2755</v>
      </c>
      <c r="J77" s="392" t="s">
        <v>531</v>
      </c>
      <c r="K77" s="392" t="s">
        <v>2912</v>
      </c>
      <c r="L77" s="392" t="s">
        <v>2915</v>
      </c>
    </row>
    <row r="78" spans="1:154" s="2" customFormat="1" ht="105">
      <c r="A78" s="405">
        <v>48</v>
      </c>
      <c r="B78" s="405" t="s">
        <v>2833</v>
      </c>
      <c r="C78" s="405" t="s">
        <v>2834</v>
      </c>
      <c r="D78" s="405" t="s">
        <v>330</v>
      </c>
      <c r="E78" s="405" t="s">
        <v>2835</v>
      </c>
      <c r="F78" s="405" t="s">
        <v>263</v>
      </c>
      <c r="G78" s="405" t="s">
        <v>2836</v>
      </c>
      <c r="H78" s="5">
        <v>276092</v>
      </c>
      <c r="I78" s="405" t="s">
        <v>2837</v>
      </c>
      <c r="J78" s="405" t="s">
        <v>193</v>
      </c>
      <c r="K78" s="405" t="s">
        <v>2851</v>
      </c>
      <c r="L78" s="405" t="s">
        <v>2869</v>
      </c>
    </row>
    <row r="79" spans="1:154" s="39" customFormat="1" ht="90">
      <c r="A79" s="422">
        <v>49</v>
      </c>
      <c r="B79" s="422" t="s">
        <v>2921</v>
      </c>
      <c r="C79" s="422" t="s">
        <v>2922</v>
      </c>
      <c r="D79" s="422" t="s">
        <v>2923</v>
      </c>
      <c r="E79" s="422" t="s">
        <v>295</v>
      </c>
      <c r="F79" s="422" t="s">
        <v>295</v>
      </c>
      <c r="G79" s="422" t="s">
        <v>2924</v>
      </c>
      <c r="H79" s="422" t="s">
        <v>2969</v>
      </c>
      <c r="I79" s="422" t="s">
        <v>2920</v>
      </c>
      <c r="J79" s="422" t="s">
        <v>193</v>
      </c>
      <c r="K79" s="422" t="s">
        <v>2978</v>
      </c>
      <c r="L79" s="422" t="s">
        <v>2960</v>
      </c>
    </row>
    <row r="80" spans="1:154" s="2" customFormat="1" ht="60">
      <c r="A80" s="423">
        <v>50</v>
      </c>
      <c r="B80" s="423" t="s">
        <v>2934</v>
      </c>
      <c r="C80" s="423" t="s">
        <v>207</v>
      </c>
      <c r="D80" s="423" t="s">
        <v>2935</v>
      </c>
      <c r="E80" s="423" t="s">
        <v>295</v>
      </c>
      <c r="F80" s="423" t="s">
        <v>295</v>
      </c>
      <c r="G80" s="423" t="s">
        <v>2936</v>
      </c>
      <c r="H80" s="5" t="s">
        <v>2967</v>
      </c>
      <c r="I80" s="423" t="s">
        <v>2905</v>
      </c>
      <c r="J80" s="549" t="s">
        <v>193</v>
      </c>
      <c r="K80" s="423" t="s">
        <v>3219</v>
      </c>
      <c r="L80" s="423" t="s">
        <v>3227</v>
      </c>
    </row>
    <row r="81" spans="1:12" ht="75">
      <c r="A81" s="424">
        <v>51</v>
      </c>
      <c r="B81" s="424" t="s">
        <v>2937</v>
      </c>
      <c r="C81" s="425" t="s">
        <v>2938</v>
      </c>
      <c r="D81" s="426" t="s">
        <v>385</v>
      </c>
      <c r="E81" s="425" t="s">
        <v>2935</v>
      </c>
      <c r="F81" s="425" t="s">
        <v>2939</v>
      </c>
      <c r="G81" s="425" t="s">
        <v>2940</v>
      </c>
      <c r="H81" s="5" t="s">
        <v>2941</v>
      </c>
      <c r="I81" s="424" t="s">
        <v>2942</v>
      </c>
      <c r="J81" s="424" t="s">
        <v>3027</v>
      </c>
      <c r="K81" s="424" t="s">
        <v>3219</v>
      </c>
      <c r="L81" s="548" t="s">
        <v>3223</v>
      </c>
    </row>
    <row r="82" spans="1:12" s="2" customFormat="1" ht="75">
      <c r="A82" s="436">
        <v>52</v>
      </c>
      <c r="B82" s="436" t="s">
        <v>2956</v>
      </c>
      <c r="C82" s="436" t="s">
        <v>2955</v>
      </c>
      <c r="D82" s="436" t="s">
        <v>2957</v>
      </c>
      <c r="E82" s="436" t="s">
        <v>295</v>
      </c>
      <c r="F82" s="436" t="s">
        <v>295</v>
      </c>
      <c r="G82" s="436" t="s">
        <v>2958</v>
      </c>
      <c r="H82" s="5" t="s">
        <v>2968</v>
      </c>
      <c r="I82" s="436" t="s">
        <v>2942</v>
      </c>
      <c r="J82" s="436" t="s">
        <v>193</v>
      </c>
      <c r="K82" s="436" t="s">
        <v>3048</v>
      </c>
      <c r="L82" s="436" t="s">
        <v>3081</v>
      </c>
    </row>
    <row r="83" spans="1:12" ht="60">
      <c r="A83" s="439">
        <v>53</v>
      </c>
      <c r="B83" s="439" t="s">
        <v>2970</v>
      </c>
      <c r="C83" s="439" t="s">
        <v>2971</v>
      </c>
      <c r="D83" s="439" t="s">
        <v>2972</v>
      </c>
      <c r="E83" s="41" t="s">
        <v>2973</v>
      </c>
      <c r="F83" s="41" t="s">
        <v>2974</v>
      </c>
      <c r="G83" s="439" t="s">
        <v>2975</v>
      </c>
      <c r="H83" s="5" t="s">
        <v>2976</v>
      </c>
      <c r="I83" s="439" t="s">
        <v>2977</v>
      </c>
      <c r="J83" s="439" t="s">
        <v>193</v>
      </c>
      <c r="K83" s="439" t="s">
        <v>3026</v>
      </c>
      <c r="L83" s="439" t="s">
        <v>3064</v>
      </c>
    </row>
    <row r="84" spans="1:12" s="2" customFormat="1" ht="60">
      <c r="A84" s="440">
        <v>54</v>
      </c>
      <c r="B84" s="440" t="s">
        <v>2979</v>
      </c>
      <c r="C84" s="440" t="s">
        <v>2981</v>
      </c>
      <c r="D84" s="440" t="s">
        <v>2982</v>
      </c>
      <c r="E84" s="440" t="s">
        <v>295</v>
      </c>
      <c r="F84" s="440" t="s">
        <v>295</v>
      </c>
      <c r="G84" s="440" t="s">
        <v>2980</v>
      </c>
      <c r="H84" s="5" t="s">
        <v>2983</v>
      </c>
      <c r="I84" s="440" t="s">
        <v>2977</v>
      </c>
      <c r="J84" s="440" t="s">
        <v>193</v>
      </c>
      <c r="K84" s="440" t="s">
        <v>3047</v>
      </c>
      <c r="L84" s="440" t="s">
        <v>3081</v>
      </c>
    </row>
    <row r="85" spans="1:12" s="2" customFormat="1" ht="60">
      <c r="A85" s="440">
        <v>55</v>
      </c>
      <c r="B85" s="440" t="s">
        <v>2984</v>
      </c>
      <c r="C85" s="440" t="s">
        <v>2985</v>
      </c>
      <c r="D85" s="440" t="s">
        <v>2986</v>
      </c>
      <c r="E85" s="440" t="s">
        <v>2987</v>
      </c>
      <c r="F85" s="440" t="s">
        <v>2988</v>
      </c>
      <c r="G85" s="440" t="s">
        <v>2989</v>
      </c>
      <c r="H85" s="5" t="s">
        <v>2990</v>
      </c>
      <c r="I85" s="440" t="s">
        <v>2991</v>
      </c>
      <c r="J85" s="440" t="s">
        <v>193</v>
      </c>
      <c r="K85" s="440" t="s">
        <v>3079</v>
      </c>
      <c r="L85" s="440" t="s">
        <v>3087</v>
      </c>
    </row>
    <row r="86" spans="1:12" s="2" customFormat="1" ht="75">
      <c r="A86" s="440">
        <v>56</v>
      </c>
      <c r="B86" s="440" t="s">
        <v>2994</v>
      </c>
      <c r="C86" s="440" t="s">
        <v>2995</v>
      </c>
      <c r="D86" s="440" t="s">
        <v>2996</v>
      </c>
      <c r="E86" s="440" t="s">
        <v>2997</v>
      </c>
      <c r="F86" s="440" t="s">
        <v>2998</v>
      </c>
      <c r="G86" s="440" t="s">
        <v>2999</v>
      </c>
      <c r="H86" s="5" t="s">
        <v>3000</v>
      </c>
      <c r="I86" s="440" t="s">
        <v>2993</v>
      </c>
      <c r="J86" s="440" t="s">
        <v>193</v>
      </c>
      <c r="K86" s="440" t="s">
        <v>3087</v>
      </c>
      <c r="L86" s="440" t="s">
        <v>3057</v>
      </c>
    </row>
    <row r="87" spans="1:12" ht="60">
      <c r="A87" s="441">
        <v>57</v>
      </c>
      <c r="B87" s="453" t="s">
        <v>3001</v>
      </c>
      <c r="C87" s="441" t="s">
        <v>3002</v>
      </c>
      <c r="D87" s="441" t="s">
        <v>3003</v>
      </c>
      <c r="E87" s="441" t="s">
        <v>3004</v>
      </c>
      <c r="F87" s="441" t="s">
        <v>295</v>
      </c>
      <c r="G87" s="441" t="s">
        <v>3005</v>
      </c>
      <c r="H87" s="5" t="s">
        <v>3006</v>
      </c>
      <c r="I87" s="441" t="s">
        <v>2977</v>
      </c>
      <c r="J87" s="451" t="s">
        <v>2410</v>
      </c>
      <c r="K87" s="447" t="s">
        <v>3049</v>
      </c>
      <c r="L87" s="441" t="s">
        <v>3026</v>
      </c>
    </row>
    <row r="88" spans="1:12" ht="90">
      <c r="A88" s="443">
        <v>58</v>
      </c>
      <c r="B88" s="443" t="s">
        <v>3013</v>
      </c>
      <c r="C88" s="443" t="s">
        <v>277</v>
      </c>
      <c r="D88" s="443" t="s">
        <v>2533</v>
      </c>
      <c r="E88" s="443" t="s">
        <v>3017</v>
      </c>
      <c r="F88" s="443" t="s">
        <v>295</v>
      </c>
      <c r="G88" s="443" t="s">
        <v>3016</v>
      </c>
      <c r="H88" s="5" t="s">
        <v>3014</v>
      </c>
      <c r="I88" s="443" t="s">
        <v>3015</v>
      </c>
      <c r="J88" s="443" t="s">
        <v>193</v>
      </c>
      <c r="K88" s="443" t="s">
        <v>3048</v>
      </c>
      <c r="L88" s="443" t="s">
        <v>3081</v>
      </c>
    </row>
    <row r="89" spans="1:12" ht="60">
      <c r="A89" s="448">
        <v>59</v>
      </c>
      <c r="B89" s="448" t="s">
        <v>3050</v>
      </c>
      <c r="C89" s="448" t="s">
        <v>3051</v>
      </c>
      <c r="D89" s="448" t="s">
        <v>3052</v>
      </c>
      <c r="E89" s="448" t="s">
        <v>3053</v>
      </c>
      <c r="F89" s="448" t="s">
        <v>295</v>
      </c>
      <c r="G89" s="448" t="s">
        <v>3054</v>
      </c>
      <c r="H89" s="5" t="s">
        <v>3055</v>
      </c>
      <c r="I89" s="448" t="s">
        <v>3056</v>
      </c>
      <c r="J89" s="448" t="s">
        <v>3100</v>
      </c>
      <c r="K89" s="448" t="s">
        <v>3091</v>
      </c>
      <c r="L89" s="448" t="s">
        <v>3092</v>
      </c>
    </row>
    <row r="90" spans="1:12" ht="75">
      <c r="A90" s="550">
        <v>60</v>
      </c>
      <c r="B90" s="550" t="s">
        <v>3236</v>
      </c>
      <c r="C90" s="550" t="s">
        <v>3230</v>
      </c>
      <c r="D90" s="550" t="s">
        <v>3231</v>
      </c>
      <c r="E90" s="550" t="s">
        <v>3232</v>
      </c>
      <c r="F90" s="550" t="s">
        <v>295</v>
      </c>
      <c r="G90" s="550" t="s">
        <v>3234</v>
      </c>
      <c r="H90" s="5" t="s">
        <v>3233</v>
      </c>
      <c r="I90" s="550" t="s">
        <v>3235</v>
      </c>
      <c r="J90" s="550" t="s">
        <v>193</v>
      </c>
      <c r="K90" s="550" t="s">
        <v>3242</v>
      </c>
      <c r="L90" s="550" t="s">
        <v>3242</v>
      </c>
    </row>
    <row r="91" spans="1:12" ht="60">
      <c r="A91" s="551">
        <v>61</v>
      </c>
      <c r="B91" s="551" t="s">
        <v>3237</v>
      </c>
      <c r="C91" s="551" t="s">
        <v>3238</v>
      </c>
      <c r="D91" s="551" t="s">
        <v>3239</v>
      </c>
      <c r="E91" s="551" t="s">
        <v>295</v>
      </c>
      <c r="F91" s="551" t="s">
        <v>295</v>
      </c>
      <c r="G91" s="551" t="s">
        <v>3240</v>
      </c>
      <c r="H91" s="5" t="s">
        <v>3241</v>
      </c>
      <c r="I91" s="551" t="s">
        <v>3229</v>
      </c>
      <c r="J91" s="551" t="s">
        <v>193</v>
      </c>
      <c r="K91" s="551" t="s">
        <v>3243</v>
      </c>
      <c r="L91" s="551" t="s">
        <v>3248</v>
      </c>
    </row>
    <row r="92" spans="1:12" ht="60">
      <c r="A92" s="558">
        <v>62</v>
      </c>
      <c r="B92" s="558" t="s">
        <v>3269</v>
      </c>
      <c r="C92" s="558" t="s">
        <v>3270</v>
      </c>
      <c r="D92" s="558" t="s">
        <v>385</v>
      </c>
      <c r="E92" s="558" t="s">
        <v>295</v>
      </c>
      <c r="F92" s="558" t="s">
        <v>295</v>
      </c>
      <c r="G92" s="558" t="s">
        <v>3271</v>
      </c>
      <c r="H92" s="5">
        <v>1282380.3700000001</v>
      </c>
      <c r="I92" s="558" t="s">
        <v>3272</v>
      </c>
      <c r="J92" s="558" t="s">
        <v>193</v>
      </c>
      <c r="K92" s="558" t="s">
        <v>3279</v>
      </c>
      <c r="L92" s="558" t="s">
        <v>3281</v>
      </c>
    </row>
    <row r="93" spans="1:12" ht="75">
      <c r="A93" s="559">
        <v>63</v>
      </c>
      <c r="B93" s="559" t="s">
        <v>3274</v>
      </c>
      <c r="C93" s="559" t="s">
        <v>3275</v>
      </c>
      <c r="D93" s="559" t="s">
        <v>3276</v>
      </c>
      <c r="E93" s="559" t="s">
        <v>295</v>
      </c>
      <c r="F93" s="559" t="s">
        <v>295</v>
      </c>
      <c r="G93" s="559" t="s">
        <v>3277</v>
      </c>
      <c r="H93" s="5">
        <v>300000</v>
      </c>
      <c r="I93" s="559" t="s">
        <v>3278</v>
      </c>
      <c r="J93" s="559" t="s">
        <v>193</v>
      </c>
      <c r="K93" s="559" t="s">
        <v>3280</v>
      </c>
      <c r="L93" s="559" t="s">
        <v>3282</v>
      </c>
    </row>
  </sheetData>
  <pageMargins left="0.7" right="0.7" top="0.75" bottom="0.75" header="0.3" footer="0.3"/>
  <pageSetup paperSize="8" scale="18"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77"/>
  <sheetViews>
    <sheetView zoomScale="70" zoomScaleNormal="70" workbookViewId="0">
      <pane ySplit="1" topLeftCell="A75" activePane="bottomLeft" state="frozen"/>
      <selection pane="bottomLeft" activeCell="D81" sqref="D81"/>
    </sheetView>
  </sheetViews>
  <sheetFormatPr defaultRowHeight="15"/>
  <cols>
    <col min="1" max="1" width="8.85546875" customWidth="1"/>
    <col min="2" max="2" width="17.140625" customWidth="1"/>
    <col min="3" max="3" width="19.140625" customWidth="1"/>
    <col min="4" max="4" width="22.5703125" customWidth="1"/>
    <col min="5" max="5" width="14.5703125" customWidth="1"/>
    <col min="6" max="6" width="15.5703125" customWidth="1"/>
    <col min="7" max="7" width="22.140625" customWidth="1"/>
    <col min="8" max="8" width="13.42578125" customWidth="1"/>
    <col min="9" max="9" width="18.140625" customWidth="1"/>
    <col min="10" max="10" width="23.42578125" customWidth="1"/>
    <col min="11" max="11" width="18.42578125" customWidth="1"/>
    <col min="12" max="12" width="18.140625" style="2" customWidth="1"/>
  </cols>
  <sheetData>
    <row r="1" spans="1:12" ht="45">
      <c r="A1" s="24" t="s">
        <v>0</v>
      </c>
      <c r="B1" s="24" t="s">
        <v>9</v>
      </c>
      <c r="C1" s="24" t="s">
        <v>1</v>
      </c>
      <c r="D1" s="24" t="s">
        <v>2</v>
      </c>
      <c r="E1" s="24" t="s">
        <v>14</v>
      </c>
      <c r="F1" s="24" t="s">
        <v>15</v>
      </c>
      <c r="G1" s="24" t="s">
        <v>3</v>
      </c>
      <c r="H1" s="32" t="s">
        <v>4</v>
      </c>
      <c r="I1" s="24" t="s">
        <v>5</v>
      </c>
      <c r="J1" s="24" t="s">
        <v>6</v>
      </c>
      <c r="K1" s="24" t="s">
        <v>7</v>
      </c>
      <c r="L1" s="24" t="s">
        <v>8</v>
      </c>
    </row>
    <row r="2" spans="1:12" ht="75">
      <c r="A2" s="8">
        <v>1</v>
      </c>
      <c r="B2" s="8" t="s">
        <v>294</v>
      </c>
      <c r="C2" s="9" t="s">
        <v>297</v>
      </c>
      <c r="D2" s="8" t="s">
        <v>298</v>
      </c>
      <c r="E2" s="8" t="s">
        <v>295</v>
      </c>
      <c r="F2" s="8" t="s">
        <v>295</v>
      </c>
      <c r="G2" s="8" t="s">
        <v>296</v>
      </c>
      <c r="H2" s="10">
        <v>221862</v>
      </c>
      <c r="I2" s="11" t="s">
        <v>242</v>
      </c>
      <c r="J2" s="8" t="s">
        <v>193</v>
      </c>
      <c r="K2" s="11" t="s">
        <v>373</v>
      </c>
      <c r="L2" s="11" t="s">
        <v>451</v>
      </c>
    </row>
    <row r="3" spans="1:12" ht="105">
      <c r="A3" s="8">
        <v>2</v>
      </c>
      <c r="B3" s="8" t="s">
        <v>304</v>
      </c>
      <c r="C3" s="9" t="s">
        <v>305</v>
      </c>
      <c r="D3" s="8" t="s">
        <v>306</v>
      </c>
      <c r="E3" s="8" t="s">
        <v>295</v>
      </c>
      <c r="F3" s="8" t="s">
        <v>295</v>
      </c>
      <c r="G3" s="8" t="s">
        <v>307</v>
      </c>
      <c r="H3" s="10">
        <v>216929.75</v>
      </c>
      <c r="I3" s="11" t="s">
        <v>242</v>
      </c>
      <c r="J3" s="8" t="s">
        <v>193</v>
      </c>
      <c r="K3" s="11" t="s">
        <v>378</v>
      </c>
      <c r="L3" s="11" t="s">
        <v>481</v>
      </c>
    </row>
    <row r="4" spans="1:12" ht="75">
      <c r="A4" s="7">
        <v>3</v>
      </c>
      <c r="B4" s="7" t="s">
        <v>314</v>
      </c>
      <c r="C4" s="9" t="s">
        <v>315</v>
      </c>
      <c r="D4" s="27" t="s">
        <v>316</v>
      </c>
      <c r="E4" s="27" t="s">
        <v>196</v>
      </c>
      <c r="F4" s="29" t="s">
        <v>317</v>
      </c>
      <c r="G4" s="30" t="s">
        <v>318</v>
      </c>
      <c r="H4" s="10">
        <v>99720</v>
      </c>
      <c r="I4" s="30" t="s">
        <v>242</v>
      </c>
      <c r="J4" s="27" t="s">
        <v>193</v>
      </c>
      <c r="K4" s="30" t="s">
        <v>408</v>
      </c>
      <c r="L4" s="30" t="s">
        <v>467</v>
      </c>
    </row>
    <row r="5" spans="1:12" ht="45">
      <c r="A5" s="7">
        <v>4</v>
      </c>
      <c r="B5" s="7" t="s">
        <v>319</v>
      </c>
      <c r="C5" s="27" t="s">
        <v>323</v>
      </c>
      <c r="D5" s="27" t="s">
        <v>327</v>
      </c>
      <c r="E5" s="7" t="s">
        <v>295</v>
      </c>
      <c r="F5" s="7" t="s">
        <v>295</v>
      </c>
      <c r="G5" s="27" t="s">
        <v>324</v>
      </c>
      <c r="H5" s="35">
        <v>110552</v>
      </c>
      <c r="I5" s="7" t="s">
        <v>321</v>
      </c>
      <c r="J5" s="27" t="s">
        <v>193</v>
      </c>
      <c r="K5" s="7" t="s">
        <v>374</v>
      </c>
      <c r="L5" s="7" t="s">
        <v>534</v>
      </c>
    </row>
    <row r="6" spans="1:12" ht="30">
      <c r="A6" s="7">
        <v>5</v>
      </c>
      <c r="B6" s="7" t="s">
        <v>320</v>
      </c>
      <c r="C6" s="7" t="s">
        <v>325</v>
      </c>
      <c r="D6" s="7" t="s">
        <v>328</v>
      </c>
      <c r="E6" s="7" t="s">
        <v>295</v>
      </c>
      <c r="F6" s="7" t="s">
        <v>295</v>
      </c>
      <c r="G6" s="27" t="s">
        <v>326</v>
      </c>
      <c r="H6" s="35">
        <v>110113</v>
      </c>
      <c r="I6" s="7" t="s">
        <v>322</v>
      </c>
      <c r="J6" s="27" t="s">
        <v>193</v>
      </c>
      <c r="K6" s="7" t="s">
        <v>374</v>
      </c>
      <c r="L6" s="7" t="s">
        <v>451</v>
      </c>
    </row>
    <row r="7" spans="1:12" ht="45">
      <c r="A7" s="7">
        <v>6</v>
      </c>
      <c r="B7" s="7" t="s">
        <v>360</v>
      </c>
      <c r="C7" s="27" t="s">
        <v>356</v>
      </c>
      <c r="D7" s="27" t="s">
        <v>357</v>
      </c>
      <c r="E7" s="7" t="s">
        <v>295</v>
      </c>
      <c r="F7" s="7" t="s">
        <v>295</v>
      </c>
      <c r="G7" s="27" t="s">
        <v>355</v>
      </c>
      <c r="H7" s="35" t="s">
        <v>358</v>
      </c>
      <c r="I7" s="7" t="s">
        <v>359</v>
      </c>
      <c r="J7" s="27" t="s">
        <v>193</v>
      </c>
      <c r="K7" s="7" t="s">
        <v>519</v>
      </c>
      <c r="L7" s="7" t="s">
        <v>2393</v>
      </c>
    </row>
    <row r="8" spans="1:12" ht="60">
      <c r="A8" s="7">
        <v>7</v>
      </c>
      <c r="B8" s="7" t="s">
        <v>361</v>
      </c>
      <c r="C8" s="27" t="s">
        <v>362</v>
      </c>
      <c r="D8" s="27" t="s">
        <v>364</v>
      </c>
      <c r="E8" s="7" t="s">
        <v>295</v>
      </c>
      <c r="F8" s="7" t="s">
        <v>295</v>
      </c>
      <c r="G8" s="27" t="s">
        <v>363</v>
      </c>
      <c r="H8" s="35" t="s">
        <v>365</v>
      </c>
      <c r="I8" s="7" t="s">
        <v>446</v>
      </c>
      <c r="J8" s="27" t="s">
        <v>193</v>
      </c>
      <c r="K8" s="7" t="s">
        <v>461</v>
      </c>
      <c r="L8" s="7" t="s">
        <v>348</v>
      </c>
    </row>
    <row r="9" spans="1:12" ht="60">
      <c r="A9" s="7">
        <v>8</v>
      </c>
      <c r="B9" s="27" t="s">
        <v>366</v>
      </c>
      <c r="C9" s="27" t="s">
        <v>367</v>
      </c>
      <c r="D9" s="27" t="s">
        <v>368</v>
      </c>
      <c r="E9" s="7" t="s">
        <v>295</v>
      </c>
      <c r="F9" s="27" t="s">
        <v>295</v>
      </c>
      <c r="G9" s="5" t="s">
        <v>369</v>
      </c>
      <c r="H9" s="7">
        <v>220000</v>
      </c>
      <c r="I9" s="27" t="s">
        <v>359</v>
      </c>
      <c r="J9" s="27" t="s">
        <v>193</v>
      </c>
      <c r="K9" s="7" t="s">
        <v>378</v>
      </c>
      <c r="L9" s="7" t="s">
        <v>484</v>
      </c>
    </row>
    <row r="10" spans="1:12" ht="105">
      <c r="A10" s="7">
        <v>9</v>
      </c>
      <c r="B10" s="27" t="s">
        <v>471</v>
      </c>
      <c r="C10" s="27" t="s">
        <v>376</v>
      </c>
      <c r="D10" s="40" t="s">
        <v>377</v>
      </c>
      <c r="E10" s="7" t="s">
        <v>295</v>
      </c>
      <c r="F10" s="27" t="s">
        <v>295</v>
      </c>
      <c r="G10" s="5" t="s">
        <v>375</v>
      </c>
      <c r="H10" s="48">
        <v>109760</v>
      </c>
      <c r="I10" s="27" t="s">
        <v>446</v>
      </c>
      <c r="J10" s="27" t="s">
        <v>193</v>
      </c>
      <c r="K10" s="7" t="s">
        <v>378</v>
      </c>
      <c r="L10" s="7" t="s">
        <v>467</v>
      </c>
    </row>
    <row r="11" spans="1:12" ht="45">
      <c r="A11" s="7">
        <v>10</v>
      </c>
      <c r="B11" s="7" t="s">
        <v>388</v>
      </c>
      <c r="C11" s="7" t="s">
        <v>389</v>
      </c>
      <c r="D11" s="7" t="s">
        <v>390</v>
      </c>
      <c r="E11" s="7" t="s">
        <v>295</v>
      </c>
      <c r="F11" s="7" t="s">
        <v>295</v>
      </c>
      <c r="G11" s="27" t="s">
        <v>391</v>
      </c>
      <c r="H11" s="35">
        <v>110695.52</v>
      </c>
      <c r="I11" s="7" t="s">
        <v>370</v>
      </c>
      <c r="J11" s="27" t="s">
        <v>193</v>
      </c>
      <c r="K11" s="7" t="s">
        <v>519</v>
      </c>
      <c r="L11" s="7" t="s">
        <v>536</v>
      </c>
    </row>
    <row r="12" spans="1:12" ht="45">
      <c r="A12" s="7">
        <v>11</v>
      </c>
      <c r="B12" s="27" t="s">
        <v>427</v>
      </c>
      <c r="C12" s="27" t="s">
        <v>428</v>
      </c>
      <c r="D12" s="41" t="s">
        <v>429</v>
      </c>
      <c r="E12" s="7" t="s">
        <v>295</v>
      </c>
      <c r="F12" s="27" t="s">
        <v>295</v>
      </c>
      <c r="G12" s="5" t="s">
        <v>430</v>
      </c>
      <c r="H12" s="7" t="s">
        <v>431</v>
      </c>
      <c r="I12" s="27" t="s">
        <v>370</v>
      </c>
      <c r="J12" s="27" t="s">
        <v>193</v>
      </c>
      <c r="K12" s="7" t="s">
        <v>432</v>
      </c>
      <c r="L12" s="7" t="s">
        <v>484</v>
      </c>
    </row>
    <row r="13" spans="1:12" ht="120">
      <c r="A13" s="7">
        <v>12</v>
      </c>
      <c r="B13" s="27" t="s">
        <v>433</v>
      </c>
      <c r="C13" s="30" t="s">
        <v>434</v>
      </c>
      <c r="D13" s="42" t="s">
        <v>435</v>
      </c>
      <c r="E13" s="7" t="s">
        <v>295</v>
      </c>
      <c r="F13" s="27" t="s">
        <v>295</v>
      </c>
      <c r="G13" s="43" t="s">
        <v>436</v>
      </c>
      <c r="H13" s="44">
        <v>109900</v>
      </c>
      <c r="I13" s="30" t="s">
        <v>437</v>
      </c>
      <c r="J13" s="27" t="s">
        <v>193</v>
      </c>
      <c r="K13" s="37" t="s">
        <v>519</v>
      </c>
      <c r="L13" s="7" t="s">
        <v>2502</v>
      </c>
    </row>
    <row r="14" spans="1:12" ht="105">
      <c r="A14" s="37">
        <v>13</v>
      </c>
      <c r="B14" s="30" t="s">
        <v>440</v>
      </c>
      <c r="C14" s="40" t="s">
        <v>441</v>
      </c>
      <c r="D14" s="45" t="s">
        <v>442</v>
      </c>
      <c r="E14" s="37" t="s">
        <v>295</v>
      </c>
      <c r="F14" s="30" t="s">
        <v>295</v>
      </c>
      <c r="G14" s="25" t="s">
        <v>443</v>
      </c>
      <c r="H14" s="37">
        <v>110430</v>
      </c>
      <c r="I14" s="30" t="s">
        <v>444</v>
      </c>
      <c r="J14" s="30" t="s">
        <v>2410</v>
      </c>
      <c r="K14" s="37" t="s">
        <v>518</v>
      </c>
      <c r="L14" s="7" t="s">
        <v>533</v>
      </c>
    </row>
    <row r="15" spans="1:12" ht="75">
      <c r="A15" s="37">
        <v>14</v>
      </c>
      <c r="B15" s="30" t="s">
        <v>447</v>
      </c>
      <c r="C15" s="40" t="s">
        <v>448</v>
      </c>
      <c r="D15" s="40" t="s">
        <v>449</v>
      </c>
      <c r="E15" s="37" t="s">
        <v>295</v>
      </c>
      <c r="F15" s="30" t="s">
        <v>295</v>
      </c>
      <c r="G15" s="43" t="s">
        <v>450</v>
      </c>
      <c r="H15" s="44">
        <v>94120</v>
      </c>
      <c r="I15" s="30" t="s">
        <v>444</v>
      </c>
      <c r="J15" s="30" t="s">
        <v>2598</v>
      </c>
      <c r="K15" s="353">
        <v>43987</v>
      </c>
      <c r="L15" s="7" t="s">
        <v>2553</v>
      </c>
    </row>
    <row r="16" spans="1:12" s="39" customFormat="1" ht="60">
      <c r="A16" s="27">
        <v>15</v>
      </c>
      <c r="B16" s="27" t="s">
        <v>452</v>
      </c>
      <c r="C16" s="27" t="s">
        <v>454</v>
      </c>
      <c r="D16" s="27" t="s">
        <v>456</v>
      </c>
      <c r="E16" s="27" t="s">
        <v>295</v>
      </c>
      <c r="F16" s="27" t="s">
        <v>295</v>
      </c>
      <c r="G16" s="27" t="s">
        <v>457</v>
      </c>
      <c r="H16" s="5">
        <v>218540</v>
      </c>
      <c r="I16" s="27" t="s">
        <v>437</v>
      </c>
      <c r="J16" s="27" t="s">
        <v>193</v>
      </c>
      <c r="K16" s="27" t="s">
        <v>536</v>
      </c>
      <c r="L16" s="27" t="s">
        <v>536</v>
      </c>
    </row>
    <row r="17" spans="1:12" s="39" customFormat="1" ht="45">
      <c r="A17" s="27">
        <v>16</v>
      </c>
      <c r="B17" s="27" t="s">
        <v>453</v>
      </c>
      <c r="C17" s="27" t="s">
        <v>455</v>
      </c>
      <c r="D17" s="27" t="s">
        <v>458</v>
      </c>
      <c r="E17" s="27" t="s">
        <v>295</v>
      </c>
      <c r="F17" s="27" t="s">
        <v>295</v>
      </c>
      <c r="G17" s="27" t="s">
        <v>459</v>
      </c>
      <c r="H17" s="5">
        <v>90739</v>
      </c>
      <c r="I17" s="27" t="s">
        <v>451</v>
      </c>
      <c r="J17" s="27" t="s">
        <v>193</v>
      </c>
      <c r="K17" s="27" t="s">
        <v>518</v>
      </c>
      <c r="L17" s="27" t="s">
        <v>2389</v>
      </c>
    </row>
    <row r="18" spans="1:12" ht="75">
      <c r="A18" s="37">
        <v>17</v>
      </c>
      <c r="B18" s="30" t="s">
        <v>473</v>
      </c>
      <c r="C18" s="30" t="s">
        <v>474</v>
      </c>
      <c r="D18" s="30" t="s">
        <v>475</v>
      </c>
      <c r="E18" s="37" t="s">
        <v>295</v>
      </c>
      <c r="F18" s="30" t="s">
        <v>295</v>
      </c>
      <c r="G18" s="30" t="s">
        <v>476</v>
      </c>
      <c r="H18" s="5">
        <v>97880</v>
      </c>
      <c r="I18" s="30" t="s">
        <v>348</v>
      </c>
      <c r="J18" s="27" t="s">
        <v>193</v>
      </c>
      <c r="K18" s="37" t="s">
        <v>520</v>
      </c>
      <c r="L18" s="7" t="s">
        <v>536</v>
      </c>
    </row>
    <row r="19" spans="1:12" ht="105">
      <c r="A19" s="37">
        <v>18</v>
      </c>
      <c r="B19" s="30" t="s">
        <v>510</v>
      </c>
      <c r="C19" s="30" t="s">
        <v>511</v>
      </c>
      <c r="D19" s="30" t="s">
        <v>512</v>
      </c>
      <c r="E19" s="37" t="s">
        <v>295</v>
      </c>
      <c r="F19" s="30" t="s">
        <v>295</v>
      </c>
      <c r="G19" s="30" t="s">
        <v>513</v>
      </c>
      <c r="H19" s="43">
        <v>111012</v>
      </c>
      <c r="I19" s="30" t="s">
        <v>509</v>
      </c>
      <c r="J19" s="27" t="s">
        <v>193</v>
      </c>
      <c r="K19" s="37" t="s">
        <v>2495</v>
      </c>
      <c r="L19" s="7" t="s">
        <v>2495</v>
      </c>
    </row>
    <row r="20" spans="1:12" ht="157.5" customHeight="1">
      <c r="A20" s="37">
        <v>19</v>
      </c>
      <c r="B20" s="30" t="s">
        <v>2412</v>
      </c>
      <c r="C20" s="30" t="s">
        <v>2413</v>
      </c>
      <c r="D20" s="30" t="s">
        <v>2414</v>
      </c>
      <c r="E20" s="37" t="s">
        <v>295</v>
      </c>
      <c r="F20" s="30" t="s">
        <v>295</v>
      </c>
      <c r="G20" s="30" t="s">
        <v>2415</v>
      </c>
      <c r="H20" s="43">
        <v>294515.49</v>
      </c>
      <c r="I20" s="30" t="s">
        <v>2416</v>
      </c>
      <c r="J20" s="30" t="s">
        <v>2838</v>
      </c>
      <c r="K20" s="353">
        <v>44068</v>
      </c>
      <c r="L20" s="7" t="s">
        <v>2791</v>
      </c>
    </row>
    <row r="21" spans="1:12" ht="90">
      <c r="A21" s="37">
        <v>20</v>
      </c>
      <c r="B21" s="30" t="s">
        <v>2417</v>
      </c>
      <c r="C21" s="30" t="s">
        <v>2418</v>
      </c>
      <c r="D21" s="30" t="s">
        <v>2420</v>
      </c>
      <c r="E21" s="37" t="s">
        <v>2419</v>
      </c>
      <c r="F21" s="28"/>
      <c r="G21" s="25" t="s">
        <v>2421</v>
      </c>
      <c r="H21" s="43">
        <v>241116</v>
      </c>
      <c r="I21" s="30" t="s">
        <v>520</v>
      </c>
      <c r="J21" s="27" t="s">
        <v>193</v>
      </c>
      <c r="K21" s="353">
        <v>43966</v>
      </c>
      <c r="L21" s="7" t="s">
        <v>2524</v>
      </c>
    </row>
    <row r="22" spans="1:12" ht="165">
      <c r="A22" s="37">
        <v>21</v>
      </c>
      <c r="B22" s="30" t="s">
        <v>2423</v>
      </c>
      <c r="C22" s="30" t="s">
        <v>2424</v>
      </c>
      <c r="D22" s="45" t="s">
        <v>2425</v>
      </c>
      <c r="E22" s="30" t="s">
        <v>295</v>
      </c>
      <c r="F22" s="30" t="s">
        <v>295</v>
      </c>
      <c r="G22" s="30" t="s">
        <v>2422</v>
      </c>
      <c r="H22" s="30">
        <v>330000</v>
      </c>
      <c r="I22" s="30" t="s">
        <v>2426</v>
      </c>
      <c r="J22" s="30" t="s">
        <v>193</v>
      </c>
      <c r="K22" s="30" t="s">
        <v>2546</v>
      </c>
      <c r="L22" s="30" t="s">
        <v>2550</v>
      </c>
    </row>
    <row r="23" spans="1:12" s="39" customFormat="1" ht="105">
      <c r="A23" s="27">
        <v>22</v>
      </c>
      <c r="B23" s="27" t="s">
        <v>2428</v>
      </c>
      <c r="C23" s="27" t="s">
        <v>2427</v>
      </c>
      <c r="D23" s="27" t="s">
        <v>2429</v>
      </c>
      <c r="E23" s="27" t="s">
        <v>295</v>
      </c>
      <c r="F23" s="27" t="s">
        <v>295</v>
      </c>
      <c r="G23" s="27" t="s">
        <v>2430</v>
      </c>
      <c r="H23" s="5">
        <v>330000</v>
      </c>
      <c r="I23" s="27" t="s">
        <v>2411</v>
      </c>
      <c r="J23" s="27" t="s">
        <v>193</v>
      </c>
      <c r="K23" s="27" t="s">
        <v>2548</v>
      </c>
      <c r="L23" s="27" t="s">
        <v>2546</v>
      </c>
    </row>
    <row r="24" spans="1:12" s="39" customFormat="1" ht="30">
      <c r="A24" s="27">
        <v>23</v>
      </c>
      <c r="B24" s="27" t="s">
        <v>2434</v>
      </c>
      <c r="C24" s="27" t="s">
        <v>2431</v>
      </c>
      <c r="D24" s="27" t="s">
        <v>2432</v>
      </c>
      <c r="E24" s="27" t="s">
        <v>295</v>
      </c>
      <c r="F24" s="27" t="s">
        <v>295</v>
      </c>
      <c r="G24" s="27" t="s">
        <v>2433</v>
      </c>
      <c r="H24" s="5">
        <v>211150</v>
      </c>
      <c r="I24" s="27" t="s">
        <v>2426</v>
      </c>
      <c r="J24" s="27" t="s">
        <v>193</v>
      </c>
      <c r="K24" s="27" t="s">
        <v>2548</v>
      </c>
      <c r="L24" s="27" t="s">
        <v>2546</v>
      </c>
    </row>
    <row r="25" spans="1:12" ht="135">
      <c r="A25" s="27">
        <v>24</v>
      </c>
      <c r="B25" s="27" t="s">
        <v>2478</v>
      </c>
      <c r="C25" s="27" t="s">
        <v>2479</v>
      </c>
      <c r="D25" s="27" t="s">
        <v>2480</v>
      </c>
      <c r="E25" s="27" t="s">
        <v>295</v>
      </c>
      <c r="F25" s="27" t="s">
        <v>295</v>
      </c>
      <c r="G25" s="27" t="s">
        <v>2481</v>
      </c>
      <c r="H25" s="5">
        <v>252833.47</v>
      </c>
      <c r="I25" s="27" t="s">
        <v>2426</v>
      </c>
      <c r="J25" s="27" t="s">
        <v>2607</v>
      </c>
      <c r="K25" s="3">
        <v>43963</v>
      </c>
      <c r="L25" s="27" t="s">
        <v>2524</v>
      </c>
    </row>
    <row r="26" spans="1:12" ht="45">
      <c r="A26" s="30">
        <v>25</v>
      </c>
      <c r="B26" s="30" t="s">
        <v>2496</v>
      </c>
      <c r="C26" s="27" t="s">
        <v>474</v>
      </c>
      <c r="D26" s="27" t="s">
        <v>2497</v>
      </c>
      <c r="E26" s="27" t="s">
        <v>2498</v>
      </c>
      <c r="F26" s="30" t="s">
        <v>295</v>
      </c>
      <c r="G26" s="27" t="s">
        <v>2499</v>
      </c>
      <c r="H26" s="5" t="s">
        <v>2500</v>
      </c>
      <c r="I26" s="30" t="s">
        <v>2501</v>
      </c>
      <c r="J26" s="27" t="s">
        <v>193</v>
      </c>
      <c r="K26" s="7" t="s">
        <v>2548</v>
      </c>
      <c r="L26" s="27" t="s">
        <v>2548</v>
      </c>
    </row>
    <row r="27" spans="1:12" s="39" customFormat="1" ht="75">
      <c r="A27" s="27">
        <v>26</v>
      </c>
      <c r="B27" s="27" t="s">
        <v>2541</v>
      </c>
      <c r="C27" s="27" t="s">
        <v>2542</v>
      </c>
      <c r="D27" s="27" t="s">
        <v>2543</v>
      </c>
      <c r="E27" s="27" t="s">
        <v>295</v>
      </c>
      <c r="F27" s="27" t="s">
        <v>295</v>
      </c>
      <c r="G27" s="27" t="s">
        <v>2544</v>
      </c>
      <c r="H27" s="5">
        <v>209570</v>
      </c>
      <c r="I27" s="27" t="s">
        <v>2522</v>
      </c>
      <c r="J27" s="27" t="s">
        <v>193</v>
      </c>
      <c r="K27" s="27" t="s">
        <v>2682</v>
      </c>
      <c r="L27" s="27" t="s">
        <v>2691</v>
      </c>
    </row>
    <row r="28" spans="1:12" ht="105">
      <c r="A28" s="30">
        <v>27</v>
      </c>
      <c r="B28" s="30" t="s">
        <v>2609</v>
      </c>
      <c r="C28" s="27" t="s">
        <v>2610</v>
      </c>
      <c r="D28" s="27" t="s">
        <v>2611</v>
      </c>
      <c r="E28" s="27" t="s">
        <v>295</v>
      </c>
      <c r="F28" s="27" t="s">
        <v>295</v>
      </c>
      <c r="G28" s="27" t="s">
        <v>2612</v>
      </c>
      <c r="H28" s="43">
        <v>333000</v>
      </c>
      <c r="I28" s="30" t="s">
        <v>2613</v>
      </c>
      <c r="J28" s="30" t="s">
        <v>193</v>
      </c>
      <c r="K28" s="30" t="s">
        <v>2641</v>
      </c>
      <c r="L28" s="7" t="s">
        <v>2693</v>
      </c>
    </row>
    <row r="29" spans="1:12" s="39" customFormat="1" ht="150">
      <c r="A29" s="362">
        <v>28</v>
      </c>
      <c r="B29" s="362" t="s">
        <v>2683</v>
      </c>
      <c r="C29" s="362" t="s">
        <v>2680</v>
      </c>
      <c r="D29" s="362" t="s">
        <v>2681</v>
      </c>
      <c r="E29" s="362" t="s">
        <v>295</v>
      </c>
      <c r="F29" s="362" t="s">
        <v>295</v>
      </c>
      <c r="G29" s="362" t="s">
        <v>2679</v>
      </c>
      <c r="H29" s="5">
        <v>333333.3</v>
      </c>
      <c r="I29" s="362" t="s">
        <v>2678</v>
      </c>
      <c r="J29" s="362" t="s">
        <v>193</v>
      </c>
      <c r="K29" s="362" t="s">
        <v>2694</v>
      </c>
      <c r="L29" s="362" t="s">
        <v>2696</v>
      </c>
    </row>
    <row r="30" spans="1:12" s="2" customFormat="1" ht="180">
      <c r="A30" s="363">
        <v>29</v>
      </c>
      <c r="B30" s="363" t="s">
        <v>2687</v>
      </c>
      <c r="C30" s="363" t="s">
        <v>2686</v>
      </c>
      <c r="D30" s="363" t="s">
        <v>2685</v>
      </c>
      <c r="E30" s="363" t="s">
        <v>295</v>
      </c>
      <c r="F30" s="363" t="s">
        <v>295</v>
      </c>
      <c r="G30" s="363" t="s">
        <v>2684</v>
      </c>
      <c r="H30" s="5">
        <v>326525</v>
      </c>
      <c r="I30" s="363" t="s">
        <v>2649</v>
      </c>
      <c r="J30" s="363" t="s">
        <v>193</v>
      </c>
      <c r="K30" s="363" t="s">
        <v>2704</v>
      </c>
      <c r="L30" s="363" t="s">
        <v>2718</v>
      </c>
    </row>
    <row r="31" spans="1:12" s="39" customFormat="1" ht="90">
      <c r="A31" s="375">
        <v>30</v>
      </c>
      <c r="B31" s="30" t="s">
        <v>2700</v>
      </c>
      <c r="C31" s="41" t="s">
        <v>2705</v>
      </c>
      <c r="D31" s="41" t="s">
        <v>2706</v>
      </c>
      <c r="E31" s="373" t="s">
        <v>295</v>
      </c>
      <c r="F31" s="373" t="s">
        <v>295</v>
      </c>
      <c r="G31" s="373" t="s">
        <v>2707</v>
      </c>
      <c r="H31" s="376">
        <v>108459</v>
      </c>
      <c r="I31" s="373" t="s">
        <v>2708</v>
      </c>
      <c r="J31" s="415" t="s">
        <v>2901</v>
      </c>
      <c r="K31" s="373" t="s">
        <v>2828</v>
      </c>
      <c r="L31" s="373" t="s">
        <v>2900</v>
      </c>
    </row>
    <row r="32" spans="1:12" ht="165">
      <c r="A32" s="374">
        <v>31</v>
      </c>
      <c r="B32" s="374" t="s">
        <v>2709</v>
      </c>
      <c r="C32" s="374" t="s">
        <v>2711</v>
      </c>
      <c r="D32" s="374" t="s">
        <v>2712</v>
      </c>
      <c r="E32" s="374" t="s">
        <v>295</v>
      </c>
      <c r="F32" s="374" t="s">
        <v>295</v>
      </c>
      <c r="G32" s="374" t="s">
        <v>2713</v>
      </c>
      <c r="H32" s="377">
        <v>330000</v>
      </c>
      <c r="I32" s="374" t="s">
        <v>2714</v>
      </c>
      <c r="J32" s="374" t="s">
        <v>2410</v>
      </c>
      <c r="K32" s="374" t="s">
        <v>2745</v>
      </c>
      <c r="L32" s="374" t="s">
        <v>2698</v>
      </c>
    </row>
    <row r="33" spans="1:12" ht="75">
      <c r="A33" s="373">
        <v>32</v>
      </c>
      <c r="B33" s="373" t="s">
        <v>2710</v>
      </c>
      <c r="C33" s="373" t="s">
        <v>2497</v>
      </c>
      <c r="D33" s="373" t="s">
        <v>2716</v>
      </c>
      <c r="E33" s="373" t="s">
        <v>295</v>
      </c>
      <c r="F33" s="373" t="s">
        <v>295</v>
      </c>
      <c r="G33" s="372" t="s">
        <v>2717</v>
      </c>
      <c r="H33" s="5">
        <v>200000</v>
      </c>
      <c r="I33" s="373" t="s">
        <v>2715</v>
      </c>
      <c r="J33" s="373" t="s">
        <v>193</v>
      </c>
      <c r="K33" s="373" t="s">
        <v>2756</v>
      </c>
      <c r="L33" s="373" t="s">
        <v>2792</v>
      </c>
    </row>
    <row r="34" spans="1:12" ht="75">
      <c r="A34" s="375">
        <v>33</v>
      </c>
      <c r="B34" s="375" t="s">
        <v>2719</v>
      </c>
      <c r="C34" s="40" t="s">
        <v>2720</v>
      </c>
      <c r="D34" s="29" t="s">
        <v>2721</v>
      </c>
      <c r="E34" s="379" t="s">
        <v>2722</v>
      </c>
      <c r="F34" s="375" t="s">
        <v>295</v>
      </c>
      <c r="G34" s="380" t="s">
        <v>2723</v>
      </c>
      <c r="H34" s="47" t="s">
        <v>2724</v>
      </c>
      <c r="I34" s="375" t="s">
        <v>2708</v>
      </c>
      <c r="J34" s="375" t="s">
        <v>193</v>
      </c>
      <c r="K34" s="375" t="s">
        <v>2725</v>
      </c>
      <c r="L34" s="381" t="s">
        <v>2792</v>
      </c>
    </row>
    <row r="35" spans="1:12" s="2" customFormat="1" ht="90">
      <c r="A35" s="378">
        <v>34</v>
      </c>
      <c r="B35" s="378" t="s">
        <v>2726</v>
      </c>
      <c r="C35" s="378" t="s">
        <v>2727</v>
      </c>
      <c r="D35" s="378" t="s">
        <v>2728</v>
      </c>
      <c r="E35" s="378" t="s">
        <v>295</v>
      </c>
      <c r="F35" s="378" t="s">
        <v>295</v>
      </c>
      <c r="G35" s="378" t="s">
        <v>2729</v>
      </c>
      <c r="H35" s="5">
        <v>330000</v>
      </c>
      <c r="I35" s="378" t="s">
        <v>2730</v>
      </c>
      <c r="J35" s="378" t="s">
        <v>193</v>
      </c>
      <c r="K35" s="378" t="s">
        <v>2756</v>
      </c>
      <c r="L35" s="378" t="s">
        <v>2797</v>
      </c>
    </row>
    <row r="36" spans="1:12" s="2" customFormat="1" ht="45">
      <c r="A36" s="30">
        <v>35</v>
      </c>
      <c r="B36" s="30" t="s">
        <v>2731</v>
      </c>
      <c r="C36" s="387" t="s">
        <v>2542</v>
      </c>
      <c r="D36" s="41" t="s">
        <v>2733</v>
      </c>
      <c r="E36" s="385" t="s">
        <v>2959</v>
      </c>
      <c r="F36" s="385" t="s">
        <v>295</v>
      </c>
      <c r="G36" s="384" t="s">
        <v>2732</v>
      </c>
      <c r="H36" s="35">
        <v>355470</v>
      </c>
      <c r="I36" s="385" t="s">
        <v>2730</v>
      </c>
      <c r="J36" s="30" t="s">
        <v>193</v>
      </c>
      <c r="K36" s="385" t="s">
        <v>437</v>
      </c>
      <c r="L36" s="385" t="s">
        <v>3020</v>
      </c>
    </row>
    <row r="37" spans="1:12" s="39" customFormat="1" ht="75">
      <c r="A37" s="382">
        <v>36</v>
      </c>
      <c r="B37" s="382" t="s">
        <v>2735</v>
      </c>
      <c r="C37" s="382" t="s">
        <v>2736</v>
      </c>
      <c r="D37" s="382" t="s">
        <v>2737</v>
      </c>
      <c r="E37" s="382" t="s">
        <v>295</v>
      </c>
      <c r="F37" s="382" t="s">
        <v>295</v>
      </c>
      <c r="G37" s="382" t="s">
        <v>2738</v>
      </c>
      <c r="H37" s="5">
        <v>179266.5</v>
      </c>
      <c r="I37" s="382" t="s">
        <v>2739</v>
      </c>
      <c r="J37" s="382" t="s">
        <v>193</v>
      </c>
      <c r="K37" s="382" t="s">
        <v>2821</v>
      </c>
      <c r="L37" s="382" t="s">
        <v>2770</v>
      </c>
    </row>
    <row r="38" spans="1:12" ht="60">
      <c r="A38" s="30">
        <v>37</v>
      </c>
      <c r="B38" s="30" t="s">
        <v>2740</v>
      </c>
      <c r="C38" s="386" t="s">
        <v>2741</v>
      </c>
      <c r="D38" s="30" t="s">
        <v>2742</v>
      </c>
      <c r="E38" s="45" t="s">
        <v>2743</v>
      </c>
      <c r="F38" s="30" t="s">
        <v>295</v>
      </c>
      <c r="G38" s="29" t="s">
        <v>2744</v>
      </c>
      <c r="H38" s="43">
        <v>444000</v>
      </c>
      <c r="I38" s="30" t="s">
        <v>2739</v>
      </c>
      <c r="J38" s="30" t="s">
        <v>193</v>
      </c>
      <c r="K38" s="30" t="s">
        <v>2770</v>
      </c>
      <c r="L38" s="383" t="s">
        <v>2770</v>
      </c>
    </row>
    <row r="39" spans="1:12" s="2" customFormat="1" ht="60">
      <c r="A39" s="388">
        <v>38</v>
      </c>
      <c r="B39" s="388" t="s">
        <v>2746</v>
      </c>
      <c r="C39" s="388" t="s">
        <v>2497</v>
      </c>
      <c r="D39" s="388" t="s">
        <v>2747</v>
      </c>
      <c r="E39" s="388" t="s">
        <v>295</v>
      </c>
      <c r="F39" s="388" t="s">
        <v>295</v>
      </c>
      <c r="G39" s="388" t="s">
        <v>2748</v>
      </c>
      <c r="H39" s="5">
        <v>390000</v>
      </c>
      <c r="I39" s="388" t="s">
        <v>2749</v>
      </c>
      <c r="J39" s="388" t="s">
        <v>193</v>
      </c>
      <c r="K39" s="388" t="s">
        <v>2830</v>
      </c>
      <c r="L39" s="388" t="s">
        <v>2734</v>
      </c>
    </row>
    <row r="40" spans="1:12" s="2" customFormat="1" ht="75">
      <c r="A40" s="389">
        <v>39</v>
      </c>
      <c r="B40" s="389" t="s">
        <v>219</v>
      </c>
      <c r="C40" s="389" t="s">
        <v>2751</v>
      </c>
      <c r="D40" s="389" t="s">
        <v>2752</v>
      </c>
      <c r="E40" s="389" t="s">
        <v>2753</v>
      </c>
      <c r="F40" s="389" t="s">
        <v>295</v>
      </c>
      <c r="G40" s="389" t="s">
        <v>2754</v>
      </c>
      <c r="H40" s="5">
        <v>442530</v>
      </c>
      <c r="I40" s="389" t="s">
        <v>2755</v>
      </c>
      <c r="J40" s="389" t="s">
        <v>193</v>
      </c>
      <c r="K40" s="389" t="s">
        <v>2830</v>
      </c>
      <c r="L40" s="389" t="s">
        <v>2734</v>
      </c>
    </row>
    <row r="41" spans="1:12" s="2" customFormat="1" ht="60">
      <c r="A41" s="389">
        <v>40</v>
      </c>
      <c r="B41" s="389" t="s">
        <v>2750</v>
      </c>
      <c r="C41" s="389" t="s">
        <v>2757</v>
      </c>
      <c r="D41" s="389" t="s">
        <v>2758</v>
      </c>
      <c r="E41" s="389" t="s">
        <v>295</v>
      </c>
      <c r="F41" s="389" t="s">
        <v>295</v>
      </c>
      <c r="G41" s="389" t="s">
        <v>2759</v>
      </c>
      <c r="H41" s="5">
        <v>220673.94</v>
      </c>
      <c r="I41" s="389" t="s">
        <v>2755</v>
      </c>
      <c r="J41" s="389" t="s">
        <v>193</v>
      </c>
      <c r="K41" s="389" t="s">
        <v>2821</v>
      </c>
      <c r="L41" s="389" t="s">
        <v>2734</v>
      </c>
    </row>
    <row r="42" spans="1:12" ht="105">
      <c r="A42" s="30">
        <v>41</v>
      </c>
      <c r="B42" s="30" t="s">
        <v>2760</v>
      </c>
      <c r="C42" s="30" t="s">
        <v>2761</v>
      </c>
      <c r="D42" s="30" t="s">
        <v>2762</v>
      </c>
      <c r="E42" s="30" t="s">
        <v>2763</v>
      </c>
      <c r="F42" s="30" t="s">
        <v>295</v>
      </c>
      <c r="G42" s="30" t="s">
        <v>2764</v>
      </c>
      <c r="H42" s="43">
        <v>443880</v>
      </c>
      <c r="I42" s="30" t="s">
        <v>2755</v>
      </c>
      <c r="J42" s="30" t="s">
        <v>193</v>
      </c>
      <c r="K42" s="30" t="s">
        <v>3018</v>
      </c>
      <c r="L42" s="390" t="s">
        <v>3046</v>
      </c>
    </row>
    <row r="43" spans="1:12" ht="105">
      <c r="A43" s="30">
        <v>42</v>
      </c>
      <c r="B43" s="30" t="s">
        <v>2765</v>
      </c>
      <c r="C43" s="40" t="s">
        <v>2766</v>
      </c>
      <c r="D43" s="45" t="s">
        <v>2767</v>
      </c>
      <c r="E43" s="45" t="s">
        <v>2768</v>
      </c>
      <c r="F43" s="30" t="s">
        <v>295</v>
      </c>
      <c r="G43" s="25" t="s">
        <v>2769</v>
      </c>
      <c r="H43" s="43">
        <v>205555</v>
      </c>
      <c r="I43" s="30" t="s">
        <v>2725</v>
      </c>
      <c r="J43" s="30" t="s">
        <v>193</v>
      </c>
      <c r="K43" s="30" t="s">
        <v>2828</v>
      </c>
      <c r="L43" s="391" t="s">
        <v>2734</v>
      </c>
    </row>
    <row r="44" spans="1:12" ht="61.15" customHeight="1">
      <c r="A44" s="30">
        <v>43</v>
      </c>
      <c r="B44" s="30" t="s">
        <v>2778</v>
      </c>
      <c r="C44" s="40" t="s">
        <v>2558</v>
      </c>
      <c r="D44" s="45" t="s">
        <v>2779</v>
      </c>
      <c r="E44" s="30" t="s">
        <v>2780</v>
      </c>
      <c r="F44" s="30" t="s">
        <v>2742</v>
      </c>
      <c r="G44" s="393" t="s">
        <v>2781</v>
      </c>
      <c r="H44" s="21" t="s">
        <v>2782</v>
      </c>
      <c r="I44" s="30" t="s">
        <v>2783</v>
      </c>
      <c r="J44" s="30" t="s">
        <v>193</v>
      </c>
      <c r="K44" s="30" t="s">
        <v>2734</v>
      </c>
      <c r="L44" s="394" t="s">
        <v>2734</v>
      </c>
    </row>
    <row r="45" spans="1:12" s="39" customFormat="1" ht="60">
      <c r="A45" s="395">
        <v>44</v>
      </c>
      <c r="B45" s="395" t="s">
        <v>2784</v>
      </c>
      <c r="C45" s="395" t="s">
        <v>2785</v>
      </c>
      <c r="D45" s="395" t="s">
        <v>2786</v>
      </c>
      <c r="E45" s="395" t="s">
        <v>2787</v>
      </c>
      <c r="F45" s="395" t="s">
        <v>295</v>
      </c>
      <c r="G45" s="395" t="s">
        <v>2788</v>
      </c>
      <c r="H45" s="376">
        <v>439922</v>
      </c>
      <c r="I45" s="395" t="s">
        <v>2789</v>
      </c>
      <c r="J45" s="395" t="s">
        <v>193</v>
      </c>
      <c r="K45" s="395" t="s">
        <v>2798</v>
      </c>
      <c r="L45" s="395" t="s">
        <v>2843</v>
      </c>
    </row>
    <row r="46" spans="1:12" ht="90">
      <c r="A46" s="396">
        <v>45</v>
      </c>
      <c r="B46" s="396" t="s">
        <v>2793</v>
      </c>
      <c r="C46" s="396" t="s">
        <v>2794</v>
      </c>
      <c r="D46" s="396" t="s">
        <v>2795</v>
      </c>
      <c r="E46" s="396" t="s">
        <v>295</v>
      </c>
      <c r="F46" s="396" t="s">
        <v>295</v>
      </c>
      <c r="G46" s="396" t="s">
        <v>2796</v>
      </c>
      <c r="H46" s="376">
        <v>330000</v>
      </c>
      <c r="I46" s="396" t="s">
        <v>2797</v>
      </c>
      <c r="J46" s="396" t="s">
        <v>193</v>
      </c>
      <c r="K46" s="396" t="s">
        <v>2876</v>
      </c>
      <c r="L46" s="396" t="s">
        <v>2884</v>
      </c>
    </row>
    <row r="47" spans="1:12" s="39" customFormat="1" ht="90">
      <c r="A47" s="397">
        <v>46</v>
      </c>
      <c r="B47" s="397" t="s">
        <v>2799</v>
      </c>
      <c r="C47" s="397" t="s">
        <v>2800</v>
      </c>
      <c r="D47" s="397" t="s">
        <v>2801</v>
      </c>
      <c r="E47" s="397" t="s">
        <v>2802</v>
      </c>
      <c r="F47" s="397" t="s">
        <v>2803</v>
      </c>
      <c r="G47" s="397" t="s">
        <v>2804</v>
      </c>
      <c r="H47" s="5">
        <v>439522.6</v>
      </c>
      <c r="I47" s="397" t="s">
        <v>2797</v>
      </c>
      <c r="J47" s="397" t="s">
        <v>193</v>
      </c>
      <c r="K47" s="397" t="s">
        <v>2798</v>
      </c>
      <c r="L47" s="397" t="s">
        <v>2843</v>
      </c>
    </row>
    <row r="48" spans="1:12" ht="60">
      <c r="A48" s="30">
        <v>47</v>
      </c>
      <c r="B48" s="30" t="s">
        <v>2811</v>
      </c>
      <c r="C48" s="30" t="s">
        <v>2812</v>
      </c>
      <c r="D48" s="398" t="s">
        <v>2813</v>
      </c>
      <c r="E48" s="30" t="s">
        <v>295</v>
      </c>
      <c r="F48" s="30" t="s">
        <v>295</v>
      </c>
      <c r="G48" s="30" t="s">
        <v>2814</v>
      </c>
      <c r="H48" s="5">
        <v>325000</v>
      </c>
      <c r="I48" s="30" t="s">
        <v>2815</v>
      </c>
      <c r="J48" s="30" t="s">
        <v>193</v>
      </c>
      <c r="K48" s="30" t="s">
        <v>2992</v>
      </c>
      <c r="L48" s="404" t="s">
        <v>2960</v>
      </c>
    </row>
    <row r="49" spans="1:12" ht="60">
      <c r="A49" s="403">
        <v>48</v>
      </c>
      <c r="B49" s="403" t="s">
        <v>2822</v>
      </c>
      <c r="C49" s="403" t="s">
        <v>2824</v>
      </c>
      <c r="D49" s="403" t="s">
        <v>2825</v>
      </c>
      <c r="E49" s="403" t="s">
        <v>295</v>
      </c>
      <c r="F49" s="403" t="s">
        <v>295</v>
      </c>
      <c r="G49" s="403" t="s">
        <v>2823</v>
      </c>
      <c r="H49" s="5">
        <v>219836.47</v>
      </c>
      <c r="I49" s="403" t="s">
        <v>2826</v>
      </c>
      <c r="J49" s="403" t="s">
        <v>193</v>
      </c>
      <c r="K49" s="403" t="s">
        <v>2827</v>
      </c>
      <c r="L49" s="403" t="s">
        <v>2850</v>
      </c>
    </row>
    <row r="50" spans="1:12" ht="75">
      <c r="A50" s="406">
        <v>49</v>
      </c>
      <c r="B50" s="406" t="s">
        <v>2829</v>
      </c>
      <c r="C50" s="405" t="s">
        <v>2832</v>
      </c>
      <c r="D50" s="405" t="s">
        <v>2785</v>
      </c>
      <c r="E50" s="406" t="s">
        <v>295</v>
      </c>
      <c r="F50" s="406" t="s">
        <v>295</v>
      </c>
      <c r="G50" s="405" t="s">
        <v>2831</v>
      </c>
      <c r="H50" s="35">
        <v>370326</v>
      </c>
      <c r="I50" s="406" t="s">
        <v>2770</v>
      </c>
      <c r="J50" s="409" t="s">
        <v>2871</v>
      </c>
      <c r="K50" s="406" t="s">
        <v>2827</v>
      </c>
      <c r="L50" s="406" t="s">
        <v>2850</v>
      </c>
    </row>
    <row r="51" spans="1:12" ht="90">
      <c r="A51" s="30">
        <v>50</v>
      </c>
      <c r="B51" s="30" t="s">
        <v>2847</v>
      </c>
      <c r="C51" s="30" t="s">
        <v>2743</v>
      </c>
      <c r="D51" s="30" t="s">
        <v>2848</v>
      </c>
      <c r="E51" s="30" t="s">
        <v>295</v>
      </c>
      <c r="F51" s="30" t="s">
        <v>295</v>
      </c>
      <c r="G51" s="30" t="s">
        <v>2849</v>
      </c>
      <c r="H51" s="43">
        <v>200000</v>
      </c>
      <c r="I51" s="30" t="s">
        <v>2850</v>
      </c>
      <c r="J51" s="30" t="s">
        <v>193</v>
      </c>
      <c r="K51" s="30" t="s">
        <v>2887</v>
      </c>
      <c r="L51" s="407" t="s">
        <v>2894</v>
      </c>
    </row>
    <row r="52" spans="1:12" ht="75">
      <c r="A52" s="408">
        <v>51</v>
      </c>
      <c r="B52" s="408" t="s">
        <v>2852</v>
      </c>
      <c r="C52" s="408" t="s">
        <v>1364</v>
      </c>
      <c r="D52" s="408" t="s">
        <v>2856</v>
      </c>
      <c r="E52" s="408" t="s">
        <v>295</v>
      </c>
      <c r="F52" s="408" t="s">
        <v>295</v>
      </c>
      <c r="G52" s="408" t="s">
        <v>2857</v>
      </c>
      <c r="H52" s="5">
        <v>198074.5</v>
      </c>
      <c r="I52" s="408" t="s">
        <v>2855</v>
      </c>
      <c r="J52" s="408" t="s">
        <v>193</v>
      </c>
      <c r="K52" s="408" t="s">
        <v>2876</v>
      </c>
      <c r="L52" s="408" t="s">
        <v>2902</v>
      </c>
    </row>
    <row r="53" spans="1:12" ht="60">
      <c r="A53" s="408">
        <v>52</v>
      </c>
      <c r="B53" s="408" t="s">
        <v>2853</v>
      </c>
      <c r="C53" s="408" t="s">
        <v>2858</v>
      </c>
      <c r="D53" s="408" t="s">
        <v>2859</v>
      </c>
      <c r="E53" s="408" t="s">
        <v>295</v>
      </c>
      <c r="F53" s="408" t="s">
        <v>295</v>
      </c>
      <c r="G53" s="408" t="s">
        <v>2860</v>
      </c>
      <c r="H53" s="5">
        <v>380665</v>
      </c>
      <c r="I53" s="408" t="s">
        <v>2850</v>
      </c>
      <c r="J53" s="408" t="s">
        <v>193</v>
      </c>
      <c r="K53" s="408" t="s">
        <v>2876</v>
      </c>
      <c r="L53" s="408" t="s">
        <v>2884</v>
      </c>
    </row>
    <row r="54" spans="1:12" ht="120">
      <c r="A54" s="408">
        <v>53</v>
      </c>
      <c r="B54" s="408" t="s">
        <v>2854</v>
      </c>
      <c r="C54" s="408" t="s">
        <v>2861</v>
      </c>
      <c r="D54" s="408" t="s">
        <v>2862</v>
      </c>
      <c r="E54" s="408" t="s">
        <v>295</v>
      </c>
      <c r="F54" s="408" t="s">
        <v>295</v>
      </c>
      <c r="G54" s="408" t="s">
        <v>2863</v>
      </c>
      <c r="H54" s="5">
        <v>423382</v>
      </c>
      <c r="I54" s="408" t="s">
        <v>2798</v>
      </c>
      <c r="J54" s="408" t="s">
        <v>193</v>
      </c>
      <c r="K54" s="408" t="s">
        <v>2884</v>
      </c>
      <c r="L54" s="408" t="s">
        <v>2886</v>
      </c>
    </row>
    <row r="55" spans="1:12" ht="150">
      <c r="A55" s="413">
        <v>54</v>
      </c>
      <c r="B55" s="411" t="s">
        <v>2872</v>
      </c>
      <c r="C55" s="411" t="s">
        <v>2878</v>
      </c>
      <c r="D55" s="411" t="s">
        <v>2879</v>
      </c>
      <c r="E55" s="411" t="s">
        <v>295</v>
      </c>
      <c r="F55" s="411" t="s">
        <v>295</v>
      </c>
      <c r="G55" s="411" t="s">
        <v>2877</v>
      </c>
      <c r="H55" s="5">
        <v>173698</v>
      </c>
      <c r="I55" s="411" t="s">
        <v>2874</v>
      </c>
      <c r="J55" s="411" t="s">
        <v>193</v>
      </c>
      <c r="K55" s="411" t="s">
        <v>2903</v>
      </c>
      <c r="L55" s="411" t="s">
        <v>2914</v>
      </c>
    </row>
    <row r="56" spans="1:12" ht="225">
      <c r="A56" s="413">
        <v>55</v>
      </c>
      <c r="B56" s="411" t="s">
        <v>2873</v>
      </c>
      <c r="C56" s="411" t="s">
        <v>2880</v>
      </c>
      <c r="D56" s="411" t="s">
        <v>2881</v>
      </c>
      <c r="E56" s="411" t="s">
        <v>2882</v>
      </c>
      <c r="F56" s="411" t="s">
        <v>295</v>
      </c>
      <c r="G56" s="411" t="s">
        <v>2883</v>
      </c>
      <c r="H56" s="5">
        <v>219100</v>
      </c>
      <c r="I56" s="411" t="s">
        <v>2875</v>
      </c>
      <c r="J56" s="411" t="s">
        <v>193</v>
      </c>
      <c r="K56" s="411" t="s">
        <v>2903</v>
      </c>
      <c r="L56" s="411" t="s">
        <v>2914</v>
      </c>
    </row>
    <row r="57" spans="1:12" s="39" customFormat="1" ht="105">
      <c r="A57" s="414">
        <v>56</v>
      </c>
      <c r="B57" s="414" t="s">
        <v>2895</v>
      </c>
      <c r="C57" s="414" t="s">
        <v>2896</v>
      </c>
      <c r="D57" s="414" t="s">
        <v>2897</v>
      </c>
      <c r="E57" s="414" t="s">
        <v>2898</v>
      </c>
      <c r="F57" s="414" t="s">
        <v>295</v>
      </c>
      <c r="G57" s="414" t="s">
        <v>2899</v>
      </c>
      <c r="H57" s="5">
        <v>417821.7</v>
      </c>
      <c r="I57" s="414" t="s">
        <v>2887</v>
      </c>
      <c r="J57" s="414" t="s">
        <v>193</v>
      </c>
      <c r="K57" s="414" t="s">
        <v>2905</v>
      </c>
      <c r="L57" s="414" t="s">
        <v>2920</v>
      </c>
    </row>
    <row r="58" spans="1:12" s="438" customFormat="1" ht="120">
      <c r="A58" s="437">
        <v>57</v>
      </c>
      <c r="B58" s="437" t="s">
        <v>2961</v>
      </c>
      <c r="C58" s="437" t="s">
        <v>2962</v>
      </c>
      <c r="D58" s="437" t="s">
        <v>2963</v>
      </c>
      <c r="E58" s="437" t="s">
        <v>2743</v>
      </c>
      <c r="F58" s="437" t="s">
        <v>2964</v>
      </c>
      <c r="G58" s="437" t="s">
        <v>2965</v>
      </c>
      <c r="H58" s="5">
        <v>180000</v>
      </c>
      <c r="I58" s="437" t="s">
        <v>2966</v>
      </c>
      <c r="J58" s="437" t="s">
        <v>193</v>
      </c>
      <c r="K58" s="437" t="s">
        <v>3019</v>
      </c>
      <c r="L58" s="437" t="s">
        <v>3046</v>
      </c>
    </row>
    <row r="59" spans="1:12" ht="60">
      <c r="A59" s="30">
        <v>58</v>
      </c>
      <c r="B59" s="30" t="s">
        <v>3021</v>
      </c>
      <c r="C59" s="40" t="s">
        <v>3022</v>
      </c>
      <c r="D59" s="45" t="s">
        <v>3023</v>
      </c>
      <c r="E59" s="28"/>
      <c r="F59" s="28"/>
      <c r="G59" s="25" t="s">
        <v>3024</v>
      </c>
      <c r="H59" s="43">
        <v>330000</v>
      </c>
      <c r="I59" s="30" t="s">
        <v>3025</v>
      </c>
      <c r="J59" s="445" t="s">
        <v>193</v>
      </c>
      <c r="K59" s="449" t="s">
        <v>3026</v>
      </c>
      <c r="L59" s="444" t="s">
        <v>3080</v>
      </c>
    </row>
    <row r="60" spans="1:12" ht="60">
      <c r="A60" s="445">
        <v>59</v>
      </c>
      <c r="B60" s="445" t="s">
        <v>3040</v>
      </c>
      <c r="C60" s="445" t="s">
        <v>3041</v>
      </c>
      <c r="D60" s="445" t="s">
        <v>3042</v>
      </c>
      <c r="E60" s="446" t="s">
        <v>3043</v>
      </c>
      <c r="F60" s="445" t="s">
        <v>295</v>
      </c>
      <c r="G60" s="446" t="s">
        <v>3044</v>
      </c>
      <c r="H60" s="35">
        <v>1497706.56</v>
      </c>
      <c r="I60" s="445" t="s">
        <v>3045</v>
      </c>
      <c r="J60" s="454" t="s">
        <v>193</v>
      </c>
      <c r="K60" s="445" t="s">
        <v>3048</v>
      </c>
      <c r="L60" s="445" t="s">
        <v>3081</v>
      </c>
    </row>
    <row r="61" spans="1:12" ht="90">
      <c r="A61" s="449">
        <v>60</v>
      </c>
      <c r="B61" s="449" t="s">
        <v>3058</v>
      </c>
      <c r="C61" s="449" t="s">
        <v>3059</v>
      </c>
      <c r="D61" s="450" t="s">
        <v>3060</v>
      </c>
      <c r="E61" s="450" t="s">
        <v>3061</v>
      </c>
      <c r="F61" s="30" t="s">
        <v>3062</v>
      </c>
      <c r="G61" s="450" t="s">
        <v>3063</v>
      </c>
      <c r="H61" s="35">
        <v>293562.84999999998</v>
      </c>
      <c r="I61" s="449" t="s">
        <v>3064</v>
      </c>
      <c r="J61" s="455" t="s">
        <v>193</v>
      </c>
      <c r="K61" s="449" t="s">
        <v>3065</v>
      </c>
      <c r="L61" s="449" t="s">
        <v>3089</v>
      </c>
    </row>
    <row r="62" spans="1:12" ht="105">
      <c r="A62" s="454">
        <v>61</v>
      </c>
      <c r="B62" s="454" t="s">
        <v>3083</v>
      </c>
      <c r="C62" s="454" t="s">
        <v>3084</v>
      </c>
      <c r="D62" s="454" t="s">
        <v>3085</v>
      </c>
      <c r="E62" s="454" t="s">
        <v>295</v>
      </c>
      <c r="F62" s="454" t="s">
        <v>295</v>
      </c>
      <c r="G62" s="454" t="s">
        <v>3086</v>
      </c>
      <c r="H62" s="5">
        <v>1291911</v>
      </c>
      <c r="I62" s="454" t="s">
        <v>3081</v>
      </c>
      <c r="J62" s="454" t="s">
        <v>3093</v>
      </c>
      <c r="K62" s="454" t="s">
        <v>3091</v>
      </c>
      <c r="L62" s="454" t="s">
        <v>3082</v>
      </c>
    </row>
    <row r="63" spans="1:12" s="2" customFormat="1" ht="60">
      <c r="A63" s="456">
        <v>62</v>
      </c>
      <c r="B63" s="456" t="s">
        <v>3094</v>
      </c>
      <c r="C63" s="458" t="s">
        <v>3095</v>
      </c>
      <c r="D63" s="458" t="s">
        <v>3096</v>
      </c>
      <c r="E63" s="456" t="s">
        <v>295</v>
      </c>
      <c r="F63" s="456" t="s">
        <v>295</v>
      </c>
      <c r="G63" s="457" t="s">
        <v>3097</v>
      </c>
      <c r="H63" s="35">
        <v>1948303.58</v>
      </c>
      <c r="I63" s="456" t="s">
        <v>3098</v>
      </c>
      <c r="J63" s="459" t="s">
        <v>193</v>
      </c>
      <c r="K63" s="456" t="s">
        <v>3099</v>
      </c>
      <c r="L63" s="456" t="s">
        <v>3125</v>
      </c>
    </row>
    <row r="64" spans="1:12" s="461" customFormat="1" ht="135">
      <c r="A64" s="460">
        <v>63</v>
      </c>
      <c r="B64" s="460" t="s">
        <v>3101</v>
      </c>
      <c r="C64" s="460" t="s">
        <v>3103</v>
      </c>
      <c r="D64" s="460" t="s">
        <v>3102</v>
      </c>
      <c r="E64" s="460" t="s">
        <v>3104</v>
      </c>
      <c r="F64" s="460" t="s">
        <v>3105</v>
      </c>
      <c r="G64" s="460" t="s">
        <v>3106</v>
      </c>
      <c r="H64" s="5">
        <v>1495386.19</v>
      </c>
      <c r="I64" s="460" t="s">
        <v>3107</v>
      </c>
      <c r="J64" s="460" t="s">
        <v>193</v>
      </c>
      <c r="K64" s="460" t="s">
        <v>3131</v>
      </c>
      <c r="L64" s="460" t="s">
        <v>3132</v>
      </c>
    </row>
    <row r="65" spans="1:12" ht="45">
      <c r="A65" s="471">
        <v>64</v>
      </c>
      <c r="B65" s="471" t="s">
        <v>3120</v>
      </c>
      <c r="C65" s="471" t="s">
        <v>3121</v>
      </c>
      <c r="D65" s="471" t="s">
        <v>3122</v>
      </c>
      <c r="E65" s="471" t="s">
        <v>3123</v>
      </c>
      <c r="F65" s="471" t="s">
        <v>295</v>
      </c>
      <c r="G65" s="471" t="s">
        <v>3124</v>
      </c>
      <c r="H65" s="5">
        <v>1280770.75</v>
      </c>
      <c r="I65" s="471" t="s">
        <v>2540</v>
      </c>
      <c r="J65" s="471" t="s">
        <v>193</v>
      </c>
      <c r="K65" s="471" t="s">
        <v>3133</v>
      </c>
      <c r="L65" s="471" t="s">
        <v>3166</v>
      </c>
    </row>
    <row r="66" spans="1:12" s="2" customFormat="1" ht="60">
      <c r="A66" s="506">
        <v>65</v>
      </c>
      <c r="B66" s="506" t="s">
        <v>3134</v>
      </c>
      <c r="C66" s="506" t="s">
        <v>3042</v>
      </c>
      <c r="D66" s="506" t="s">
        <v>3136</v>
      </c>
      <c r="E66" s="505" t="s">
        <v>3137</v>
      </c>
      <c r="F66" s="505" t="s">
        <v>3138</v>
      </c>
      <c r="G66" s="505" t="s">
        <v>3139</v>
      </c>
      <c r="H66" s="5">
        <v>1476597.33</v>
      </c>
      <c r="I66" s="505" t="s">
        <v>3140</v>
      </c>
      <c r="J66" s="505" t="s">
        <v>193</v>
      </c>
      <c r="K66" s="505" t="s">
        <v>3171</v>
      </c>
      <c r="L66" s="505" t="s">
        <v>3171</v>
      </c>
    </row>
    <row r="67" spans="1:12" s="39" customFormat="1" ht="105">
      <c r="A67" s="505">
        <v>66</v>
      </c>
      <c r="B67" s="505" t="s">
        <v>3135</v>
      </c>
      <c r="C67" s="505" t="s">
        <v>3141</v>
      </c>
      <c r="D67" s="505" t="s">
        <v>3136</v>
      </c>
      <c r="E67" s="505" t="s">
        <v>295</v>
      </c>
      <c r="F67" s="505" t="s">
        <v>295</v>
      </c>
      <c r="G67" s="505" t="s">
        <v>3142</v>
      </c>
      <c r="H67" s="5">
        <v>1278834.74</v>
      </c>
      <c r="I67" s="505" t="s">
        <v>3143</v>
      </c>
      <c r="J67" s="505" t="s">
        <v>193</v>
      </c>
      <c r="K67" s="505" t="s">
        <v>3172</v>
      </c>
      <c r="L67" s="505" t="s">
        <v>3171</v>
      </c>
    </row>
    <row r="68" spans="1:12" ht="120">
      <c r="A68" s="519">
        <v>67</v>
      </c>
      <c r="B68" s="519" t="s">
        <v>3161</v>
      </c>
      <c r="C68" s="519" t="s">
        <v>3163</v>
      </c>
      <c r="D68" s="519" t="s">
        <v>3164</v>
      </c>
      <c r="E68" s="519" t="s">
        <v>295</v>
      </c>
      <c r="F68" s="519" t="s">
        <v>295</v>
      </c>
      <c r="G68" s="518" t="s">
        <v>3165</v>
      </c>
      <c r="H68" s="35">
        <v>1980000</v>
      </c>
      <c r="I68" s="519" t="s">
        <v>3166</v>
      </c>
      <c r="J68" s="532" t="s">
        <v>193</v>
      </c>
      <c r="K68" s="519" t="s">
        <v>3184</v>
      </c>
      <c r="L68" s="519" t="s">
        <v>3209</v>
      </c>
    </row>
    <row r="69" spans="1:12" ht="90">
      <c r="A69" s="519">
        <v>68</v>
      </c>
      <c r="B69" s="519" t="s">
        <v>3162</v>
      </c>
      <c r="C69" s="519" t="s">
        <v>3169</v>
      </c>
      <c r="D69" s="519" t="s">
        <v>3170</v>
      </c>
      <c r="E69" s="519" t="s">
        <v>295</v>
      </c>
      <c r="F69" s="519" t="s">
        <v>295</v>
      </c>
      <c r="G69" s="518" t="s">
        <v>3168</v>
      </c>
      <c r="H69" s="35">
        <v>2000000</v>
      </c>
      <c r="I69" s="519" t="s">
        <v>3167</v>
      </c>
      <c r="J69" s="533" t="s">
        <v>193</v>
      </c>
      <c r="K69" s="519" t="s">
        <v>3184</v>
      </c>
      <c r="L69" s="519" t="s">
        <v>3210</v>
      </c>
    </row>
    <row r="70" spans="1:12" ht="30">
      <c r="A70" s="532">
        <v>69</v>
      </c>
      <c r="B70" s="532" t="s">
        <v>3179</v>
      </c>
      <c r="C70" s="532" t="s">
        <v>3185</v>
      </c>
      <c r="D70" s="532" t="s">
        <v>3186</v>
      </c>
      <c r="E70" s="532" t="s">
        <v>3187</v>
      </c>
      <c r="F70" s="532" t="s">
        <v>295</v>
      </c>
      <c r="G70" s="532" t="s">
        <v>3188</v>
      </c>
      <c r="H70" s="534">
        <v>1500000</v>
      </c>
      <c r="I70" s="532" t="s">
        <v>3171</v>
      </c>
      <c r="J70" s="532" t="s">
        <v>193</v>
      </c>
      <c r="K70" s="532" t="s">
        <v>3183</v>
      </c>
      <c r="L70" s="532" t="s">
        <v>3210</v>
      </c>
    </row>
    <row r="71" spans="1:12" ht="75">
      <c r="A71" s="532">
        <v>70</v>
      </c>
      <c r="B71" s="532" t="s">
        <v>3180</v>
      </c>
      <c r="C71" s="532" t="s">
        <v>3189</v>
      </c>
      <c r="D71" s="532" t="s">
        <v>3190</v>
      </c>
      <c r="E71" s="532" t="s">
        <v>3191</v>
      </c>
      <c r="F71" s="532" t="s">
        <v>3192</v>
      </c>
      <c r="G71" s="532" t="s">
        <v>3193</v>
      </c>
      <c r="H71" s="44">
        <v>1298999.1000000001</v>
      </c>
      <c r="I71" s="532" t="s">
        <v>3171</v>
      </c>
      <c r="J71" s="532" t="s">
        <v>193</v>
      </c>
      <c r="K71" s="532" t="s">
        <v>3219</v>
      </c>
      <c r="L71" s="532" t="s">
        <v>3227</v>
      </c>
    </row>
    <row r="72" spans="1:12" ht="90">
      <c r="A72" s="532">
        <v>71</v>
      </c>
      <c r="B72" s="532" t="s">
        <v>3181</v>
      </c>
      <c r="C72" s="532" t="s">
        <v>330</v>
      </c>
      <c r="D72" s="532" t="s">
        <v>332</v>
      </c>
      <c r="E72" s="532" t="s">
        <v>3194</v>
      </c>
      <c r="F72" s="532" t="s">
        <v>3195</v>
      </c>
      <c r="G72" s="532" t="s">
        <v>3196</v>
      </c>
      <c r="H72" s="44">
        <v>1458562.73</v>
      </c>
      <c r="I72" s="532" t="s">
        <v>3171</v>
      </c>
      <c r="J72" s="532" t="s">
        <v>193</v>
      </c>
      <c r="K72" s="532" t="s">
        <v>3219</v>
      </c>
      <c r="L72" s="532" t="s">
        <v>3222</v>
      </c>
    </row>
    <row r="73" spans="1:12" ht="120">
      <c r="A73" s="532">
        <v>72</v>
      </c>
      <c r="B73" s="532" t="s">
        <v>3182</v>
      </c>
      <c r="C73" s="532" t="s">
        <v>2813</v>
      </c>
      <c r="D73" s="532" t="s">
        <v>3197</v>
      </c>
      <c r="E73" s="532" t="s">
        <v>295</v>
      </c>
      <c r="F73" s="532" t="s">
        <v>295</v>
      </c>
      <c r="G73" s="532" t="s">
        <v>3198</v>
      </c>
      <c r="H73" s="44">
        <v>1477294.71</v>
      </c>
      <c r="I73" s="532" t="s">
        <v>3172</v>
      </c>
      <c r="J73" s="532" t="s">
        <v>193</v>
      </c>
      <c r="K73" s="532" t="s">
        <v>3219</v>
      </c>
      <c r="L73" s="532" t="s">
        <v>3228</v>
      </c>
    </row>
    <row r="74" spans="1:12" ht="75">
      <c r="A74" s="546">
        <v>72</v>
      </c>
      <c r="B74" s="546" t="s">
        <v>3206</v>
      </c>
      <c r="C74" s="546" t="s">
        <v>474</v>
      </c>
      <c r="D74" s="546" t="s">
        <v>2742</v>
      </c>
      <c r="E74" s="546" t="s">
        <v>295</v>
      </c>
      <c r="F74" s="546" t="s">
        <v>295</v>
      </c>
      <c r="G74" s="546" t="s">
        <v>3207</v>
      </c>
      <c r="H74" s="5">
        <v>1794973</v>
      </c>
      <c r="I74" s="546" t="s">
        <v>3208</v>
      </c>
      <c r="J74" s="546" t="s">
        <v>193</v>
      </c>
      <c r="K74" s="546" t="s">
        <v>3251</v>
      </c>
      <c r="L74" s="546" t="s">
        <v>3258</v>
      </c>
    </row>
    <row r="75" spans="1:12" s="553" customFormat="1" ht="90">
      <c r="A75" s="552">
        <v>73</v>
      </c>
      <c r="B75" s="552" t="s">
        <v>3244</v>
      </c>
      <c r="C75" s="552" t="s">
        <v>2812</v>
      </c>
      <c r="D75" s="552" t="s">
        <v>3247</v>
      </c>
      <c r="E75" s="552" t="s">
        <v>295</v>
      </c>
      <c r="F75" s="552" t="s">
        <v>295</v>
      </c>
      <c r="G75" s="552" t="s">
        <v>3246</v>
      </c>
      <c r="H75" s="5">
        <v>2600626.27</v>
      </c>
      <c r="I75" s="552" t="s">
        <v>3245</v>
      </c>
      <c r="J75" s="552" t="s">
        <v>2871</v>
      </c>
      <c r="K75" s="552" t="s">
        <v>3249</v>
      </c>
      <c r="L75" s="552" t="s">
        <v>3250</v>
      </c>
    </row>
    <row r="76" spans="1:12" s="2" customFormat="1" ht="65.45" customHeight="1">
      <c r="A76" s="555">
        <v>74</v>
      </c>
      <c r="B76" s="555" t="s">
        <v>3259</v>
      </c>
      <c r="C76" s="555" t="s">
        <v>3260</v>
      </c>
      <c r="D76" s="555" t="s">
        <v>3261</v>
      </c>
      <c r="E76" s="555" t="s">
        <v>295</v>
      </c>
      <c r="F76" s="555" t="s">
        <v>295</v>
      </c>
      <c r="G76" s="554" t="s">
        <v>3262</v>
      </c>
      <c r="H76" s="35">
        <v>1433256.65</v>
      </c>
      <c r="I76" s="555" t="s">
        <v>3243</v>
      </c>
      <c r="J76" s="558" t="s">
        <v>3268</v>
      </c>
      <c r="K76" s="555" t="s">
        <v>3284</v>
      </c>
      <c r="L76" s="555"/>
    </row>
    <row r="77" spans="1:12" s="557" customFormat="1" ht="90">
      <c r="A77" s="556">
        <v>75</v>
      </c>
      <c r="B77" s="556" t="s">
        <v>3263</v>
      </c>
      <c r="C77" s="556" t="s">
        <v>3266</v>
      </c>
      <c r="D77" s="556" t="s">
        <v>3267</v>
      </c>
      <c r="E77" s="556" t="s">
        <v>295</v>
      </c>
      <c r="F77" s="556" t="s">
        <v>295</v>
      </c>
      <c r="G77" s="556" t="s">
        <v>3264</v>
      </c>
      <c r="H77" s="5">
        <v>2619405.29</v>
      </c>
      <c r="I77" s="556" t="s">
        <v>3265</v>
      </c>
      <c r="J77" s="556" t="s">
        <v>3283</v>
      </c>
      <c r="K77" s="556" t="s">
        <v>3284</v>
      </c>
      <c r="L77" s="556"/>
    </row>
  </sheetData>
  <pageMargins left="0.7" right="0.7" top="0.75" bottom="0.75" header="0.3" footer="0.3"/>
  <pageSetup paperSize="9" orientation="landscape" horizontalDpi="4294967295" verticalDpi="4294967295"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3</vt:i4>
      </vt:variant>
    </vt:vector>
  </HeadingPairs>
  <TitlesOfParts>
    <vt:vector size="18" baseType="lpstr">
      <vt:lpstr>Interreg V-A Romania-Ungaria</vt:lpstr>
      <vt:lpstr>Sheet1</vt:lpstr>
      <vt:lpstr>Sheet2</vt:lpstr>
      <vt:lpstr>ROHU semnate</vt:lpstr>
      <vt:lpstr>INTERREG V-A ROMANIA-BULGARIA</vt:lpstr>
      <vt:lpstr>ROBG contracte semnate</vt:lpstr>
      <vt:lpstr>INTERREG IPA ROMANIA-SERBIA</vt:lpstr>
      <vt:lpstr>RO-UA</vt:lpstr>
      <vt:lpstr>RO-MD</vt:lpstr>
      <vt:lpstr>BMN call2</vt:lpstr>
      <vt:lpstr>BMN call1 semnate</vt:lpstr>
      <vt:lpstr>HUSKROUA</vt:lpstr>
      <vt:lpstr>Dunarea</vt:lpstr>
      <vt:lpstr>URBACT III</vt:lpstr>
      <vt:lpstr>INTERREG EUROPE</vt:lpstr>
      <vt:lpstr>HUSKROUA!Print_Area</vt:lpstr>
      <vt:lpstr>Dunarea!Print_Titles</vt:lpstr>
      <vt:lpstr>HUSKROUA!Print_Titles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2022-01-31T10:40:05Z</dcterms:modified>
</cp:coreProperties>
</file>