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555" firstSheet="6" activeTab="11"/>
  </bookViews>
  <sheets>
    <sheet name="Interreg V-A Romania-Ungaria" sheetId="36" r:id="rId1"/>
    <sheet name="Sheet1" sheetId="37" r:id="rId2"/>
    <sheet name="Sheet2" sheetId="38" r:id="rId3"/>
    <sheet name="ROHU semnate" sheetId="35" r:id="rId4"/>
    <sheet name="INTERREG V-A ROMANIA-BULGARIA" sheetId="2" r:id="rId5"/>
    <sheet name="ROBG contracte semnate" sheetId="32" r:id="rId6"/>
    <sheet name="INTERREG IPA ROMANIA-SERBIA" sheetId="1" r:id="rId7"/>
    <sheet name="RO-UA" sheetId="29" r:id="rId8"/>
    <sheet name="RO-MD" sheetId="30" r:id="rId9"/>
    <sheet name="BMN call2" sheetId="31" r:id="rId10"/>
    <sheet name="BMN call1 semnate" sheetId="34" r:id="rId11"/>
    <sheet name="HUSKROUA" sheetId="39" r:id="rId12"/>
    <sheet name="Dunarea" sheetId="40" r:id="rId13"/>
    <sheet name="URBACT III" sheetId="41" r:id="rId14"/>
    <sheet name="INTERREG EUROPE" sheetId="42" r:id="rId15"/>
  </sheets>
  <definedNames>
    <definedName name="_xlnm._FilterDatabase" localSheetId="9" hidden="1">'BMN call2'!$A$2:$N$2</definedName>
    <definedName name="_xlnm._FilterDatabase" localSheetId="12" hidden="1">Dunarea!$A$11:$M$111</definedName>
    <definedName name="_xlnm._FilterDatabase" localSheetId="11" hidden="1">HUSKROUA!$A$5:$J$54</definedName>
    <definedName name="_xlnm._FilterDatabase" localSheetId="14" hidden="1">'INTERREG EUROPE'!$A$3:$X$118</definedName>
    <definedName name="_xlnm._FilterDatabase" localSheetId="6" hidden="1">'INTERREG IPA ROMANIA-SERBIA'!$A$3:$L$32</definedName>
    <definedName name="_xlnm._FilterDatabase" localSheetId="3" hidden="1">'ROHU semnate'!$B$2:$B$362</definedName>
    <definedName name="_xlnm._FilterDatabase" localSheetId="7" hidden="1">'RO-UA'!$A$3:$L$33</definedName>
    <definedName name="_xlnm._FilterDatabase" localSheetId="13" hidden="1">'URBACT III'!$A$5:$O$29</definedName>
    <definedName name="_xlnm.Print_Area" localSheetId="11">HUSKROUA!$A$1:$N$52</definedName>
    <definedName name="_xlnm.Print_Titles" localSheetId="12">Dunarea!$9:$11</definedName>
    <definedName name="_xlnm.Print_Titles" localSheetId="11">HUSKROUA!$4:$6</definedName>
    <definedName name="Z_10C7EFF0_FB62_4BDE_85DA_70FC4774BC12_.wvu.Cols" localSheetId="14" hidden="1">'INTERREG EUROPE'!#REF!,'INTERREG EUROPE'!$P:$S</definedName>
    <definedName name="Z_10C7EFF0_FB62_4BDE_85DA_70FC4774BC12_.wvu.FilterData" localSheetId="12" hidden="1">Dunarea!$A$11:$M$108</definedName>
    <definedName name="Z_10C7EFF0_FB62_4BDE_85DA_70FC4774BC12_.wvu.FilterData" localSheetId="11" hidden="1">HUSKROUA!$A$5:$J$54</definedName>
    <definedName name="Z_10C7EFF0_FB62_4BDE_85DA_70FC4774BC12_.wvu.FilterData" localSheetId="14" hidden="1">'INTERREG EUROPE'!$A$5:$S$122</definedName>
    <definedName name="Z_10C7EFF0_FB62_4BDE_85DA_70FC4774BC12_.wvu.FilterData" localSheetId="13" hidden="1">'URBACT III'!$A$5:$O$29</definedName>
    <definedName name="Z_10C7EFF0_FB62_4BDE_85DA_70FC4774BC12_.wvu.PrintArea" localSheetId="11" hidden="1">HUSKROUA!$A$1:$N$52</definedName>
    <definedName name="Z_10C7EFF0_FB62_4BDE_85DA_70FC4774BC12_.wvu.PrintTitles" localSheetId="12" hidden="1">Dunarea!$9:$11</definedName>
    <definedName name="Z_10C7EFF0_FB62_4BDE_85DA_70FC4774BC12_.wvu.PrintTitles" localSheetId="11" hidden="1">HUSKROUA!$4:$6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 i="42" l="1"/>
  <c r="K6" i="42"/>
  <c r="L6" i="42"/>
  <c r="J7" i="42"/>
  <c r="K7" i="42"/>
  <c r="L7" i="42"/>
  <c r="N7" i="42"/>
  <c r="J8" i="42"/>
  <c r="K8" i="42"/>
  <c r="L8" i="42"/>
  <c r="J9" i="42"/>
  <c r="K9" i="42"/>
  <c r="L9" i="42"/>
  <c r="J10" i="42"/>
  <c r="K10" i="42"/>
  <c r="L10" i="42"/>
  <c r="J11" i="42"/>
  <c r="K11" i="42"/>
  <c r="L11" i="42"/>
  <c r="J12" i="42"/>
  <c r="K12" i="42"/>
  <c r="L12" i="42"/>
  <c r="N12" i="42"/>
  <c r="J13" i="42"/>
  <c r="K13" i="42"/>
  <c r="L13" i="42"/>
  <c r="J14" i="42"/>
  <c r="K14" i="42"/>
  <c r="L14" i="42"/>
  <c r="J15" i="42"/>
  <c r="K15" i="42"/>
  <c r="L15" i="42"/>
  <c r="J16" i="42"/>
  <c r="K16" i="42"/>
  <c r="L16" i="42"/>
  <c r="J17" i="42"/>
  <c r="K17" i="42"/>
  <c r="L17" i="42"/>
  <c r="J18" i="42"/>
  <c r="K18" i="42"/>
  <c r="L18" i="42"/>
  <c r="J19" i="42"/>
  <c r="K19" i="42"/>
  <c r="L19" i="42"/>
  <c r="J20" i="42"/>
  <c r="K20" i="42"/>
  <c r="L20" i="42"/>
  <c r="J21" i="42"/>
  <c r="K21" i="42"/>
  <c r="L21" i="42"/>
  <c r="J22" i="42"/>
  <c r="K22" i="42"/>
  <c r="L22" i="42"/>
  <c r="J23" i="42"/>
  <c r="K23" i="42"/>
  <c r="L23" i="42"/>
  <c r="J24" i="42"/>
  <c r="K24" i="42"/>
  <c r="L24" i="42"/>
  <c r="J25" i="42"/>
  <c r="K25" i="42"/>
  <c r="L25" i="42"/>
  <c r="J26" i="42"/>
  <c r="K26" i="42"/>
  <c r="L26" i="42"/>
  <c r="J27" i="42"/>
  <c r="K27" i="42"/>
  <c r="L27" i="42"/>
  <c r="J28" i="42"/>
  <c r="K28" i="42"/>
  <c r="L28" i="42"/>
  <c r="N28" i="42"/>
  <c r="J29" i="42"/>
  <c r="K29" i="42"/>
  <c r="L29" i="42"/>
  <c r="J30" i="42"/>
  <c r="K30" i="42"/>
  <c r="L30" i="42"/>
  <c r="J31" i="42"/>
  <c r="K31" i="42"/>
  <c r="L31" i="42"/>
  <c r="J32" i="42"/>
  <c r="K32" i="42"/>
  <c r="L32" i="42"/>
  <c r="J33" i="42"/>
  <c r="K33" i="42"/>
  <c r="L33" i="42"/>
  <c r="J34" i="42"/>
  <c r="K34" i="42"/>
  <c r="L34" i="42"/>
  <c r="J35" i="42"/>
  <c r="K35" i="42"/>
  <c r="L35" i="42"/>
  <c r="J36" i="42"/>
  <c r="K36" i="42"/>
  <c r="L36" i="42"/>
  <c r="J37" i="42"/>
  <c r="K37" i="42"/>
  <c r="L37" i="42"/>
  <c r="J38" i="42"/>
  <c r="K38" i="42"/>
  <c r="L38" i="42"/>
  <c r="J39" i="42"/>
  <c r="K39" i="42"/>
  <c r="L39" i="42"/>
  <c r="J40" i="42"/>
  <c r="K40" i="42"/>
  <c r="L40" i="42"/>
  <c r="J41" i="42"/>
  <c r="K41" i="42"/>
  <c r="L41" i="42"/>
  <c r="J42" i="42"/>
  <c r="K42" i="42"/>
  <c r="L42" i="42"/>
  <c r="J43" i="42"/>
  <c r="K43" i="42"/>
  <c r="L43" i="42"/>
  <c r="J44" i="42"/>
  <c r="K44" i="42"/>
  <c r="L44" i="42"/>
  <c r="J45" i="42"/>
  <c r="K45" i="42"/>
  <c r="L45" i="42"/>
  <c r="J46" i="42"/>
  <c r="K46" i="42"/>
  <c r="L46" i="42"/>
  <c r="J47" i="42"/>
  <c r="K47" i="42"/>
  <c r="L47" i="42"/>
  <c r="N47" i="42"/>
  <c r="J48" i="42"/>
  <c r="K48" i="42"/>
  <c r="L48" i="42"/>
  <c r="N48" i="42"/>
  <c r="J49" i="42"/>
  <c r="K49" i="42"/>
  <c r="L49" i="42"/>
  <c r="J50" i="42"/>
  <c r="K50" i="42"/>
  <c r="L50" i="42"/>
  <c r="J51" i="42"/>
  <c r="K51" i="42"/>
  <c r="L51" i="42"/>
  <c r="J52" i="42"/>
  <c r="K52" i="42"/>
  <c r="L52" i="42"/>
  <c r="J53" i="42"/>
  <c r="K53" i="42"/>
  <c r="L53" i="42"/>
  <c r="J54" i="42"/>
  <c r="K54" i="42"/>
  <c r="L54" i="42"/>
  <c r="J55" i="42"/>
  <c r="K55" i="42"/>
  <c r="L55" i="42"/>
  <c r="J56" i="42"/>
  <c r="K56" i="42"/>
  <c r="L56" i="42"/>
  <c r="J57" i="42"/>
  <c r="K57" i="42"/>
  <c r="L57" i="42"/>
  <c r="J58" i="42"/>
  <c r="K58" i="42"/>
  <c r="L58" i="42"/>
  <c r="J59" i="42"/>
  <c r="K59" i="42"/>
  <c r="L59" i="42"/>
  <c r="J60" i="42"/>
  <c r="K60" i="42"/>
  <c r="L60" i="42"/>
  <c r="K61" i="42"/>
  <c r="L61" i="42"/>
  <c r="K62" i="42"/>
  <c r="L62" i="42"/>
  <c r="K63" i="42"/>
  <c r="L63" i="42"/>
  <c r="K64" i="42"/>
  <c r="L64" i="42"/>
  <c r="K65" i="42"/>
  <c r="L65" i="42"/>
  <c r="K66" i="42"/>
  <c r="L66" i="42"/>
  <c r="J67" i="42"/>
  <c r="K67" i="42"/>
  <c r="L67" i="42"/>
  <c r="J68" i="42"/>
  <c r="K68" i="42"/>
  <c r="L68" i="42"/>
  <c r="J69" i="42"/>
  <c r="K69" i="42"/>
  <c r="L69" i="42"/>
  <c r="J70" i="42"/>
  <c r="K70" i="42"/>
  <c r="L70" i="42"/>
  <c r="J71" i="42"/>
  <c r="K71" i="42"/>
  <c r="L71" i="42"/>
  <c r="J72" i="42"/>
  <c r="K72" i="42"/>
  <c r="L72" i="42"/>
  <c r="J73" i="42"/>
  <c r="K73" i="42"/>
  <c r="L73" i="42"/>
  <c r="N73" i="42"/>
  <c r="J74" i="42"/>
  <c r="K74" i="42"/>
  <c r="L74" i="42"/>
  <c r="J75" i="42"/>
  <c r="K75" i="42"/>
  <c r="L75" i="42"/>
  <c r="J76" i="42"/>
  <c r="K76" i="42"/>
  <c r="L76" i="42"/>
  <c r="J77" i="42"/>
  <c r="K77" i="42"/>
  <c r="L77" i="42"/>
  <c r="J78" i="42"/>
  <c r="K78" i="42"/>
  <c r="L78" i="42"/>
  <c r="J79" i="42"/>
  <c r="K79" i="42"/>
  <c r="L79" i="42"/>
  <c r="J80" i="42"/>
  <c r="K80" i="42"/>
  <c r="L80" i="42"/>
  <c r="J81" i="42"/>
  <c r="K81" i="42"/>
  <c r="L81" i="42"/>
  <c r="J82" i="42"/>
  <c r="K82" i="42"/>
  <c r="L82" i="42"/>
  <c r="J83" i="42"/>
  <c r="K83" i="42"/>
  <c r="L83" i="42"/>
  <c r="J84" i="42"/>
  <c r="K84" i="42"/>
  <c r="L84" i="42"/>
  <c r="J85" i="42"/>
  <c r="K85" i="42"/>
  <c r="L85" i="42"/>
  <c r="J86" i="42"/>
  <c r="K86" i="42"/>
  <c r="L86" i="42"/>
  <c r="J87" i="42"/>
  <c r="K87" i="42"/>
  <c r="L87" i="42"/>
  <c r="J88" i="42"/>
  <c r="K88" i="42"/>
  <c r="L88" i="42"/>
  <c r="J89" i="42"/>
  <c r="K89" i="42"/>
  <c r="L89" i="42"/>
  <c r="J90" i="42"/>
  <c r="K90" i="42"/>
  <c r="L90" i="42"/>
  <c r="J91" i="42"/>
  <c r="K91" i="42"/>
  <c r="J92" i="42"/>
  <c r="K92" i="42"/>
  <c r="L92" i="42"/>
  <c r="J93" i="42"/>
  <c r="K93" i="42"/>
  <c r="L93" i="42"/>
  <c r="J94" i="42"/>
  <c r="K94" i="42"/>
  <c r="L94" i="42"/>
  <c r="J95" i="42"/>
  <c r="K95" i="42"/>
  <c r="L95" i="42"/>
  <c r="J96" i="42"/>
  <c r="K96" i="42"/>
  <c r="K122" i="42" s="1"/>
  <c r="L96" i="42"/>
  <c r="J97" i="42"/>
  <c r="K97" i="42"/>
  <c r="L97" i="42"/>
  <c r="L122" i="42" s="1"/>
  <c r="J98" i="42"/>
  <c r="K98" i="42"/>
  <c r="L98" i="42"/>
  <c r="J99" i="42"/>
  <c r="K99" i="42"/>
  <c r="J100" i="42"/>
  <c r="K100" i="42"/>
  <c r="L100" i="42"/>
  <c r="J101" i="42"/>
  <c r="K101" i="42"/>
  <c r="L101" i="42"/>
  <c r="J102" i="42"/>
  <c r="K102" i="42"/>
  <c r="L102" i="42"/>
  <c r="J103" i="42"/>
  <c r="K103" i="42"/>
  <c r="L103" i="42"/>
  <c r="J104" i="42"/>
  <c r="K104" i="42"/>
  <c r="L104" i="42"/>
  <c r="J105" i="42"/>
  <c r="K105" i="42"/>
  <c r="L105" i="42"/>
  <c r="J106" i="42"/>
  <c r="K106" i="42"/>
  <c r="J107" i="42"/>
  <c r="K107" i="42"/>
  <c r="L107" i="42"/>
  <c r="J108" i="42"/>
  <c r="K108" i="42"/>
  <c r="L108" i="42"/>
  <c r="J109" i="42"/>
  <c r="K109" i="42"/>
  <c r="L109" i="42"/>
  <c r="J110" i="42"/>
  <c r="K110" i="42"/>
  <c r="L110" i="42"/>
  <c r="J111" i="42"/>
  <c r="K111" i="42"/>
  <c r="L111" i="42"/>
  <c r="J112" i="42"/>
  <c r="K112" i="42"/>
  <c r="L112" i="42"/>
  <c r="J113" i="42"/>
  <c r="K113" i="42"/>
  <c r="L113" i="42"/>
  <c r="J114" i="42"/>
  <c r="K114" i="42"/>
  <c r="L114" i="42"/>
  <c r="J115" i="42"/>
  <c r="K115" i="42"/>
  <c r="L115" i="42"/>
  <c r="J116" i="42"/>
  <c r="K116" i="42"/>
  <c r="L116" i="42"/>
  <c r="J122" i="42"/>
  <c r="M122" i="42"/>
  <c r="N122" i="42"/>
  <c r="K127" i="42"/>
  <c r="L127" i="42"/>
  <c r="G7" i="41"/>
  <c r="H7" i="41"/>
  <c r="I7" i="41"/>
  <c r="G8" i="41"/>
  <c r="H8" i="41"/>
  <c r="I8" i="41"/>
  <c r="G9" i="41"/>
  <c r="H9" i="41"/>
  <c r="I9" i="41"/>
  <c r="L9" i="41"/>
  <c r="G10" i="41"/>
  <c r="H10" i="41"/>
  <c r="I10" i="41"/>
  <c r="G11" i="41"/>
  <c r="H11" i="41"/>
  <c r="I11" i="41"/>
  <c r="G13" i="41"/>
  <c r="H13" i="41"/>
  <c r="I13" i="41"/>
  <c r="G14" i="41"/>
  <c r="H14" i="41"/>
  <c r="I14" i="41"/>
  <c r="G15" i="41"/>
  <c r="H15" i="41"/>
  <c r="I15" i="41"/>
  <c r="G16" i="41"/>
  <c r="H16" i="41"/>
  <c r="I16" i="41"/>
  <c r="G18" i="41"/>
  <c r="H18" i="41"/>
  <c r="I18" i="41"/>
  <c r="G19" i="41"/>
  <c r="H19" i="41"/>
  <c r="I19" i="41"/>
  <c r="G20" i="41"/>
  <c r="H20" i="41"/>
  <c r="I20" i="41"/>
  <c r="G21" i="41"/>
  <c r="H21" i="41"/>
  <c r="I21" i="41"/>
  <c r="G22" i="41"/>
  <c r="H22" i="41"/>
  <c r="I22" i="41"/>
  <c r="G23" i="41"/>
  <c r="H23" i="41"/>
  <c r="I23" i="41"/>
  <c r="G24" i="41"/>
  <c r="H24" i="41"/>
  <c r="I24" i="41"/>
  <c r="G25" i="41"/>
  <c r="H25" i="41"/>
  <c r="I25" i="41"/>
  <c r="G26" i="41"/>
  <c r="H26" i="41"/>
  <c r="I26" i="41"/>
  <c r="G27" i="41"/>
  <c r="H27" i="41"/>
  <c r="I27" i="41"/>
  <c r="G28" i="41"/>
  <c r="H28" i="41"/>
  <c r="I28" i="41"/>
  <c r="G29" i="41"/>
  <c r="H29" i="41"/>
  <c r="I29" i="41"/>
  <c r="H31" i="41"/>
  <c r="I31" i="41"/>
  <c r="H32" i="41"/>
  <c r="I32" i="41"/>
  <c r="I12" i="40"/>
  <c r="J12" i="40"/>
  <c r="K12" i="40" s="1"/>
  <c r="M12" i="40"/>
  <c r="I13" i="40"/>
  <c r="J13" i="40"/>
  <c r="K13" i="40" s="1"/>
  <c r="M13" i="40"/>
  <c r="I14" i="40"/>
  <c r="J14" i="40"/>
  <c r="K14" i="40" s="1"/>
  <c r="M14" i="40"/>
  <c r="I15" i="40"/>
  <c r="J15" i="40"/>
  <c r="K15" i="40" s="1"/>
  <c r="M15" i="40"/>
  <c r="I16" i="40"/>
  <c r="J16" i="40"/>
  <c r="K16" i="40" s="1"/>
  <c r="M16" i="40"/>
  <c r="I17" i="40"/>
  <c r="J17" i="40"/>
  <c r="K17" i="40" s="1"/>
  <c r="M17" i="40"/>
  <c r="I18" i="40"/>
  <c r="J18" i="40"/>
  <c r="K18" i="40" s="1"/>
  <c r="M18" i="40"/>
  <c r="I19" i="40"/>
  <c r="J19" i="40"/>
  <c r="K19" i="40" s="1"/>
  <c r="M19" i="40"/>
  <c r="I20" i="40"/>
  <c r="J20" i="40"/>
  <c r="K20" i="40" s="1"/>
  <c r="M20" i="40"/>
  <c r="I21" i="40"/>
  <c r="J21" i="40"/>
  <c r="K21" i="40" s="1"/>
  <c r="M21" i="40"/>
  <c r="I22" i="40"/>
  <c r="J22" i="40"/>
  <c r="K22" i="40" s="1"/>
  <c r="M22" i="40"/>
  <c r="I23" i="40"/>
  <c r="J23" i="40"/>
  <c r="K23" i="40" s="1"/>
  <c r="M23" i="40"/>
  <c r="I24" i="40"/>
  <c r="J24" i="40"/>
  <c r="K24" i="40" s="1"/>
  <c r="M24" i="40"/>
  <c r="I25" i="40"/>
  <c r="J25" i="40"/>
  <c r="K25" i="40" s="1"/>
  <c r="M25" i="40"/>
  <c r="I26" i="40"/>
  <c r="J26" i="40"/>
  <c r="K26" i="40" s="1"/>
  <c r="M26" i="40"/>
  <c r="I27" i="40"/>
  <c r="J27" i="40"/>
  <c r="K27" i="40" s="1"/>
  <c r="M27" i="40"/>
  <c r="I28" i="40"/>
  <c r="J28" i="40"/>
  <c r="K28" i="40" s="1"/>
  <c r="M28" i="40"/>
  <c r="I29" i="40"/>
  <c r="J29" i="40"/>
  <c r="K29" i="40" s="1"/>
  <c r="M29" i="40"/>
  <c r="I30" i="40"/>
  <c r="J30" i="40"/>
  <c r="K30" i="40" s="1"/>
  <c r="M30" i="40"/>
  <c r="I31" i="40"/>
  <c r="J31" i="40"/>
  <c r="K31" i="40" s="1"/>
  <c r="M31" i="40"/>
  <c r="I32" i="40"/>
  <c r="J32" i="40"/>
  <c r="K32" i="40" s="1"/>
  <c r="M32" i="40"/>
  <c r="I33" i="40"/>
  <c r="J33" i="40"/>
  <c r="K33" i="40" s="1"/>
  <c r="M33" i="40"/>
  <c r="I34" i="40"/>
  <c r="J34" i="40"/>
  <c r="K34" i="40" s="1"/>
  <c r="M34" i="40"/>
  <c r="I35" i="40"/>
  <c r="J35" i="40"/>
  <c r="K35" i="40" s="1"/>
  <c r="M35" i="40"/>
  <c r="I36" i="40"/>
  <c r="J36" i="40"/>
  <c r="K36" i="40" s="1"/>
  <c r="M36" i="40"/>
  <c r="I37" i="40"/>
  <c r="J37" i="40"/>
  <c r="K37" i="40" s="1"/>
  <c r="M37" i="40"/>
  <c r="I38" i="40"/>
  <c r="J38" i="40"/>
  <c r="K38" i="40"/>
  <c r="M38" i="40"/>
  <c r="I39" i="40"/>
  <c r="J39" i="40"/>
  <c r="K39" i="40"/>
  <c r="M39" i="40"/>
  <c r="I40" i="40"/>
  <c r="J40" i="40"/>
  <c r="K40" i="40"/>
  <c r="M40" i="40"/>
  <c r="I41" i="40"/>
  <c r="J41" i="40"/>
  <c r="K41" i="40"/>
  <c r="M41" i="40"/>
  <c r="I42" i="40"/>
  <c r="J42" i="40"/>
  <c r="K42" i="40"/>
  <c r="M42" i="40"/>
  <c r="I43" i="40"/>
  <c r="J43" i="40"/>
  <c r="K43" i="40"/>
  <c r="M43" i="40"/>
  <c r="I44" i="40"/>
  <c r="J44" i="40"/>
  <c r="K44" i="40"/>
  <c r="M44" i="40"/>
  <c r="I45" i="40"/>
  <c r="J45" i="40"/>
  <c r="K45" i="40"/>
  <c r="L45" i="40"/>
  <c r="M45" i="40" s="1"/>
  <c r="I46" i="40"/>
  <c r="K46" i="40" s="1"/>
  <c r="J46" i="40"/>
  <c r="I47" i="40"/>
  <c r="K47" i="40" s="1"/>
  <c r="J47" i="40"/>
  <c r="I48" i="40"/>
  <c r="M48" i="40" s="1"/>
  <c r="J48" i="40"/>
  <c r="K48" i="40" s="1"/>
  <c r="I49" i="40"/>
  <c r="M49" i="40" s="1"/>
  <c r="J49" i="40"/>
  <c r="K49" i="40" s="1"/>
  <c r="I50" i="40"/>
  <c r="M50" i="40" s="1"/>
  <c r="J50" i="40"/>
  <c r="K50" i="40"/>
  <c r="I51" i="40"/>
  <c r="M51" i="40" s="1"/>
  <c r="J51" i="40"/>
  <c r="K51" i="40"/>
  <c r="I52" i="40"/>
  <c r="M52" i="40" s="1"/>
  <c r="J52" i="40"/>
  <c r="K52" i="40"/>
  <c r="I53" i="40"/>
  <c r="M53" i="40" s="1"/>
  <c r="J53" i="40"/>
  <c r="K53" i="40"/>
  <c r="I54" i="40"/>
  <c r="M54" i="40" s="1"/>
  <c r="J54" i="40"/>
  <c r="K54" i="40"/>
  <c r="I55" i="40"/>
  <c r="M55" i="40" s="1"/>
  <c r="J55" i="40"/>
  <c r="K55" i="40"/>
  <c r="I56" i="40"/>
  <c r="M56" i="40" s="1"/>
  <c r="J56" i="40"/>
  <c r="K56" i="40"/>
  <c r="I57" i="40"/>
  <c r="M57" i="40" s="1"/>
  <c r="J57" i="40"/>
  <c r="K57" i="40"/>
  <c r="I58" i="40"/>
  <c r="M58" i="40" s="1"/>
  <c r="J58" i="40"/>
  <c r="K58" i="40"/>
  <c r="I59" i="40"/>
  <c r="M59" i="40" s="1"/>
  <c r="J59" i="40"/>
  <c r="K59" i="40"/>
  <c r="I60" i="40"/>
  <c r="M60" i="40" s="1"/>
  <c r="J60" i="40"/>
  <c r="K60" i="40"/>
  <c r="I61" i="40"/>
  <c r="M61" i="40" s="1"/>
  <c r="J61" i="40"/>
  <c r="K61" i="40"/>
  <c r="I62" i="40"/>
  <c r="M62" i="40" s="1"/>
  <c r="J62" i="40"/>
  <c r="K62" i="40"/>
  <c r="I63" i="40"/>
  <c r="K63" i="40" s="1"/>
  <c r="J63" i="40"/>
  <c r="I64" i="40"/>
  <c r="K64" i="40" s="1"/>
  <c r="J64" i="40"/>
  <c r="I65" i="40"/>
  <c r="K65" i="40" s="1"/>
  <c r="J65" i="40"/>
  <c r="I66" i="40"/>
  <c r="K66" i="40" s="1"/>
  <c r="J66" i="40"/>
  <c r="I67" i="40"/>
  <c r="K67" i="40" s="1"/>
  <c r="J67" i="40"/>
  <c r="I68" i="40"/>
  <c r="K68" i="40" s="1"/>
  <c r="J68" i="40"/>
  <c r="I69" i="40"/>
  <c r="K69" i="40" s="1"/>
  <c r="J69" i="40"/>
  <c r="I70" i="40"/>
  <c r="K70" i="40" s="1"/>
  <c r="J70" i="40"/>
  <c r="I71" i="40"/>
  <c r="K71" i="40" s="1"/>
  <c r="J71" i="40"/>
  <c r="I72" i="40"/>
  <c r="K72" i="40" s="1"/>
  <c r="J72" i="40"/>
  <c r="I73" i="40"/>
  <c r="M73" i="40" s="1"/>
  <c r="J73" i="40"/>
  <c r="K73" i="40" s="1"/>
  <c r="I74" i="40"/>
  <c r="M74" i="40" s="1"/>
  <c r="J74" i="40"/>
  <c r="K74" i="40"/>
  <c r="I75" i="40"/>
  <c r="M75" i="40" s="1"/>
  <c r="J75" i="40"/>
  <c r="K75" i="40"/>
  <c r="I76" i="40"/>
  <c r="M76" i="40" s="1"/>
  <c r="J76" i="40"/>
  <c r="K76" i="40"/>
  <c r="I77" i="40"/>
  <c r="M77" i="40" s="1"/>
  <c r="J77" i="40"/>
  <c r="K77" i="40"/>
  <c r="I78" i="40"/>
  <c r="M78" i="40" s="1"/>
  <c r="J78" i="40"/>
  <c r="K78" i="40"/>
  <c r="I79" i="40"/>
  <c r="M79" i="40" s="1"/>
  <c r="J79" i="40"/>
  <c r="K79" i="40"/>
  <c r="I80" i="40"/>
  <c r="M80" i="40" s="1"/>
  <c r="J80" i="40"/>
  <c r="K80" i="40"/>
  <c r="I81" i="40"/>
  <c r="M81" i="40" s="1"/>
  <c r="J81" i="40"/>
  <c r="K81" i="40"/>
  <c r="I82" i="40"/>
  <c r="M82" i="40" s="1"/>
  <c r="J82" i="40"/>
  <c r="K82" i="40"/>
  <c r="I83" i="40"/>
  <c r="M83" i="40" s="1"/>
  <c r="J83" i="40"/>
  <c r="K83" i="40"/>
  <c r="I84" i="40"/>
  <c r="M84" i="40" s="1"/>
  <c r="J84" i="40"/>
  <c r="K84" i="40"/>
  <c r="I85" i="40"/>
  <c r="M85" i="40" s="1"/>
  <c r="J85" i="40"/>
  <c r="K85" i="40"/>
  <c r="I86" i="40"/>
  <c r="M86" i="40" s="1"/>
  <c r="J86" i="40"/>
  <c r="K86" i="40"/>
  <c r="I87" i="40"/>
  <c r="M87" i="40" s="1"/>
  <c r="J87" i="40"/>
  <c r="K87" i="40"/>
  <c r="I88" i="40"/>
  <c r="M88" i="40" s="1"/>
  <c r="J88" i="40"/>
  <c r="K88" i="40"/>
  <c r="I89" i="40"/>
  <c r="M89" i="40" s="1"/>
  <c r="J89" i="40"/>
  <c r="K89" i="40"/>
  <c r="I90" i="40"/>
  <c r="M90" i="40" s="1"/>
  <c r="J90" i="40"/>
  <c r="K90" i="40"/>
  <c r="I91" i="40"/>
  <c r="M91" i="40" s="1"/>
  <c r="J91" i="40"/>
  <c r="K91" i="40"/>
  <c r="I92" i="40"/>
  <c r="M92" i="40" s="1"/>
  <c r="J92" i="40"/>
  <c r="K92" i="40"/>
  <c r="I93" i="40"/>
  <c r="M93" i="40" s="1"/>
  <c r="J93" i="40"/>
  <c r="K93" i="40"/>
  <c r="I94" i="40"/>
  <c r="M94" i="40" s="1"/>
  <c r="J94" i="40"/>
  <c r="K94" i="40"/>
  <c r="I95" i="40"/>
  <c r="M95" i="40" s="1"/>
  <c r="J95" i="40"/>
  <c r="K95" i="40"/>
  <c r="I96" i="40"/>
  <c r="M96" i="40" s="1"/>
  <c r="J96" i="40"/>
  <c r="K96" i="40"/>
  <c r="I97" i="40"/>
  <c r="M97" i="40" s="1"/>
  <c r="J97" i="40"/>
  <c r="K97" i="40"/>
  <c r="I98" i="40"/>
  <c r="M98" i="40" s="1"/>
  <c r="J98" i="40"/>
  <c r="K98" i="40"/>
  <c r="I99" i="40"/>
  <c r="M99" i="40" s="1"/>
  <c r="J99" i="40"/>
  <c r="K99" i="40"/>
  <c r="I100" i="40"/>
  <c r="M100" i="40" s="1"/>
  <c r="J100" i="40"/>
  <c r="K100" i="40"/>
  <c r="I101" i="40"/>
  <c r="M101" i="40" s="1"/>
  <c r="J101" i="40"/>
  <c r="K101" i="40"/>
  <c r="I102" i="40"/>
  <c r="M102" i="40" s="1"/>
  <c r="J102" i="40"/>
  <c r="K102" i="40"/>
  <c r="I103" i="40"/>
  <c r="M103" i="40" s="1"/>
  <c r="J103" i="40"/>
  <c r="K103" i="40"/>
  <c r="I104" i="40"/>
  <c r="M104" i="40" s="1"/>
  <c r="J104" i="40"/>
  <c r="K104" i="40"/>
  <c r="I105" i="40"/>
  <c r="M105" i="40" s="1"/>
  <c r="J105" i="40"/>
  <c r="K105" i="40"/>
  <c r="I106" i="40"/>
  <c r="M106" i="40" s="1"/>
  <c r="J106" i="40"/>
  <c r="K106" i="40"/>
  <c r="I107" i="40"/>
  <c r="M107" i="40" s="1"/>
  <c r="J107" i="40"/>
  <c r="K107" i="40"/>
  <c r="I108" i="40"/>
  <c r="M108" i="40" s="1"/>
  <c r="J108" i="40"/>
  <c r="K108" i="40"/>
  <c r="K109" i="40"/>
  <c r="M109" i="40"/>
  <c r="H110" i="40"/>
  <c r="I110" i="40"/>
  <c r="J110" i="40"/>
  <c r="I11" i="39"/>
  <c r="I14" i="39"/>
  <c r="I16" i="39"/>
  <c r="H16" i="39" s="1"/>
  <c r="I17" i="39"/>
  <c r="F18" i="39"/>
  <c r="J18" i="39"/>
  <c r="K18" i="39"/>
  <c r="G21" i="39"/>
  <c r="I24" i="39"/>
  <c r="I29" i="39" s="1"/>
  <c r="I25" i="39"/>
  <c r="I27" i="39"/>
  <c r="H27" i="39" s="1"/>
  <c r="H29" i="39" s="1"/>
  <c r="H28" i="39"/>
  <c r="I28" i="39"/>
  <c r="F29" i="39"/>
  <c r="J29" i="39"/>
  <c r="K29" i="39"/>
  <c r="G31" i="39"/>
  <c r="I31" i="39"/>
  <c r="H31" i="39" s="1"/>
  <c r="G32" i="39"/>
  <c r="H32" i="39"/>
  <c r="I32" i="39"/>
  <c r="I33" i="39"/>
  <c r="G33" i="39" s="1"/>
  <c r="I35" i="39"/>
  <c r="H35" i="39" s="1"/>
  <c r="G36" i="39"/>
  <c r="I36" i="39"/>
  <c r="F37" i="39"/>
  <c r="J37" i="39"/>
  <c r="K37" i="39"/>
  <c r="H40" i="39"/>
  <c r="I40" i="39"/>
  <c r="I41" i="39"/>
  <c r="H41" i="39" s="1"/>
  <c r="I42" i="39"/>
  <c r="I43" i="39"/>
  <c r="G43" i="39" s="1"/>
  <c r="G46" i="39" s="1"/>
  <c r="I44" i="39"/>
  <c r="I45" i="39"/>
  <c r="F46" i="39"/>
  <c r="I46" i="39"/>
  <c r="J46" i="39"/>
  <c r="K46" i="39"/>
  <c r="A47" i="39"/>
  <c r="G48" i="39"/>
  <c r="I51" i="39"/>
  <c r="H51" i="39" s="1"/>
  <c r="G53" i="39"/>
  <c r="I53" i="39"/>
  <c r="H53" i="39" s="1"/>
  <c r="F54" i="39"/>
  <c r="J54" i="39"/>
  <c r="K54" i="39"/>
  <c r="I61" i="39"/>
  <c r="H61" i="39" s="1"/>
  <c r="G62" i="39"/>
  <c r="I62" i="39"/>
  <c r="H62" i="39" s="1"/>
  <c r="H63" i="39"/>
  <c r="G63" i="39" s="1"/>
  <c r="I63" i="39"/>
  <c r="I64" i="39"/>
  <c r="F65" i="39"/>
  <c r="I65" i="39"/>
  <c r="J65" i="39"/>
  <c r="K65" i="39"/>
  <c r="G67" i="39"/>
  <c r="H67" i="39"/>
  <c r="I67" i="39"/>
  <c r="I70" i="39"/>
  <c r="G70" i="39" s="1"/>
  <c r="H71" i="39"/>
  <c r="I71" i="39"/>
  <c r="G71" i="39" s="1"/>
  <c r="G72" i="39"/>
  <c r="I72" i="39"/>
  <c r="H72" i="39" s="1"/>
  <c r="G73" i="39"/>
  <c r="H73" i="39"/>
  <c r="I73" i="39"/>
  <c r="I74" i="39"/>
  <c r="G74" i="39" s="1"/>
  <c r="H75" i="39"/>
  <c r="I75" i="39"/>
  <c r="G75" i="39" s="1"/>
  <c r="G76" i="39"/>
  <c r="I76" i="39"/>
  <c r="H76" i="39" s="1"/>
  <c r="F77" i="39"/>
  <c r="J77" i="39"/>
  <c r="K77" i="39"/>
  <c r="H79" i="39"/>
  <c r="I79" i="39"/>
  <c r="G79" i="39" s="1"/>
  <c r="G82" i="39" s="1"/>
  <c r="G80" i="39"/>
  <c r="I80" i="39"/>
  <c r="H80" i="39" s="1"/>
  <c r="H82" i="39" s="1"/>
  <c r="G81" i="39"/>
  <c r="H81" i="39"/>
  <c r="I81" i="39"/>
  <c r="F82" i="39"/>
  <c r="J82" i="39"/>
  <c r="K82" i="39"/>
  <c r="H54" i="39" l="1"/>
  <c r="G77" i="39"/>
  <c r="H46" i="39"/>
  <c r="I82" i="39"/>
  <c r="G61" i="39"/>
  <c r="G51" i="39"/>
  <c r="G54" i="39" s="1"/>
  <c r="I37" i="39"/>
  <c r="G35" i="39"/>
  <c r="G37" i="39" s="1"/>
  <c r="G27" i="39"/>
  <c r="G29" i="39" s="1"/>
  <c r="G17" i="39"/>
  <c r="G18" i="39" s="1"/>
  <c r="H74" i="39"/>
  <c r="H70" i="39"/>
  <c r="H77" i="39" s="1"/>
  <c r="H64" i="39"/>
  <c r="H65" i="39" s="1"/>
  <c r="H33" i="39"/>
  <c r="H37" i="39" s="1"/>
  <c r="I18" i="39"/>
  <c r="M72" i="40"/>
  <c r="M71" i="40"/>
  <c r="M70" i="40"/>
  <c r="M69" i="40"/>
  <c r="M68" i="40"/>
  <c r="M67" i="40"/>
  <c r="M66" i="40"/>
  <c r="M65" i="40"/>
  <c r="M64" i="40"/>
  <c r="M63" i="40"/>
  <c r="M47" i="40"/>
  <c r="M46" i="40"/>
  <c r="I77" i="39"/>
  <c r="I54" i="39"/>
  <c r="D354" i="35"/>
  <c r="G64" i="39" l="1"/>
  <c r="G65" i="39" s="1"/>
  <c r="H17" i="39"/>
  <c r="H18" i="39" s="1"/>
  <c r="K317" i="35"/>
  <c r="D356" i="35" l="1"/>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sharedStrings.xml><?xml version="1.0" encoding="utf-8"?>
<sst xmlns="http://schemas.openxmlformats.org/spreadsheetml/2006/main" count="7390" uniqueCount="4013">
  <si>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</si>
  <si>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</si>
  <si>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</si>
  <si>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</si>
  <si>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</si>
  <si>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</si>
  <si>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</si>
  <si>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</si>
  <si>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</si>
  <si>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</si>
  <si>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</si>
  <si>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</si>
  <si>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</si>
  <si>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</si>
  <si>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</si>
  <si>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</si>
  <si>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</si>
  <si>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</si>
  <si>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</si>
  <si>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</si>
  <si>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</si>
  <si>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</si>
  <si>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</si>
  <si>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</si>
  <si>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</si>
  <si>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</si>
  <si>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</si>
  <si>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</si>
  <si>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</si>
  <si>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</si>
  <si>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</si>
  <si>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</si>
  <si>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</si>
  <si>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</si>
  <si>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</si>
  <si>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</si>
  <si>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</si>
  <si>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</si>
  <si>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</si>
  <si>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</si>
  <si>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</si>
  <si>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</si>
  <si>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</si>
  <si>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</si>
  <si>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</si>
  <si>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</si>
  <si>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</si>
  <si>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</si>
  <si>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</si>
  <si>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</si>
  <si>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</si>
  <si>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</si>
  <si>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</si>
  <si>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</si>
  <si>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</si>
  <si>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</si>
  <si>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</si>
  <si>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</si>
  <si>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</si>
  <si>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</si>
  <si>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</si>
  <si>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</si>
  <si>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</si>
  <si>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</si>
  <si>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</si>
  <si>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</si>
  <si>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</si>
  <si>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</si>
  <si>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</si>
  <si>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</si>
  <si>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</si>
  <si>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</si>
  <si>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</si>
  <si>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</si>
  <si>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</si>
  <si>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</si>
  <si>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</si>
  <si>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</si>
  <si>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</si>
  <si>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</si>
  <si>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</si>
  <si>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</si>
  <si>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</si>
  <si>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</si>
  <si>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</si>
  <si>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</si>
  <si>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</si>
  <si>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</si>
  <si>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</si>
  <si>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</si>
  <si>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</si>
  <si>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</si>
  <si>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</si>
  <si>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</si>
  <si>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</si>
  <si>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</si>
  <si>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</si>
  <si>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</si>
  <si>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</si>
  <si>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</si>
  <si>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</si>
  <si>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</si>
  <si>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</si>
  <si>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</si>
  <si>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RORS-365</t>
  </si>
  <si>
    <t>Filiala Inginerilor Mecanici Agricoli din Romania SIMAR Timisoara</t>
  </si>
  <si>
    <t>Public utility company “ Cleanliness and greenery”</t>
  </si>
  <si>
    <t>Orașul Moldova Nouă</t>
  </si>
  <si>
    <t>Universitatea de Științe Agricole și Medicina Veterinara a Banatului "Regele Mihai I al Romaniei" din Timișoara</t>
  </si>
  <si>
    <t>Modern technologies for monitoring land covered with waste in order to restore their initial use</t>
  </si>
  <si>
    <t>RORS-447</t>
  </si>
  <si>
    <t>Forest Estate "BANAT" Pančevo</t>
  </si>
  <si>
    <t>Comuna Cornereva</t>
  </si>
  <si>
    <t>Fire risk management in vulnerable natural or protected areas and reserves, awareness and education</t>
  </si>
  <si>
    <t>RORS-448</t>
  </si>
  <si>
    <t>Comuna BERLISTE</t>
  </si>
  <si>
    <t>Opština Kovačica</t>
  </si>
  <si>
    <t>Increased quality of the medical services for the cross border communities</t>
  </si>
  <si>
    <t>RORS-375</t>
  </si>
  <si>
    <t>Municipality of Bor</t>
  </si>
  <si>
    <t>Comuna Giarmata</t>
  </si>
  <si>
    <t xml:space="preserve">Firefighting service in cross-border cooperation </t>
  </si>
  <si>
    <t>RORS-224</t>
  </si>
  <si>
    <t>Grammar School ”Borislav Petrov Braca”</t>
  </si>
  <si>
    <t>Liceul Teoretic “Dositei Obradovici”</t>
  </si>
  <si>
    <t>Banat Schoolingua</t>
  </si>
  <si>
    <t>RORS-363</t>
  </si>
  <si>
    <t>Green economy for greener local communities in Danube area</t>
  </si>
  <si>
    <t> 504 378.00</t>
  </si>
  <si>
    <t>RORS-337</t>
  </si>
  <si>
    <t>Universitatea de Vest din Timișoara</t>
  </si>
  <si>
    <t>Grupul Ecologic de Colaborare - Filiala NERA Caraş - Severin</t>
  </si>
  <si>
    <t>ROmania Serbia NETwork for assessing and disseminating the impact of copper mining activities on water quality in the cross-border area</t>
  </si>
  <si>
    <t>29/07/2019</t>
  </si>
  <si>
    <t>31/07/2019</t>
  </si>
  <si>
    <t>Conform procedurii de evaluare, selectie si contractare  neegligibilitatea poate fi constatata in orice faza. Pana la primirea unei decizii privind eligibilitatea proiectului, contractarea este suspendata.</t>
  </si>
  <si>
    <t>RORS-314</t>
  </si>
  <si>
    <t>Association of citizens ''KOKORO'' - Bor</t>
  </si>
  <si>
    <t xml:space="preserve"> COLEGIUL NATIONAL "MIRCEA ELIADE" Resita </t>
  </si>
  <si>
    <t>Casa Corpului Didactic Caras - Severin  Resita</t>
  </si>
  <si>
    <t>Association of citizens ’’VILLAGE’’ Movement for rural development of Zlot</t>
  </si>
  <si>
    <t>Supporting preventive-developmental needs of the youth ‘’Creativity Without Frontiers’’</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</si>
  <si>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</si>
  <si>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</si>
  <si>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</si>
  <si>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</si>
  <si>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</si>
  <si>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</si>
  <si>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</si>
  <si>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</si>
  <si>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</si>
  <si>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</si>
  <si>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</si>
  <si>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</si>
  <si>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</si>
  <si>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</si>
  <si>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</si>
  <si>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</si>
  <si>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</si>
  <si>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</si>
  <si>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</si>
  <si>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</si>
  <si>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</si>
  <si>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</si>
  <si>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</si>
  <si>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</si>
  <si>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</si>
  <si>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</si>
  <si>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</si>
  <si>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</si>
  <si>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</si>
  <si>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</si>
  <si>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</si>
  <si>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</si>
  <si>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</si>
  <si>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</si>
  <si>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</si>
  <si>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</si>
  <si>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</si>
  <si>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</si>
  <si>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</si>
  <si>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</si>
  <si>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</si>
  <si>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</si>
  <si>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</si>
  <si>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</si>
  <si>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</si>
  <si>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</si>
  <si>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</si>
  <si>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</si>
  <si>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</si>
  <si>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</si>
  <si>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</si>
  <si>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</si>
  <si>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</si>
  <si>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</si>
  <si>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</si>
  <si>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</si>
  <si>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</si>
  <si>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</si>
  <si>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</si>
  <si>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</si>
  <si>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</si>
  <si>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</si>
  <si>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</si>
  <si>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</si>
  <si>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</si>
  <si>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</si>
  <si>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</si>
  <si>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</si>
  <si>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</si>
  <si>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</si>
  <si>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</si>
  <si>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</si>
  <si>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</si>
  <si>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</si>
  <si>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</si>
  <si>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</si>
  <si>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</si>
  <si>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</si>
  <si>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</si>
  <si>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</si>
  <si>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</si>
  <si>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</si>
  <si>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</si>
  <si>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</si>
  <si>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</si>
  <si>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</si>
  <si>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</si>
  <si>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</si>
  <si>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</si>
  <si>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</si>
  <si>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</si>
  <si>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</si>
  <si>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</si>
  <si>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</si>
  <si>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</si>
  <si>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</si>
  <si>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</si>
  <si>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</si>
  <si>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</si>
  <si>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</si>
  <si>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</si>
  <si>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</si>
  <si>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</si>
  <si>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</si>
  <si>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</si>
  <si>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</si>
  <si>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</si>
  <si>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</si>
  <si>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</si>
  <si>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</si>
  <si>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</si>
  <si>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</si>
  <si>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</si>
  <si>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</si>
  <si>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</si>
  <si>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</si>
  <si>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</si>
  <si>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</si>
  <si>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</si>
  <si>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</si>
  <si>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</si>
  <si>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</si>
  <si>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</si>
  <si>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</si>
  <si>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</si>
  <si>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</si>
  <si>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</si>
  <si>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</si>
  <si>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</si>
  <si>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</si>
  <si>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</si>
  <si>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</si>
  <si>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</si>
  <si>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</si>
  <si>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</si>
  <si>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</si>
  <si>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</si>
  <si>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</si>
  <si>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</si>
  <si>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</si>
  <si>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</si>
  <si>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</si>
  <si>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</si>
  <si>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</si>
  <si>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</si>
  <si>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</si>
  <si>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</si>
  <si>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</si>
  <si>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</si>
  <si>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</si>
  <si>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</si>
  <si>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</si>
  <si>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</si>
  <si>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</si>
  <si>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</si>
  <si>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</si>
  <si>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</si>
  <si>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RORS-279</t>
  </si>
  <si>
    <t xml:space="preserve">Chemical &amp; Medical High School </t>
  </si>
  <si>
    <t>Cross-border network for education and research of natural resources</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</si>
  <si>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</si>
  <si>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</si>
  <si>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</si>
  <si>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</si>
  <si>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</si>
  <si>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</si>
  <si>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</si>
  <si>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</si>
  <si>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</si>
  <si>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</si>
  <si>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</si>
  <si>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</si>
  <si>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</si>
  <si>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</si>
  <si>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</si>
  <si>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</si>
  <si>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</si>
  <si>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</si>
  <si>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</si>
  <si>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</si>
  <si>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</si>
  <si>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</si>
  <si>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</si>
  <si>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</si>
  <si>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</si>
  <si>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</si>
  <si>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</si>
  <si>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</si>
  <si>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</si>
  <si>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</si>
  <si>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</si>
  <si>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</si>
  <si>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</si>
  <si>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</si>
  <si>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</si>
  <si>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</si>
  <si>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</si>
  <si>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</si>
  <si>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</si>
  <si>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</si>
  <si>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</si>
  <si>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</si>
  <si>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</si>
  <si>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</si>
  <si>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</si>
  <si>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</si>
  <si>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</si>
  <si>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</si>
  <si>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</si>
  <si>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</si>
  <si>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</si>
  <si>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</si>
  <si>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</si>
  <si>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</si>
  <si>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</si>
  <si>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</si>
  <si>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</si>
  <si>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</si>
  <si>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</si>
  <si>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</si>
  <si>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</si>
  <si>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</si>
  <si>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</si>
  <si>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</si>
  <si>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</si>
  <si>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</si>
  <si>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</si>
  <si>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</si>
  <si>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</si>
  <si>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</si>
  <si>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</si>
  <si>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</si>
  <si>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</si>
  <si>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</si>
  <si>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</si>
  <si>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</si>
  <si>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</si>
  <si>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</si>
  <si>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</si>
  <si>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</si>
  <si>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</si>
  <si>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</si>
  <si>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</si>
  <si>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</si>
  <si>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</si>
  <si>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</si>
  <si>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</si>
  <si>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</si>
  <si>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</si>
  <si>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</si>
  <si>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</si>
  <si>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</si>
  <si>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</si>
  <si>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</si>
  <si>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</si>
  <si>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</si>
  <si>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</si>
  <si>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</si>
  <si>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</si>
  <si>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</si>
  <si>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</si>
  <si>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</si>
  <si>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</si>
  <si>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</si>
  <si>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</si>
  <si>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</si>
  <si>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</si>
  <si>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</si>
  <si>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</si>
  <si>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</si>
  <si>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</si>
  <si>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</si>
  <si>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</si>
  <si>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</si>
  <si>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</si>
  <si>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</si>
  <si>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</si>
  <si>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</si>
  <si>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</si>
  <si>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</si>
  <si>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</si>
  <si>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</si>
  <si>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</si>
  <si>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</si>
  <si>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</si>
  <si>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</si>
  <si>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</si>
  <si>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</si>
  <si>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</si>
  <si>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</si>
  <si>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</si>
  <si>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</si>
  <si>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</si>
  <si>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</si>
  <si>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</si>
  <si>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</si>
  <si>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</si>
  <si>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</si>
  <si>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</si>
  <si>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</si>
  <si>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</si>
  <si>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</si>
  <si>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</si>
  <si>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</si>
  <si>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</si>
  <si>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</si>
  <si>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</si>
  <si>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</si>
  <si>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</si>
  <si>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</si>
  <si>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</si>
  <si>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</si>
  <si>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</si>
  <si>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</si>
  <si>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</si>
  <si>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</si>
  <si>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</si>
  <si>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</si>
  <si>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</si>
  <si>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</si>
  <si>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</si>
  <si>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</si>
  <si>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</si>
  <si>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</si>
  <si>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</si>
  <si>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</si>
  <si>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</si>
  <si>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</si>
  <si>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</si>
  <si>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</si>
  <si>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</si>
  <si>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</si>
  <si>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</si>
  <si>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</si>
  <si>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</si>
  <si>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</si>
  <si>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</si>
  <si>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</si>
  <si>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</si>
  <si>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</si>
  <si>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</si>
  <si>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</si>
  <si>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</si>
  <si>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</si>
  <si>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</si>
  <si>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The Regional
Environmental
Centre for
Caucasus,
Armenia Branch
Office (Armenia)</t>
  </si>
  <si>
    <t>Ungheni City Hall (Rep.Moldova)</t>
  </si>
  <si>
    <t>Galati Tehnopol
Association (Romania)</t>
  </si>
  <si>
    <t>Imereti
Scientists' Union
"Spectri" (Georgia)</t>
  </si>
  <si>
    <t>Anti-Littering Partnership for Green Rural Areas</t>
  </si>
  <si>
    <t>09.03.2020</t>
  </si>
  <si>
    <t>BSB1130</t>
  </si>
  <si>
    <t>Georgian Arts and Culture Center (Georgia)</t>
  </si>
  <si>
    <t>Foundation for
the
Development of
the City of
Mykolaiv (Ucraina)</t>
  </si>
  <si>
    <t>Georgian Arts and Culture Center</t>
  </si>
  <si>
    <t>BSB788</t>
  </si>
  <si>
    <t>Kirklareli Special Provincial Administration (Turcia)</t>
  </si>
  <si>
    <t>Zero Waste Strategy: Methods and
Implementation in Black Sea Basin</t>
  </si>
  <si>
    <t>ANTIGONE (Grecia)</t>
  </si>
  <si>
    <t>Tsarevo
Municipality (Bulgaria)</t>
  </si>
  <si>
    <t>09.04.2020</t>
  </si>
  <si>
    <t>BSB884</t>
  </si>
  <si>
    <t>Association for Culture, Technology,
Education and Development - Plovdiv
University - Strandzha (Bulgaria)</t>
  </si>
  <si>
    <t>DANUBE DELTA
NATIONAL
INSTITUTE FOR
RESEARCH AND
DEVELOPMENT (Romania)</t>
  </si>
  <si>
    <t>Regional
environmental
center for
Caucasus
Armenia Branch
Office (Armenia)</t>
  </si>
  <si>
    <t>Society for
nature
Conservation -
SABUKO (Georgia)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</si>
  <si>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</si>
  <si>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</si>
  <si>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</si>
  <si>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</si>
  <si>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</si>
  <si>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</si>
  <si>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</si>
  <si>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</si>
  <si>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</si>
  <si>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</si>
  <si>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</si>
  <si>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</si>
  <si>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</si>
  <si>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VALOARE TOTALA (EURO)</t>
  </si>
  <si>
    <t>BSB861</t>
  </si>
  <si>
    <t>Municipality of Nestos (Greece)</t>
  </si>
  <si>
    <t>Galati Chamber of Commerce, Industry and Agriculture (Romania)</t>
  </si>
  <si>
    <t>Chamber of Commerce and Industry of the Republic of Armenia (Armenia)</t>
  </si>
  <si>
    <t>City Hall of Bălți Municipality (Republica Moldova)</t>
  </si>
  <si>
    <t>Çatalca District Governorate ()</t>
  </si>
  <si>
    <t xml:space="preserve">BRIDGES OF TRADE - BRIDGES </t>
  </si>
  <si>
    <t>21.01.2020</t>
  </si>
  <si>
    <t>31.12.2020</t>
  </si>
  <si>
    <t xml:space="preserve">semnat de beneficiar </t>
  </si>
  <si>
    <t>11.03.2020</t>
  </si>
  <si>
    <t>25.03.2020</t>
  </si>
  <si>
    <t>24.02.2020</t>
  </si>
  <si>
    <t>18.03.2020</t>
  </si>
  <si>
    <t>31.03.2020</t>
  </si>
  <si>
    <t>RORS-451</t>
  </si>
  <si>
    <t xml:space="preserve"> Comuna Dumbravita </t>
  </si>
  <si>
    <t xml:space="preserve"> Opština Golubac</t>
  </si>
  <si>
    <t>Implementation of a joint waste water management strategy in the Danube hydrological basin</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</si>
  <si>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</si>
  <si>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</si>
  <si>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</si>
  <si>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</si>
  <si>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</si>
  <si>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</si>
  <si>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</si>
  <si>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</si>
  <si>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</si>
  <si>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</si>
  <si>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</si>
  <si>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</si>
  <si>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</si>
  <si>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</si>
  <si>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</si>
  <si>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</si>
  <si>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</si>
  <si>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</si>
  <si>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</si>
  <si>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</si>
  <si>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</si>
  <si>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</si>
  <si>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</si>
  <si>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</si>
  <si>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</si>
  <si>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</si>
  <si>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</si>
  <si>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</si>
  <si>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</si>
  <si>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</si>
  <si>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</si>
  <si>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</si>
  <si>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</si>
  <si>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</si>
  <si>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</si>
  <si>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</si>
  <si>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</si>
  <si>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</si>
  <si>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</si>
  <si>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</si>
  <si>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</si>
  <si>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</si>
  <si>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</si>
  <si>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</si>
  <si>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</si>
  <si>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</si>
  <si>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</si>
  <si>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</si>
  <si>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</si>
  <si>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</si>
  <si>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</si>
  <si>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</si>
  <si>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</si>
  <si>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</si>
  <si>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</si>
  <si>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</si>
  <si>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</si>
  <si>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</si>
  <si>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</si>
  <si>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</si>
  <si>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</si>
  <si>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</si>
  <si>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</si>
  <si>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</si>
  <si>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</si>
  <si>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</si>
  <si>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</si>
  <si>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</si>
  <si>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</si>
  <si>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</si>
  <si>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</si>
  <si>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</si>
  <si>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</si>
  <si>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</si>
  <si>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</si>
  <si>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</si>
  <si>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</si>
  <si>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</si>
  <si>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</si>
  <si>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</si>
  <si>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</si>
  <si>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</si>
  <si>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</si>
  <si>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</si>
  <si>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</si>
  <si>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</si>
  <si>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</si>
  <si>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</si>
  <si>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</si>
  <si>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</si>
  <si>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</si>
  <si>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</si>
  <si>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</si>
  <si>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</si>
  <si>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</si>
  <si>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</si>
  <si>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</si>
  <si>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</si>
  <si>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</si>
  <si>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</si>
  <si>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</si>
  <si>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</si>
  <si>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</si>
  <si>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</si>
  <si>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</si>
  <si>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</si>
  <si>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</si>
  <si>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</si>
  <si>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</si>
  <si>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</si>
  <si>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</si>
  <si>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</si>
  <si>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</si>
  <si>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</si>
  <si>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</si>
  <si>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</si>
  <si>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</si>
  <si>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</si>
  <si>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</si>
  <si>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</si>
  <si>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</si>
  <si>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</si>
  <si>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</si>
  <si>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</si>
  <si>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</si>
  <si>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</si>
  <si>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</si>
  <si>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</si>
  <si>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</si>
  <si>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</si>
  <si>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</si>
  <si>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</si>
  <si>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</si>
  <si>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</si>
  <si>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</si>
  <si>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</si>
  <si>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</si>
  <si>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</si>
  <si>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</si>
  <si>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</si>
  <si>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</si>
  <si>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</si>
  <si>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</si>
  <si>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</si>
  <si>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</si>
  <si>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</si>
  <si>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</si>
  <si>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</si>
  <si>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</si>
  <si>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</si>
  <si>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</si>
  <si>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</si>
  <si>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</si>
  <si>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</si>
  <si>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</si>
  <si>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</si>
  <si>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</si>
  <si>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</si>
  <si>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</si>
  <si>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</si>
  <si>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</si>
  <si>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</si>
  <si>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</si>
  <si>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</si>
  <si>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</si>
  <si>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</si>
  <si>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</si>
  <si>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</si>
  <si>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</si>
  <si>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</si>
  <si>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</si>
  <si>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</si>
  <si>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</si>
  <si>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</si>
  <si>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</si>
  <si>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</si>
  <si>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</si>
  <si>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</si>
  <si>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</si>
  <si>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</si>
  <si>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</si>
  <si>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</si>
  <si>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</si>
  <si>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</si>
  <si>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</si>
  <si>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</si>
  <si>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</si>
  <si>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</si>
  <si>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</si>
  <si>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</si>
  <si>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</si>
  <si>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</si>
  <si>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</si>
  <si>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</si>
  <si>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</si>
  <si>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</si>
  <si>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</si>
  <si>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</si>
  <si>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</si>
  <si>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</si>
  <si>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</si>
  <si>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</si>
  <si>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</si>
  <si>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</si>
  <si>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</si>
  <si>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</si>
  <si>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</si>
  <si>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</si>
  <si>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</si>
  <si>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</si>
  <si>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</si>
  <si>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</si>
  <si>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</si>
  <si>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</si>
  <si>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</si>
  <si>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</si>
  <si>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</si>
  <si>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</si>
  <si>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</si>
  <si>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</si>
  <si>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</si>
  <si>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</si>
  <si>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</si>
  <si>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</si>
  <si>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</si>
  <si>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</si>
  <si>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</si>
  <si>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</si>
  <si>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</si>
  <si>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</si>
  <si>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</si>
  <si>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</si>
  <si>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</si>
  <si>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</si>
  <si>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</si>
  <si>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</si>
  <si>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</si>
  <si>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</si>
  <si>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</si>
  <si>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</si>
  <si>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</si>
  <si>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</si>
  <si>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</si>
  <si>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</si>
  <si>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</si>
  <si>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</si>
  <si>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</si>
  <si>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</si>
  <si>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</si>
  <si>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</si>
  <si>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</si>
  <si>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</si>
  <si>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</si>
  <si>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</si>
  <si>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</si>
  <si>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</si>
  <si>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</si>
  <si>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</si>
  <si>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</si>
  <si>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</si>
  <si>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</si>
  <si>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</si>
  <si>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</si>
  <si>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</si>
  <si>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</si>
  <si>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</si>
  <si>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</si>
  <si>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</si>
  <si>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</si>
  <si>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</si>
  <si>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</si>
  <si>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</si>
  <si>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</si>
  <si>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</si>
  <si>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</si>
  <si>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</si>
  <si>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</si>
  <si>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</si>
  <si>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</si>
  <si>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</si>
  <si>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</si>
  <si>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</si>
  <si>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</si>
  <si>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</si>
  <si>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</si>
  <si>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</si>
  <si>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</si>
  <si>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</si>
  <si>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</si>
  <si>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</si>
  <si>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</si>
  <si>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</si>
  <si>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</si>
  <si>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</si>
  <si>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</si>
  <si>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</si>
  <si>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</si>
  <si>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</si>
  <si>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</si>
  <si>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</si>
  <si>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</si>
  <si>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</si>
  <si>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</si>
  <si>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</si>
  <si>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</si>
  <si>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</si>
  <si>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</si>
  <si>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</si>
  <si>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</si>
  <si>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</si>
  <si>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</si>
  <si>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</si>
  <si>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</si>
  <si>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</si>
  <si>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</si>
  <si>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</si>
  <si>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</si>
  <si>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</si>
  <si>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</si>
  <si>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</si>
  <si>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</si>
  <si>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</si>
  <si>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</si>
  <si>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</si>
  <si>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</si>
  <si>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</si>
  <si>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</si>
  <si>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</si>
  <si>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</si>
  <si>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</si>
  <si>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</si>
  <si>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</si>
  <si>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</si>
  <si>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</si>
  <si>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</si>
  <si>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</si>
  <si>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</si>
  <si>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</si>
  <si>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</si>
  <si>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</si>
  <si>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</si>
  <si>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</si>
  <si>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</si>
  <si>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</si>
  <si>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</si>
  <si>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</si>
  <si>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</si>
  <si>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</si>
  <si>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</si>
  <si>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</si>
  <si>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</si>
  <si>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</si>
  <si>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</si>
  <si>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</si>
  <si>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</si>
  <si>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</si>
  <si>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</si>
  <si>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</si>
  <si>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</si>
  <si>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</si>
  <si>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</si>
  <si>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</si>
  <si>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</si>
  <si>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</si>
  <si>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</si>
  <si>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</si>
  <si>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</si>
  <si>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</si>
  <si>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</si>
  <si>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</si>
  <si>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</si>
  <si>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</si>
  <si>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</si>
  <si>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</si>
  <si>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</si>
  <si>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</si>
  <si>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</si>
  <si>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</si>
  <si>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</si>
  <si>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</si>
  <si>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</si>
  <si>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</si>
  <si>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</si>
  <si>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</si>
  <si>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</si>
  <si>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</si>
  <si>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</si>
  <si>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</si>
  <si>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</si>
  <si>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</si>
  <si>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</si>
  <si>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</si>
  <si>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</si>
  <si>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</si>
  <si>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</si>
  <si>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</si>
  <si>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</si>
  <si>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</si>
  <si>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</si>
  <si>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</si>
  <si>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</si>
  <si>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</si>
  <si>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</si>
  <si>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</si>
  <si>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</si>
  <si>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</si>
  <si>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</si>
  <si>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</si>
  <si>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</si>
  <si>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</si>
  <si>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</si>
  <si>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</si>
  <si>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</si>
  <si>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</si>
  <si>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</si>
  <si>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</si>
  <si>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</si>
  <si>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</si>
  <si>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</si>
  <si>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</si>
  <si>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</si>
  <si>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</si>
  <si>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</si>
  <si>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</si>
  <si>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</si>
  <si>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</si>
  <si>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</si>
  <si>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</si>
  <si>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</si>
  <si>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</si>
  <si>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</si>
  <si>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</si>
  <si>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</si>
  <si>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</si>
  <si>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</si>
  <si>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</si>
  <si>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</si>
  <si>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</si>
  <si>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</si>
  <si>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</si>
  <si>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</si>
  <si>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</si>
  <si>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</si>
  <si>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</si>
  <si>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</si>
  <si>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</si>
  <si>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</si>
  <si>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</si>
  <si>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</si>
  <si>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</si>
  <si>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</si>
  <si>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</si>
  <si>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</si>
  <si>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</si>
  <si>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</si>
  <si>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</si>
  <si>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</si>
  <si>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</si>
  <si>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</si>
  <si>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</si>
  <si>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</si>
  <si>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</si>
  <si>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</si>
  <si>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</si>
  <si>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</si>
  <si>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</si>
  <si>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</si>
  <si>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</si>
  <si>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</si>
  <si>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</si>
  <si>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</si>
  <si>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</si>
  <si>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</si>
  <si>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</si>
  <si>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</si>
  <si>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</si>
  <si>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</si>
  <si>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</si>
  <si>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</si>
  <si>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</si>
  <si>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</si>
  <si>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</si>
  <si>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</si>
  <si>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</si>
  <si>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</si>
  <si>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</si>
  <si>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</si>
  <si>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</si>
  <si>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</si>
  <si>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</si>
  <si>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</si>
  <si>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</si>
  <si>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</si>
  <si>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</si>
  <si>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</si>
  <si>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</si>
  <si>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</si>
  <si>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</si>
  <si>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</si>
  <si>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</si>
  <si>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</si>
  <si>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</si>
  <si>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</si>
  <si>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</si>
  <si>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</si>
  <si>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</si>
  <si>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</si>
  <si>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</si>
  <si>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</si>
  <si>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</si>
  <si>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</si>
  <si>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</si>
  <si>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</si>
  <si>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</si>
  <si>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</si>
  <si>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</si>
  <si>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</si>
  <si>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</si>
  <si>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</si>
  <si>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</si>
  <si>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</si>
  <si>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</si>
  <si>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</si>
  <si>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</si>
  <si>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</si>
  <si>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</si>
  <si>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</si>
  <si>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</si>
  <si>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</si>
  <si>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</si>
  <si>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</si>
  <si>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</si>
  <si>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</si>
  <si>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</si>
  <si>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</si>
  <si>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</si>
  <si>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</si>
  <si>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</si>
  <si>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</si>
  <si>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</si>
  <si>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</si>
  <si>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</si>
  <si>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</si>
  <si>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</si>
  <si>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</si>
  <si>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</si>
  <si>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</si>
  <si>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</si>
  <si>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</si>
  <si>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</si>
  <si>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</si>
  <si>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</si>
  <si>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</si>
  <si>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</si>
  <si>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</si>
  <si>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</si>
  <si>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</si>
  <si>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</si>
  <si>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</si>
  <si>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</si>
  <si>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</si>
  <si>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</si>
  <si>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</si>
  <si>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</si>
  <si>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</si>
  <si>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</si>
  <si>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</si>
  <si>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</si>
  <si>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</si>
  <si>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</si>
  <si>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</si>
  <si>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</si>
  <si>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</si>
  <si>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</si>
  <si>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</si>
  <si>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</si>
  <si>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</si>
  <si>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</si>
  <si>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</si>
  <si>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</si>
  <si>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</si>
  <si>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</si>
  <si>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</si>
  <si>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</si>
  <si>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</si>
  <si>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</si>
  <si>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</si>
  <si>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</si>
  <si>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</si>
  <si>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</si>
  <si>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</si>
  <si>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</si>
  <si>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</si>
  <si>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</si>
  <si>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</si>
  <si>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</si>
  <si>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</si>
  <si>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</si>
  <si>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</si>
  <si>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</si>
  <si>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</si>
  <si>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</si>
  <si>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</si>
  <si>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</si>
  <si>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</si>
  <si>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</si>
  <si>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</si>
  <si>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</si>
  <si>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</si>
  <si>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</si>
  <si>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</si>
  <si>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</si>
  <si>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</si>
  <si>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</si>
  <si>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</si>
  <si>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</si>
  <si>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</si>
  <si>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</si>
  <si>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</si>
  <si>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</si>
  <si>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</si>
  <si>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</si>
  <si>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</si>
  <si>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</si>
  <si>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</si>
  <si>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</si>
  <si>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</si>
  <si>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</si>
  <si>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</si>
  <si>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</si>
  <si>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</si>
  <si>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</si>
  <si>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</si>
  <si>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</si>
  <si>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</si>
  <si>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</si>
  <si>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</si>
  <si>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</si>
  <si>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</si>
  <si>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</si>
  <si>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</si>
  <si>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</si>
  <si>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</si>
  <si>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</si>
  <si>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</si>
  <si>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</si>
  <si>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</si>
  <si>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</si>
  <si>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</si>
  <si>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</si>
  <si>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</si>
  <si>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</si>
  <si>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</si>
  <si>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</si>
  <si>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</si>
  <si>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</si>
  <si>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</si>
  <si>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</si>
  <si>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</si>
  <si>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</si>
  <si>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</si>
  <si>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</si>
  <si>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</si>
  <si>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</si>
  <si>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</si>
  <si>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</si>
  <si>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</si>
  <si>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</si>
  <si>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</si>
  <si>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</si>
  <si>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</si>
  <si>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</si>
  <si>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</si>
  <si>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</si>
  <si>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</si>
  <si>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</si>
  <si>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</si>
  <si>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</si>
  <si>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</si>
  <si>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</si>
  <si>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</si>
  <si>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</si>
  <si>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</si>
  <si>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</si>
  <si>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</si>
  <si>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</si>
  <si>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</si>
  <si>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</si>
  <si>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</si>
  <si>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</si>
  <si>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</si>
  <si>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</si>
  <si>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</si>
  <si>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</si>
  <si>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</si>
  <si>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</si>
  <si>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</si>
  <si>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</si>
  <si>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</si>
  <si>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</si>
  <si>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Priority</t>
  </si>
  <si>
    <t>Project summary</t>
  </si>
  <si>
    <t>Union co-financing rate</t>
  </si>
  <si>
    <t>Geographical coverage</t>
  </si>
  <si>
    <t>Addenda</t>
  </si>
  <si>
    <t>BSB294</t>
  </si>
  <si>
    <t>Georgian Institute of Public Affairs</t>
  </si>
  <si>
    <t xml:space="preserve">Piloting Modern Trading Opportunities in Agriculture through Creation of the Innovative Online Platform </t>
  </si>
  <si>
    <t>AgroNet</t>
  </si>
  <si>
    <t>Priority 1.2 – Increase cross-border trade opportunities and modernisation in the agricultural and connected sectors</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</si>
  <si>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</si>
  <si>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19.06.2018-18.06.2020</t>
  </si>
  <si>
    <t>92%</t>
  </si>
  <si>
    <t>Tbilisi
0108
Georgia</t>
  </si>
  <si>
    <t>Georgia
Bulgaria
Romania</t>
  </si>
  <si>
    <t>Addendum no. 1 for budget modification (signed)</t>
  </si>
  <si>
    <t>BSB138</t>
  </si>
  <si>
    <t>Black Sea NGO Network</t>
  </si>
  <si>
    <t>Improved online public access to environmental monitoring data and data tools for the Black Sea Basin supporting cooperation in the reduction of marine litter</t>
  </si>
  <si>
    <t>MARLITER</t>
  </si>
  <si>
    <t>Priority 2.1 – Improve joint environmental monitoring</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</si>
  <si>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</si>
  <si>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</si>
  <si>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Varna 
BG331 
Bulgaria</t>
  </si>
  <si>
    <t>Bulgaria
Romania
Greece
Ukraine
Georgia</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</si>
  <si>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</si>
  <si>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</si>
  <si>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</si>
  <si>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</si>
  <si>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</si>
  <si>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</si>
  <si>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</si>
  <si>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Romania
Bulgaria
Ukraine
Turkey</t>
  </si>
  <si>
    <t>Addendum no. 1 for budget modification (signed only by MA)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</si>
  <si>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</si>
  <si>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</si>
  <si>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</si>
  <si>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</si>
  <si>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</si>
  <si>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2.08.2018 - 1.11.2020</t>
  </si>
  <si>
    <t>Thessaloniki EL522
Greece</t>
  </si>
  <si>
    <t>Greece
Bulgaria
Romania
Republic of Moldova
Turkey
Ukraine</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</si>
  <si>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</si>
  <si>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</si>
  <si>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</si>
  <si>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</si>
  <si>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</si>
  <si>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</si>
  <si>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</si>
  <si>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</si>
  <si>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BSB538</t>
  </si>
  <si>
    <t>Constanta County Council</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</si>
  <si>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</si>
  <si>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</si>
  <si>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</si>
  <si>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</si>
  <si>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 xml:space="preserve">
Constanţa RO223
Romania</t>
  </si>
  <si>
    <t xml:space="preserve">Romania
Republic of Moldova
Bulgaria
</t>
  </si>
  <si>
    <t>BSB257</t>
  </si>
  <si>
    <t>Namik Kemal University</t>
  </si>
  <si>
    <t>Zero Waste Strategy For Good Environmental Status</t>
  </si>
  <si>
    <t>ZEWSGES</t>
  </si>
  <si>
    <t>Priority 2.2 - Promote common awareness-raising and joint actions to reduce river and marine litter</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</si>
  <si>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</si>
  <si>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</si>
  <si>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</si>
  <si>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</si>
  <si>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</si>
  <si>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</si>
  <si>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</si>
  <si>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</si>
  <si>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</si>
  <si>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17.08.2018 - 16.02.2021</t>
  </si>
  <si>
    <t>Burgas
BG341
Bulgaria</t>
  </si>
  <si>
    <t>Bulgaria
Romania
Georgia</t>
  </si>
  <si>
    <t>BSB240</t>
  </si>
  <si>
    <t>Port Authority of Alexandroupolis</t>
  </si>
  <si>
    <t xml:space="preserve">Sailing accross the Black Sea </t>
  </si>
  <si>
    <t>SaBS</t>
  </si>
  <si>
    <t>Priority 1.1 – Jointly promote business and entrepreneurship in the tourism and cultural sectors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</si>
  <si>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</si>
  <si>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</si>
  <si>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 xml:space="preserve">
Evros 
EL511
Greece</t>
  </si>
  <si>
    <t>Greece
Bulgaria
Georgia</t>
  </si>
  <si>
    <t>BSB139</t>
  </si>
  <si>
    <t>Demirkoy Municipality</t>
  </si>
  <si>
    <t>Marine and River Litter Elimination New Approach</t>
  </si>
  <si>
    <t>MARLENA</t>
  </si>
  <si>
    <t>17.08.2018 - 16.08.2020</t>
  </si>
  <si>
    <t xml:space="preserve">
Istanbul 
TR100
Turkey</t>
  </si>
  <si>
    <t>Turkey
Bulgaria
Romania
Republic of Moldova
Ukraine</t>
  </si>
  <si>
    <t>Addendum no. 1 for budget modification (in process at MA)</t>
  </si>
  <si>
    <t>BSB457</t>
  </si>
  <si>
    <t>Self-Government City of Kutaisi</t>
  </si>
  <si>
    <t>Waste Free Rivers for a Clean Black Sea</t>
  </si>
  <si>
    <t>MWM-GMR</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</si>
  <si>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</si>
  <si>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</si>
  <si>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Kutaisi
4600
Georgia</t>
  </si>
  <si>
    <t>Georgia
Republic of Moldova
Romania</t>
  </si>
  <si>
    <t>BSB371</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</si>
  <si>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</si>
  <si>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</si>
  <si>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</si>
  <si>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</si>
  <si>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Constanţa RO223
Romania</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</si>
  <si>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</si>
  <si>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</si>
  <si>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</si>
  <si>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</si>
  <si>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</si>
  <si>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</si>
  <si>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</si>
  <si>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Galati
RO224
Romania</t>
  </si>
  <si>
    <t>Romania
Republic of Moldova
Greece</t>
  </si>
  <si>
    <t>BSB117</t>
  </si>
  <si>
    <t>Sozopol Municipality</t>
  </si>
  <si>
    <t>Development of Sustainable Cultural Tourism in the Black Sea Basin</t>
  </si>
  <si>
    <t xml:space="preserve">CULTOUR-BSB </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</si>
  <si>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</si>
  <si>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11.09.2018 - 10.08.2020</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</si>
  <si>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</si>
  <si>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</si>
  <si>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</si>
  <si>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</si>
  <si>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</si>
  <si>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</si>
  <si>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</si>
  <si>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</si>
  <si>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Republic of Moldova  Romania    Ukraine</t>
  </si>
  <si>
    <t>BSB17</t>
  </si>
  <si>
    <t>Technical Chamber of Greece - Eastern Macedonia Branch</t>
  </si>
  <si>
    <t>CERTOUR II: For a Better SME Management</t>
  </si>
  <si>
    <t>CERTOUR II</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</si>
  <si>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</si>
  <si>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</si>
  <si>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 xml:space="preserve">
Thasos, Kavala  (EL515)
Greece</t>
  </si>
  <si>
    <t>Greece
Romania
Armenia
Ukraine
Turkey</t>
  </si>
  <si>
    <t>BSB305</t>
  </si>
  <si>
    <t>Union of Bulgarian Black Sea Local Authorities</t>
  </si>
  <si>
    <t>Green tourism and historical heritage – a stepping stone for the development of the Black Sea Basin</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</si>
  <si>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</si>
  <si>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</si>
  <si>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</si>
  <si>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Varna
BG331
Bulgaria</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</si>
  <si>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</si>
  <si>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</si>
  <si>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</si>
  <si>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</si>
  <si>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</si>
  <si>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</si>
  <si>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</si>
  <si>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</si>
  <si>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</si>
  <si>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</si>
  <si>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</si>
  <si>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</si>
  <si>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</si>
  <si>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</si>
  <si>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</si>
  <si>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</si>
  <si>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BSB136</t>
  </si>
  <si>
    <t>Galati Tehnopol Association</t>
  </si>
  <si>
    <t>Increase Trading and Modernization of the Beekeeping and Connected Sectors in the Black Sea Basin</t>
  </si>
  <si>
    <t>ITM BEE-BSB</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</si>
  <si>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</si>
  <si>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</si>
  <si>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</si>
  <si>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</si>
  <si>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BSB79</t>
  </si>
  <si>
    <t>Sile District Governorship</t>
  </si>
  <si>
    <t xml:space="preserve">Developing Ecotourism Net in Black Sea region  </t>
  </si>
  <si>
    <t xml:space="preserve">ECOTOUR-NET </t>
  </si>
  <si>
    <t xml:space="preserve">1.1 Jointly promote business and entrepreneurship in the tourism and cultural sectors
</t>
  </si>
  <si>
    <t xml:space="preserve">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
</t>
  </si>
  <si>
    <t>02.04.2019 - 01.04.20121</t>
  </si>
  <si>
    <t>34980
Istanbul
Turkey</t>
  </si>
  <si>
    <t>Turkey
Ukraine
Greece
Georgia
Bulgaria</t>
  </si>
  <si>
    <t>BSB638</t>
  </si>
  <si>
    <t xml:space="preserve">The Moldovan Investment Agency </t>
  </si>
  <si>
    <t>Trade and Innovation in Wine Industry</t>
  </si>
  <si>
    <t>WINET</t>
  </si>
  <si>
    <t>1.2 Increase cross-border trade opportunities and modernisation in the agricultural and connected sectors</t>
  </si>
  <si>
    <t>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countries.The project will create the necessary framework and facilities for establishing viable relationships among members so as to create a community dedicated to collaboration, increased commercial relations and constant modernization of the region wine industry.The main results to be achieved by the project are:
- R1. Increased cooperation in the wine sector;
- R2. Increased mutual promotion and trade in the wine sector;
- R3. Increased knowledge sharing in the wine sector.WINET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t>
  </si>
  <si>
    <t>5.04.2019-4.04.2021</t>
  </si>
  <si>
    <t xml:space="preserve">MD 2012-Chisinau </t>
  </si>
  <si>
    <t>Moldova      Bulgaria    Romania</t>
  </si>
  <si>
    <t>BSB521</t>
  </si>
  <si>
    <t>SATEAN Foundation</t>
  </si>
  <si>
    <t>Sustainable Use of Natural Resources –
Integrated Services Establishment</t>
  </si>
  <si>
    <t>SUNRISE</t>
  </si>
  <si>
    <t>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 n v i s a g e d .
The diverse activities and the involvement of experienced partners from 4 Black Sea Basin countries aim to contribute to the
sustainable development of the target regions, increase human well-being and sustainable use of natural resources, which
c o r r e s p o n d s t o t h e w i d e r o b j e c t i v e o f t h e P r o g r a m m e .</t>
  </si>
  <si>
    <t>01.01.2018- 31.12.2019</t>
  </si>
  <si>
    <t>RO221, Brăila</t>
  </si>
  <si>
    <t>Romania Republica Moldova        Georgia             Bulgaria</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</si>
  <si>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</si>
  <si>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</si>
  <si>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</si>
  <si>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</si>
  <si>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 - 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</si>
  <si>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01.09.2018-31.10.2020</t>
  </si>
  <si>
    <t>TR212, Edirne 22700 Enez</t>
  </si>
  <si>
    <t>Lista contractelor de finantare Call 1 semnate de beneficiari la nivelul POC BMN 2014-2020</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</si>
  <si>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Calibri"/>
        <family val="2"/>
        <scheme val="minor"/>
      </rPr>
      <t>st</t>
    </r>
    <r>
      <rPr>
        <sz val="8"/>
        <color theme="1"/>
        <rFont val="Calibri"/>
        <family val="2"/>
        <scheme val="minor"/>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</si>
  <si>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Acronim</t>
  </si>
  <si>
    <t xml:space="preserve">Project </t>
  </si>
  <si>
    <t>Total cheltuieli eligibile</t>
  </si>
  <si>
    <t>Co-finantare ENI</t>
  </si>
  <si>
    <t>Acoperire geografica</t>
  </si>
  <si>
    <t>Nr.</t>
  </si>
  <si>
    <t>Cod EMS</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</si>
  <si>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</si>
  <si>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</si>
  <si>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</si>
  <si>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</si>
  <si>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</si>
  <si>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</si>
  <si>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</si>
  <si>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</si>
  <si>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</si>
  <si>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</si>
  <si>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</si>
  <si>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</si>
  <si>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</si>
  <si>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</si>
  <si>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</si>
  <si>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</si>
  <si>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</si>
  <si>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</si>
  <si>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</si>
  <si>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</si>
  <si>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</si>
  <si>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</si>
  <si>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</si>
  <si>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</si>
  <si>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</si>
  <si>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</si>
  <si>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</si>
  <si>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</si>
  <si>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</si>
  <si>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</si>
  <si>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</si>
  <si>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</si>
  <si>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</si>
  <si>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</si>
  <si>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</si>
  <si>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</si>
  <si>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</si>
  <si>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</si>
  <si>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</si>
  <si>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</si>
  <si>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</si>
  <si>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</si>
  <si>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</si>
  <si>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</si>
  <si>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</si>
  <si>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</si>
  <si>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</si>
  <si>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</si>
  <si>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</si>
  <si>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</si>
  <si>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</si>
  <si>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</si>
  <si>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</si>
  <si>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</si>
  <si>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</si>
  <si>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</si>
  <si>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</si>
  <si>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</si>
  <si>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</si>
  <si>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</si>
  <si>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</si>
  <si>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</si>
  <si>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</si>
  <si>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</si>
  <si>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</si>
  <si>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</si>
  <si>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</si>
  <si>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</si>
  <si>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</si>
  <si>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</si>
  <si>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</si>
  <si>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</si>
  <si>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</si>
  <si>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</si>
  <si>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</si>
  <si>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</si>
  <si>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</si>
  <si>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</si>
  <si>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</si>
  <si>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</si>
  <si>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</si>
  <si>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</si>
  <si>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</si>
  <si>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</si>
  <si>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</si>
  <si>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</si>
  <si>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</si>
  <si>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</si>
  <si>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</si>
  <si>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</si>
  <si>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</si>
  <si>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</si>
  <si>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</si>
  <si>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</si>
  <si>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</si>
  <si>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</si>
  <si>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</si>
  <si>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</si>
  <si>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</si>
  <si>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</si>
  <si>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</si>
  <si>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</si>
  <si>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</si>
  <si>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</si>
  <si>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</si>
  <si>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</si>
  <si>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</si>
  <si>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</si>
  <si>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</si>
  <si>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</si>
  <si>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</si>
  <si>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</si>
  <si>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</si>
  <si>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</si>
  <si>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</si>
  <si>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</si>
  <si>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</si>
  <si>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</si>
  <si>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</si>
  <si>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</si>
  <si>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</si>
  <si>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</si>
  <si>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</si>
  <si>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</si>
  <si>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</si>
  <si>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</si>
  <si>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</si>
  <si>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</si>
  <si>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</si>
  <si>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</si>
  <si>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</si>
  <si>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</si>
  <si>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</si>
  <si>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</si>
  <si>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</si>
  <si>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</si>
  <si>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</si>
  <si>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</si>
  <si>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</si>
  <si>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</si>
  <si>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</si>
  <si>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</si>
  <si>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</si>
  <si>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</si>
  <si>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</si>
  <si>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</si>
  <si>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</si>
  <si>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</si>
  <si>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</si>
  <si>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</si>
  <si>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</si>
  <si>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</si>
  <si>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</si>
  <si>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</si>
  <si>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</si>
  <si>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</si>
  <si>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</si>
  <si>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</si>
  <si>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</si>
  <si>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</si>
  <si>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</si>
  <si>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</si>
  <si>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</si>
  <si>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</si>
  <si>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</si>
  <si>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</si>
  <si>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</si>
  <si>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</si>
  <si>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</si>
  <si>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</si>
  <si>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</si>
  <si>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</si>
  <si>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</si>
  <si>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</si>
  <si>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</si>
  <si>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</si>
  <si>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</si>
  <si>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</si>
  <si>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</si>
  <si>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</si>
  <si>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</si>
  <si>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</si>
  <si>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</si>
  <si>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</si>
  <si>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</si>
  <si>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</si>
  <si>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</si>
  <si>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</si>
  <si>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</si>
  <si>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</si>
  <si>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</si>
  <si>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</si>
  <si>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</si>
  <si>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</si>
  <si>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</si>
  <si>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</si>
  <si>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</si>
  <si>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</si>
  <si>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</si>
  <si>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</si>
  <si>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</si>
  <si>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</si>
  <si>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</si>
  <si>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</si>
  <si>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</si>
  <si>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</si>
  <si>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</si>
  <si>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</si>
  <si>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</si>
  <si>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</si>
  <si>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</si>
  <si>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</si>
  <si>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</si>
  <si>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</si>
  <si>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</si>
  <si>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</si>
  <si>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</si>
  <si>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</si>
  <si>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</si>
  <si>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</si>
  <si>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</si>
  <si>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</si>
  <si>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</si>
  <si>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</si>
  <si>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</si>
  <si>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</si>
  <si>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</si>
  <si>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</si>
  <si>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</si>
  <si>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</si>
  <si>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</si>
  <si>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</si>
  <si>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</si>
  <si>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</si>
  <si>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</si>
  <si>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</si>
  <si>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</si>
  <si>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</si>
  <si>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</si>
  <si>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</si>
  <si>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</si>
  <si>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</si>
  <si>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</si>
  <si>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</si>
  <si>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</si>
  <si>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</si>
  <si>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</si>
  <si>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</si>
  <si>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</si>
  <si>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</si>
  <si>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</si>
  <si>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</si>
  <si>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</si>
  <si>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</si>
  <si>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</si>
  <si>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</si>
  <si>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</si>
  <si>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</si>
  <si>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</si>
  <si>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</si>
  <si>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</si>
  <si>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</si>
  <si>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</si>
  <si>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</si>
  <si>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</si>
  <si>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</si>
  <si>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</si>
  <si>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</si>
  <si>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</si>
  <si>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</si>
  <si>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</si>
  <si>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</si>
  <si>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</si>
  <si>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</si>
  <si>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</si>
  <si>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</si>
  <si>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</si>
  <si>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</si>
  <si>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</si>
  <si>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</si>
  <si>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</si>
  <si>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</si>
  <si>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</si>
  <si>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</si>
  <si>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</si>
  <si>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</si>
  <si>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</si>
  <si>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</si>
  <si>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</si>
  <si>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</si>
  <si>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</si>
  <si>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</si>
  <si>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</si>
  <si>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</si>
  <si>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</si>
  <si>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</si>
  <si>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</si>
  <si>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</si>
  <si>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</si>
  <si>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</si>
  <si>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</si>
  <si>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</si>
  <si>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</si>
  <si>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</si>
  <si>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</si>
  <si>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</si>
  <si>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</si>
  <si>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</si>
  <si>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</si>
  <si>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</si>
  <si>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</si>
  <si>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</si>
  <si>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</si>
  <si>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</si>
  <si>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</si>
  <si>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</si>
  <si>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</si>
  <si>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</si>
  <si>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</si>
  <si>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</si>
  <si>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</si>
  <si>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</si>
  <si>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</si>
  <si>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</si>
  <si>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</si>
  <si>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</si>
  <si>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</si>
  <si>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</si>
  <si>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</si>
  <si>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</si>
  <si>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</si>
  <si>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</si>
  <si>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</si>
  <si>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</si>
  <si>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</si>
  <si>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</si>
  <si>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</si>
  <si>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</si>
  <si>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</si>
  <si>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</si>
  <si>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</si>
  <si>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</si>
  <si>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</si>
  <si>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</si>
  <si>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</si>
  <si>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</si>
  <si>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</si>
  <si>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</si>
  <si>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</si>
  <si>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</si>
  <si>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</si>
  <si>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</si>
  <si>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</si>
  <si>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</si>
  <si>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</si>
  <si>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</si>
  <si>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</si>
  <si>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</si>
  <si>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</si>
  <si>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</si>
  <si>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</si>
  <si>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</si>
  <si>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</si>
  <si>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</si>
  <si>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</si>
  <si>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</si>
  <si>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</si>
  <si>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</si>
  <si>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</si>
  <si>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</si>
  <si>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</si>
  <si>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</si>
  <si>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</si>
  <si>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</si>
  <si>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</si>
  <si>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</si>
  <si>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</si>
  <si>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</si>
  <si>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</si>
  <si>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</si>
  <si>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</si>
  <si>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</si>
  <si>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</si>
  <si>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</si>
  <si>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</si>
  <si>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</si>
  <si>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</si>
  <si>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</si>
  <si>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</si>
  <si>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</si>
  <si>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</si>
  <si>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</si>
  <si>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</si>
  <si>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</si>
  <si>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</si>
  <si>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</si>
  <si>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</si>
  <si>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</si>
  <si>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</si>
  <si>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</si>
  <si>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</si>
  <si>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</si>
  <si>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</si>
  <si>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</si>
  <si>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</si>
  <si>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</si>
  <si>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</si>
  <si>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</si>
  <si>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</si>
  <si>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</si>
  <si>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</si>
  <si>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</si>
  <si>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</si>
  <si>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</si>
  <si>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</si>
  <si>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</si>
  <si>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</si>
  <si>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</si>
  <si>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</si>
  <si>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</si>
  <si>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</si>
  <si>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</si>
  <si>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</si>
  <si>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</si>
  <si>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</si>
  <si>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</si>
  <si>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</si>
  <si>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</si>
  <si>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</si>
  <si>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</si>
  <si>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</si>
  <si>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</si>
  <si>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</si>
  <si>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</si>
  <si>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</si>
  <si>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</si>
  <si>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</si>
  <si>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</si>
  <si>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</si>
  <si>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</si>
  <si>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</si>
  <si>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</si>
  <si>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</si>
  <si>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</si>
  <si>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</si>
  <si>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</si>
  <si>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</si>
  <si>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</si>
  <si>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</si>
  <si>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</si>
  <si>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</si>
  <si>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</si>
  <si>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</si>
  <si>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</si>
  <si>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</si>
  <si>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</si>
  <si>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</si>
  <si>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</si>
  <si>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</si>
  <si>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</si>
  <si>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</si>
  <si>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</si>
  <si>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</si>
  <si>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</si>
  <si>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</si>
  <si>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</si>
  <si>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</si>
  <si>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</si>
  <si>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</si>
  <si>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</si>
  <si>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</si>
  <si>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</si>
  <si>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</si>
  <si>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</si>
  <si>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</si>
  <si>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</si>
  <si>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</si>
  <si>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</si>
  <si>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</si>
  <si>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</si>
  <si>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</si>
  <si>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</si>
  <si>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</si>
  <si>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</si>
  <si>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</si>
  <si>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</si>
  <si>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</si>
  <si>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</si>
  <si>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</si>
  <si>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</si>
  <si>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</si>
  <si>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</si>
  <si>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</si>
  <si>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</si>
  <si>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</si>
  <si>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</si>
  <si>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</si>
  <si>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</si>
  <si>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</si>
  <si>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</si>
  <si>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</si>
  <si>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</si>
  <si>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</si>
  <si>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</si>
  <si>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</si>
  <si>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</si>
  <si>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</si>
  <si>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</si>
  <si>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</si>
  <si>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</si>
  <si>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</si>
  <si>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</si>
  <si>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</si>
  <si>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</si>
  <si>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</si>
  <si>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</si>
  <si>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</si>
  <si>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</si>
  <si>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</si>
  <si>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</si>
  <si>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</si>
  <si>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</si>
  <si>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</si>
  <si>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</si>
  <si>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</si>
  <si>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</si>
  <si>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</si>
  <si>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</si>
  <si>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</si>
  <si>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</si>
  <si>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</si>
  <si>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</si>
  <si>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</si>
  <si>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</si>
  <si>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</si>
  <si>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</si>
  <si>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</si>
  <si>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</si>
  <si>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</si>
  <si>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</si>
  <si>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</si>
  <si>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</si>
  <si>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</si>
  <si>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</si>
  <si>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</si>
  <si>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</si>
  <si>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</si>
  <si>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</si>
  <si>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</si>
  <si>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</si>
  <si>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</si>
  <si>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</si>
  <si>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</si>
  <si>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</si>
  <si>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</si>
  <si>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</si>
  <si>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</si>
  <si>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</si>
  <si>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</si>
  <si>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</si>
  <si>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</si>
  <si>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</si>
  <si>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</si>
  <si>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</si>
  <si>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</si>
  <si>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</si>
  <si>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</si>
  <si>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</si>
  <si>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</si>
  <si>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</si>
  <si>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</si>
  <si>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</si>
  <si>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</si>
  <si>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</si>
  <si>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</si>
  <si>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</si>
  <si>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</si>
  <si>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</si>
  <si>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</si>
  <si>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</si>
  <si>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</si>
  <si>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</si>
  <si>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</si>
  <si>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</si>
  <si>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</si>
  <si>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</si>
  <si>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</si>
  <si>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</si>
  <si>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</si>
  <si>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</si>
  <si>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</si>
  <si>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</si>
  <si>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</si>
  <si>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</si>
  <si>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</si>
  <si>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</si>
  <si>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</si>
  <si>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</si>
  <si>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</si>
  <si>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</si>
  <si>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</si>
  <si>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</si>
  <si>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</si>
  <si>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</si>
  <si>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</si>
  <si>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</si>
  <si>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</si>
  <si>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</si>
  <si>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</si>
  <si>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</si>
  <si>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</si>
  <si>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</si>
  <si>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</si>
  <si>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</si>
  <si>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</si>
  <si>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</si>
  <si>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</si>
  <si>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</si>
  <si>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</si>
  <si>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</si>
  <si>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</si>
  <si>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</si>
  <si>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</si>
  <si>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</si>
  <si>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</si>
  <si>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</si>
  <si>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</si>
  <si>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</si>
  <si>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</si>
  <si>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</si>
  <si>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</si>
  <si>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</si>
  <si>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</si>
  <si>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</si>
  <si>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</si>
  <si>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</si>
  <si>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</si>
  <si>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</si>
  <si>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</si>
  <si>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</si>
  <si>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</si>
  <si>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</si>
  <si>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</si>
  <si>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</si>
  <si>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</si>
  <si>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</si>
  <si>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</si>
  <si>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</si>
  <si>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</si>
  <si>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</si>
  <si>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</si>
  <si>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</si>
  <si>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</si>
  <si>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</si>
  <si>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</si>
  <si>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</si>
  <si>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</si>
  <si>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</si>
  <si>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</si>
  <si>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</si>
  <si>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</si>
  <si>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</si>
  <si>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</si>
  <si>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</si>
  <si>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</si>
  <si>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</si>
  <si>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</si>
  <si>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</si>
  <si>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</si>
  <si>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</si>
  <si>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</si>
  <si>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</si>
  <si>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</si>
  <si>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</si>
  <si>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</si>
  <si>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</si>
  <si>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</si>
  <si>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</si>
  <si>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</si>
  <si>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</si>
  <si>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</si>
  <si>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</si>
  <si>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</si>
  <si>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</si>
  <si>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</si>
  <si>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</si>
  <si>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</si>
  <si>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</si>
  <si>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</si>
  <si>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</si>
  <si>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</si>
  <si>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</si>
  <si>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</si>
  <si>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</si>
  <si>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</si>
  <si>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</si>
  <si>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</si>
  <si>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</si>
  <si>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</si>
  <si>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</si>
  <si>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</si>
  <si>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</si>
  <si>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</si>
  <si>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</si>
  <si>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</si>
  <si>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</si>
  <si>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</si>
  <si>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</si>
  <si>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</si>
  <si>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</si>
  <si>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</si>
  <si>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</si>
  <si>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</si>
  <si>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</si>
  <si>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</si>
  <si>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</si>
  <si>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</si>
  <si>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</si>
  <si>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</si>
  <si>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</si>
  <si>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</si>
  <si>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</si>
  <si>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</si>
  <si>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</si>
  <si>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</si>
  <si>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</si>
  <si>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</si>
  <si>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</si>
  <si>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</si>
  <si>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</si>
  <si>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</si>
  <si>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</si>
  <si>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</si>
  <si>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</si>
  <si>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</si>
  <si>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</si>
  <si>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</si>
  <si>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</si>
  <si>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</si>
  <si>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</si>
  <si>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</si>
  <si>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</si>
  <si>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</si>
  <si>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</si>
  <si>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</si>
  <si>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</si>
  <si>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</si>
  <si>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</si>
  <si>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</si>
  <si>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</si>
  <si>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</si>
  <si>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</si>
  <si>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</si>
  <si>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</si>
  <si>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</si>
  <si>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</si>
  <si>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</si>
  <si>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</si>
  <si>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</si>
  <si>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</si>
  <si>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</si>
  <si>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</si>
  <si>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</si>
  <si>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</si>
  <si>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</si>
  <si>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</si>
  <si>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</si>
  <si>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</si>
  <si>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</si>
  <si>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</si>
  <si>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</si>
  <si>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</si>
  <si>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</si>
  <si>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</si>
  <si>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</si>
  <si>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</si>
  <si>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</si>
  <si>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</si>
  <si>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</si>
  <si>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</si>
  <si>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</si>
  <si>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</si>
  <si>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</si>
  <si>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</si>
  <si>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</si>
  <si>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</si>
  <si>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</si>
  <si>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</si>
  <si>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</si>
  <si>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</si>
  <si>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</si>
  <si>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</si>
  <si>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</si>
  <si>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</si>
  <si>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</si>
  <si>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</si>
  <si>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</si>
  <si>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</si>
  <si>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</si>
  <si>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</si>
  <si>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</si>
  <si>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</si>
  <si>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</si>
  <si>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</si>
  <si>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</si>
  <si>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</si>
  <si>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</si>
  <si>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</si>
  <si>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</si>
  <si>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</si>
  <si>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</si>
  <si>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</si>
  <si>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</si>
  <si>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</si>
  <si>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</si>
  <si>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</si>
  <si>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</si>
  <si>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</si>
  <si>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</si>
  <si>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</si>
  <si>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</si>
  <si>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</si>
  <si>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</si>
  <si>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</si>
  <si>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</si>
  <si>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</si>
  <si>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</si>
  <si>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</si>
  <si>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</si>
  <si>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</si>
  <si>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</si>
  <si>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</si>
  <si>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</si>
  <si>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</si>
  <si>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</si>
  <si>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</si>
  <si>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</si>
  <si>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</si>
  <si>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</si>
  <si>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</si>
  <si>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</si>
  <si>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</si>
  <si>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</si>
  <si>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</si>
  <si>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</si>
  <si>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</si>
  <si>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</si>
  <si>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</si>
  <si>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</si>
  <si>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</si>
  <si>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</si>
  <si>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</si>
  <si>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</si>
  <si>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</si>
  <si>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</si>
  <si>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</si>
  <si>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</si>
  <si>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</si>
  <si>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</si>
  <si>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</si>
  <si>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</si>
  <si>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</si>
  <si>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</si>
  <si>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</si>
  <si>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</si>
  <si>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</si>
  <si>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</si>
  <si>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</si>
  <si>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</si>
  <si>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</si>
  <si>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</si>
  <si>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</si>
  <si>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</si>
  <si>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</si>
  <si>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</si>
  <si>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</si>
  <si>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</si>
  <si>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</si>
  <si>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</si>
  <si>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</si>
  <si>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</si>
  <si>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</si>
  <si>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</si>
  <si>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</si>
  <si>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</si>
  <si>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</si>
  <si>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</si>
  <si>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</si>
  <si>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</si>
  <si>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</si>
  <si>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</si>
  <si>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</si>
  <si>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</si>
  <si>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</si>
  <si>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</si>
  <si>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</si>
  <si>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</si>
  <si>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</si>
  <si>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</si>
  <si>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</si>
  <si>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</si>
  <si>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</si>
  <si>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</si>
  <si>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</si>
  <si>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</si>
  <si>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</si>
  <si>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</si>
  <si>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</si>
  <si>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</si>
  <si>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</si>
  <si>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</si>
  <si>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</si>
  <si>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</si>
  <si>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</si>
  <si>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</si>
  <si>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</si>
  <si>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</si>
  <si>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</si>
  <si>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</si>
  <si>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</si>
  <si>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</si>
  <si>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</si>
  <si>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</si>
  <si>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</si>
  <si>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</si>
  <si>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</si>
  <si>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</si>
  <si>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</si>
  <si>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</si>
  <si>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</si>
  <si>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</si>
  <si>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</si>
  <si>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</si>
  <si>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</si>
  <si>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</si>
  <si>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</si>
  <si>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</si>
  <si>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</si>
  <si>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</si>
  <si>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</si>
  <si>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</si>
  <si>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</si>
  <si>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</si>
  <si>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</si>
  <si>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</si>
  <si>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</si>
  <si>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</si>
  <si>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</si>
  <si>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</si>
  <si>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</si>
  <si>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</si>
  <si>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</si>
  <si>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</si>
  <si>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</si>
  <si>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</si>
  <si>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</si>
  <si>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</si>
  <si>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</si>
  <si>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</si>
  <si>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</si>
  <si>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</si>
  <si>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</si>
  <si>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</si>
  <si>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</si>
  <si>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</si>
  <si>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</si>
  <si>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</si>
  <si>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</si>
  <si>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</si>
  <si>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</si>
  <si>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</si>
  <si>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</si>
  <si>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</si>
  <si>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</si>
  <si>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</si>
  <si>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</si>
  <si>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</si>
  <si>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</si>
  <si>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</si>
  <si>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</si>
  <si>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</si>
  <si>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</si>
  <si>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</si>
  <si>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</si>
  <si>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</si>
  <si>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</si>
  <si>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</si>
  <si>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</si>
  <si>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National Museum of History of Moldova</t>
  </si>
  <si>
    <t>Black Sea Archaeology, History and Culture Portal</t>
  </si>
  <si>
    <t>Development and promotion of the common heritage</t>
  </si>
  <si>
    <t xml:space="preserve">Murfatlar Municipality  </t>
  </si>
  <si>
    <t>City Council of Bolgrad</t>
  </si>
  <si>
    <t>Leave your Environmentalist Spirit Online for the Black Sea Basin</t>
  </si>
  <si>
    <t xml:space="preserve">Association for the Protection of Human Being and Environment  for a Sustainable Development in the world  </t>
  </si>
  <si>
    <t>Sinop University</t>
  </si>
  <si>
    <t>Of Chamber of Agriculture</t>
  </si>
  <si>
    <t>International Centre for Social Research and Policy Analysis</t>
  </si>
  <si>
    <t xml:space="preserve">Museum for National History and Archaeology Constanţa </t>
  </si>
  <si>
    <t>BSB1135</t>
  </si>
  <si>
    <t>Biological
Farming
Association
Elkana</t>
  </si>
  <si>
    <t>International
Center for
Agribusiness
Research and
Education</t>
  </si>
  <si>
    <t>Development
Agency of
Eastern
Thessaloniki
Local Authorities</t>
  </si>
  <si>
    <t>Cross-Border Alliance for Climate-Smart and Green Agriculture in the Black Sea Basin</t>
  </si>
  <si>
    <t>BSB1107</t>
  </si>
  <si>
    <t>Association of
Cross border
Cooperation
"Lower Danube
Euroregion" (Romania)</t>
  </si>
  <si>
    <t>PRO NATURA
Galati
Association</t>
  </si>
  <si>
    <t>Urban
Foundation for
Sustainable
Development</t>
  </si>
  <si>
    <t>Imereti
Scientists' Union
"Spectri"</t>
  </si>
  <si>
    <t>Cross-border
Cooperation and
European
Integration
Agency</t>
  </si>
  <si>
    <t xml:space="preserve">Joint actions for environmental protection in Black Sea Basin </t>
  </si>
  <si>
    <t>BSB1145</t>
  </si>
  <si>
    <t>Varna University
of Management (Bulgaria)</t>
  </si>
  <si>
    <t>Georgian Arts
and Culture
Center</t>
  </si>
  <si>
    <t>Yerevan State
University</t>
  </si>
  <si>
    <t>Culinary Arts
and Hospitality
Association</t>
  </si>
  <si>
    <t>Promoting Heritage- and Culture-based Experiential Tourism in the Black Sea Basin</t>
  </si>
  <si>
    <t>BSB1029</t>
  </si>
  <si>
    <t>Institute of Fishing Resources-Varna (Bulgaria)</t>
  </si>
  <si>
    <t>Black Sea –
Danube
Association for
Research and
Development</t>
  </si>
  <si>
    <t>ARISTOTLE
UNIVERSITY OF
THESSALONIKI -
SPECIAL
ACCOUNT OF
RESEARCH
FUNDS</t>
  </si>
  <si>
    <t>LEPL National
Environmental
Agency</t>
  </si>
  <si>
    <t>Regional
Environmental
Centre Moldova</t>
  </si>
  <si>
    <t>Danube Delta
National
Institute</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</si>
  <si>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</si>
  <si>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</si>
  <si>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</si>
  <si>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</si>
  <si>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</si>
  <si>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</si>
  <si>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</si>
  <si>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</si>
  <si>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</si>
  <si>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</si>
  <si>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</si>
  <si>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</si>
  <si>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</si>
  <si>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</si>
  <si>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</si>
  <si>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</si>
  <si>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</si>
  <si>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Stadiu contracte semnate aferente celui de-al doilea apel pentru propuneri de proiecte pentru Programul Interreg IPA de Cooperare Transfrontalieră Interreg-IPA  Romania – Serbia</t>
  </si>
  <si>
    <t xml:space="preserve">NB. Toate contractele semnate în cadrul Programul Interreg IPA de Cooperare Transfrontalieră România-Serbia (inclusiv contractele semnte urmare a primului apel de propuneri de proiecte) sunt disponibile pe site-ul Programului http://www.romania-serbia.net/    la secțiunea Transparență - Informații publice - Lista operațiunilor  sau la acest link: http://www.romania-serbia.net/?page_id=1972 
</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</si>
  <si>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</si>
  <si>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</si>
  <si>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</si>
  <si>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</si>
  <si>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</si>
  <si>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</si>
  <si>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</si>
  <si>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</si>
  <si>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</si>
  <si>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</si>
  <si>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</si>
  <si>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Alexander Technological Educational Institute of Thessaloniki</t>
  </si>
  <si>
    <t>Dunărea de Jos University</t>
  </si>
  <si>
    <t xml:space="preserve">Varna University of Management </t>
  </si>
  <si>
    <t>Odessa National Academy of Food Technologies</t>
  </si>
  <si>
    <t>11.05.2020</t>
  </si>
  <si>
    <t>Ro-Ua Trans-border Academic Development for Research and Innovation</t>
  </si>
  <si>
    <t>BSB1108</t>
  </si>
  <si>
    <t>Development and Promotion of Active Tourism in the Black Sea Basin</t>
  </si>
  <si>
    <t>Territorial Administrative Unit Galati County</t>
  </si>
  <si>
    <t>Vilkovo City Council</t>
  </si>
  <si>
    <t>Cantemir District Council</t>
  </si>
  <si>
    <t xml:space="preserve">Self-Government City of Kutaisi </t>
  </si>
  <si>
    <t>BSB1191</t>
  </si>
  <si>
    <t xml:space="preserve">Black Sea Basin Geographical Indications Network </t>
  </si>
  <si>
    <t>Galati  Tehnopol Association</t>
  </si>
  <si>
    <t>International Business Development and Investment Promotion Center</t>
  </si>
  <si>
    <t>21.05.2020</t>
  </si>
  <si>
    <t>12.05.2020</t>
  </si>
  <si>
    <t>13.05.2020</t>
  </si>
  <si>
    <t>BSB966</t>
  </si>
  <si>
    <t>Technological Educational Institute of Central Macedonia - Special Account for Research Funds</t>
  </si>
  <si>
    <t>Rapid Earthquake Damage Assessment ConsorTium</t>
  </si>
  <si>
    <t>Institute of Engineering Seismology &amp; Earthquake Engineering (ITSAK) - Research Unit of Earthquake Planning &amp; Protection Organization (EPPO)</t>
  </si>
  <si>
    <t>Democritus University of Thrace - Special Account for Research Funds</t>
  </si>
  <si>
    <t>Gebze Technical University</t>
  </si>
  <si>
    <t>Ovidius University of Constanta</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</si>
  <si>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</si>
  <si>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</si>
  <si>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</si>
  <si>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</si>
  <si>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</si>
  <si>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</si>
  <si>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</si>
  <si>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</si>
  <si>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</si>
  <si>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</si>
  <si>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</si>
  <si>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</si>
  <si>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</si>
  <si>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</si>
  <si>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</si>
  <si>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</si>
  <si>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</si>
  <si>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</si>
  <si>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</si>
  <si>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</si>
  <si>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</si>
  <si>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</si>
  <si>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</si>
  <si>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</si>
  <si>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</si>
  <si>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Aristotle University of Thessaloniki - Special Account of Research Funds</t>
  </si>
  <si>
    <t>Organization for Small and Medium Enterprises Sector Development</t>
  </si>
  <si>
    <t>Georgian Farmers' Association</t>
  </si>
  <si>
    <t>Center of Agribusiness and Rural Development Foundation</t>
  </si>
  <si>
    <t>BSB889</t>
  </si>
  <si>
    <t>Copernicus assisted environmental monitoring across the
Black Sea Basin</t>
  </si>
  <si>
    <t xml:space="preserve">American University of Armenia Fund </t>
  </si>
  <si>
    <t>Centre for Research and Technology Hellas</t>
  </si>
  <si>
    <t xml:space="preserve">Democritus University of Thrace, Special Account for Research Funds </t>
  </si>
  <si>
    <t>Environmental Protection and Mining Inspection Body of RA</t>
  </si>
  <si>
    <t xml:space="preserve">Green Alternative  </t>
  </si>
  <si>
    <t xml:space="preserve">Odessa National I.I. Mechnikov University  </t>
  </si>
  <si>
    <t>BSB908</t>
  </si>
  <si>
    <t>Jointly preparing the conditions in the agricultural and connected sectors in the BSB area for the digital transformation</t>
  </si>
  <si>
    <t>EASTERN BLACK SEA DEVELOPMENT AGENCY (Bulgaria)</t>
  </si>
  <si>
    <t>European Institute for cultural tourism EUREKA NPO (Bulgaria)</t>
  </si>
  <si>
    <t>The Institute of Market Problems and Economic &amp; Ecological Research of the National Academy of Science of Ukraine (Ucraina)</t>
  </si>
  <si>
    <t>"Ovidius"
University of
Constanta (RO)</t>
  </si>
  <si>
    <t>Tekirdağ Namık Kemal Üniversitesi (Turcia)</t>
  </si>
  <si>
    <t>ARISTOTLE UNIVERSITY OF THESSALONIKI - Special Account for Research Funds</t>
  </si>
  <si>
    <t>Pieriki Anaptixiaki S.A.-O.L.A.(Grecia)</t>
  </si>
  <si>
    <t>Business Agency Association (Bulgaria)</t>
  </si>
  <si>
    <t>Fund
“Investment
Support Center” (Armenia)</t>
  </si>
  <si>
    <t>"Dunarea de Jos"
University of
Galati (UDJG) (Romania)</t>
  </si>
  <si>
    <t>Iakob
Gogebashvili
Telavi State
University,
TeSaU (Georgia)</t>
  </si>
  <si>
    <t>Business
Advisory Center (R.Moldova)</t>
  </si>
  <si>
    <t>BSB784</t>
  </si>
  <si>
    <t>Cleaner Rivers - Cleaner Seas</t>
  </si>
  <si>
    <t>Earth Forever
Foundation (Bulgaria)</t>
  </si>
  <si>
    <t>Women in
Sustainable
Development of
Moldova (R.Moldova)</t>
  </si>
  <si>
    <t>Association of
Ecotoxicologists
of Moldova
ECOTOX (R.Moldova)</t>
  </si>
  <si>
    <t>NOVOKAKHOVS
KA MISKA
HROMADSKA
EKOLOHICHNA
ORHANIZATSIIA
"MAMA-86-NOV
A KAKHOVKA" (Ucraina)</t>
  </si>
  <si>
    <t>Oancea
Townhall (Romania)</t>
  </si>
  <si>
    <t>BSB785</t>
  </si>
  <si>
    <t>Raising Public Awareness and Reducing Marine Litter for Protection of the Black Sea Ecosystem</t>
  </si>
  <si>
    <t>Karadeniz
Technical
University-
Marine Science
Faculty (Turcia)</t>
  </si>
  <si>
    <t>Non-governmental environmental organization Mare Nostrum (Romania)</t>
  </si>
  <si>
    <t>International Business and Economic Development Center (Georgia)</t>
  </si>
  <si>
    <t>Bulgaria,
Institute of
Oceanology –
BAS (Bulgaria)</t>
  </si>
  <si>
    <t>National
Institute for
Marine Research
and
Development
“Grigore Antipa” (Romania)</t>
  </si>
  <si>
    <t>Black Sea NGO
Network (Bulgaria)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</si>
  <si>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</si>
  <si>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</si>
  <si>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</si>
  <si>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</si>
  <si>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 xml:space="preserve">Danube Delta Biosphere Reserve Authority </t>
  </si>
  <si>
    <t>Institute of Marine Biology of the National Academy of Sciences of Ukraine</t>
  </si>
  <si>
    <t>Technological Educational Institute of Eastern Macedonia Thrace</t>
  </si>
  <si>
    <t>Karadeniz Technical University</t>
  </si>
  <si>
    <t>International Business and Economic Development Center</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</si>
  <si>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</si>
  <si>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</si>
  <si>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</si>
  <si>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</si>
  <si>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</si>
  <si>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</si>
  <si>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</si>
  <si>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</si>
  <si>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</si>
  <si>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</si>
  <si>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Georgian Center for Agribusiness Development (Georgia)</t>
  </si>
  <si>
    <t>Odessa National Academy of Food Technologies (Ucraina)</t>
  </si>
  <si>
    <t>Aristotle University of Thessaloniki (Grecia)</t>
  </si>
  <si>
    <t>BSB963</t>
  </si>
  <si>
    <t>Technologiko Ekpedeftiko Idryma Anatolikis Makedonias kai Thrakis (Grecia)</t>
  </si>
  <si>
    <t>"Young Foresters Union" non-govermental organization (Armenia)</t>
  </si>
  <si>
    <t>Eco-TIRAS International Association of River Keepers (Rep.Moldova)</t>
  </si>
  <si>
    <t>Artvin Coruh University (Turcia)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</si>
  <si>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</si>
  <si>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</si>
  <si>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</si>
  <si>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</si>
  <si>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</si>
  <si>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THE "DANUBE BLACK SEA" UNIVERSITY FOUNDATION</t>
  </si>
  <si>
    <t>UNION OF BULGARIAN BLACK SEA LOCAL AUTHORITIES</t>
  </si>
  <si>
    <t xml:space="preserve">NATIONAL INBOUND TOURISM ASSOCIATION OF MOLDOVA </t>
  </si>
  <si>
    <t>IAKOB GOGEBASHVILI TELAVI STATE UNIVERSITY</t>
  </si>
  <si>
    <t>EASTERN BLACK SEA DEVELOPMENT AGENCY</t>
  </si>
  <si>
    <t>BUSINESS EXCELLENCE IN TOURISM</t>
  </si>
  <si>
    <t>Düzce Governorship</t>
  </si>
  <si>
    <t>Municipality of Xanthi</t>
  </si>
  <si>
    <t>GLOBAL PROJECT Association</t>
  </si>
  <si>
    <t>Development Principles NGO</t>
  </si>
  <si>
    <t>State organization “Regional Fund for Entrepreneurship Support in Zaporizhia region”</t>
  </si>
  <si>
    <t>15.07.2020</t>
  </si>
  <si>
    <t>CROSSLOCALDEV</t>
  </si>
  <si>
    <t>Berettyóújfalu Város Önkormányzata</t>
  </si>
  <si>
    <t>15.06.2020</t>
  </si>
  <si>
    <t>82981/ 16.06.2020</t>
  </si>
  <si>
    <t>82887/ 16.06.2020</t>
  </si>
  <si>
    <t>CBC-EMPLOYMENT</t>
  </si>
  <si>
    <t>Buzau-Ialomita Water Administration (Romania)</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</si>
  <si>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</si>
  <si>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</si>
  <si>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</si>
  <si>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</si>
  <si>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</si>
  <si>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</si>
  <si>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</si>
  <si>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</si>
  <si>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</si>
  <si>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</si>
  <si>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</si>
  <si>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</si>
  <si>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</si>
  <si>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</si>
  <si>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</si>
  <si>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</si>
  <si>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</si>
  <si>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SAKARYA APPLIED SCIENCES UNIVERSITY (SAKARYA UYGULAMALI BİLİMLER ÜNİVERSİTESİ)</t>
  </si>
  <si>
    <t>KONSTANTIN PRESLAVSKY UNIVERSITY OF SHUMEN</t>
  </si>
  <si>
    <t>“DUNAREA DE JOS” UNIVERSITY OF GALATI</t>
  </si>
  <si>
    <t>THE INSTITUTE OF MARKET PROBLEMS AND ECONOMIC&amp;ECOLOGICAL RESEARCH OF THE NATIONAL ACADEMY OF SCIENCE OF UKRAINE</t>
  </si>
  <si>
    <t>INTERNATIONAL BUSINESS DEVELOPMENT AND INVESTMENT PROMOTION CENTRE</t>
  </si>
  <si>
    <t>Establishment of Learning Network for the consolidation effort of joint environmental control and monitoring in the Black sea Basin 2</t>
  </si>
  <si>
    <t>Danubius University of Galati</t>
  </si>
  <si>
    <t>Agency of Sustainable Development and European Integration "Lower Danube" Euroregion</t>
  </si>
  <si>
    <t>University “Prof. D-r Asen Zlatarov”</t>
  </si>
  <si>
    <t>Association of Cross Border Cooperation “Lower Danube Euroregion”</t>
  </si>
  <si>
    <t>Ecological Counseling Center Cahul</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</si>
  <si>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</si>
  <si>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</si>
  <si>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</si>
  <si>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</si>
  <si>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</si>
  <si>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</si>
  <si>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</si>
  <si>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</si>
  <si>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</si>
  <si>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</si>
  <si>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</si>
  <si>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</si>
  <si>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</si>
  <si>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</si>
  <si>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</si>
  <si>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</si>
  <si>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</si>
  <si>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</si>
  <si>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</si>
  <si>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</si>
  <si>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</si>
  <si>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</si>
  <si>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</si>
  <si>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</si>
  <si>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</si>
  <si>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</si>
  <si>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</si>
  <si>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</si>
  <si>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</si>
  <si>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</si>
  <si>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</si>
  <si>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</si>
  <si>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</si>
  <si>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</si>
  <si>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</si>
  <si>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</si>
  <si>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</si>
  <si>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</si>
  <si>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</si>
  <si>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</si>
  <si>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</si>
  <si>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</si>
  <si>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</si>
  <si>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</si>
  <si>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</si>
  <si>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</si>
  <si>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</si>
  <si>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</si>
  <si>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</si>
  <si>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</si>
  <si>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</si>
  <si>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</si>
  <si>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</si>
  <si>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</si>
  <si>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</si>
  <si>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</si>
  <si>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</si>
  <si>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</si>
  <si>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</si>
  <si>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</si>
  <si>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</si>
  <si>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</si>
  <si>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</si>
  <si>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</si>
  <si>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</si>
  <si>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</si>
  <si>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</si>
  <si>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</si>
  <si>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</si>
  <si>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</si>
  <si>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</si>
  <si>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</si>
  <si>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</si>
  <si>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</si>
  <si>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</si>
  <si>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</si>
  <si>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</si>
  <si>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</si>
  <si>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</si>
  <si>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</si>
  <si>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</si>
  <si>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</si>
  <si>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</si>
  <si>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</si>
  <si>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</si>
  <si>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</si>
  <si>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</si>
  <si>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</si>
  <si>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</si>
  <si>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</si>
  <si>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</si>
  <si>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</si>
  <si>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</si>
  <si>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</si>
  <si>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</si>
  <si>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</si>
  <si>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</si>
  <si>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</si>
  <si>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</si>
  <si>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</si>
  <si>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</si>
  <si>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</si>
  <si>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</si>
  <si>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</si>
  <si>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</si>
  <si>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</si>
  <si>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</si>
  <si>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</si>
  <si>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</si>
  <si>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</si>
  <si>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</si>
  <si>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</si>
  <si>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</si>
  <si>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</si>
  <si>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</si>
  <si>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</si>
  <si>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</si>
  <si>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</si>
  <si>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</si>
  <si>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</si>
  <si>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</si>
  <si>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</si>
  <si>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</si>
  <si>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</si>
  <si>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</si>
  <si>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</si>
  <si>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</si>
  <si>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</si>
  <si>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RORS-372</t>
  </si>
  <si>
    <t>Cornereva Hall</t>
  </si>
  <si>
    <t>Municipality of Kovačica</t>
  </si>
  <si>
    <t>Assoc. "Friends of Pancevo"</t>
  </si>
  <si>
    <t>Tourist Organization of Vršac</t>
  </si>
  <si>
    <t xml:space="preserve">BANAT GREENWAY CORRIDOR- Connecting People to  Nature and Culture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</si>
  <si>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</si>
  <si>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</si>
  <si>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</si>
  <si>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</si>
  <si>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</si>
  <si>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</si>
  <si>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</si>
  <si>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</si>
  <si>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</si>
  <si>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</si>
  <si>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</si>
  <si>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</si>
  <si>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</si>
  <si>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</si>
  <si>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</si>
  <si>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</si>
  <si>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</si>
  <si>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</si>
  <si>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</si>
  <si>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</si>
  <si>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</si>
  <si>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</si>
  <si>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</si>
  <si>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</si>
  <si>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</si>
  <si>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</si>
  <si>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</si>
  <si>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</si>
  <si>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RORS-379</t>
  </si>
  <si>
    <t>Municipality of Senta</t>
  </si>
  <si>
    <t>Asociatia Otelek Magyarul Magyarokert Egyesulet</t>
  </si>
  <si>
    <t>Banat touristic cycling route connection</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</si>
  <si>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</si>
  <si>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</si>
  <si>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</si>
  <si>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</si>
  <si>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</si>
  <si>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</si>
  <si>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</si>
  <si>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</si>
  <si>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</si>
  <si>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</si>
  <si>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</si>
  <si>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</si>
  <si>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</si>
  <si>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</si>
  <si>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</si>
  <si>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</si>
  <si>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</si>
  <si>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</si>
  <si>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</si>
  <si>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</si>
  <si>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</si>
  <si>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RORS-400</t>
  </si>
  <si>
    <t>Municipality of Alibunar</t>
  </si>
  <si>
    <t>Asociatia de Dezvoltare Intercomunitara " Timis Torontal"</t>
  </si>
  <si>
    <t>Asociatia de Dezvoltare Intercomunitara "Padurea Bistra"</t>
  </si>
  <si>
    <t>Towards more smart, sustainable and inclusive waste management in South Banat and Timis</t>
  </si>
  <si>
    <t>13.10.2020</t>
  </si>
  <si>
    <t>Urmare a clarificărilor solicitate, LB a informat SC că renunță la finanțare.</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</si>
  <si>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</si>
  <si>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</si>
  <si>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</si>
  <si>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</si>
  <si>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</si>
  <si>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</si>
  <si>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</si>
  <si>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</si>
  <si>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</si>
  <si>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</si>
  <si>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</si>
  <si>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</si>
  <si>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</si>
  <si>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</si>
  <si>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</si>
  <si>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</si>
  <si>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</si>
  <si>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</si>
  <si>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"Dunarea de Jos"
University of
Galati</t>
  </si>
  <si>
    <t>Reni Town
Council of
Odessa Region (UA)</t>
  </si>
  <si>
    <t>Cahul district
council (MD)</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</si>
  <si>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</si>
  <si>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</si>
  <si>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</si>
  <si>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</si>
  <si>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</si>
  <si>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</si>
  <si>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</si>
  <si>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</si>
  <si>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</si>
  <si>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</si>
  <si>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</si>
  <si>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</si>
  <si>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</si>
  <si>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</si>
  <si>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</si>
  <si>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Ukrainian Association of Business Support Center</t>
  </si>
  <si>
    <t>Constanta Municipality</t>
  </si>
  <si>
    <t>Municipality of Kavala</t>
  </si>
  <si>
    <t>Developing Cultural and Creative İndustries in the Black Sea Basin</t>
  </si>
  <si>
    <t>*AM RoBg a incheiat contractarea proiectelor din alocarea aferenta exercitiului financiar 2014-2020</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</si>
  <si>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</si>
  <si>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</si>
  <si>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</si>
  <si>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</si>
  <si>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</si>
  <si>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</si>
  <si>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</si>
  <si>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</si>
  <si>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</si>
  <si>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</si>
  <si>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</si>
  <si>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</si>
  <si>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</si>
  <si>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</si>
  <si>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RORS-373</t>
  </si>
  <si>
    <t>Opstina Ada</t>
  </si>
  <si>
    <t>Ecosystems Rehabilitation and Preservation of Natural Values in Jimbolia and Kikinda</t>
  </si>
  <si>
    <t>RORS-406</t>
  </si>
  <si>
    <t xml:space="preserve"> Universitatea de Vest din Timisoara</t>
  </si>
  <si>
    <t>School Center “Nikola Tesla”</t>
  </si>
  <si>
    <t>Colegiul National Banatean</t>
  </si>
  <si>
    <t xml:space="preserve">e-Support services for career and vocational counseling of youth entering to the labor market </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</si>
  <si>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</si>
  <si>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</si>
  <si>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</si>
  <si>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</si>
  <si>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</si>
  <si>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</si>
  <si>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</si>
  <si>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</si>
  <si>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</si>
  <si>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</si>
  <si>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</si>
  <si>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</si>
  <si>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</si>
  <si>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</si>
  <si>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</si>
  <si>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</si>
  <si>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</si>
  <si>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</si>
  <si>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</si>
  <si>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</si>
  <si>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</si>
  <si>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</si>
  <si>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</si>
  <si>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</si>
  <si>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</si>
  <si>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</si>
  <si>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</si>
  <si>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</si>
  <si>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</si>
  <si>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</si>
  <si>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</si>
  <si>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</si>
  <si>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</si>
  <si>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</si>
  <si>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</si>
  <si>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</si>
  <si>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</si>
  <si>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</si>
  <si>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</si>
  <si>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</si>
  <si>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</si>
  <si>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</si>
  <si>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</si>
  <si>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</si>
  <si>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</si>
  <si>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</si>
  <si>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</si>
  <si>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</si>
  <si>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</si>
  <si>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</si>
  <si>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</si>
  <si>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</si>
  <si>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</si>
  <si>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</si>
  <si>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</si>
  <si>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</si>
  <si>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</si>
  <si>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</si>
  <si>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</si>
  <si>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</si>
  <si>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</si>
  <si>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</si>
  <si>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</si>
  <si>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</si>
  <si>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</si>
  <si>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</si>
  <si>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</si>
  <si>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</si>
  <si>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</si>
  <si>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</si>
  <si>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</si>
  <si>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</si>
  <si>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</si>
  <si>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6</t>
  </si>
  <si>
    <t>RORS-286</t>
  </si>
  <si>
    <t>Comuna Sisesti</t>
  </si>
  <si>
    <t>Local Community of Mosna</t>
  </si>
  <si>
    <t>Municipality of Majdanpek</t>
  </si>
  <si>
    <t>Common solutions for effective risk management</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</si>
  <si>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</si>
  <si>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</si>
  <si>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</si>
  <si>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</si>
  <si>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</si>
  <si>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</si>
  <si>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</si>
  <si>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</si>
  <si>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</si>
  <si>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</si>
  <si>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</si>
  <si>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</si>
  <si>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</si>
  <si>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</si>
  <si>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</si>
  <si>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</si>
  <si>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</si>
  <si>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Greek Exporters
Association (GR)</t>
  </si>
  <si>
    <t>European
Regional
Framework for
Cooperation (GR)</t>
  </si>
  <si>
    <t>Municipal
Institution
“Grant office
“ODESA 5T” (UA)</t>
  </si>
  <si>
    <t>International
Centre for Social
Research and
Policy Analysis (GE)</t>
  </si>
  <si>
    <t>Samsun
Metropolitan
Municipality (TR)</t>
  </si>
  <si>
    <t>KNOWING CIRCULAR ECONOMY IN BLACK SEA BASIN</t>
  </si>
  <si>
    <t>RORS-324</t>
  </si>
  <si>
    <t>Dumbrava Commune</t>
  </si>
  <si>
    <t>Municipality of Ada</t>
  </si>
  <si>
    <t>Cross-border natural disaster and emergency preparedness</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</si>
  <si>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</si>
  <si>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</si>
  <si>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</si>
  <si>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</si>
  <si>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</si>
  <si>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</si>
  <si>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</si>
  <si>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</si>
  <si>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</si>
  <si>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</si>
  <si>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</si>
  <si>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</si>
  <si>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</si>
  <si>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</si>
  <si>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</si>
  <si>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</si>
  <si>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</si>
  <si>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</si>
  <si>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</si>
  <si>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</si>
  <si>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</si>
  <si>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</si>
  <si>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</si>
  <si>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</si>
  <si>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</si>
  <si>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</si>
  <si>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8</t>
  </si>
  <si>
    <t>9</t>
  </si>
  <si>
    <t>RORS-434</t>
  </si>
  <si>
    <t>Preschool Institute Zrenjanin</t>
  </si>
  <si>
    <t>Preschool Teachers' Training College in Kikinda</t>
  </si>
  <si>
    <t>Asociatia Kreativ Research-Centrul de Studii Media si Cercetari Sociale</t>
  </si>
  <si>
    <t xml:space="preserve"> Asociatia Daria - Zambet de Copil</t>
  </si>
  <si>
    <t>For Unique New Education Design</t>
  </si>
  <si>
    <t>RORS-439</t>
  </si>
  <si>
    <t>Municipality of  Zitiste</t>
  </si>
  <si>
    <t>UAT SACALAZ</t>
  </si>
  <si>
    <t>Opština Sečanj</t>
  </si>
  <si>
    <t>Common support on the life path in the cross border area</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</si>
  <si>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</si>
  <si>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</si>
  <si>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</si>
  <si>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</si>
  <si>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</si>
  <si>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</si>
  <si>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</si>
  <si>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</si>
  <si>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</si>
  <si>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05.04.2021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</si>
  <si>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</si>
  <si>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</si>
  <si>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</si>
  <si>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</si>
  <si>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</si>
  <si>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</si>
  <si>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</si>
  <si>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</si>
  <si>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</si>
  <si>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</si>
  <si>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</si>
  <si>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</si>
  <si>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</si>
  <si>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</si>
  <si>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</si>
  <si>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</si>
  <si>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</si>
  <si>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</si>
  <si>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</si>
  <si>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</si>
  <si>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</si>
  <si>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</si>
  <si>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</si>
  <si>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</si>
  <si>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</si>
  <si>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</si>
  <si>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</si>
  <si>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</si>
  <si>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</si>
  <si>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</si>
  <si>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</si>
  <si>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</si>
  <si>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</si>
  <si>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</si>
  <si>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</si>
  <si>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</si>
  <si>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</si>
  <si>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</si>
  <si>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</si>
  <si>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</si>
  <si>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</si>
  <si>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</si>
  <si>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</si>
  <si>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</si>
  <si>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</si>
  <si>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</si>
  <si>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</si>
  <si>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</si>
  <si>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</si>
  <si>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</si>
  <si>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</si>
  <si>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</si>
  <si>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</si>
  <si>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</si>
  <si>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</si>
  <si>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</si>
  <si>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</si>
  <si>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The Georgian
Association
“Women in
Business” (GE)</t>
  </si>
  <si>
    <t>Business Agency
Association (BG)</t>
  </si>
  <si>
    <t>“EKOTURIZMI
ASOCIACIA”HASA
RAKAKAN KAZMAKERPUTJ UN
ECOTOURISM ASSOCIATION (AM)</t>
  </si>
  <si>
    <t>The Women
Entrepreneurs
Association of
Turkey (TR)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</si>
  <si>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</si>
  <si>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</si>
  <si>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</si>
  <si>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</si>
  <si>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</si>
  <si>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</si>
  <si>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</si>
  <si>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</si>
  <si>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</si>
  <si>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</si>
  <si>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</si>
  <si>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</si>
  <si>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</si>
  <si>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</si>
  <si>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</si>
  <si>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</si>
  <si>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</si>
  <si>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</si>
  <si>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</si>
  <si>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</si>
  <si>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</si>
  <si>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</si>
  <si>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</si>
  <si>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</si>
  <si>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</si>
  <si>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</si>
  <si>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</si>
  <si>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</si>
  <si>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</si>
  <si>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</si>
  <si>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</si>
  <si>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</si>
  <si>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</si>
  <si>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</si>
  <si>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</si>
  <si>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</si>
  <si>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</si>
  <si>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</si>
  <si>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</si>
  <si>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</si>
  <si>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</si>
  <si>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</si>
  <si>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</si>
  <si>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</si>
  <si>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</si>
  <si>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</si>
  <si>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</si>
  <si>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</si>
  <si>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</si>
  <si>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</si>
  <si>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</si>
  <si>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</si>
  <si>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</si>
  <si>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</si>
  <si>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</si>
  <si>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</si>
  <si>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</si>
  <si>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</si>
  <si>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</si>
  <si>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</si>
  <si>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</si>
  <si>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10</t>
  </si>
  <si>
    <t xml:space="preserve">Using cultural traditions from Valcani-Novi Knezevac region for the promotion of tourism in historical Banat </t>
  </si>
  <si>
    <t>RORS-395</t>
  </si>
  <si>
    <t>Comuna Valcani</t>
  </si>
  <si>
    <t>Opština Novi Kneževac</t>
  </si>
  <si>
    <t>27.08.2021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</si>
  <si>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</si>
  <si>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</si>
  <si>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</si>
  <si>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</si>
  <si>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</si>
  <si>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</si>
  <si>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</si>
  <si>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</si>
  <si>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</si>
  <si>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</si>
  <si>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</si>
  <si>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</si>
  <si>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</si>
  <si>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</si>
  <si>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</si>
  <si>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</si>
  <si>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</si>
  <si>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</si>
  <si>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</si>
  <si>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</si>
  <si>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</si>
  <si>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</si>
  <si>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</si>
  <si>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</si>
  <si>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</si>
  <si>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</si>
  <si>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</si>
  <si>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</si>
  <si>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</si>
  <si>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</si>
  <si>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</si>
  <si>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</si>
  <si>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</si>
  <si>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</si>
  <si>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</si>
  <si>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</si>
  <si>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</si>
  <si>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Kameno Municipality (BG)</t>
  </si>
  <si>
    <t>General Inspectorate for Emergency Situations of the Ministry of Internal Affairs of the Republic of Moldova (MD)</t>
  </si>
  <si>
    <t>ANATOLIKI S.A, ORGANISATION FOR LOCAL DEVELOPMENT (GR)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</si>
  <si>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</si>
  <si>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</si>
  <si>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</si>
  <si>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</si>
  <si>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</si>
  <si>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</si>
  <si>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</si>
  <si>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</si>
  <si>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</si>
  <si>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</si>
  <si>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</si>
  <si>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In analiza la AM (suspendat pentru clarificari transmise la STC)</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</si>
  <si>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</si>
  <si>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</si>
  <si>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</si>
  <si>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</si>
  <si>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</si>
  <si>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</si>
  <si>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</si>
  <si>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</si>
  <si>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</si>
  <si>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</si>
  <si>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</si>
  <si>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</si>
  <si>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</si>
  <si>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</si>
  <si>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Transmis pe circuitul intern de avizare</t>
  </si>
  <si>
    <t>21.01.2022</t>
  </si>
  <si>
    <t>TOTAL 8.2</t>
  </si>
  <si>
    <t>implementare</t>
  </si>
  <si>
    <t>Comuna Tarna Mare</t>
  </si>
  <si>
    <t>Health CBC</t>
  </si>
  <si>
    <t>Comuna Șantău</t>
  </si>
  <si>
    <t>ASOCIATIA CREST</t>
  </si>
  <si>
    <t>SIGMED RO-UA II</t>
  </si>
  <si>
    <t>TOTAL 8.1</t>
  </si>
  <si>
    <t>RESCUE GUARD</t>
  </si>
  <si>
    <t>Maramures</t>
  </si>
  <si>
    <t>Asociatia Valea Verde</t>
  </si>
  <si>
    <t>DIKEINSPECT</t>
  </si>
  <si>
    <t>Consiliul Judetean Maramures</t>
  </si>
  <si>
    <t>Orasul Ardud</t>
  </si>
  <si>
    <t>WARN</t>
  </si>
  <si>
    <t>COMAND</t>
  </si>
  <si>
    <t>DIRECTIA SANITARA VETERINARA SI PENTRU SIGURANTA ALIMENTELOR MARAMURES</t>
  </si>
  <si>
    <t>BioSecurity</t>
  </si>
  <si>
    <t>TOTAL 7.1</t>
  </si>
  <si>
    <t>precontractare</t>
  </si>
  <si>
    <t>Aeroport Satu Mare</t>
  </si>
  <si>
    <t>Small Aviation</t>
  </si>
  <si>
    <t>TOTAL 3.1</t>
  </si>
  <si>
    <t>PINTEA HERITAGE</t>
  </si>
  <si>
    <t>Muzeul Maramureşan</t>
  </si>
  <si>
    <t>Jculture</t>
  </si>
  <si>
    <t>ASOCIAŢIA DE DEZVOLTARE INTERCOMUNITARĂ JUDEŢUL SATU MARE</t>
  </si>
  <si>
    <t>SMAR.T.OURISM</t>
  </si>
  <si>
    <t>Fundatia Centrul pentru Dezvoltarea Intreprinderilor Mici si Mijlocii Maramures</t>
  </si>
  <si>
    <t>HICART</t>
  </si>
  <si>
    <t>APEL III: în contractare</t>
  </si>
  <si>
    <t>Autoritatea Nationala pentru Asigurarea Calitatii in Sanatate</t>
  </si>
  <si>
    <t>SIGMED RO-UA</t>
  </si>
  <si>
    <t>Asociatia CREST</t>
  </si>
  <si>
    <t>Spitalul Judetean de Urgenta Satu Mare</t>
  </si>
  <si>
    <t>ICF</t>
  </si>
  <si>
    <t>Spitalul Municipal Sighetu Marmatiei</t>
  </si>
  <si>
    <t>Initiatives for health</t>
  </si>
  <si>
    <t>Health beyond borders</t>
  </si>
  <si>
    <t>Primaria Carei</t>
  </si>
  <si>
    <t>4DAGMEG4</t>
  </si>
  <si>
    <t>TOTAL DMI din care se finanţează 8.1</t>
  </si>
  <si>
    <t>Comuna Camarzana</t>
  </si>
  <si>
    <t>CROSS COOP</t>
  </si>
  <si>
    <t>Comuna Tîrsolt</t>
  </si>
  <si>
    <t>Crucea Rosie - Filiala Satu Mare</t>
  </si>
  <si>
    <t>COPE</t>
  </si>
  <si>
    <t>Cluj</t>
  </si>
  <si>
    <t>Universitatea Tehnica Cluj</t>
  </si>
  <si>
    <t>GeoSES</t>
  </si>
  <si>
    <t>Universitatea Babes-Bolyai</t>
  </si>
  <si>
    <t>CODE VDIC</t>
  </si>
  <si>
    <t>Primaria Seini</t>
  </si>
  <si>
    <t>Comuna Moisei</t>
  </si>
  <si>
    <t>TOTAL DMI din care se finanţează 7.1</t>
  </si>
  <si>
    <t>UA-RO-HU Mobility</t>
  </si>
  <si>
    <t>DEMOINROUA</t>
  </si>
  <si>
    <t>Primaria Baia Mare</t>
  </si>
  <si>
    <t>CGTN</t>
  </si>
  <si>
    <t>MOBI</t>
  </si>
  <si>
    <t>TOTAL DMI din care se finanţează 6.1</t>
  </si>
  <si>
    <t>Univesitatea Tehnica Cluj- Centrul Universitar Baia Mare</t>
  </si>
  <si>
    <t>NET4SENERGY</t>
  </si>
  <si>
    <t>Primaria Sighetu Marmatiei</t>
  </si>
  <si>
    <t>REVITAL I</t>
  </si>
  <si>
    <t>Administratia Parcului Natural Muntii Maramuresului</t>
  </si>
  <si>
    <t>CARPATHIAN FOREST SCHOOLs</t>
  </si>
  <si>
    <t>Suceava</t>
  </si>
  <si>
    <t>Universitatea Stefan cel Mare</t>
  </si>
  <si>
    <t>NESICA</t>
  </si>
  <si>
    <t>Societatea Carpatina Ardeleana</t>
  </si>
  <si>
    <t>ETIMA</t>
  </si>
  <si>
    <t xml:space="preserve">Universitatea Tehnica Cluj Napoca </t>
  </si>
  <si>
    <t>CRIMIGE</t>
  </si>
  <si>
    <t>Asociatia E-Consult Satu Mare</t>
  </si>
  <si>
    <t>BAT 4 MAN</t>
  </si>
  <si>
    <t>Universitatea Tehnica Cluj Napoca - Centrul Universitar Baia Mare</t>
  </si>
  <si>
    <t>EnyMSW</t>
  </si>
  <si>
    <t xml:space="preserve">WWF Danube Carpathian Programme Romania </t>
  </si>
  <si>
    <t>OBWIC</t>
  </si>
  <si>
    <t>TOTAL DMI din care se finanţează 3.1</t>
  </si>
  <si>
    <t>COOLNET</t>
  </si>
  <si>
    <t>Primaria Siret</t>
  </si>
  <si>
    <t>CARPATHIA UNESCO</t>
  </si>
  <si>
    <t>Camera de Comert si Industrie Suceava</t>
  </si>
  <si>
    <t>CULTURE IN THE MIRROR</t>
  </si>
  <si>
    <t>Camera de Comert si Industrie Satu Mare</t>
  </si>
  <si>
    <t>52 Lifestyle Experiences</t>
  </si>
  <si>
    <t>KRA'GAS</t>
  </si>
  <si>
    <t>Camera de Comert si Industrie Maramures</t>
  </si>
  <si>
    <t>APEL II: incheiat</t>
  </si>
  <si>
    <t>APEL I: incheiat ; nu au fost selectate proiecte cu participare din România</t>
  </si>
  <si>
    <t>Buget naţional</t>
  </si>
  <si>
    <t>Fonduri UE RO</t>
  </si>
  <si>
    <t>Contribuţia proprie a beneficiarului RO</t>
  </si>
  <si>
    <t xml:space="preserve">Finanţare acordată </t>
  </si>
  <si>
    <t>Stadiul</t>
  </si>
  <si>
    <t>Rest de platit</t>
  </si>
  <si>
    <t>Plati efectuate din cofinantarea nationala la 19.11.2021</t>
  </si>
  <si>
    <t>Total valoare proiect (ENI)</t>
  </si>
  <si>
    <t>Total valoare proiect aferentă beneficiari RO</t>
  </si>
  <si>
    <t>Valoarea proiectului (Eur)</t>
  </si>
  <si>
    <t>Nume operaţiune / DMI din care se finanţează</t>
  </si>
  <si>
    <t>Județ (RO)</t>
  </si>
  <si>
    <t>Nume beneficiar</t>
  </si>
  <si>
    <t>Titlu proiect</t>
  </si>
  <si>
    <t>Cod proiect</t>
  </si>
  <si>
    <t xml:space="preserve"> PROGRAMUL DE COOPERARE TRANSFRONTALIERĂ ENI 
UNGARIA-SLOVACIA-ROMÂNIA-UCRAINA 2014-2020</t>
  </si>
  <si>
    <t>Anexa 3</t>
  </si>
  <si>
    <t>VA ROG SA VERIFICATI TABELUL INAINTE SA INTRODUCETI BENEFICIARI. ULTIMUL BENEFICIAR ADAUGAT SE GASESTE LA NR. CRT. 38</t>
  </si>
  <si>
    <t>184.755,00</t>
  </si>
  <si>
    <t>3.695,10</t>
  </si>
  <si>
    <t>24.018,15</t>
  </si>
  <si>
    <t>157.041,75</t>
  </si>
  <si>
    <t>01.07.2020 - 31.12.2024</t>
  </si>
  <si>
    <t>TRANSDANUBE TRAVEL STORIES</t>
  </si>
  <si>
    <t>Asociația pentru Promovarea Turismului din Oradea și Regiune,</t>
  </si>
  <si>
    <t>DTP3-319-2.2</t>
  </si>
  <si>
    <t>01.07.2020 - 31.12.2022</t>
  </si>
  <si>
    <t>DIONYSUS</t>
  </si>
  <si>
    <t xml:space="preserve">SC WIESER CONSULT SRL </t>
  </si>
  <si>
    <t>DTP3-576</t>
  </si>
  <si>
    <t>01.07.2020 - 31.12.2023</t>
  </si>
  <si>
    <t>MELIA Observatory</t>
  </si>
  <si>
    <t>Universitatea Babes Bolyai</t>
  </si>
  <si>
    <t>DTP3 657</t>
  </si>
  <si>
    <t>SaveGREEN</t>
  </si>
  <si>
    <t>Asociatia WWF Romania</t>
  </si>
  <si>
    <t>DTP3-314</t>
  </si>
  <si>
    <t>DANUrB+</t>
  </si>
  <si>
    <t>ASOCIATIA EUROLAND BANAT</t>
  </si>
  <si>
    <t>DTP3-433-2.2</t>
  </si>
  <si>
    <t>TalentMagnet</t>
  </si>
  <si>
    <t>Unitatea Administrativ Teritorială Județul Harghita</t>
  </si>
  <si>
    <t>DTP3-454-4.1</t>
  </si>
  <si>
    <t>DanubePeerChains</t>
  </si>
  <si>
    <t>Asociatia Clusterelor din Romania</t>
  </si>
  <si>
    <t>DTP3-497</t>
  </si>
  <si>
    <t>finalizat</t>
  </si>
  <si>
    <t>01.01.2017-30/09/2019</t>
  </si>
  <si>
    <t>Danube Sediment Management - Restoration of the Sediment Balance in the Danube River</t>
  </si>
  <si>
    <t xml:space="preserve">Institutul National de Hidrologie si Gospodarire a Apelor </t>
  </si>
  <si>
    <t>DTP1-195</t>
  </si>
  <si>
    <t>Administratia Nationalǎ „Apele Române“</t>
  </si>
  <si>
    <t>D-CareLabs</t>
  </si>
  <si>
    <t>Federatia ONG-urilor Sociale din Transilvania</t>
  </si>
  <si>
    <t>DTP3-306</t>
  </si>
  <si>
    <t>ARTNOUVEAU2</t>
  </si>
  <si>
    <t>Institutul Național al Patrimoniului</t>
  </si>
  <si>
    <t>DTP3-748</t>
  </si>
  <si>
    <t>Muzeul Orașului Oradea - Complex Cultural</t>
  </si>
  <si>
    <t>Municipiul Oradea</t>
  </si>
  <si>
    <t>DanuP-2-Gas</t>
  </si>
  <si>
    <t>URBASOFIA SRL</t>
  </si>
  <si>
    <t>DTP3-745</t>
  </si>
  <si>
    <t>ISTER</t>
  </si>
  <si>
    <t>Municipiul Alba Iulia</t>
  </si>
  <si>
    <t>DTP3-732</t>
  </si>
  <si>
    <t>SC URBASOFIA SRL</t>
  </si>
  <si>
    <t>Muzeul Național de Istorie a Transilvaniei</t>
  </si>
  <si>
    <t>eDigiStars</t>
  </si>
  <si>
    <t>SC ROMARKETING SRL</t>
  </si>
  <si>
    <t>DTP3-730</t>
  </si>
  <si>
    <t>Centrul European pentru Integrare Socioprofesionala ACTA</t>
  </si>
  <si>
    <t>SABRINA</t>
  </si>
  <si>
    <t>AGILE TRANSPORT ANALYSIS S.R.L</t>
  </si>
  <si>
    <t>DTP3-711</t>
  </si>
  <si>
    <t>Asociatia Green Revolution</t>
  </si>
  <si>
    <t>Asociația Centrul pentru Inovare Publică</t>
  </si>
  <si>
    <t>DTP3-657</t>
  </si>
  <si>
    <t>Universitatea Babeș-Bolyai</t>
  </si>
  <si>
    <t xml:space="preserve">D-CARE </t>
  </si>
  <si>
    <t>Asociatia "Dr. Vasile Micu"</t>
  </si>
  <si>
    <t>DTP3-656</t>
  </si>
  <si>
    <t>Universitatea de Medicina si Farmacie "Iuliu Hateganu" Cluj Napoca</t>
  </si>
  <si>
    <t>Danube´s Archaeological eLandscapes</t>
  </si>
  <si>
    <t>Muzeul National de Istorie a Romaniei</t>
  </si>
  <si>
    <t>DTP3-641</t>
  </si>
  <si>
    <t>Tid(y)Up</t>
  </si>
  <si>
    <t>Asociatia Multisalva</t>
  </si>
  <si>
    <t>DTP3-620</t>
  </si>
  <si>
    <t>Asociația Armatorilor și Operatorilor Portuari – Fluviali din Romania</t>
  </si>
  <si>
    <t>Compania Naţională Administraţia Porturilor Maritime SA Constanţa</t>
  </si>
  <si>
    <t>Pro Danube Romania - Asociatia pentru promovarea transporturilor pe Dunare</t>
  </si>
  <si>
    <t>CD SKILLS</t>
  </si>
  <si>
    <t>Institutul National pentru Sanatatea Mamei si Copilului Alessandrescu-Rusescu</t>
  </si>
  <si>
    <t>DTP3-571</t>
  </si>
  <si>
    <t>CSSC LAB</t>
  </si>
  <si>
    <t>Agenția Locală a Energiei Alba</t>
  </si>
  <si>
    <t>DTP3-538</t>
  </si>
  <si>
    <t>Fem4Forest</t>
  </si>
  <si>
    <t>Universitatea Ştefan cel Mare din Suceava</t>
  </si>
  <si>
    <t>DTP3-500</t>
  </si>
  <si>
    <t>Institutul Național de Cercetare Științifică în domeniul Muncii și Protecției Sociale</t>
  </si>
  <si>
    <t>GoDanuBio</t>
  </si>
  <si>
    <t>Comuna Ghelinta</t>
  </si>
  <si>
    <t>DTP3-471</t>
  </si>
  <si>
    <t>Consiliul Judetean Harghita</t>
  </si>
  <si>
    <t>DTP3-454</t>
  </si>
  <si>
    <t>OJP4Danube</t>
  </si>
  <si>
    <t>DTP3-447</t>
  </si>
  <si>
    <t>ELECTRONIC SOLUTIONS SRL</t>
  </si>
  <si>
    <t>S-A RETRAS</t>
  </si>
  <si>
    <t>Asociația Urban Survey</t>
  </si>
  <si>
    <t>DTP3-433</t>
  </si>
  <si>
    <t>Asociația pentru Tranziția Urbană</t>
  </si>
  <si>
    <t>Universitatea Politechnica Timişoara</t>
  </si>
  <si>
    <t>Institutul Naţional de Cercetare-Dezvoltare Delta Dunării</t>
  </si>
  <si>
    <t>Universitatea de Arhitectură și Urbanism "Ion Mincu"</t>
  </si>
  <si>
    <t>Institutul Naţional de Cercetare – Dezvoltare în Turism</t>
  </si>
  <si>
    <t>ARCHEODANUBE</t>
  </si>
  <si>
    <t>Muzeul National al Unirii Alba Iulia</t>
  </si>
  <si>
    <t>DTP3-413</t>
  </si>
  <si>
    <t>IDES</t>
  </si>
  <si>
    <t>Asociația WWF Programul Dunare Carpați România</t>
  </si>
  <si>
    <t>DTP3-389</t>
  </si>
  <si>
    <t>UNIVERSITATEA DIN BUCURESTI</t>
  </si>
  <si>
    <t>DREAM ROAD</t>
  </si>
  <si>
    <t>Agentia Judeteana Pentru Ocuparea Fortei de Munca Covasna</t>
  </si>
  <si>
    <t>DTP3-383</t>
  </si>
  <si>
    <t>Consiliul Judeţean Harghita</t>
  </si>
  <si>
    <t>Asociatia Nevo Parudimos</t>
  </si>
  <si>
    <t>Living Danube Limes</t>
  </si>
  <si>
    <t>Institutul Național de Cercetare Dezvoltare în Turism</t>
  </si>
  <si>
    <t>DTP3-359</t>
  </si>
  <si>
    <t>Muzeul de Istorie Națională și Arheologie Constanța</t>
  </si>
  <si>
    <t>Universitatea de Arhitectura si Urbanism “Ion Mincu”, Bucuresti</t>
  </si>
  <si>
    <t>AGORA</t>
  </si>
  <si>
    <t>DTP3-353</t>
  </si>
  <si>
    <t>Municipiul Cluj-Napoca</t>
  </si>
  <si>
    <t>RESTART_4Danube</t>
  </si>
  <si>
    <t>Consiliul Local al Municipiului Craiova</t>
  </si>
  <si>
    <t>DTP3-340</t>
  </si>
  <si>
    <t>IPA   - Societate comerciala pentru cercetare, proiectare si productie pentru echipamente si instalatii de automatizare</t>
  </si>
  <si>
    <t>Universitatea POLITEHNICA București</t>
  </si>
  <si>
    <t>CINEMA</t>
  </si>
  <si>
    <t>Municipiul Resita</t>
  </si>
  <si>
    <t>DTP3-327</t>
  </si>
  <si>
    <t>Agentia pentru Dezvoltare Regionala Vest</t>
  </si>
  <si>
    <t>Danube Cycle Plans</t>
  </si>
  <si>
    <t>Institutul National de Cercetare – Dezvoltare in Turism</t>
  </si>
  <si>
    <t>DTP3-320</t>
  </si>
  <si>
    <t>SO 3.1</t>
  </si>
  <si>
    <t>Transdanube Travel Stories</t>
  </si>
  <si>
    <t>Asociația pentru promovarea turismului în Oradea și regiune</t>
  </si>
  <si>
    <t>DTP3-319</t>
  </si>
  <si>
    <t>EPC Consultanţă de mediu SRL</t>
  </si>
  <si>
    <t>Asociatia Zarand</t>
  </si>
  <si>
    <t>Danube Hazard m3c</t>
  </si>
  <si>
    <t>DTP3-299-2.1</t>
  </si>
  <si>
    <t>01.06.2018 - 30.11.2020</t>
  </si>
  <si>
    <t>GRENDEL</t>
  </si>
  <si>
    <t>River Navigation Company NAVROM SA</t>
  </si>
  <si>
    <t>DTP2-052</t>
  </si>
  <si>
    <t>Romanian Naval Authority</t>
  </si>
  <si>
    <t>SHIP DESIGN GROUP S.R.L. Galati</t>
  </si>
  <si>
    <t>Romanian Maritime Training Centre</t>
  </si>
  <si>
    <t>Association „Pro Danube Romania” – Association for the promotion of transports on the Danube</t>
  </si>
  <si>
    <t>01.06.2018 - 31.05.2021</t>
  </si>
  <si>
    <t>MEASURES</t>
  </si>
  <si>
    <t xml:space="preserve">WWF Danube Carpathian Association Romania </t>
  </si>
  <si>
    <t>DTP2-038</t>
  </si>
  <si>
    <t>D2C</t>
  </si>
  <si>
    <t>N.F.A. Romsilva - Iron Gates Nature Park Administration R.A.</t>
  </si>
  <si>
    <t>DTP2-007</t>
  </si>
  <si>
    <t>Are datorii la BS</t>
  </si>
  <si>
    <t>01.07.2018 - 30.12.2021</t>
  </si>
  <si>
    <t>ConnectGREEN</t>
  </si>
  <si>
    <t>National Institute for Research and Development in Constructions, Urban Planning and Sustainable Spatial Development</t>
  </si>
  <si>
    <t>DTP2-072</t>
  </si>
  <si>
    <t>Piatra Craiului National Park Administration</t>
  </si>
  <si>
    <t>WWF Danube Carpathian Programme, Romania (LA)</t>
  </si>
  <si>
    <t>URBforDAN</t>
  </si>
  <si>
    <t>Cluj Metropolitan Association</t>
  </si>
  <si>
    <t>DTP2-018</t>
  </si>
  <si>
    <t>City of Cluj-Napoca</t>
  </si>
  <si>
    <t>REDSICOVER</t>
  </si>
  <si>
    <t>Primăria Municipiului Galati</t>
  </si>
  <si>
    <t>DTP2-084</t>
  </si>
  <si>
    <t>Primăria Municipiului Timișoara</t>
  </si>
  <si>
    <t>EcoVeloTour</t>
  </si>
  <si>
    <t>DANUBE DELTA NATIONAL INSTITUTE FOR RESEARCH AND DEVELOPMENT</t>
  </si>
  <si>
    <t>DTP2-055</t>
  </si>
  <si>
    <t>SIMONA</t>
  </si>
  <si>
    <t>Geological Institute of Romania</t>
  </si>
  <si>
    <t>DTP2-093</t>
  </si>
  <si>
    <t>Technical University of Cluj Napoca</t>
  </si>
  <si>
    <t>DAREFFORT</t>
  </si>
  <si>
    <t>National Institute of Hydrology and Water Management</t>
  </si>
  <si>
    <t>DTP2-064</t>
  </si>
  <si>
    <t>Danube Floodplain</t>
  </si>
  <si>
    <t>WWF Danube-Carpathian Programme Romania</t>
  </si>
  <si>
    <t>DTP2-003</t>
  </si>
  <si>
    <t>National Administration "Romanian Waters" (LA)</t>
  </si>
  <si>
    <t>WOMEN IN BUSINESS</t>
  </si>
  <si>
    <t>OVIDIUS University of Constanta</t>
  </si>
  <si>
    <t>DTP2-048</t>
  </si>
  <si>
    <t>The Association of Small and Medium Enterprises Constanta</t>
  </si>
  <si>
    <t>InnoSchool</t>
  </si>
  <si>
    <t>Centre for Resources and Educational Assistance of Bihor County</t>
  </si>
  <si>
    <t>DTP2-021</t>
  </si>
  <si>
    <t>The European Center for Socio Professional Integration ACTA</t>
  </si>
  <si>
    <t>INDEED</t>
  </si>
  <si>
    <t>Romanian Alzheimer Society</t>
  </si>
  <si>
    <t>DTP2-089</t>
  </si>
  <si>
    <t>Finance4SocialChange</t>
  </si>
  <si>
    <t>Executive Agency for Higher Education, Research, Development and Innovation Funding</t>
  </si>
  <si>
    <t>DTP2-011</t>
  </si>
  <si>
    <t>01.08.2018 - 31.07.2021</t>
  </si>
  <si>
    <t>Danube Energy+</t>
  </si>
  <si>
    <t>Startup Transilvania Center</t>
  </si>
  <si>
    <t>DTP2-036</t>
  </si>
  <si>
    <t>DanubeChance2.0</t>
  </si>
  <si>
    <t>Technical University of Cluj-Napoca</t>
  </si>
  <si>
    <t>DTP2-012</t>
  </si>
  <si>
    <t>KnowING IPR</t>
  </si>
  <si>
    <t>DTP2-076</t>
  </si>
  <si>
    <t>Danube S3 Cluster</t>
  </si>
  <si>
    <t xml:space="preserve">National Institute of Research - Development for Machines and Installations designed to Agriculture and Food Industry </t>
  </si>
  <si>
    <t>DTP2-004</t>
  </si>
  <si>
    <t>SC IPA S.A, Business Incubator</t>
  </si>
  <si>
    <t>South Muntenia Regional Development Agency (LA)</t>
  </si>
  <si>
    <t>Buget naţional RO</t>
  </si>
  <si>
    <t>Fonduri UE</t>
  </si>
  <si>
    <t>Finanţare acordată RO</t>
  </si>
  <si>
    <t>Plati efectuate din cofinantarea nationala 19.11.2021 EURO</t>
  </si>
  <si>
    <t>Total valoare proiect aferenta RO (Eur)</t>
  </si>
  <si>
    <t>Stadiu proiect</t>
  </si>
  <si>
    <t>Perioada de implementare</t>
  </si>
  <si>
    <t>Nume beneficiar RO</t>
  </si>
  <si>
    <t>Axa</t>
  </si>
  <si>
    <t xml:space="preserve">Nr. Contracte semnate în anul 2021: </t>
  </si>
  <si>
    <t xml:space="preserve">Nr. Contracte ce urmeaza a fi semnate: </t>
  </si>
  <si>
    <t xml:space="preserve">Total contracte de cofinantare semnate: </t>
  </si>
  <si>
    <t>Beneficiari romani în proiectele aprobate în apelurile 1 (2 beneficiari), 2 și 3, în implementare: 97 de organizatii (1 s-a retras și a fost inlocuit și 1 a intrat intr-un proiect)</t>
  </si>
  <si>
    <t xml:space="preserve">                                                                                                                15/01/2022</t>
  </si>
  <si>
    <t>LISTA PROIECTELOR IN IMPLEMENTARE CONTRACTATE în cadrul Programului Transnațional DUNĂREA</t>
  </si>
  <si>
    <t>in implementare</t>
  </si>
  <si>
    <t>Axa 1: Sprijinirea Dezvoltării Urbane Durabile</t>
  </si>
  <si>
    <t>Primăria Timișoara</t>
  </si>
  <si>
    <t>AS TRANSFER</t>
  </si>
  <si>
    <t>Primăria Cluj-Napoca</t>
  </si>
  <si>
    <t>CO4CITIES</t>
  </si>
  <si>
    <t>Apel V - Retele Pilot de Transfer Urban Innovative Actions</t>
  </si>
  <si>
    <t>București</t>
  </si>
  <si>
    <t>Primăria Sector 3 București</t>
  </si>
  <si>
    <t>RESOURCEFUL CITIES</t>
  </si>
  <si>
    <t>Bistriţa Năsăud</t>
  </si>
  <si>
    <t>Primăria Bistriţa</t>
  </si>
  <si>
    <t>ZERO CARBON CITIES</t>
  </si>
  <si>
    <t>Galaţi</t>
  </si>
  <si>
    <t>Primăria Galaţi</t>
  </si>
  <si>
    <t>Urb-En Pact</t>
  </si>
  <si>
    <t>Primăria Oradea</t>
  </si>
  <si>
    <t>Thriving Streets</t>
  </si>
  <si>
    <t>Primăria Arad</t>
  </si>
  <si>
    <t>Space4People</t>
  </si>
  <si>
    <t>Maramureș</t>
  </si>
  <si>
    <t>Primăria Baia Mare</t>
  </si>
  <si>
    <t>SIBdev</t>
  </si>
  <si>
    <t>Alba</t>
  </si>
  <si>
    <t>Primăria Alba Iulia</t>
  </si>
  <si>
    <t>FOOD CORRIDORS</t>
  </si>
  <si>
    <t>Directia de Asistenta Socala Timisoara</t>
  </si>
  <si>
    <t>ROOF</t>
  </si>
  <si>
    <t>Primăria Suceava</t>
  </si>
  <si>
    <t>Health &amp; Greenspace</t>
  </si>
  <si>
    <t>FIND YOUR GREATNESS</t>
  </si>
  <si>
    <t>Botoşani</t>
  </si>
  <si>
    <t>Primăria Botoşani</t>
  </si>
  <si>
    <t>DigiPlace</t>
  </si>
  <si>
    <t>ACTIVE CITIZENS</t>
  </si>
  <si>
    <t>Apel IV - Retele de Planificare</t>
  </si>
  <si>
    <t>Bacău</t>
  </si>
  <si>
    <t>ADL Bacău</t>
  </si>
  <si>
    <t>Tech Revolution</t>
  </si>
  <si>
    <t>RUMOURLESS CITIES</t>
  </si>
  <si>
    <t>Bistrița-Nasaud</t>
  </si>
  <si>
    <t>Primăria Bistrița</t>
  </si>
  <si>
    <t>Making Spend Matter</t>
  </si>
  <si>
    <t>Iasi</t>
  </si>
  <si>
    <t>Primăria Iaşi</t>
  </si>
  <si>
    <t>Civic eState</t>
  </si>
  <si>
    <t>BLUACT</t>
  </si>
  <si>
    <t>Vaslui</t>
  </si>
  <si>
    <t>Primăria Vaslui</t>
  </si>
  <si>
    <t>BioCanteens</t>
  </si>
  <si>
    <t>Constanta</t>
  </si>
  <si>
    <t>Primăria Constanţa</t>
  </si>
  <si>
    <t>ALT/BAU</t>
  </si>
  <si>
    <t>InnovaTO-r</t>
  </si>
  <si>
    <t>Harghita</t>
  </si>
  <si>
    <t>Primăria Gheorgheni</t>
  </si>
  <si>
    <t>ComeIn!</t>
  </si>
  <si>
    <t>CARD4ALL</t>
  </si>
  <si>
    <t>Apel III - Retele de Transfer</t>
  </si>
  <si>
    <t>Fonduri UE aferente RO</t>
  </si>
  <si>
    <r>
      <t>Stadiu proiect</t>
    </r>
    <r>
      <rPr>
        <sz val="10"/>
        <rFont val="Arial"/>
        <family val="2"/>
      </rPr>
      <t xml:space="preserve"> (finalizat/in implementare/reziliat)</t>
    </r>
  </si>
  <si>
    <t>Total valoare proiect RO</t>
  </si>
  <si>
    <t>LISTA PROIECTELOR IN IMPLEMENTARE CONTRACTATE în cadrul Programului de cooperare URBACT III</t>
  </si>
  <si>
    <t>în implementare</t>
  </si>
  <si>
    <t>iesit din proiect</t>
  </si>
  <si>
    <t>4.1</t>
  </si>
  <si>
    <t>Bucureşti - Ilfov</t>
  </si>
  <si>
    <t>STAR Cities</t>
  </si>
  <si>
    <t>Ministerul Turismului</t>
  </si>
  <si>
    <t>PGI04888</t>
  </si>
  <si>
    <t>Bucuresti</t>
  </si>
  <si>
    <t>31 iulie 2023</t>
  </si>
  <si>
    <t>INNO INDUSTRY</t>
  </si>
  <si>
    <t>Asociatia Clusterelor din Romania - CLUSTERO</t>
  </si>
  <si>
    <t>PGI06094</t>
  </si>
  <si>
    <t>Centru</t>
  </si>
  <si>
    <t>RAMSAT</t>
  </si>
  <si>
    <t>Primaria Rasinari</t>
  </si>
  <si>
    <t>PGI06218</t>
  </si>
  <si>
    <t>3.1</t>
  </si>
  <si>
    <t>S3UNICA</t>
  </si>
  <si>
    <t>Agenția Locală a Energiei Alba – ALEA</t>
  </si>
  <si>
    <t>PGI06201</t>
  </si>
  <si>
    <t>4.2</t>
  </si>
  <si>
    <t>PLASTECO</t>
  </si>
  <si>
    <t>Agenția pentru Dezvoltare Regională București-Ilfov (ADR-BI)</t>
  </si>
  <si>
    <t>PGI06169</t>
  </si>
  <si>
    <t>0/08/2019</t>
  </si>
  <si>
    <t>IRENES</t>
  </si>
  <si>
    <t xml:space="preserve"> Ministerul Fondurilor Europene ( Autoritatea de Management pentru Programul Operational Infrastructura Mare</t>
  </si>
  <si>
    <t>PGI06168</t>
  </si>
  <si>
    <t>Universitatea din Bucuresti</t>
  </si>
  <si>
    <t>Sud - Muntenia</t>
  </si>
  <si>
    <t>SHREC</t>
  </si>
  <si>
    <t>Agentia pentru Dezvoltare Regionala Sud Muntenia</t>
  </si>
  <si>
    <t>PGI06148</t>
  </si>
  <si>
    <t>Nord-Vest</t>
  </si>
  <si>
    <t>REDUCES</t>
  </si>
  <si>
    <t>PGI06140</t>
  </si>
  <si>
    <t>E-MOB</t>
  </si>
  <si>
    <t>Agenția Locală a Energiei Alba - ALEA</t>
  </si>
  <si>
    <t>PGI06133</t>
  </si>
  <si>
    <t>Sud-Vest Oltenia</t>
  </si>
  <si>
    <t>MOMAr</t>
  </si>
  <si>
    <t>Unitatea Administrativ-Teritoriala Judetul Mehedinti</t>
  </si>
  <si>
    <t>PGI06095</t>
  </si>
  <si>
    <t>1.2</t>
  </si>
  <si>
    <t>INNO4.0</t>
  </si>
  <si>
    <t>AgroRES</t>
  </si>
  <si>
    <t>PGI06062</t>
  </si>
  <si>
    <t>2.1</t>
  </si>
  <si>
    <t>Vest</t>
  </si>
  <si>
    <t>ECoC-SME</t>
  </si>
  <si>
    <t>PGI06047</t>
  </si>
  <si>
    <t>REGIONS 4.0</t>
  </si>
  <si>
    <t>Agenția pentru Dezvoltare Regională a Regiunii Vest</t>
  </si>
  <si>
    <t>PGI06030</t>
  </si>
  <si>
    <t>SinCE-AFC</t>
  </si>
  <si>
    <t>PGI05967</t>
  </si>
  <si>
    <t>ACSELL</t>
  </si>
  <si>
    <t>Consiliul Judeţean Timiş</t>
  </si>
  <si>
    <t>PGI05966</t>
  </si>
  <si>
    <t>PROGRESS</t>
  </si>
  <si>
    <t>University of Craiova</t>
  </si>
  <si>
    <t>PGI05955</t>
  </si>
  <si>
    <t>BIGDATA 4RIVERS</t>
  </si>
  <si>
    <t>Uniunea Nationala a Patronatului Roman (UNPR)</t>
  </si>
  <si>
    <t>PGI05949</t>
  </si>
  <si>
    <t>SMEP2.0+</t>
  </si>
  <si>
    <t>Agentia Pentru Dezvoltare Regionala Sud-Vest Oltenia</t>
  </si>
  <si>
    <t>PGI05899</t>
  </si>
  <si>
    <t>COLOR CIRCLE</t>
  </si>
  <si>
    <t>Agentia pentru Dezvoltare Regionala Centru</t>
  </si>
  <si>
    <t>PGI05896</t>
  </si>
  <si>
    <t>EURE</t>
  </si>
  <si>
    <t>PGI05871</t>
  </si>
  <si>
    <t>RFC</t>
  </si>
  <si>
    <t>AGENTIA DE DEZVOLTARE REGIONALA NORD-VEST</t>
  </si>
  <si>
    <t>PGI05866</t>
  </si>
  <si>
    <t>Blue Green City</t>
  </si>
  <si>
    <t xml:space="preserve">Agenția pentru Dezvoltare Regională București-Ilfov </t>
  </si>
  <si>
    <t>PGI05836</t>
  </si>
  <si>
    <t>FRiDGE</t>
  </si>
  <si>
    <t>PGI05831</t>
  </si>
  <si>
    <t>OptiMaaS</t>
  </si>
  <si>
    <t>Primaria Municipiului Timisoara</t>
  </si>
  <si>
    <t>Organizatia Romana pentru Implementarea Sistemelor Inteligente de Transport - ITS Romania</t>
  </si>
  <si>
    <t>PGI05830</t>
  </si>
  <si>
    <t>4.0-Ready</t>
  </si>
  <si>
    <t>Organismul Intermediar Regional pentru Programul Operational Sectorial Dezvoltarea Resurselor Umane - Regiunea Bucuresti – Ilfov</t>
  </si>
  <si>
    <t>PGI05819</t>
  </si>
  <si>
    <t>COHES3ION</t>
  </si>
  <si>
    <t>Agentia de Dezvoltare Regionala Nord-Vest</t>
  </si>
  <si>
    <t>PGI05810</t>
  </si>
  <si>
    <t>Nord-Est</t>
  </si>
  <si>
    <t>REPLACE</t>
  </si>
  <si>
    <t>Agenţia pentru Dezvoltare Regională Nord-Est</t>
  </si>
  <si>
    <t>PGI05807</t>
  </si>
  <si>
    <t>E-MOBICITY</t>
  </si>
  <si>
    <t>PGI05792</t>
  </si>
  <si>
    <t>Local Cultural Flavours</t>
  </si>
  <si>
    <t>PGI05790</t>
  </si>
  <si>
    <t>IMPROVE</t>
  </si>
  <si>
    <t>PGI05786</t>
  </si>
  <si>
    <t>DeCarb</t>
  </si>
  <si>
    <t>PGI05587</t>
  </si>
  <si>
    <t>EXTRA-SMEs</t>
  </si>
  <si>
    <t>PGI05574</t>
  </si>
  <si>
    <t>1.1</t>
  </si>
  <si>
    <t>TraCS3</t>
  </si>
  <si>
    <t>Agentia pentru Dezvoltare Regionala Nord-Est</t>
  </si>
  <si>
    <t>PGI05500</t>
  </si>
  <si>
    <t>CLAY</t>
  </si>
  <si>
    <t>Agentia pentru Dezvoltare Regionala Sud Vest Oltenia</t>
  </si>
  <si>
    <t>PGI05491</t>
  </si>
  <si>
    <t>SmartEdge</t>
  </si>
  <si>
    <t>Ministerul Mediului</t>
  </si>
  <si>
    <t>PGI05434</t>
  </si>
  <si>
    <t>Consiliul Judeţean Ilfov</t>
  </si>
  <si>
    <t>ThreeT</t>
  </si>
  <si>
    <t>Județul Brașov</t>
  </si>
  <si>
    <t>PGI05391</t>
  </si>
  <si>
    <t>MATCH-UP</t>
  </si>
  <si>
    <t>Municipiul Timisoara</t>
  </si>
  <si>
    <t>PGI05382</t>
  </si>
  <si>
    <t>RECREATE</t>
  </si>
  <si>
    <t xml:space="preserve">Agentia pentru Dezvoltare Regionala Sud-Vest Oltenia
</t>
  </si>
  <si>
    <t>PGI05275</t>
  </si>
  <si>
    <t>INVALIS</t>
  </si>
  <si>
    <t>PGI05271</t>
  </si>
  <si>
    <t>EUREGA</t>
  </si>
  <si>
    <t xml:space="preserve">Consiliul Judetean Sibiu </t>
  </si>
  <si>
    <t>PGI05254</t>
  </si>
  <si>
    <t>GPP-STREAM</t>
  </si>
  <si>
    <t>Agentia de Dezvoltare Regionala Nord-Est</t>
  </si>
  <si>
    <t>PGI05251</t>
  </si>
  <si>
    <t>e-MOPOLI</t>
  </si>
  <si>
    <t>PGI05232</t>
  </si>
  <si>
    <t>Innocastle</t>
  </si>
  <si>
    <t>Institutul National de Patrimoniului</t>
  </si>
  <si>
    <t>PGI05215</t>
  </si>
  <si>
    <t>E-COOL</t>
  </si>
  <si>
    <t>PGI05114</t>
  </si>
  <si>
    <t>IWATERMAP</t>
  </si>
  <si>
    <t>PGI05062</t>
  </si>
  <si>
    <t>FINCH</t>
  </si>
  <si>
    <t>PGI05046</t>
  </si>
  <si>
    <t>DEVISE</t>
  </si>
  <si>
    <t>Agenția pentru Dezvoltare Regională a Regiunii Vest România</t>
  </si>
  <si>
    <t>PGI05040</t>
  </si>
  <si>
    <t>Innova SPA</t>
  </si>
  <si>
    <t>Agenţia pentru Dezvoltare Regională Centru</t>
  </si>
  <si>
    <t>PGI05018</t>
  </si>
  <si>
    <t>FEMINA</t>
  </si>
  <si>
    <t>Agentia pentru Dezvoltare Regionala Bucuresti-Ilfov</t>
  </si>
  <si>
    <t>PGI04987</t>
  </si>
  <si>
    <t>Sud-Est</t>
  </si>
  <si>
    <t>Delta Lady</t>
  </si>
  <si>
    <t xml:space="preserve">Institutul National de Cercetare Dezvoltare Delta Dunarii </t>
  </si>
  <si>
    <t>PGI04939</t>
  </si>
  <si>
    <t>WINPOL</t>
  </si>
  <si>
    <t xml:space="preserve">Consiliul Judetean Mehedinti </t>
  </si>
  <si>
    <t>PGI04924</t>
  </si>
  <si>
    <t>Unitatatea Administrativ Teritoriala Drobeta Turnu Severin</t>
  </si>
  <si>
    <t>iBuy</t>
  </si>
  <si>
    <t>Agentia pentru Dezvoltare Regionala Bucuresti Ilfov</t>
  </si>
  <si>
    <t>PGI04868</t>
  </si>
  <si>
    <t>BIOGOV</t>
  </si>
  <si>
    <t>Agenţia pentru Protecţia Mediului Mureş</t>
  </si>
  <si>
    <t>PGI04824</t>
  </si>
  <si>
    <t>Fundatia ADEPT Transilvania</t>
  </si>
  <si>
    <t>regiunea Sud-Est</t>
  </si>
  <si>
    <t>VIOLET</t>
  </si>
  <si>
    <t>Agentia pentru Dezvoltare Regionala a Regiunii de Dezvoltare Sud-Est</t>
  </si>
  <si>
    <t>PGI02366</t>
  </si>
  <si>
    <t>regiunea Sud Muntenia</t>
  </si>
  <si>
    <t>UpGrade SME</t>
  </si>
  <si>
    <t>Agenţia pentru Dezvoltare Regională Sud Muntenia</t>
  </si>
  <si>
    <t>PGI00115</t>
  </si>
  <si>
    <t>regiunea Nord-Vest</t>
  </si>
  <si>
    <t>TRAM</t>
  </si>
  <si>
    <t>PGI00208</t>
  </si>
  <si>
    <t>SUPPORT</t>
  </si>
  <si>
    <t>PGI02448</t>
  </si>
  <si>
    <t>Covasna</t>
  </si>
  <si>
    <t>STRING</t>
  </si>
  <si>
    <t>Asociația Interprinderilor Mici și Mijlocii Covasna</t>
  </si>
  <si>
    <t>PGI02501</t>
  </si>
  <si>
    <t>Ilfov</t>
  </si>
  <si>
    <t>STOB regions</t>
  </si>
  <si>
    <t>PGI02268</t>
  </si>
  <si>
    <t>regiunile Sud Muntenia si Centru</t>
  </si>
  <si>
    <t>Social Green</t>
  </si>
  <si>
    <t>ORAŞ MIZIL (partner until 06/04/2017)</t>
  </si>
  <si>
    <t>PGI01473</t>
  </si>
  <si>
    <t>Agenția pentru Dezvoltare Regională Sud Muntenia (Partner from 06/04/17)</t>
  </si>
  <si>
    <t>SME ORGANICS</t>
  </si>
  <si>
    <t>Agenția pentru Dezvoltare Regională Nord-Est</t>
  </si>
  <si>
    <t>PGI00070</t>
  </si>
  <si>
    <t>regiunea Nord-Est</t>
  </si>
  <si>
    <t>SHARE</t>
  </si>
  <si>
    <t>PGI02343</t>
  </si>
  <si>
    <t>Brasov</t>
  </si>
  <si>
    <t>School Chance</t>
  </si>
  <si>
    <t>Agenția Metropolitană pentru Dezvoltare Durabilă Brașov</t>
  </si>
  <si>
    <t>PGI02068</t>
  </si>
  <si>
    <t>RuralGrowth</t>
  </si>
  <si>
    <t>PGI00142</t>
  </si>
  <si>
    <t>Bistrita Nasaud</t>
  </si>
  <si>
    <t>Rural SMEs</t>
  </si>
  <si>
    <t>Camera de Comerț si Industrie Bistrița Năsăud</t>
  </si>
  <si>
    <t>PGI02119</t>
  </si>
  <si>
    <t>RETRACE</t>
  </si>
  <si>
    <t>PGI00045</t>
  </si>
  <si>
    <t>nivel national</t>
  </si>
  <si>
    <t>RESET</t>
  </si>
  <si>
    <t>Institutul National de Cercetare Dezvoltare pentru Textile si Pielarie</t>
  </si>
  <si>
    <t>PGI00016</t>
  </si>
  <si>
    <t>regiunea Sud-Vest Oltenia</t>
  </si>
  <si>
    <t>REGIO-MOB</t>
  </si>
  <si>
    <t>AGENTIA PENTRU DEZVOLTARE REGIONALA SUD-VEST OLTENIA</t>
  </si>
  <si>
    <t>PGI00116</t>
  </si>
  <si>
    <t>REBUS</t>
  </si>
  <si>
    <t>Agentia pentru Dezvoltare Regionala Sud-Est</t>
  </si>
  <si>
    <t>PGI01482</t>
  </si>
  <si>
    <t>RCIA</t>
  </si>
  <si>
    <t>PGI01981</t>
  </si>
  <si>
    <t>OptiTrans</t>
  </si>
  <si>
    <t>Asociatia de Dezvoltare Intercomunitara "Zona Metropolitana Baia Mare"</t>
  </si>
  <si>
    <t>PGI01997</t>
  </si>
  <si>
    <t>NMP-REG</t>
  </si>
  <si>
    <t>Universitatea Politehnica din Bucuresti</t>
  </si>
  <si>
    <t>PGI00023</t>
  </si>
  <si>
    <t xml:space="preserve"> Unitatea Executiva Pentru Finantarea Invatamantului Superior, a Cercetarii Dezvoltarii si Inovarii</t>
  </si>
  <si>
    <t>regiunea Vest</t>
  </si>
  <si>
    <t>NICHE</t>
  </si>
  <si>
    <t>Agenţia pentru Dezvoltare Regională – Regiunea Vest, România</t>
  </si>
  <si>
    <t>PGI00049</t>
  </si>
  <si>
    <t>MONITORIS3</t>
  </si>
  <si>
    <t>PGI01964</t>
  </si>
  <si>
    <t>MOLOC</t>
  </si>
  <si>
    <t>Municipiul Suceava</t>
  </si>
  <si>
    <t>PGI01979</t>
  </si>
  <si>
    <t>MARIE</t>
  </si>
  <si>
    <t>Unitatea Executiva Pentru Finantarea Invatamantului Superior, a Cercetarii Dezvoltarii si Inovarii</t>
  </si>
  <si>
    <t>PGI02115</t>
  </si>
  <si>
    <t>LOCARBO</t>
  </si>
  <si>
    <t>PGI01568</t>
  </si>
  <si>
    <t>Innova SUMP</t>
  </si>
  <si>
    <t>Primaria Municipiului Iasi</t>
  </si>
  <si>
    <t>PGI02331</t>
  </si>
  <si>
    <t>INNOTRANS</t>
  </si>
  <si>
    <t>PGI02182</t>
  </si>
  <si>
    <t>IMPACT</t>
  </si>
  <si>
    <t>INSTITUTUL NATIONAL DE CERCETARE-DEZVOLTARE IN TURISM</t>
  </si>
  <si>
    <t>PGI00094</t>
  </si>
  <si>
    <t>iEER</t>
  </si>
  <si>
    <t>PGI00111</t>
  </si>
  <si>
    <t>HoCare</t>
  </si>
  <si>
    <t>Institutul National de Cercetare Dezvoltare in Informatica</t>
  </si>
  <si>
    <t>PGI01388</t>
  </si>
  <si>
    <t>Tulcea</t>
  </si>
  <si>
    <t>HERICOAST</t>
  </si>
  <si>
    <t>Consiliul Judetean Tulcea</t>
  </si>
  <si>
    <t>PGI00031</t>
  </si>
  <si>
    <t>regiunea Bucuresti-Ilfov</t>
  </si>
  <si>
    <t>Green Screen</t>
  </si>
  <si>
    <t>Agenția pentru Dezvoltare Regională București-Ilfov</t>
  </si>
  <si>
    <t>PGI02020</t>
  </si>
  <si>
    <t>Green Pilgrimage</t>
  </si>
  <si>
    <t>INSTITUTUL NAȚIONAL DE CERCETARE-DEZVOLTARE ÎN TURISM</t>
  </si>
  <si>
    <t>PGI02129</t>
  </si>
  <si>
    <t>FoodChains 4 EU</t>
  </si>
  <si>
    <t>Consiliul Județean Maramureș</t>
  </si>
  <si>
    <t>PGI02227</t>
  </si>
  <si>
    <t>EPICAH</t>
  </si>
  <si>
    <t>Asociația de Dezvoltare Intercomunitară Județul Satu Mare</t>
  </si>
  <si>
    <t>PGI02464</t>
  </si>
  <si>
    <t>ENERSELVES</t>
  </si>
  <si>
    <t>PGI02505</t>
  </si>
  <si>
    <t>CYCLEWALK</t>
  </si>
  <si>
    <t>PGI02450</t>
  </si>
  <si>
    <t>regiunea Centru</t>
  </si>
  <si>
    <t>CRE:HUB</t>
  </si>
  <si>
    <t>PGI01511</t>
  </si>
  <si>
    <t>Prahova</t>
  </si>
  <si>
    <t>COALESCCE</t>
  </si>
  <si>
    <t>Agenţia pentru Eficienţă Energetică şi Energii Regenerabile « Ae3R Ploieşti – Prahova</t>
  </si>
  <si>
    <t>PGI01972</t>
  </si>
  <si>
    <t>CLUSTERIX 2.1</t>
  </si>
  <si>
    <t>INSTITUTUL NATIONAL DE CERCETARE - DEZVOLTARE PENTRU MASINI SI INSTALATII DESTINATE AGRICULTURII SI INDUSTRIEI ALIMENTARE - INMA</t>
  </si>
  <si>
    <t>PGI00274</t>
  </si>
  <si>
    <t>CLUSTERIX 2.0</t>
  </si>
  <si>
    <t>ClusterFY</t>
  </si>
  <si>
    <t>PGI02158</t>
  </si>
  <si>
    <t>CLEAN</t>
  </si>
  <si>
    <t>PGI02121</t>
  </si>
  <si>
    <t>.</t>
  </si>
  <si>
    <t>CISMOB</t>
  </si>
  <si>
    <t>Organizatia Romana pentru Implementarea Sistemelor Inteligente de Transport – ITS Romania</t>
  </si>
  <si>
    <t>PGI01611</t>
  </si>
  <si>
    <t>Asociația de Dezvoltare Intercomunitară pentru Transport Public București – Ilfov</t>
  </si>
  <si>
    <t>Sibiu</t>
  </si>
  <si>
    <t>CHRISTA</t>
  </si>
  <si>
    <t>Asociaţia Judeţeană de Turism Sibiu</t>
  </si>
  <si>
    <t>PGI00057</t>
  </si>
  <si>
    <t>CD-ETA</t>
  </si>
  <si>
    <t>PGI00008</t>
  </si>
  <si>
    <t>Calarasi</t>
  </si>
  <si>
    <t>BIOREGIO</t>
  </si>
  <si>
    <t>INCDCP ICECHIM, Filiala Calarasi</t>
  </si>
  <si>
    <t>PGI01963</t>
  </si>
  <si>
    <t>BIO4ECO</t>
  </si>
  <si>
    <t>PGI01518</t>
  </si>
  <si>
    <t>Beyond EDP</t>
  </si>
  <si>
    <t>PGI00048</t>
  </si>
  <si>
    <t>Buget naţional****</t>
  </si>
  <si>
    <t>Contribuţia proprie a beneficiarului</t>
  </si>
  <si>
    <t>Alte detalii relevante</t>
  </si>
  <si>
    <t>Data finalizarii</t>
  </si>
  <si>
    <t>Data inceperii</t>
  </si>
  <si>
    <r>
      <t>Stadiul</t>
    </r>
    <r>
      <rPr>
        <sz val="8"/>
        <color indexed="10"/>
        <rFont val="Times New Roman"/>
        <family val="1"/>
      </rPr>
      <t>(finalizat/in implementare/reziliat)</t>
    </r>
  </si>
  <si>
    <t>Rest de plătit</t>
  </si>
  <si>
    <t>Plăți efectuate din cofinantarea nationala la 26.11.2021</t>
  </si>
  <si>
    <t>Total valoare proiecte RO</t>
  </si>
  <si>
    <t>Valoarea proiectului (EUR)</t>
  </si>
  <si>
    <t>Județ (RO)*    proiectele  sunt implementate in cele mai multe cazuri la nivel regional si national</t>
  </si>
  <si>
    <r>
      <t xml:space="preserve">Stadiul </t>
    </r>
    <r>
      <rPr>
        <sz val="8"/>
        <color indexed="10"/>
        <rFont val="Times New Roman"/>
        <family val="1"/>
      </rPr>
      <t>implementrii</t>
    </r>
  </si>
  <si>
    <t>Perioada de implementare
de la - pana la</t>
  </si>
  <si>
    <t>Beneficiar</t>
  </si>
  <si>
    <t>LISTA PROIECTELOR CONTRACTATE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</si>
</sst>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l_e_i_-;\-* #,##0.00\ _l_e_i_-;_-* &quot;-&quot;??\ _l_e_i_-;_-@_-"/>
    <numFmt numFmtId="164" formatCode="_(* #,##0.00_);_(* \(#,##0.00\);_(* &quot;-&quot;??_);_(@_)"/>
    <numFmt numFmtId="165" formatCode="#,##0.00;[Red]#,##0.00"/>
    <numFmt numFmtId="166" formatCode="_-* #,##0.00\ _L_e_i_-;\-* #,##0.00\ _L_e_i_-;_-* &quot;-&quot;??\ _L_e_i_-;_-@_-"/>
    <numFmt numFmtId="167" formatCode="#,##0.00_ ;\-#,##0.00\ "/>
    <numFmt numFmtId="168" formatCode="[$-418]d\ mmmm\ yyyy;@"/>
    <numFmt numFmtId="169" formatCode="[$-409]d\-mmm\-yy;@"/>
    <numFmt numFmtId="170" formatCode="#,##0.00\ [$€-1];[Red]#,##0.00\ [$€-1]"/>
    <numFmt numFmtId="171" formatCode="#,##0.00\ [$€-1];[Red]\-#,##0.00\ [$€-1]"/>
    <numFmt numFmtId="172" formatCode="[$-10407]#,##0.00\ \€"/>
    <numFmt numFmtId="173" formatCode="#,##0.00\ [$€-1]"/>
    <numFmt numFmtId="174" formatCode="[$-10809]#,##0.00\ \€"/>
  </numFmts>
  <fonts count="92">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rgb="FF1F282D"/>
      <name val="Calibri"/>
      <family val="2"/>
      <scheme val="minor"/>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b/>
      <sz val="11"/>
      <color theme="1"/>
      <name val="Trebuchet MS"/>
      <family val="2"/>
      <charset val="238"/>
    </font>
    <font>
      <sz val="11"/>
      <color theme="1"/>
      <name val="Calibri"/>
      <family val="2"/>
      <charset val="238"/>
      <scheme val="minor"/>
    </font>
    <font>
      <b/>
      <sz val="14"/>
      <color theme="1"/>
      <name val="Calibri"/>
      <family val="2"/>
      <scheme val="minor"/>
    </font>
    <font>
      <sz val="8"/>
      <color theme="1"/>
      <name val="Calibri"/>
      <family val="2"/>
      <scheme val="minor"/>
    </font>
    <font>
      <vertAlign val="superscript"/>
      <sz val="8"/>
      <color theme="1"/>
      <name val="Calibri"/>
      <family val="2"/>
      <scheme val="minor"/>
    </font>
    <font>
      <sz val="8"/>
      <color rgb="FF000000"/>
      <name val="Calibri"/>
      <family val="2"/>
      <scheme val="minor"/>
    </font>
    <font>
      <sz val="10"/>
      <color theme="1"/>
      <name val="Calibri"/>
      <family val="2"/>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rgb="FF000000"/>
      <name val="Trebuchet MS"/>
      <family val="2"/>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sz val="10"/>
      <name val="Arial"/>
    </font>
    <font>
      <sz val="12"/>
      <name val="Arial"/>
      <family val="2"/>
    </font>
    <font>
      <sz val="11"/>
      <color theme="3" tint="-0.249977111117893"/>
      <name val="Arial"/>
      <family val="2"/>
    </font>
    <font>
      <b/>
      <sz val="12"/>
      <color theme="1"/>
      <name val="Times New Roman"/>
      <family val="1"/>
    </font>
    <font>
      <b/>
      <sz val="12"/>
      <name val="Times New Roman"/>
      <family val="1"/>
    </font>
    <font>
      <sz val="12"/>
      <color theme="1"/>
      <name val="Times New Roman"/>
      <family val="1"/>
    </font>
    <font>
      <b/>
      <sz val="12"/>
      <color indexed="9"/>
      <name val="Times New Roman"/>
      <family val="1"/>
    </font>
    <font>
      <sz val="12"/>
      <name val="Times New Roman"/>
      <family val="1"/>
    </font>
    <font>
      <b/>
      <sz val="10"/>
      <color theme="1"/>
      <name val="Book Antiqua"/>
      <family val="1"/>
    </font>
    <font>
      <b/>
      <sz val="10"/>
      <color theme="1"/>
      <name val="Book Antiqua"/>
      <family val="1"/>
      <charset val="238"/>
    </font>
    <font>
      <sz val="10"/>
      <name val="Times New Roman"/>
      <family val="1"/>
      <charset val="238"/>
    </font>
    <font>
      <sz val="12"/>
      <color rgb="FFFF0000"/>
      <name val="Arial"/>
      <family val="2"/>
    </font>
    <font>
      <sz val="10"/>
      <color rgb="FFFF0000"/>
      <name val="Arial"/>
      <family val="2"/>
    </font>
    <font>
      <b/>
      <sz val="10"/>
      <color rgb="FFFF0000"/>
      <name val="Times New Roman"/>
      <family val="1"/>
    </font>
    <font>
      <b/>
      <sz val="12"/>
      <color rgb="FFFF0000"/>
      <name val="Times New Roman"/>
      <family val="1"/>
    </font>
    <font>
      <b/>
      <sz val="16"/>
      <name val="Times New Roman"/>
      <family val="1"/>
    </font>
    <font>
      <b/>
      <sz val="10"/>
      <name val="Arial"/>
      <family val="2"/>
    </font>
    <font>
      <sz val="10"/>
      <name val="Arial"/>
      <family val="2"/>
    </font>
    <font>
      <sz val="11"/>
      <name val="Arial"/>
      <family val="2"/>
    </font>
    <font>
      <sz val="11"/>
      <color rgb="FF7030A0"/>
      <name val="Arial"/>
      <family val="2"/>
    </font>
    <font>
      <sz val="11"/>
      <color theme="4" tint="-0.499984740745262"/>
      <name val="Arial"/>
      <family val="2"/>
    </font>
    <font>
      <sz val="10"/>
      <color rgb="FF000000"/>
      <name val="Roboto"/>
    </font>
    <font>
      <sz val="10"/>
      <color rgb="FF7030A0"/>
      <name val="Arial"/>
      <family val="2"/>
    </font>
    <font>
      <b/>
      <sz val="10"/>
      <name val="Times New Roman"/>
      <family val="1"/>
    </font>
    <font>
      <sz val="8"/>
      <name val="Times New Roman"/>
      <family val="1"/>
    </font>
    <font>
      <b/>
      <sz val="8"/>
      <name val="Times New Roman"/>
      <family val="1"/>
    </font>
    <font>
      <b/>
      <sz val="10"/>
      <color rgb="FF000000"/>
      <name val="Times New Roman"/>
      <family val="1"/>
    </font>
    <font>
      <sz val="10"/>
      <name val="Trebuchet MS"/>
      <family val="2"/>
    </font>
    <font>
      <b/>
      <sz val="10"/>
      <color indexed="9"/>
      <name val="Arial"/>
      <family val="2"/>
    </font>
    <font>
      <sz val="10"/>
      <color indexed="8"/>
      <name val="Arial"/>
      <family val="2"/>
    </font>
    <font>
      <b/>
      <sz val="8"/>
      <color indexed="8"/>
      <name val="Times New Roman"/>
      <family val="1"/>
    </font>
    <font>
      <b/>
      <sz val="10"/>
      <color indexed="8"/>
      <name val="Arial"/>
      <family val="2"/>
    </font>
    <font>
      <b/>
      <sz val="10"/>
      <color rgb="FF000000"/>
      <name val="Arial"/>
      <family val="2"/>
    </font>
    <font>
      <sz val="10"/>
      <color theme="1" tint="0.34998626667073579"/>
      <name val="Arial"/>
      <family val="2"/>
    </font>
    <font>
      <b/>
      <sz val="10"/>
      <color theme="1" tint="0.34998626667073579"/>
      <name val="Arial"/>
      <family val="2"/>
    </font>
    <font>
      <b/>
      <sz val="8"/>
      <color rgb="FFFF0000"/>
      <name val="Times New Roman"/>
      <family val="1"/>
    </font>
    <font>
      <sz val="8"/>
      <color indexed="10"/>
      <name val="Times New Roman"/>
      <family val="1"/>
    </font>
  </fonts>
  <fills count="17">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indexed="48"/>
        <bgColor indexed="64"/>
      </patternFill>
    </fill>
    <fill>
      <patternFill patternType="solid">
        <fgColor theme="0" tint="-4.9989318521683403E-2"/>
        <bgColor indexed="64"/>
      </patternFill>
    </fill>
    <fill>
      <patternFill patternType="solid">
        <fgColor rgb="FF3366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s>
  <cellStyleXfs count="13">
    <xf numFmtId="0" fontId="0" fillId="0" borderId="0"/>
    <xf numFmtId="0" fontId="8" fillId="0" borderId="0"/>
    <xf numFmtId="0" fontId="8" fillId="0" borderId="0"/>
    <xf numFmtId="0" fontId="11" fillId="3" borderId="0" applyNumberFormat="0" applyBorder="0" applyAlignment="0" applyProtection="0"/>
    <xf numFmtId="0" fontId="16" fillId="0" borderId="0"/>
    <xf numFmtId="0" fontId="19" fillId="0" borderId="0"/>
    <xf numFmtId="164" fontId="7" fillId="0" borderId="0" applyFont="0" applyFill="0" applyBorder="0" applyAlignment="0" applyProtection="0"/>
    <xf numFmtId="0" fontId="7" fillId="0" borderId="0"/>
    <xf numFmtId="0" fontId="11" fillId="3" borderId="0" applyNumberFormat="0" applyBorder="0" applyAlignment="0" applyProtection="0"/>
    <xf numFmtId="0" fontId="55" fillId="0" borderId="0"/>
    <xf numFmtId="43" fontId="72" fillId="0" borderId="0" applyFont="0" applyFill="0" applyBorder="0" applyAlignment="0" applyProtection="0"/>
    <xf numFmtId="164" fontId="55" fillId="0" borderId="0" applyFont="0" applyFill="0" applyBorder="0" applyAlignment="0" applyProtection="0"/>
    <xf numFmtId="0" fontId="7" fillId="0" borderId="0"/>
  </cellStyleXfs>
  <cellXfs count="1221">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ill="1"/>
    <xf numFmtId="49" fontId="3"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applyAlignment="1">
      <alignment horizontal="center" vertical="center" wrapText="1"/>
    </xf>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4" fontId="17" fillId="0" borderId="1" xfId="0" applyNumberFormat="1" applyFont="1" applyFill="1" applyBorder="1" applyAlignment="1">
      <alignment horizontal="center" vertical="center"/>
    </xf>
    <xf numFmtId="4" fontId="17" fillId="0" borderId="1" xfId="4"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7" fillId="0" borderId="1" xfId="4" applyFont="1" applyFill="1" applyBorder="1" applyAlignment="1">
      <alignment horizontal="center"/>
    </xf>
    <xf numFmtId="0" fontId="17" fillId="0" borderId="1" xfId="4" applyFont="1" applyFill="1" applyBorder="1" applyAlignment="1">
      <alignment horizont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wrapText="1"/>
    </xf>
    <xf numFmtId="0" fontId="17" fillId="0" borderId="1" xfId="3" applyFont="1" applyFill="1" applyBorder="1" applyAlignment="1">
      <alignment horizontal="center" vertical="center"/>
    </xf>
    <xf numFmtId="0" fontId="17" fillId="0" borderId="1" xfId="3" applyFont="1" applyFill="1" applyBorder="1" applyAlignment="1">
      <alignment vertical="center"/>
    </xf>
    <xf numFmtId="0" fontId="17" fillId="0" borderId="1" xfId="3" applyFont="1" applyFill="1" applyBorder="1" applyAlignment="1">
      <alignment wrapText="1"/>
    </xf>
    <xf numFmtId="0" fontId="17" fillId="0" borderId="1" xfId="3" applyFont="1" applyFill="1" applyBorder="1" applyAlignment="1">
      <alignment vertical="center" wrapText="1"/>
    </xf>
    <xf numFmtId="4" fontId="17" fillId="0" borderId="1" xfId="3" applyNumberFormat="1" applyFont="1" applyFill="1" applyBorder="1" applyAlignment="1">
      <alignment horizontal="center" vertical="center"/>
    </xf>
    <xf numFmtId="14" fontId="17" fillId="0"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4" fontId="14" fillId="0" borderId="1" xfId="3" applyNumberFormat="1" applyFont="1" applyFill="1" applyBorder="1" applyAlignment="1">
      <alignment horizontal="center" vertical="center"/>
    </xf>
    <xf numFmtId="14" fontId="14" fillId="0" borderId="1" xfId="3" applyNumberFormat="1" applyFont="1" applyFill="1" applyBorder="1" applyAlignment="1">
      <alignment horizontal="center" vertical="center"/>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4" fillId="0" borderId="2" xfId="0" applyFont="1" applyFill="1" applyBorder="1" applyAlignment="1">
      <alignment wrapText="1"/>
    </xf>
    <xf numFmtId="0" fontId="17" fillId="0" borderId="9" xfId="0" applyFont="1" applyFill="1" applyBorder="1" applyAlignment="1">
      <alignment horizontal="center" vertical="center" wrapText="1"/>
    </xf>
    <xf numFmtId="0" fontId="17" fillId="0" borderId="10" xfId="4"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0" xfId="5" applyFont="1" applyAlignment="1">
      <alignment wrapText="1"/>
    </xf>
    <xf numFmtId="0" fontId="20" fillId="0" borderId="0" xfId="5" applyFont="1" applyAlignment="1">
      <alignment horizontal="center" vertical="center" wrapText="1"/>
    </xf>
    <xf numFmtId="0" fontId="1" fillId="2" borderId="1" xfId="5" applyFont="1" applyFill="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0" fontId="21" fillId="0" borderId="1" xfId="5" applyFont="1" applyBorder="1" applyAlignment="1">
      <alignment vertical="center" wrapText="1"/>
    </xf>
    <xf numFmtId="165" fontId="7" fillId="0" borderId="1" xfId="5" applyNumberFormat="1" applyFont="1" applyBorder="1" applyAlignment="1">
      <alignment horizontal="right" vertical="center" wrapText="1"/>
    </xf>
    <xf numFmtId="49" fontId="7" fillId="0" borderId="1" xfId="5" applyNumberFormat="1" applyFont="1" applyBorder="1" applyAlignment="1">
      <alignment horizontal="right" vertical="center" wrapText="1"/>
    </xf>
    <xf numFmtId="0" fontId="7" fillId="0" borderId="1" xfId="5" applyFont="1" applyBorder="1" applyAlignment="1">
      <alignment horizontal="left" vertical="center" wrapText="1"/>
    </xf>
    <xf numFmtId="4" fontId="7" fillId="0" borderId="1" xfId="5" applyNumberFormat="1" applyFont="1" applyBorder="1" applyAlignment="1">
      <alignment vertical="center" wrapText="1"/>
    </xf>
    <xf numFmtId="9" fontId="7" fillId="0" borderId="1" xfId="5" applyNumberFormat="1" applyFont="1" applyBorder="1" applyAlignment="1">
      <alignment vertical="center" wrapText="1"/>
    </xf>
    <xf numFmtId="165" fontId="7" fillId="0" borderId="1" xfId="5" applyNumberFormat="1" applyFont="1" applyBorder="1" applyAlignment="1">
      <alignment vertical="center" wrapText="1"/>
    </xf>
    <xf numFmtId="0" fontId="4" fillId="0" borderId="1" xfId="5" applyFont="1" applyBorder="1" applyAlignment="1">
      <alignment vertical="center" wrapText="1"/>
    </xf>
    <xf numFmtId="0" fontId="7" fillId="0" borderId="1" xfId="5" applyFont="1" applyBorder="1" applyAlignment="1">
      <alignment wrapText="1"/>
    </xf>
    <xf numFmtId="4" fontId="7" fillId="0" borderId="1" xfId="5" applyNumberFormat="1" applyFont="1" applyBorder="1" applyAlignment="1">
      <alignment horizontal="right" vertical="center" wrapText="1"/>
    </xf>
    <xf numFmtId="0" fontId="23" fillId="0" borderId="1" xfId="5" applyFont="1" applyBorder="1" applyAlignment="1">
      <alignment wrapText="1"/>
    </xf>
    <xf numFmtId="9" fontId="7" fillId="0" borderId="1" xfId="5" applyNumberFormat="1" applyFont="1" applyBorder="1" applyAlignment="1">
      <alignment horizontal="center" vertical="center" wrapText="1"/>
    </xf>
    <xf numFmtId="0" fontId="7" fillId="0" borderId="10" xfId="5" applyFont="1" applyBorder="1" applyAlignment="1">
      <alignment horizontal="left" vertical="center" wrapText="1"/>
    </xf>
    <xf numFmtId="0" fontId="7" fillId="0" borderId="11" xfId="5" applyFont="1" applyBorder="1" applyAlignment="1">
      <alignment horizontal="left" vertical="center" wrapText="1"/>
    </xf>
    <xf numFmtId="0" fontId="24" fillId="0" borderId="1" xfId="5" applyFont="1" applyBorder="1" applyAlignment="1">
      <alignment horizontal="left" vertical="center" wrapText="1"/>
    </xf>
    <xf numFmtId="4" fontId="18" fillId="2" borderId="1" xfId="0" applyNumberFormat="1" applyFont="1" applyFill="1" applyBorder="1" applyAlignment="1">
      <alignment horizontal="center" vertical="center" wrapText="1"/>
    </xf>
    <xf numFmtId="0" fontId="7" fillId="0" borderId="10" xfId="5" applyFont="1" applyBorder="1" applyAlignment="1">
      <alignment horizontal="center" vertical="center" wrapText="1"/>
    </xf>
    <xf numFmtId="0" fontId="7" fillId="0" borderId="10" xfId="5" applyFont="1" applyBorder="1" applyAlignment="1">
      <alignment wrapText="1"/>
    </xf>
    <xf numFmtId="0" fontId="0" fillId="0" borderId="1" xfId="5" applyFont="1" applyBorder="1" applyAlignment="1">
      <alignment horizontal="center" vertical="center" wrapText="1"/>
    </xf>
    <xf numFmtId="4" fontId="6" fillId="0" borderId="1" xfId="5" applyNumberFormat="1" applyFont="1" applyBorder="1" applyAlignment="1">
      <alignment horizontal="right" vertical="center"/>
    </xf>
    <xf numFmtId="0" fontId="0" fillId="0" borderId="1" xfId="5" applyFont="1" applyBorder="1" applyAlignment="1">
      <alignment horizontal="left" vertical="center" wrapText="1"/>
    </xf>
    <xf numFmtId="0" fontId="25" fillId="0" borderId="0" xfId="0" applyFont="1"/>
    <xf numFmtId="0" fontId="27" fillId="0" borderId="0" xfId="0" applyFont="1"/>
    <xf numFmtId="0" fontId="28" fillId="0" borderId="0" xfId="0" applyFont="1" applyAlignment="1">
      <alignment vertical="center"/>
    </xf>
    <xf numFmtId="0" fontId="25" fillId="0" borderId="0" xfId="0" applyFont="1" applyAlignment="1">
      <alignment vertical="center"/>
    </xf>
    <xf numFmtId="0" fontId="27" fillId="0" borderId="12" xfId="0" applyFont="1" applyBorder="1" applyAlignment="1">
      <alignment vertical="center"/>
    </xf>
    <xf numFmtId="0" fontId="27" fillId="4" borderId="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9"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top"/>
    </xf>
    <xf numFmtId="0" fontId="25" fillId="0" borderId="1" xfId="0" applyFont="1" applyBorder="1" applyAlignment="1">
      <alignment horizontal="center" vertical="center"/>
    </xf>
    <xf numFmtId="4" fontId="25" fillId="0" borderId="1" xfId="0" applyNumberFormat="1" applyFont="1" applyBorder="1" applyAlignment="1">
      <alignment horizontal="center" vertical="center"/>
    </xf>
    <xf numFmtId="0" fontId="25" fillId="0" borderId="5" xfId="0" applyFont="1" applyBorder="1" applyAlignment="1">
      <alignment vertical="top"/>
    </xf>
    <xf numFmtId="0" fontId="25" fillId="0" borderId="1" xfId="0" applyFont="1" applyBorder="1" applyAlignment="1">
      <alignment horizontal="center" vertical="top"/>
    </xf>
    <xf numFmtId="0" fontId="25" fillId="0" borderId="2" xfId="0" applyFont="1" applyBorder="1" applyAlignment="1">
      <alignment vertical="top"/>
    </xf>
    <xf numFmtId="0" fontId="27" fillId="0" borderId="1" xfId="0" applyFont="1" applyBorder="1" applyAlignment="1">
      <alignment horizontal="center" vertical="center" wrapText="1"/>
    </xf>
    <xf numFmtId="0" fontId="25" fillId="0" borderId="5" xfId="0" applyFont="1" applyBorder="1" applyAlignment="1">
      <alignment horizontal="center" vertical="top"/>
    </xf>
    <xf numFmtId="0" fontId="25" fillId="0" borderId="2"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top"/>
    </xf>
    <xf numFmtId="0" fontId="25" fillId="0" borderId="9" xfId="0" applyFont="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top"/>
    </xf>
    <xf numFmtId="0" fontId="25" fillId="0" borderId="9" xfId="0" applyFont="1" applyBorder="1" applyAlignment="1">
      <alignment horizontal="center" vertical="center" wrapText="1"/>
    </xf>
    <xf numFmtId="0" fontId="29" fillId="0" borderId="3" xfId="0" applyFont="1" applyBorder="1" applyAlignment="1">
      <alignment horizontal="center" vertical="center"/>
    </xf>
    <xf numFmtId="0" fontId="27" fillId="0" borderId="2" xfId="0" applyFont="1" applyBorder="1" applyAlignment="1">
      <alignment horizontal="center" vertical="top" wrapText="1"/>
    </xf>
    <xf numFmtId="0" fontId="29" fillId="0" borderId="2" xfId="0" applyFont="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center"/>
    </xf>
    <xf numFmtId="0" fontId="27" fillId="0" borderId="5" xfId="0" applyFont="1" applyBorder="1" applyAlignment="1">
      <alignment horizontal="center" vertical="center"/>
    </xf>
    <xf numFmtId="4" fontId="25" fillId="0" borderId="1" xfId="0" applyNumberFormat="1" applyFont="1" applyBorder="1"/>
    <xf numFmtId="0" fontId="25" fillId="0" borderId="3" xfId="0" applyFont="1" applyBorder="1" applyAlignment="1">
      <alignment vertical="top"/>
    </xf>
    <xf numFmtId="0" fontId="25" fillId="0" borderId="9" xfId="0" applyFont="1" applyBorder="1" applyAlignment="1">
      <alignment horizontal="center" vertical="top"/>
    </xf>
    <xf numFmtId="0" fontId="25" fillId="0" borderId="9" xfId="0" applyFont="1" applyBorder="1" applyAlignment="1">
      <alignment horizontal="center" vertical="top" wrapText="1"/>
    </xf>
    <xf numFmtId="0" fontId="25" fillId="0" borderId="15" xfId="0" applyFont="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xf>
    <xf numFmtId="0" fontId="27" fillId="0" borderId="5" xfId="0" applyFont="1" applyBorder="1" applyAlignment="1">
      <alignment horizontal="center" vertical="top" wrapText="1"/>
    </xf>
    <xf numFmtId="4" fontId="25" fillId="0" borderId="0" xfId="0" applyNumberFormat="1" applyFont="1" applyAlignment="1">
      <alignment horizontal="center" vertical="center"/>
    </xf>
    <xf numFmtId="0" fontId="27" fillId="0" borderId="3" xfId="0" applyFont="1" applyBorder="1" applyAlignment="1">
      <alignment horizontal="center" vertical="top" wrapText="1"/>
    </xf>
    <xf numFmtId="4" fontId="25"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34" fillId="0" borderId="1" xfId="2" applyNumberFormat="1" applyFont="1" applyBorder="1" applyAlignment="1">
      <alignment horizontal="center" vertical="center" wrapText="1"/>
    </xf>
    <xf numFmtId="0" fontId="29" fillId="0" borderId="1" xfId="2" applyFont="1" applyBorder="1" applyAlignment="1">
      <alignment vertical="center" wrapText="1"/>
    </xf>
    <xf numFmtId="0" fontId="34" fillId="0" borderId="1" xfId="0" applyFont="1" applyBorder="1" applyAlignment="1">
      <alignment horizontal="center" vertical="top" wrapText="1"/>
    </xf>
    <xf numFmtId="4" fontId="29"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9" fillId="0" borderId="1" xfId="2" applyNumberFormat="1" applyFont="1" applyBorder="1" applyAlignment="1">
      <alignment horizontal="center" vertical="top" wrapText="1"/>
    </xf>
    <xf numFmtId="0" fontId="37" fillId="0" borderId="18" xfId="0" applyFont="1" applyBorder="1" applyAlignment="1">
      <alignment horizontal="center" vertical="top" wrapText="1"/>
    </xf>
    <xf numFmtId="0" fontId="30" fillId="0" borderId="18" xfId="0" applyFont="1" applyBorder="1" applyAlignment="1">
      <alignment vertical="top" wrapText="1"/>
    </xf>
    <xf numFmtId="0" fontId="30" fillId="0" borderId="18" xfId="0" applyFont="1" applyBorder="1" applyAlignment="1">
      <alignment horizontal="center" vertical="center"/>
    </xf>
    <xf numFmtId="4" fontId="30" fillId="0" borderId="18" xfId="0" applyNumberFormat="1" applyFont="1" applyBorder="1" applyAlignment="1">
      <alignment horizontal="center" vertical="center"/>
    </xf>
    <xf numFmtId="4" fontId="30" fillId="0" borderId="1" xfId="0" applyNumberFormat="1" applyFont="1" applyBorder="1" applyAlignment="1">
      <alignment horizontal="center" vertical="center"/>
    </xf>
    <xf numFmtId="0" fontId="9" fillId="0" borderId="0" xfId="0" applyFont="1"/>
    <xf numFmtId="0" fontId="37" fillId="0" borderId="18" xfId="0" applyFont="1" applyBorder="1" applyAlignment="1">
      <alignment vertical="top" wrapText="1"/>
    </xf>
    <xf numFmtId="0" fontId="30" fillId="0" borderId="18" xfId="0" applyFont="1" applyBorder="1" applyAlignment="1">
      <alignment horizontal="center" vertical="center" wrapText="1"/>
    </xf>
    <xf numFmtId="0" fontId="30" fillId="0" borderId="18" xfId="0" applyFont="1" applyBorder="1" applyAlignment="1">
      <alignment horizontal="center" vertical="top" wrapText="1"/>
    </xf>
    <xf numFmtId="4" fontId="34" fillId="0" borderId="0" xfId="0" applyNumberFormat="1" applyFont="1" applyAlignment="1">
      <alignment horizontal="center" vertical="center"/>
    </xf>
    <xf numFmtId="4" fontId="34" fillId="0" borderId="1" xfId="0" applyNumberFormat="1" applyFont="1" applyBorder="1" applyAlignment="1">
      <alignment horizontal="center" vertical="center"/>
    </xf>
    <xf numFmtId="0" fontId="34" fillId="0" borderId="0" xfId="0" applyFont="1" applyAlignment="1">
      <alignment horizontal="center" vertical="center"/>
    </xf>
    <xf numFmtId="0" fontId="37" fillId="6" borderId="16" xfId="0" applyFont="1" applyFill="1" applyBorder="1" applyAlignment="1">
      <alignment horizontal="center" vertical="top" wrapText="1"/>
    </xf>
    <xf numFmtId="0" fontId="30" fillId="6" borderId="18" xfId="0" applyFont="1" applyFill="1" applyBorder="1" applyAlignment="1">
      <alignment vertical="top" wrapText="1"/>
    </xf>
    <xf numFmtId="0" fontId="34" fillId="6" borderId="18" xfId="0" applyFont="1" applyFill="1" applyBorder="1" applyAlignment="1">
      <alignment horizontal="center"/>
    </xf>
    <xf numFmtId="4" fontId="30" fillId="6" borderId="18" xfId="0" applyNumberFormat="1" applyFont="1" applyFill="1" applyBorder="1" applyAlignment="1">
      <alignment horizontal="center" vertical="center"/>
    </xf>
    <xf numFmtId="4" fontId="30" fillId="6" borderId="1" xfId="0" applyNumberFormat="1" applyFont="1" applyFill="1" applyBorder="1" applyAlignment="1">
      <alignment horizontal="center" vertical="center"/>
    </xf>
    <xf numFmtId="0" fontId="37" fillId="6" borderId="3" xfId="0" applyFont="1" applyFill="1" applyBorder="1" applyAlignment="1">
      <alignment horizontal="center" vertical="top" wrapText="1"/>
    </xf>
    <xf numFmtId="0" fontId="30" fillId="6" borderId="26" xfId="0" applyFont="1" applyFill="1" applyBorder="1" applyAlignment="1">
      <alignment horizontal="center" vertical="top" wrapText="1"/>
    </xf>
    <xf numFmtId="0" fontId="36" fillId="6" borderId="18" xfId="0" applyFont="1" applyFill="1" applyBorder="1" applyAlignment="1">
      <alignment horizontal="center"/>
    </xf>
    <xf numFmtId="0" fontId="37" fillId="6" borderId="2" xfId="0" applyFont="1" applyFill="1" applyBorder="1" applyAlignment="1">
      <alignment horizontal="center" vertical="top" wrapText="1"/>
    </xf>
    <xf numFmtId="0" fontId="30" fillId="6" borderId="18" xfId="0" applyFont="1" applyFill="1" applyBorder="1" applyAlignment="1">
      <alignment horizontal="center" vertical="center"/>
    </xf>
    <xf numFmtId="0" fontId="37" fillId="6" borderId="3" xfId="0" applyFont="1" applyFill="1" applyBorder="1" applyAlignment="1">
      <alignment vertical="top" wrapText="1"/>
    </xf>
    <xf numFmtId="0" fontId="37" fillId="6" borderId="2" xfId="0" applyFont="1" applyFill="1" applyBorder="1" applyAlignment="1">
      <alignment vertical="top" wrapText="1"/>
    </xf>
    <xf numFmtId="0" fontId="30" fillId="6" borderId="26" xfId="0" applyFont="1" applyFill="1" applyBorder="1" applyAlignment="1">
      <alignment horizontal="center" vertical="center" wrapText="1"/>
    </xf>
    <xf numFmtId="0" fontId="36" fillId="6" borderId="18" xfId="0" applyFont="1" applyFill="1" applyBorder="1" applyAlignment="1">
      <alignment horizontal="center" vertical="center"/>
    </xf>
    <xf numFmtId="0" fontId="37" fillId="0" borderId="24" xfId="0" applyFont="1" applyBorder="1" applyAlignment="1">
      <alignment horizontal="center" vertical="center" wrapText="1"/>
    </xf>
    <xf numFmtId="0" fontId="30" fillId="0" borderId="16" xfId="0" applyFont="1" applyBorder="1" applyAlignment="1">
      <alignment vertical="top" wrapText="1"/>
    </xf>
    <xf numFmtId="0" fontId="37" fillId="0" borderId="3" xfId="0" applyFont="1" applyBorder="1" applyAlignment="1">
      <alignment vertical="top" wrapText="1"/>
    </xf>
    <xf numFmtId="0" fontId="34" fillId="0" borderId="9" xfId="0" applyFont="1" applyBorder="1" applyAlignment="1">
      <alignment horizontal="center" vertical="top"/>
    </xf>
    <xf numFmtId="0" fontId="30" fillId="0" borderId="26" xfId="0" applyFont="1" applyBorder="1" applyAlignment="1">
      <alignment horizontal="center" vertical="center"/>
    </xf>
    <xf numFmtId="0" fontId="37" fillId="0" borderId="5" xfId="0" applyFont="1" applyBorder="1" applyAlignment="1">
      <alignment vertical="top" wrapText="1"/>
    </xf>
    <xf numFmtId="0" fontId="30" fillId="0" borderId="9" xfId="0" applyFont="1" applyBorder="1" applyAlignment="1">
      <alignment horizontal="center" vertical="top" wrapText="1"/>
    </xf>
    <xf numFmtId="0" fontId="34" fillId="0" borderId="9" xfId="0" applyFont="1" applyBorder="1" applyAlignment="1">
      <alignment horizontal="center" vertical="top" wrapText="1"/>
    </xf>
    <xf numFmtId="0" fontId="37" fillId="0" borderId="2" xfId="0" applyFont="1" applyBorder="1" applyAlignment="1">
      <alignment vertical="top" wrapText="1"/>
    </xf>
    <xf numFmtId="0" fontId="37" fillId="6" borderId="24" xfId="0" applyFont="1" applyFill="1" applyBorder="1" applyAlignment="1">
      <alignment horizontal="center" vertical="top" wrapText="1"/>
    </xf>
    <xf numFmtId="0" fontId="30" fillId="6" borderId="21" xfId="0" applyFont="1" applyFill="1" applyBorder="1" applyAlignment="1">
      <alignment horizontal="center" vertical="top" wrapText="1"/>
    </xf>
    <xf numFmtId="0" fontId="37" fillId="6" borderId="5" xfId="0" applyFont="1" applyFill="1" applyBorder="1" applyAlignment="1">
      <alignment vertical="top" wrapText="1"/>
    </xf>
    <xf numFmtId="0" fontId="36" fillId="0" borderId="18" xfId="0" applyFont="1" applyBorder="1" applyAlignment="1">
      <alignment horizontal="center" vertical="center"/>
    </xf>
    <xf numFmtId="4" fontId="30" fillId="0" borderId="18"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4" fillId="0" borderId="0" xfId="0" applyFont="1" applyAlignment="1">
      <alignment horizontal="center" vertical="center" wrapText="1"/>
    </xf>
    <xf numFmtId="0" fontId="37" fillId="0" borderId="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4" xfId="0" applyFont="1" applyBorder="1" applyAlignment="1">
      <alignment horizontal="center" vertical="top" wrapText="1"/>
    </xf>
    <xf numFmtId="0" fontId="30" fillId="0" borderId="26" xfId="0" applyFont="1" applyBorder="1" applyAlignment="1">
      <alignment horizontal="center" vertical="top" wrapText="1"/>
    </xf>
    <xf numFmtId="0" fontId="37" fillId="0" borderId="24" xfId="0" applyFont="1" applyBorder="1" applyAlignment="1">
      <alignment vertical="top" wrapText="1"/>
    </xf>
    <xf numFmtId="0" fontId="37" fillId="6" borderId="21" xfId="0" applyFont="1" applyFill="1" applyBorder="1" applyAlignment="1">
      <alignment horizontal="center" vertical="top" wrapText="1"/>
    </xf>
    <xf numFmtId="0" fontId="37" fillId="6" borderId="18" xfId="0" applyFont="1" applyFill="1" applyBorder="1" applyAlignment="1">
      <alignment horizontal="center" vertical="top" wrapText="1"/>
    </xf>
    <xf numFmtId="0" fontId="30" fillId="6" borderId="18" xfId="0" applyFont="1" applyFill="1" applyBorder="1" applyAlignment="1">
      <alignment horizontal="center" vertical="top" wrapText="1"/>
    </xf>
    <xf numFmtId="0" fontId="36" fillId="0" borderId="18" xfId="0" applyFont="1" applyBorder="1" applyAlignment="1">
      <alignment horizontal="left" vertical="center"/>
    </xf>
    <xf numFmtId="0" fontId="37" fillId="0" borderId="16" xfId="0" applyFont="1" applyBorder="1" applyAlignment="1">
      <alignment horizontal="center" vertical="top" wrapText="1"/>
    </xf>
    <xf numFmtId="0" fontId="37" fillId="0" borderId="3" xfId="0" applyFont="1" applyBorder="1" applyAlignment="1">
      <alignment horizontal="center" vertical="top" wrapText="1"/>
    </xf>
    <xf numFmtId="0" fontId="37" fillId="0" borderId="5" xfId="0" applyFont="1" applyBorder="1" applyAlignment="1">
      <alignment horizontal="center" vertical="top" wrapText="1"/>
    </xf>
    <xf numFmtId="0" fontId="37" fillId="0" borderId="2" xfId="0" applyFont="1" applyBorder="1" applyAlignment="1">
      <alignment horizontal="center" vertical="top" wrapText="1"/>
    </xf>
    <xf numFmtId="0" fontId="34" fillId="0" borderId="1" xfId="0" applyFont="1" applyBorder="1" applyAlignment="1">
      <alignment horizontal="center" vertical="center"/>
    </xf>
    <xf numFmtId="0" fontId="37" fillId="6" borderId="1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7" fillId="0" borderId="21" xfId="0" applyFont="1" applyBorder="1" applyAlignment="1">
      <alignment horizontal="center" vertical="top" wrapText="1"/>
    </xf>
    <xf numFmtId="0" fontId="34" fillId="0" borderId="18" xfId="0" applyFont="1" applyBorder="1" applyAlignment="1">
      <alignment horizontal="center" vertical="top"/>
    </xf>
    <xf numFmtId="4" fontId="30" fillId="0" borderId="18" xfId="0" applyNumberFormat="1" applyFont="1" applyBorder="1" applyAlignment="1">
      <alignment horizontal="center"/>
    </xf>
    <xf numFmtId="0" fontId="37" fillId="0" borderId="21" xfId="0" applyFont="1" applyBorder="1" applyAlignment="1">
      <alignment horizontal="center" vertical="center" wrapText="1"/>
    </xf>
    <xf numFmtId="4" fontId="30" fillId="0" borderId="0" xfId="0" applyNumberFormat="1" applyFont="1" applyAlignment="1">
      <alignment horizontal="center" vertical="center"/>
    </xf>
    <xf numFmtId="0" fontId="37" fillId="0" borderId="18" xfId="0" applyFont="1" applyBorder="1" applyAlignment="1">
      <alignment horizontal="center" vertical="center" wrapText="1"/>
    </xf>
    <xf numFmtId="0" fontId="30" fillId="0" borderId="18" xfId="0" applyFont="1" applyBorder="1" applyAlignment="1">
      <alignment horizontal="center" vertical="top"/>
    </xf>
    <xf numFmtId="0" fontId="37" fillId="6" borderId="18" xfId="0" applyFont="1" applyFill="1" applyBorder="1" applyAlignment="1">
      <alignment vertical="top" wrapText="1"/>
    </xf>
    <xf numFmtId="0" fontId="34" fillId="0" borderId="18" xfId="0" applyFont="1" applyBorder="1" applyAlignment="1">
      <alignment horizontal="center"/>
    </xf>
    <xf numFmtId="0" fontId="34" fillId="0" borderId="18" xfId="0" applyFont="1" applyBorder="1" applyAlignment="1">
      <alignment horizontal="center" vertical="center"/>
    </xf>
    <xf numFmtId="0" fontId="36" fillId="0" borderId="18" xfId="0" applyFont="1" applyBorder="1" applyAlignment="1">
      <alignment horizontal="center" vertical="top" wrapText="1"/>
    </xf>
    <xf numFmtId="0" fontId="37"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0" borderId="16" xfId="0" applyFont="1" applyBorder="1" applyAlignment="1">
      <alignment horizontal="center" vertical="center" wrapText="1"/>
    </xf>
    <xf numFmtId="4" fontId="34" fillId="0" borderId="18" xfId="0" applyNumberFormat="1" applyFont="1" applyBorder="1" applyAlignment="1">
      <alignment horizontal="center" vertical="center"/>
    </xf>
    <xf numFmtId="4" fontId="34" fillId="0" borderId="18" xfId="0" applyNumberFormat="1" applyFont="1" applyBorder="1" applyAlignment="1">
      <alignment horizont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top" wrapText="1"/>
    </xf>
    <xf numFmtId="0" fontId="38" fillId="0" borderId="0" xfId="0" applyFont="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4" fontId="34" fillId="6" borderId="18" xfId="0" applyNumberFormat="1"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6" fillId="6" borderId="16" xfId="0" applyFont="1" applyFill="1" applyBorder="1" applyAlignment="1">
      <alignment horizontal="center" vertical="center"/>
    </xf>
    <xf numFmtId="0" fontId="30" fillId="6" borderId="9" xfId="0" applyFont="1" applyFill="1" applyBorder="1" applyAlignment="1">
      <alignment horizontal="center" vertical="center" wrapText="1"/>
    </xf>
    <xf numFmtId="0" fontId="36" fillId="6" borderId="1"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2" xfId="0" applyFont="1" applyBorder="1" applyAlignment="1">
      <alignment vertical="top" wrapText="1"/>
    </xf>
    <xf numFmtId="0" fontId="30" fillId="0" borderId="23" xfId="0" applyFont="1" applyBorder="1" applyAlignment="1">
      <alignment horizontal="center" vertical="center"/>
    </xf>
    <xf numFmtId="4" fontId="30" fillId="5" borderId="18" xfId="0" applyNumberFormat="1" applyFont="1" applyFill="1" applyBorder="1" applyAlignment="1">
      <alignment horizontal="center" vertical="center" wrapText="1"/>
    </xf>
    <xf numFmtId="4" fontId="37" fillId="0" borderId="16" xfId="0" applyNumberFormat="1" applyFont="1" applyBorder="1" applyAlignment="1">
      <alignment horizontal="center" vertical="center"/>
    </xf>
    <xf numFmtId="0" fontId="37" fillId="0" borderId="1" xfId="0" applyFont="1" applyBorder="1" applyAlignment="1">
      <alignment vertical="top" wrapText="1"/>
    </xf>
    <xf numFmtId="0" fontId="29" fillId="0" borderId="24" xfId="0" applyFont="1" applyBorder="1"/>
    <xf numFmtId="4" fontId="29" fillId="0" borderId="24" xfId="0" applyNumberFormat="1" applyFont="1" applyBorder="1"/>
    <xf numFmtId="0" fontId="30" fillId="0" borderId="16" xfId="0" applyFont="1" applyBorder="1" applyAlignment="1">
      <alignment horizontal="center" vertical="center" wrapText="1"/>
    </xf>
    <xf numFmtId="0" fontId="30" fillId="6" borderId="19" xfId="0" applyFont="1" applyFill="1" applyBorder="1" applyAlignment="1">
      <alignment horizontal="center" vertical="center"/>
    </xf>
    <xf numFmtId="0" fontId="37" fillId="6" borderId="1" xfId="0" applyFont="1" applyFill="1" applyBorder="1" applyAlignment="1">
      <alignment horizontal="center" vertical="top" wrapText="1"/>
    </xf>
    <xf numFmtId="0" fontId="30" fillId="6" borderId="26" xfId="0" applyFont="1" applyFill="1" applyBorder="1" applyAlignment="1">
      <alignment vertical="top" wrapText="1"/>
    </xf>
    <xf numFmtId="0" fontId="30" fillId="0" borderId="24" xfId="0" applyFont="1" applyBorder="1" applyAlignment="1">
      <alignment horizontal="center" vertical="center" wrapText="1"/>
    </xf>
    <xf numFmtId="0" fontId="34" fillId="0" borderId="21" xfId="0" applyFont="1" applyBorder="1"/>
    <xf numFmtId="0" fontId="36" fillId="6" borderId="18" xfId="0" applyFont="1" applyFill="1" applyBorder="1" applyAlignment="1">
      <alignment horizontal="left" vertical="center"/>
    </xf>
    <xf numFmtId="0" fontId="37" fillId="0" borderId="2" xfId="0" applyFont="1" applyBorder="1" applyAlignment="1">
      <alignment horizontal="center" vertical="center"/>
    </xf>
    <xf numFmtId="0" fontId="30" fillId="0" borderId="20" xfId="0" applyFont="1" applyBorder="1" applyAlignment="1">
      <alignment horizontal="center" vertical="top" wrapText="1"/>
    </xf>
    <xf numFmtId="0" fontId="30" fillId="0" borderId="16" xfId="0" applyFont="1" applyBorder="1" applyAlignment="1">
      <alignment horizontal="center" vertical="center"/>
    </xf>
    <xf numFmtId="4" fontId="30" fillId="0" borderId="16" xfId="0" applyNumberFormat="1" applyFont="1" applyBorder="1" applyAlignment="1">
      <alignment horizontal="center" vertical="center"/>
    </xf>
    <xf numFmtId="0" fontId="37" fillId="0" borderId="1" xfId="0" applyFont="1" applyBorder="1" applyAlignment="1">
      <alignment horizontal="center" vertical="top" wrapText="1"/>
    </xf>
    <xf numFmtId="0" fontId="39" fillId="0" borderId="0" xfId="0" applyFont="1"/>
    <xf numFmtId="0" fontId="30" fillId="0" borderId="33"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26" xfId="0" applyNumberFormat="1" applyFont="1" applyBorder="1" applyAlignment="1">
      <alignment horizontal="center" vertical="center"/>
    </xf>
    <xf numFmtId="0" fontId="30" fillId="0" borderId="16" xfId="0" applyFont="1" applyBorder="1" applyAlignment="1">
      <alignment horizontal="center" vertical="top" wrapText="1"/>
    </xf>
    <xf numFmtId="0" fontId="30" fillId="0" borderId="19" xfId="0" applyFont="1" applyBorder="1" applyAlignment="1">
      <alignment horizontal="center" vertical="center"/>
    </xf>
    <xf numFmtId="4" fontId="30" fillId="0" borderId="36" xfId="0" applyNumberFormat="1" applyFont="1" applyBorder="1" applyAlignment="1">
      <alignment horizontal="center" vertical="center"/>
    </xf>
    <xf numFmtId="4" fontId="30" fillId="0" borderId="20" xfId="0" applyNumberFormat="1" applyFont="1" applyBorder="1" applyAlignment="1">
      <alignment horizontal="center" vertical="center"/>
    </xf>
    <xf numFmtId="4" fontId="39" fillId="0" borderId="0" xfId="0" applyNumberFormat="1" applyFont="1" applyAlignment="1">
      <alignment vertical="center"/>
    </xf>
    <xf numFmtId="0" fontId="30" fillId="0" borderId="18" xfId="0" applyFont="1" applyBorder="1" applyAlignment="1">
      <alignment vertical="center" wrapText="1"/>
    </xf>
    <xf numFmtId="0" fontId="30" fillId="0" borderId="0" xfId="0" applyFont="1" applyAlignment="1">
      <alignment horizontal="center" vertical="center" wrapText="1"/>
    </xf>
    <xf numFmtId="0" fontId="30"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25" fillId="0" borderId="0" xfId="0" applyFont="1" applyAlignment="1">
      <alignment vertical="center" wrapText="1"/>
    </xf>
    <xf numFmtId="0" fontId="30" fillId="7" borderId="1" xfId="0" applyFont="1" applyFill="1" applyBorder="1" applyAlignment="1">
      <alignment horizontal="center" vertical="center"/>
    </xf>
    <xf numFmtId="4" fontId="30" fillId="7" borderId="1" xfId="0" applyNumberFormat="1" applyFont="1" applyFill="1" applyBorder="1" applyAlignment="1">
      <alignment horizontal="center" vertical="center"/>
    </xf>
    <xf numFmtId="0" fontId="30" fillId="5" borderId="3" xfId="0" applyFont="1" applyFill="1" applyBorder="1" applyAlignment="1">
      <alignment vertical="center" wrapText="1"/>
    </xf>
    <xf numFmtId="0" fontId="30" fillId="5" borderId="3" xfId="0" applyFont="1" applyFill="1" applyBorder="1" applyAlignment="1">
      <alignment vertical="center"/>
    </xf>
    <xf numFmtId="4" fontId="9" fillId="0" borderId="0" xfId="0" applyNumberFormat="1" applyFont="1"/>
    <xf numFmtId="0" fontId="30" fillId="5" borderId="1" xfId="0" applyFont="1" applyFill="1" applyBorder="1" applyAlignment="1">
      <alignment horizontal="center" vertical="center" wrapText="1"/>
    </xf>
    <xf numFmtId="0" fontId="30" fillId="5" borderId="5" xfId="0" applyFont="1" applyFill="1" applyBorder="1" applyAlignment="1">
      <alignment vertical="center"/>
    </xf>
    <xf numFmtId="0" fontId="30" fillId="5" borderId="2" xfId="0" applyFont="1" applyFill="1" applyBorder="1" applyAlignment="1">
      <alignment vertical="center"/>
    </xf>
    <xf numFmtId="0" fontId="37" fillId="5" borderId="3" xfId="0" applyFont="1" applyFill="1" applyBorder="1" applyAlignment="1">
      <alignment horizontal="center" vertical="top" wrapText="1"/>
    </xf>
    <xf numFmtId="0" fontId="37" fillId="5" borderId="1" xfId="0" applyFont="1" applyFill="1" applyBorder="1" applyAlignment="1">
      <alignment horizontal="center" wrapText="1"/>
    </xf>
    <xf numFmtId="0" fontId="37" fillId="5" borderId="1" xfId="0" applyFont="1" applyFill="1" applyBorder="1" applyAlignment="1">
      <alignment horizontal="center" vertical="top" wrapText="1"/>
    </xf>
    <xf numFmtId="0" fontId="30" fillId="7"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0" fillId="0" borderId="0" xfId="0" applyFont="1" applyAlignment="1">
      <alignment horizontal="center" vertical="center"/>
    </xf>
    <xf numFmtId="4" fontId="39" fillId="0" borderId="0" xfId="0" applyNumberFormat="1" applyFont="1" applyAlignment="1">
      <alignment vertical="center" wrapText="1"/>
    </xf>
    <xf numFmtId="0" fontId="26" fillId="0" borderId="0" xfId="0" applyFont="1"/>
    <xf numFmtId="0" fontId="28" fillId="8" borderId="1" xfId="0" applyFont="1" applyFill="1" applyBorder="1" applyAlignment="1">
      <alignment vertical="top" wrapText="1"/>
    </xf>
    <xf numFmtId="0" fontId="25" fillId="0" borderId="1" xfId="0" applyFont="1" applyBorder="1"/>
    <xf numFmtId="164" fontId="25" fillId="0" borderId="1" xfId="6" applyFont="1" applyBorder="1"/>
    <xf numFmtId="164" fontId="42" fillId="0" borderId="0" xfId="0" applyNumberFormat="1" applyFont="1"/>
    <xf numFmtId="0" fontId="42" fillId="0" borderId="0" xfId="0" applyFont="1"/>
    <xf numFmtId="4" fontId="30" fillId="7" borderId="3"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6" fillId="0" borderId="1" xfId="0" applyFont="1" applyBorder="1" applyAlignment="1">
      <alignment horizontal="center" vertical="center" wrapText="1"/>
    </xf>
    <xf numFmtId="0" fontId="30" fillId="5" borderId="3" xfId="0" applyFont="1" applyFill="1" applyBorder="1" applyAlignment="1">
      <alignment horizontal="center" vertical="center" wrapText="1"/>
    </xf>
    <xf numFmtId="0" fontId="30" fillId="0" borderId="1" xfId="0" applyFont="1" applyBorder="1" applyAlignment="1">
      <alignment horizontal="center" vertical="center"/>
    </xf>
    <xf numFmtId="0" fontId="37" fillId="0" borderId="5" xfId="0" applyFont="1" applyBorder="1" applyAlignment="1">
      <alignment horizontal="center" vertical="center" wrapText="1"/>
    </xf>
    <xf numFmtId="0" fontId="25" fillId="0" borderId="3" xfId="0" applyFont="1" applyBorder="1" applyAlignment="1">
      <alignment horizontal="center" vertical="center"/>
    </xf>
    <xf numFmtId="0" fontId="30" fillId="7" borderId="3" xfId="0" applyFont="1" applyFill="1" applyBorder="1" applyAlignment="1">
      <alignment horizontal="center" vertical="center"/>
    </xf>
    <xf numFmtId="0" fontId="37" fillId="0" borderId="20" xfId="0" applyFont="1" applyBorder="1" applyAlignment="1">
      <alignment horizontal="center" vertical="center" wrapText="1"/>
    </xf>
    <xf numFmtId="4" fontId="30" fillId="0" borderId="33" xfId="0" applyNumberFormat="1" applyFont="1" applyBorder="1" applyAlignment="1">
      <alignment horizontal="center" vertical="center"/>
    </xf>
    <xf numFmtId="0" fontId="37" fillId="0" borderId="15" xfId="0" applyFont="1" applyBorder="1" applyAlignment="1">
      <alignment horizontal="center" vertical="top" wrapText="1"/>
    </xf>
    <xf numFmtId="0" fontId="37" fillId="0" borderId="39" xfId="0" applyFont="1" applyBorder="1" applyAlignment="1">
      <alignment horizontal="center" vertical="top" wrapText="1"/>
    </xf>
    <xf numFmtId="0" fontId="37"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49" fontId="44"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44"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14" fontId="0" fillId="0" borderId="1" xfId="0" applyNumberFormat="1" applyFill="1" applyBorder="1" applyAlignment="1">
      <alignment horizontal="center" vertical="center"/>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5" xfId="0" applyFont="1" applyBorder="1" applyAlignment="1">
      <alignment horizontal="center" vertical="top" wrapText="1"/>
    </xf>
    <xf numFmtId="4" fontId="30" fillId="0" borderId="3" xfId="0" applyNumberFormat="1"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4"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 fontId="44" fillId="5" borderId="1" xfId="0" applyNumberFormat="1" applyFont="1" applyFill="1" applyBorder="1" applyAlignment="1">
      <alignment horizontal="center" vertical="center" wrapText="1"/>
    </xf>
    <xf numFmtId="14" fontId="44" fillId="5" borderId="1" xfId="0" applyNumberFormat="1" applyFont="1" applyFill="1" applyBorder="1" applyAlignment="1">
      <alignment horizontal="center" vertical="center" wrapText="1"/>
    </xf>
    <xf numFmtId="0" fontId="44" fillId="5" borderId="0" xfId="0" applyFont="1" applyFill="1" applyAlignment="1">
      <alignment wrapText="1"/>
    </xf>
    <xf numFmtId="0" fontId="0" fillId="0" borderId="1" xfId="0" applyBorder="1" applyAlignment="1">
      <alignment horizontal="center" vertical="center" wrapText="1"/>
    </xf>
    <xf numFmtId="0" fontId="0" fillId="0" borderId="1" xfId="0" applyFill="1" applyBorder="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Fill="1"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14" fontId="0" fillId="0"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center" vertical="center"/>
    </xf>
    <xf numFmtId="4" fontId="46" fillId="0" borderId="1"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5" fillId="0" borderId="0" xfId="0" applyFont="1" applyBorder="1"/>
    <xf numFmtId="0" fontId="30" fillId="0" borderId="0" xfId="0" applyFont="1" applyBorder="1" applyAlignment="1">
      <alignment horizontal="center" vertical="center"/>
    </xf>
    <xf numFmtId="0" fontId="47" fillId="0" borderId="1" xfId="0" applyFont="1" applyBorder="1" applyAlignment="1">
      <alignment horizontal="center" vertical="center" wrapText="1"/>
    </xf>
    <xf numFmtId="4" fontId="47" fillId="0" borderId="1" xfId="0" applyNumberFormat="1" applyFont="1" applyBorder="1" applyAlignment="1">
      <alignment horizontal="right" vertical="center"/>
    </xf>
    <xf numFmtId="0" fontId="25" fillId="0" borderId="3" xfId="0" applyFont="1" applyBorder="1"/>
    <xf numFmtId="0" fontId="45" fillId="0" borderId="1" xfId="0" applyFont="1" applyBorder="1" applyAlignment="1">
      <alignment horizontal="center" vertical="center" wrapText="1"/>
    </xf>
    <xf numFmtId="0" fontId="46" fillId="0" borderId="3" xfId="0" applyFont="1" applyBorder="1" applyAlignment="1">
      <alignment horizontal="center" vertical="top"/>
    </xf>
    <xf numFmtId="0" fontId="46" fillId="0" borderId="3" xfId="0" applyFont="1" applyBorder="1" applyAlignment="1">
      <alignment horizontal="center" vertical="center"/>
    </xf>
    <xf numFmtId="4" fontId="46"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49"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4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9" xfId="0" applyFont="1" applyBorder="1" applyAlignment="1">
      <alignment horizontal="center" vertical="top" wrapText="1"/>
    </xf>
    <xf numFmtId="0" fontId="0" fillId="0" borderId="1" xfId="0" applyBorder="1" applyAlignment="1">
      <alignment vertical="center"/>
    </xf>
    <xf numFmtId="0" fontId="52" fillId="0" borderId="1" xfId="0" applyFont="1" applyBorder="1" applyAlignment="1">
      <alignment vertical="center" wrapText="1"/>
    </xf>
    <xf numFmtId="0" fontId="5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0" xfId="0" applyBorder="1" applyAlignment="1">
      <alignment wrapText="1"/>
    </xf>
    <xf numFmtId="0" fontId="0" fillId="0" borderId="0" xfId="0" applyBorder="1"/>
    <xf numFmtId="0" fontId="0" fillId="0" borderId="0" xfId="0" applyBorder="1" applyAlignment="1">
      <alignment horizontal="center" wrapText="1"/>
    </xf>
    <xf numFmtId="2" fontId="0" fillId="0" borderId="0" xfId="0" applyNumberFormat="1" applyBorder="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Fill="1" applyBorder="1" applyAlignment="1">
      <alignment horizontal="center" vertical="center"/>
    </xf>
    <xf numFmtId="0" fontId="0" fillId="0" borderId="40" xfId="0" applyBorder="1" applyAlignment="1">
      <alignment horizontal="center"/>
    </xf>
    <xf numFmtId="0" fontId="0" fillId="0" borderId="12" xfId="0" applyFill="1" applyBorder="1" applyAlignment="1">
      <alignment horizontal="center" vertical="center"/>
    </xf>
    <xf numFmtId="0" fontId="0" fillId="0" borderId="12" xfId="0" applyFill="1" applyBorder="1" applyAlignment="1">
      <alignment horizontal="center" vertical="center" wrapText="1"/>
    </xf>
    <xf numFmtId="0" fontId="1" fillId="0" borderId="40" xfId="0" applyFont="1" applyBorder="1" applyAlignment="1">
      <alignment wrapText="1"/>
    </xf>
    <xf numFmtId="0" fontId="1" fillId="0" borderId="0" xfId="0" applyFont="1" applyBorder="1" applyAlignment="1">
      <alignment wrapText="1"/>
    </xf>
    <xf numFmtId="0" fontId="1" fillId="0" borderId="0" xfId="0" applyFont="1" applyBorder="1"/>
    <xf numFmtId="0" fontId="1" fillId="0" borderId="4" xfId="0" applyFont="1" applyFill="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0" fillId="0" borderId="0" xfId="0" applyFill="1" applyBorder="1" applyAlignment="1">
      <alignment horizontal="center" vertical="center"/>
    </xf>
    <xf numFmtId="0" fontId="1" fillId="0" borderId="40" xfId="0" applyFont="1" applyBorder="1"/>
    <xf numFmtId="0" fontId="0" fillId="0" borderId="0" xfId="0" applyBorder="1" applyAlignment="1">
      <alignment wrapText="1"/>
    </xf>
    <xf numFmtId="0" fontId="1" fillId="0" borderId="12" xfId="0" applyFont="1" applyBorder="1"/>
    <xf numFmtId="0" fontId="0" fillId="0" borderId="40" xfId="0" applyFill="1" applyBorder="1" applyAlignment="1">
      <alignment wrapText="1"/>
    </xf>
    <xf numFmtId="0" fontId="0" fillId="0" borderId="12" xfId="0" applyFill="1" applyBorder="1" applyAlignment="1">
      <alignment wrapText="1"/>
    </xf>
    <xf numFmtId="14" fontId="0" fillId="0" borderId="0" xfId="0" applyNumberFormat="1" applyFill="1" applyBorder="1" applyAlignment="1">
      <alignment horizontal="center" vertical="center"/>
    </xf>
    <xf numFmtId="14" fontId="0" fillId="0" borderId="40" xfId="0" applyNumberFormat="1" applyFill="1" applyBorder="1" applyAlignment="1">
      <alignment horizontal="center" vertical="center"/>
    </xf>
    <xf numFmtId="14" fontId="0" fillId="0" borderId="12" xfId="0" applyNumberFormat="1" applyFill="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0" xfId="0" applyBorder="1" applyAlignment="1">
      <alignment horizontal="center" wrapText="1"/>
    </xf>
    <xf numFmtId="0" fontId="0" fillId="0" borderId="12" xfId="0" applyFill="1" applyBorder="1" applyAlignment="1">
      <alignment horizontal="center" wrapText="1"/>
    </xf>
    <xf numFmtId="0" fontId="0" fillId="0" borderId="40" xfId="0" applyFill="1" applyBorder="1" applyAlignment="1">
      <alignment horizontal="center" wrapText="1"/>
    </xf>
    <xf numFmtId="0" fontId="0" fillId="0" borderId="12" xfId="0"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5" fillId="0" borderId="1" xfId="0" applyFont="1" applyFill="1" applyBorder="1" applyAlignment="1">
      <alignment horizontal="center" vertical="center"/>
    </xf>
    <xf numFmtId="4" fontId="47" fillId="0" borderId="0" xfId="0" applyNumberFormat="1" applyFont="1" applyBorder="1" applyAlignment="1">
      <alignment horizontal="center" vertical="center" wrapText="1"/>
    </xf>
    <xf numFmtId="0" fontId="25" fillId="0" borderId="0" xfId="0" applyFont="1" applyAlignment="1">
      <alignment wrapText="1"/>
    </xf>
    <xf numFmtId="0" fontId="25" fillId="0" borderId="5" xfId="0" applyFont="1" applyBorder="1"/>
    <xf numFmtId="0" fontId="25" fillId="0" borderId="2" xfId="0" applyFont="1" applyBorder="1"/>
    <xf numFmtId="0" fontId="25" fillId="0" borderId="38" xfId="0" applyFont="1" applyBorder="1"/>
    <xf numFmtId="0" fontId="25" fillId="0" borderId="11" xfId="0" applyFont="1" applyBorder="1"/>
    <xf numFmtId="0" fontId="34" fillId="0" borderId="9" xfId="0" applyFont="1" applyBorder="1" applyAlignment="1">
      <alignment horizontal="center" vertical="center" wrapText="1"/>
    </xf>
    <xf numFmtId="3" fontId="25" fillId="0" borderId="2" xfId="0" applyNumberFormat="1" applyFont="1" applyBorder="1"/>
    <xf numFmtId="0" fontId="27" fillId="0" borderId="1" xfId="0" applyFont="1" applyBorder="1" applyAlignment="1">
      <alignment wrapText="1"/>
    </xf>
    <xf numFmtId="0" fontId="45" fillId="0" borderId="1" xfId="0" applyFont="1" applyBorder="1" applyAlignment="1">
      <alignment horizontal="center" vertical="top" wrapText="1"/>
    </xf>
    <xf numFmtId="0" fontId="27" fillId="0" borderId="2"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xf>
    <xf numFmtId="0" fontId="25" fillId="0" borderId="1" xfId="0" applyFont="1" applyBorder="1" applyAlignment="1">
      <alignment wrapText="1"/>
    </xf>
    <xf numFmtId="3" fontId="25" fillId="0" borderId="1" xfId="0" applyNumberFormat="1" applyFont="1" applyBorder="1"/>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xf>
    <xf numFmtId="0" fontId="25" fillId="0" borderId="5" xfId="0" applyFont="1" applyBorder="1" applyAlignment="1">
      <alignment wrapText="1"/>
    </xf>
    <xf numFmtId="0" fontId="25" fillId="0" borderId="40" xfId="0" applyFont="1" applyBorder="1" applyAlignment="1">
      <alignment wrapText="1"/>
    </xf>
    <xf numFmtId="0" fontId="25" fillId="0" borderId="40" xfId="0" applyFont="1" applyBorder="1"/>
    <xf numFmtId="0" fontId="25" fillId="0" borderId="2" xfId="0" applyFont="1" applyBorder="1" applyAlignment="1">
      <alignment wrapText="1"/>
    </xf>
    <xf numFmtId="0" fontId="27" fillId="0" borderId="3" xfId="0" applyFont="1" applyBorder="1" applyAlignment="1">
      <alignment wrapText="1"/>
    </xf>
    <xf numFmtId="0" fontId="27" fillId="0" borderId="0" xfId="0" applyFont="1" applyBorder="1" applyAlignment="1">
      <alignment wrapText="1"/>
    </xf>
    <xf numFmtId="0" fontId="27" fillId="0" borderId="12" xfId="0" applyFont="1" applyBorder="1" applyAlignment="1">
      <alignment wrapText="1"/>
    </xf>
    <xf numFmtId="0" fontId="0" fillId="0" borderId="1" xfId="0" applyBorder="1" applyAlignment="1">
      <alignment horizontal="center" vertical="center" wrapText="1"/>
    </xf>
    <xf numFmtId="0" fontId="27"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2"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34"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4" fontId="37" fillId="0" borderId="5" xfId="0" applyNumberFormat="1" applyFont="1" applyBorder="1" applyAlignment="1">
      <alignment horizontal="center" vertical="center"/>
    </xf>
    <xf numFmtId="0" fontId="30" fillId="0" borderId="5" xfId="0" applyFont="1" applyBorder="1" applyAlignment="1">
      <alignment horizontal="center" vertical="center"/>
    </xf>
    <xf numFmtId="4" fontId="37"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0" fontId="25" fillId="0" borderId="3" xfId="0" applyFont="1" applyFill="1" applyBorder="1" applyAlignment="1">
      <alignment horizontal="center" vertical="center"/>
    </xf>
    <xf numFmtId="0" fontId="34" fillId="0" borderId="1" xfId="0" applyFont="1" applyBorder="1" applyAlignment="1">
      <alignment horizontal="center" vertical="center"/>
    </xf>
    <xf numFmtId="0" fontId="37" fillId="0" borderId="1" xfId="0" applyFont="1" applyBorder="1" applyAlignment="1">
      <alignment horizontal="center" vertical="center" wrapText="1"/>
    </xf>
    <xf numFmtId="4" fontId="37" fillId="0" borderId="18"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30" fillId="5" borderId="1" xfId="0" applyFont="1" applyFill="1" applyBorder="1" applyAlignment="1">
      <alignment horizontal="center" vertical="center"/>
    </xf>
    <xf numFmtId="0" fontId="34" fillId="5" borderId="1" xfId="0" applyFont="1" applyFill="1" applyBorder="1" applyAlignment="1">
      <alignment horizontal="center" vertical="center" wrapText="1"/>
    </xf>
    <xf numFmtId="4" fontId="37"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0" fillId="0" borderId="0" xfId="0" applyFont="1" applyAlignment="1">
      <alignment horizontal="center"/>
    </xf>
    <xf numFmtId="0" fontId="30" fillId="0" borderId="1" xfId="0" applyFont="1" applyFill="1" applyBorder="1" applyAlignment="1">
      <alignment horizontal="center" vertical="center" wrapText="1"/>
    </xf>
    <xf numFmtId="4" fontId="37" fillId="0" borderId="1" xfId="0" applyNumberFormat="1" applyFont="1" applyBorder="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wrapText="1"/>
    </xf>
    <xf numFmtId="0" fontId="34" fillId="5" borderId="2" xfId="0" applyFont="1" applyFill="1" applyBorder="1" applyAlignment="1">
      <alignment horizontal="center" vertical="center" wrapText="1"/>
    </xf>
    <xf numFmtId="4" fontId="37" fillId="7" borderId="3" xfId="0" applyNumberFormat="1" applyFont="1" applyFill="1" applyBorder="1" applyAlignment="1">
      <alignment horizontal="center" vertical="center"/>
    </xf>
    <xf numFmtId="4" fontId="37" fillId="7"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0" fontId="30" fillId="5" borderId="2"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7" fillId="0" borderId="1" xfId="0" applyFont="1" applyBorder="1" applyAlignment="1">
      <alignment horizontal="center" vertical="center"/>
    </xf>
    <xf numFmtId="4" fontId="37" fillId="7" borderId="5" xfId="0" applyNumberFormat="1" applyFont="1" applyFill="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29" xfId="0" applyFont="1" applyBorder="1" applyAlignment="1">
      <alignment horizontal="center" vertical="center"/>
    </xf>
    <xf numFmtId="0" fontId="30" fillId="0" borderId="3" xfId="0" applyFont="1" applyBorder="1" applyAlignment="1">
      <alignment horizontal="center" vertical="center" wrapText="1"/>
    </xf>
    <xf numFmtId="0" fontId="37" fillId="0" borderId="2" xfId="0" applyFont="1" applyBorder="1" applyAlignment="1">
      <alignment horizontal="center" vertical="center"/>
    </xf>
    <xf numFmtId="0" fontId="37" fillId="0" borderId="37" xfId="0" applyFont="1" applyBorder="1" applyAlignment="1">
      <alignment horizontal="center" vertical="center"/>
    </xf>
    <xf numFmtId="0" fontId="30" fillId="0" borderId="2" xfId="0" applyFont="1" applyBorder="1" applyAlignment="1">
      <alignment horizontal="center" vertical="center" wrapText="1"/>
    </xf>
    <xf numFmtId="4" fontId="37" fillId="7" borderId="15" xfId="0" applyNumberFormat="1" applyFont="1" applyFill="1" applyBorder="1" applyAlignment="1">
      <alignment horizontal="center" vertical="center"/>
    </xf>
    <xf numFmtId="4" fontId="37" fillId="7"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9" fillId="0" borderId="3" xfId="0" applyFont="1" applyBorder="1" applyAlignment="1">
      <alignment horizontal="center" vertical="center"/>
    </xf>
    <xf numFmtId="0" fontId="34" fillId="0" borderId="2" xfId="0" applyFont="1" applyBorder="1" applyAlignment="1">
      <alignment horizontal="center" vertical="center"/>
    </xf>
    <xf numFmtId="0" fontId="25" fillId="0" borderId="2" xfId="0" applyFont="1" applyBorder="1" applyAlignment="1">
      <alignment horizontal="center" vertical="center" wrapText="1"/>
    </xf>
    <xf numFmtId="0" fontId="30" fillId="0" borderId="16" xfId="0" applyFont="1" applyBorder="1" applyAlignment="1">
      <alignment horizontal="center"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4" fontId="37" fillId="0" borderId="16" xfId="0" applyNumberFormat="1" applyFont="1" applyBorder="1" applyAlignment="1">
      <alignment horizontal="center" vertical="center"/>
    </xf>
    <xf numFmtId="0" fontId="29" fillId="0" borderId="24" xfId="0" applyFont="1" applyBorder="1"/>
    <xf numFmtId="0" fontId="34" fillId="0" borderId="24" xfId="0" applyFont="1" applyBorder="1"/>
    <xf numFmtId="0" fontId="34" fillId="0" borderId="21" xfId="0" applyFont="1" applyBorder="1"/>
    <xf numFmtId="0" fontId="37" fillId="0" borderId="16" xfId="0" applyFont="1" applyBorder="1" applyAlignment="1">
      <alignment horizontal="center" vertical="center"/>
    </xf>
    <xf numFmtId="0" fontId="37" fillId="0" borderId="24" xfId="0" applyFont="1" applyBorder="1" applyAlignment="1">
      <alignment horizontal="center" vertical="center"/>
    </xf>
    <xf numFmtId="0" fontId="37" fillId="0" borderId="21"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applyAlignment="1">
      <alignment horizontal="center" vertical="center"/>
    </xf>
    <xf numFmtId="4" fontId="37" fillId="0" borderId="24" xfId="0" applyNumberFormat="1" applyFont="1" applyBorder="1" applyAlignment="1">
      <alignment horizontal="center" vertical="center"/>
    </xf>
    <xf numFmtId="0" fontId="29" fillId="0" borderId="21" xfId="0" applyFont="1" applyBorder="1"/>
    <xf numFmtId="0" fontId="30" fillId="6" borderId="16"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4" fillId="0" borderId="21" xfId="0" applyFont="1" applyBorder="1" applyAlignment="1">
      <alignment wrapText="1"/>
    </xf>
    <xf numFmtId="0" fontId="30" fillId="6" borderId="16" xfId="0" applyFont="1" applyFill="1" applyBorder="1" applyAlignment="1">
      <alignment horizontal="center" vertical="center"/>
    </xf>
    <xf numFmtId="4" fontId="37" fillId="6" borderId="16" xfId="0" applyNumberFormat="1" applyFont="1" applyFill="1" applyBorder="1" applyAlignment="1">
      <alignment horizontal="center" vertical="center"/>
    </xf>
    <xf numFmtId="14" fontId="30" fillId="0" borderId="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7" xfId="0" applyFont="1" applyBorder="1" applyAlignment="1">
      <alignment horizontal="center" vertical="center" wrapText="1"/>
    </xf>
    <xf numFmtId="0" fontId="30" fillId="0" borderId="3" xfId="0" applyFont="1" applyBorder="1" applyAlignment="1">
      <alignment horizontal="center" vertical="center"/>
    </xf>
    <xf numFmtId="0" fontId="30" fillId="0" borderId="17" xfId="0" applyFont="1" applyBorder="1" applyAlignment="1">
      <alignment horizontal="center" vertical="center"/>
    </xf>
    <xf numFmtId="0" fontId="30" fillId="0" borderId="28" xfId="0" applyFont="1" applyBorder="1" applyAlignment="1">
      <alignment horizontal="center" vertical="center"/>
    </xf>
    <xf numFmtId="0" fontId="30" fillId="0" borderId="17" xfId="0" applyFont="1" applyBorder="1" applyAlignment="1">
      <alignment horizontal="center" vertical="center" wrapText="1"/>
    </xf>
    <xf numFmtId="0" fontId="30" fillId="0" borderId="28" xfId="0" applyFont="1" applyBorder="1" applyAlignment="1">
      <alignment horizontal="center" vertical="center" wrapText="1"/>
    </xf>
    <xf numFmtId="4" fontId="3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7"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6" fillId="0" borderId="3" xfId="0" applyFont="1" applyBorder="1" applyAlignment="1">
      <alignment horizontal="center" vertical="top" wrapText="1"/>
    </xf>
    <xf numFmtId="0" fontId="36" fillId="0" borderId="5" xfId="0" applyFont="1" applyBorder="1" applyAlignment="1">
      <alignment horizontal="center" vertical="top" wrapText="1"/>
    </xf>
    <xf numFmtId="0" fontId="36" fillId="0" borderId="2" xfId="0" applyFont="1" applyBorder="1" applyAlignment="1">
      <alignment horizontal="center" vertical="top"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31" xfId="0" applyFont="1" applyBorder="1" applyAlignment="1">
      <alignment horizontal="center" vertical="center"/>
    </xf>
    <xf numFmtId="0" fontId="34" fillId="0" borderId="16" xfId="0" applyFont="1" applyBorder="1" applyAlignment="1">
      <alignment horizontal="center" vertical="center"/>
    </xf>
    <xf numFmtId="0" fontId="31" fillId="0" borderId="24" xfId="0" applyFont="1" applyBorder="1" applyAlignment="1">
      <alignment horizontal="center" vertical="center"/>
    </xf>
    <xf numFmtId="4" fontId="37" fillId="0" borderId="3"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14" xfId="0" applyFont="1" applyBorder="1" applyAlignment="1">
      <alignment horizontal="center" vertical="center" wrapText="1"/>
    </xf>
    <xf numFmtId="0" fontId="30" fillId="6" borderId="21" xfId="0" applyFont="1" applyFill="1" applyBorder="1" applyAlignment="1">
      <alignment horizontal="center" vertical="center" wrapText="1"/>
    </xf>
    <xf numFmtId="0" fontId="30" fillId="6" borderId="21" xfId="0" applyFont="1" applyFill="1" applyBorder="1" applyAlignment="1">
      <alignment horizontal="center" vertical="center"/>
    </xf>
    <xf numFmtId="0" fontId="30" fillId="0" borderId="19" xfId="0" applyFont="1" applyBorder="1" applyAlignment="1">
      <alignment horizontal="center" vertical="center"/>
    </xf>
    <xf numFmtId="0" fontId="30" fillId="0" borderId="22" xfId="0" applyFont="1" applyBorder="1" applyAlignment="1">
      <alignment horizontal="center" vertical="center"/>
    </xf>
    <xf numFmtId="4" fontId="37" fillId="0" borderId="21" xfId="0" applyNumberFormat="1" applyFont="1" applyBorder="1" applyAlignment="1">
      <alignment horizontal="center" vertical="center"/>
    </xf>
    <xf numFmtId="4" fontId="37" fillId="6" borderId="21" xfId="0" applyNumberFormat="1" applyFont="1" applyFill="1" applyBorder="1" applyAlignment="1">
      <alignment horizontal="center" vertical="center"/>
    </xf>
    <xf numFmtId="4" fontId="29" fillId="0" borderId="24" xfId="0" applyNumberFormat="1" applyFont="1" applyBorder="1"/>
    <xf numFmtId="4" fontId="29" fillId="0" borderId="21" xfId="0" applyNumberFormat="1" applyFont="1" applyBorder="1"/>
    <xf numFmtId="0" fontId="34" fillId="0" borderId="24" xfId="0" applyFont="1" applyBorder="1" applyAlignment="1">
      <alignment horizontal="center"/>
    </xf>
    <xf numFmtId="0" fontId="34" fillId="0" borderId="21" xfId="0" applyFont="1" applyBorder="1" applyAlignment="1">
      <alignment horizontal="center"/>
    </xf>
    <xf numFmtId="0" fontId="34" fillId="0" borderId="25" xfId="0" applyFont="1" applyBorder="1"/>
    <xf numFmtId="0" fontId="34" fillId="0" borderId="22" xfId="0" applyFont="1" applyBorder="1"/>
    <xf numFmtId="4" fontId="37" fillId="5" borderId="16" xfId="0" applyNumberFormat="1" applyFont="1" applyFill="1" applyBorder="1" applyAlignment="1">
      <alignment horizontal="center" vertical="center" wrapText="1"/>
    </xf>
    <xf numFmtId="4" fontId="37" fillId="5" borderId="24" xfId="0" applyNumberFormat="1" applyFont="1" applyFill="1" applyBorder="1" applyAlignment="1">
      <alignment horizontal="center" vertical="center" wrapText="1"/>
    </xf>
    <xf numFmtId="4" fontId="37" fillId="5" borderId="21" xfId="0" applyNumberFormat="1" applyFont="1" applyFill="1" applyBorder="1" applyAlignment="1">
      <alignment horizontal="center" vertical="center" wrapText="1"/>
    </xf>
    <xf numFmtId="0" fontId="37" fillId="0" borderId="16" xfId="0" applyFont="1" applyBorder="1" applyAlignment="1">
      <alignment horizontal="center" vertical="center" wrapText="1"/>
    </xf>
    <xf numFmtId="4" fontId="37" fillId="0" borderId="16"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0" fontId="34" fillId="0" borderId="21" xfId="0" applyFont="1" applyBorder="1" applyAlignment="1">
      <alignment horizontal="center"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9" fillId="0" borderId="27" xfId="0" applyFont="1" applyBorder="1"/>
    <xf numFmtId="0" fontId="29" fillId="0" borderId="23" xfId="0" applyFont="1" applyBorder="1"/>
    <xf numFmtId="0" fontId="43" fillId="0" borderId="16" xfId="0" applyFont="1" applyBorder="1" applyAlignment="1">
      <alignment horizontal="center" vertical="center"/>
    </xf>
    <xf numFmtId="0" fontId="43" fillId="0" borderId="24" xfId="0" applyFont="1" applyBorder="1" applyAlignment="1">
      <alignment horizontal="center" vertical="center"/>
    </xf>
    <xf numFmtId="0" fontId="43" fillId="0" borderId="21" xfId="0" applyFont="1" applyBorder="1"/>
    <xf numFmtId="0" fontId="34" fillId="0" borderId="16" xfId="0" applyFont="1" applyBorder="1" applyAlignment="1">
      <alignment horizontal="center" vertical="center" wrapText="1"/>
    </xf>
    <xf numFmtId="0" fontId="34" fillId="0" borderId="24"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4" fillId="0" borderId="22" xfId="0" applyFont="1" applyBorder="1" applyAlignment="1">
      <alignment vertical="center"/>
    </xf>
    <xf numFmtId="4" fontId="29" fillId="0" borderId="1" xfId="0" applyNumberFormat="1" applyFont="1" applyBorder="1" applyAlignment="1">
      <alignment horizontal="center" vertical="center"/>
    </xf>
    <xf numFmtId="4" fontId="29" fillId="0" borderId="16" xfId="0" applyNumberFormat="1" applyFont="1" applyBorder="1" applyAlignment="1">
      <alignment horizontal="center" vertical="center"/>
    </xf>
    <xf numFmtId="0" fontId="27" fillId="0" borderId="24" xfId="0" applyFont="1" applyBorder="1"/>
    <xf numFmtId="0" fontId="27" fillId="0" borderId="28" xfId="0" applyFont="1" applyBorder="1"/>
    <xf numFmtId="0" fontId="37" fillId="0" borderId="24" xfId="0" applyFont="1" applyBorder="1"/>
    <xf numFmtId="0" fontId="37" fillId="0" borderId="28" xfId="0" applyFont="1" applyBorder="1"/>
    <xf numFmtId="0" fontId="34" fillId="0" borderId="24" xfId="0" applyFont="1" applyBorder="1" applyAlignment="1">
      <alignment horizontal="center" wrapText="1"/>
    </xf>
    <xf numFmtId="0" fontId="34" fillId="6" borderId="16" xfId="0" applyFont="1" applyFill="1" applyBorder="1" applyAlignment="1">
      <alignment horizontal="center" vertical="center"/>
    </xf>
    <xf numFmtId="0" fontId="34" fillId="6" borderId="21" xfId="0" applyFont="1" applyFill="1" applyBorder="1" applyAlignment="1">
      <alignment horizontal="center" vertical="center"/>
    </xf>
    <xf numFmtId="0" fontId="37" fillId="0" borderId="28" xfId="0" applyFont="1" applyBorder="1" applyAlignment="1">
      <alignment horizontal="center" vertical="center"/>
    </xf>
    <xf numFmtId="0" fontId="30" fillId="0" borderId="16" xfId="0" applyFont="1" applyBorder="1" applyAlignment="1">
      <alignment horizontal="center" vertical="top" wrapText="1"/>
    </xf>
    <xf numFmtId="0" fontId="34" fillId="0" borderId="24" xfId="0" applyFont="1" applyBorder="1" applyAlignment="1">
      <alignment horizontal="center" vertical="top"/>
    </xf>
    <xf numFmtId="0" fontId="34" fillId="0" borderId="21" xfId="0" applyFont="1" applyBorder="1" applyAlignment="1">
      <alignment horizontal="center" vertical="top"/>
    </xf>
    <xf numFmtId="0" fontId="30" fillId="6" borderId="16" xfId="0" applyFont="1" applyFill="1" applyBorder="1" applyAlignment="1">
      <alignment horizontal="center" vertical="top" wrapText="1"/>
    </xf>
    <xf numFmtId="0" fontId="34" fillId="6" borderId="16" xfId="0" applyFont="1" applyFill="1" applyBorder="1" applyAlignment="1">
      <alignment horizontal="center" vertical="top" wrapText="1"/>
    </xf>
    <xf numFmtId="0" fontId="34" fillId="6" borderId="16" xfId="0" applyFont="1" applyFill="1" applyBorder="1" applyAlignment="1">
      <alignment horizontal="center" vertical="center" wrapText="1"/>
    </xf>
    <xf numFmtId="0" fontId="30" fillId="0" borderId="21" xfId="0" applyFont="1" applyBorder="1" applyAlignment="1">
      <alignment horizontal="center" vertical="top" wrapText="1"/>
    </xf>
    <xf numFmtId="0" fontId="34" fillId="0" borderId="21" xfId="0" applyFont="1" applyBorder="1" applyAlignment="1">
      <alignment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34" fillId="0" borderId="3" xfId="0" applyFont="1" applyBorder="1" applyAlignment="1">
      <alignment horizontal="center" vertical="center"/>
    </xf>
    <xf numFmtId="0" fontId="31" fillId="0" borderId="2" xfId="0" applyFont="1" applyBorder="1" applyAlignment="1">
      <alignment horizontal="center" vertical="center" wrapText="1"/>
    </xf>
    <xf numFmtId="0" fontId="37" fillId="0" borderId="17"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34" fillId="0" borderId="2" xfId="0" applyFont="1" applyBorder="1" applyAlignment="1">
      <alignment horizontal="center" vertical="center" wrapText="1"/>
    </xf>
    <xf numFmtId="4" fontId="29" fillId="0" borderId="3"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0" fontId="30" fillId="0" borderId="16" xfId="0" applyFont="1" applyBorder="1" applyAlignment="1">
      <alignment vertical="center"/>
    </xf>
    <xf numFmtId="0" fontId="34" fillId="6" borderId="24" xfId="0" applyFont="1" applyFill="1" applyBorder="1" applyAlignment="1">
      <alignment horizontal="center" vertical="center"/>
    </xf>
    <xf numFmtId="4" fontId="29" fillId="0" borderId="19" xfId="0" applyNumberFormat="1" applyFont="1" applyBorder="1" applyAlignment="1">
      <alignment horizontal="center" vertical="center"/>
    </xf>
    <xf numFmtId="0" fontId="29" fillId="0" borderId="22" xfId="0" applyFont="1" applyBorder="1"/>
    <xf numFmtId="0" fontId="30" fillId="0" borderId="20" xfId="0" applyFont="1" applyBorder="1" applyAlignment="1">
      <alignment horizontal="center" vertical="center"/>
    </xf>
    <xf numFmtId="0" fontId="34" fillId="0" borderId="23" xfId="0" applyFont="1" applyBorder="1"/>
    <xf numFmtId="4" fontId="37" fillId="6" borderId="19" xfId="0" applyNumberFormat="1" applyFont="1" applyFill="1" applyBorder="1" applyAlignment="1">
      <alignment horizontal="center" vertical="center"/>
    </xf>
    <xf numFmtId="0" fontId="29" fillId="0" borderId="25" xfId="0" applyFont="1" applyBorder="1"/>
    <xf numFmtId="0" fontId="30" fillId="6" borderId="20" xfId="0" applyFont="1" applyFill="1" applyBorder="1" applyAlignment="1">
      <alignment horizontal="center" vertical="center"/>
    </xf>
    <xf numFmtId="0" fontId="34" fillId="0" borderId="27" xfId="0" applyFont="1" applyBorder="1"/>
    <xf numFmtId="4" fontId="37" fillId="0" borderId="19" xfId="0" applyNumberFormat="1" applyFont="1" applyBorder="1" applyAlignment="1">
      <alignment horizontal="center" vertical="center"/>
    </xf>
    <xf numFmtId="4" fontId="29" fillId="0" borderId="1" xfId="0" applyNumberFormat="1" applyFont="1" applyBorder="1" applyAlignment="1">
      <alignment horizontal="center" vertical="center" wrapText="1"/>
    </xf>
    <xf numFmtId="4" fontId="37" fillId="0" borderId="19"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0" fontId="25" fillId="0" borderId="3" xfId="0" applyFont="1" applyBorder="1" applyAlignment="1">
      <alignment horizontal="center" vertical="center" wrapText="1"/>
    </xf>
    <xf numFmtId="4" fontId="34" fillId="0" borderId="1" xfId="2" applyNumberFormat="1" applyFont="1" applyBorder="1" applyAlignment="1">
      <alignment horizontal="center" vertical="center" wrapText="1"/>
    </xf>
    <xf numFmtId="0" fontId="34" fillId="0" borderId="1" xfId="2" applyFont="1" applyBorder="1" applyAlignment="1">
      <alignment horizontal="center" vertical="center" wrapText="1"/>
    </xf>
    <xf numFmtId="4" fontId="27" fillId="0" borderId="1" xfId="0" applyNumberFormat="1"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29" fillId="0" borderId="1" xfId="2" applyFont="1" applyBorder="1" applyAlignment="1">
      <alignment horizontal="center" vertical="center" wrapText="1"/>
    </xf>
    <xf numFmtId="0" fontId="29" fillId="0" borderId="5" xfId="0" applyFont="1" applyBorder="1" applyAlignment="1">
      <alignment horizontal="center" vertical="center" wrapText="1"/>
    </xf>
    <xf numFmtId="0" fontId="27" fillId="0" borderId="2" xfId="0" applyFont="1" applyBorder="1" applyAlignment="1">
      <alignment horizontal="center" vertical="center" wrapText="1"/>
    </xf>
    <xf numFmtId="4" fontId="27" fillId="0" borderId="1"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2" xfId="0" applyFont="1" applyBorder="1" applyAlignment="1">
      <alignment horizontal="center" vertical="center"/>
    </xf>
    <xf numFmtId="4" fontId="27" fillId="0" borderId="3" xfId="0" applyNumberFormat="1" applyFont="1" applyBorder="1" applyAlignment="1">
      <alignment horizontal="center" vertical="center"/>
    </xf>
    <xf numFmtId="4" fontId="27" fillId="0" borderId="2" xfId="0" applyNumberFormat="1" applyFont="1" applyBorder="1" applyAlignment="1">
      <alignment horizontal="center" vertical="center"/>
    </xf>
    <xf numFmtId="4" fontId="27" fillId="0" borderId="5" xfId="0" applyNumberFormat="1" applyFont="1" applyBorder="1" applyAlignment="1">
      <alignment horizontal="center" vertical="center"/>
    </xf>
    <xf numFmtId="0" fontId="34" fillId="0" borderId="5" xfId="0" applyFont="1" applyBorder="1" applyAlignment="1">
      <alignment horizontal="center" vertical="center" wrapText="1"/>
    </xf>
    <xf numFmtId="0" fontId="34" fillId="0" borderId="5" xfId="0" applyFont="1" applyBorder="1" applyAlignment="1">
      <alignment horizontal="center" vertical="center"/>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15" xfId="0" applyFont="1" applyBorder="1" applyAlignment="1">
      <alignment horizontal="center" vertical="center"/>
    </xf>
    <xf numFmtId="0" fontId="50" fillId="0" borderId="39" xfId="0" applyFont="1" applyBorder="1" applyAlignment="1">
      <alignment horizontal="center" vertical="center"/>
    </xf>
    <xf numFmtId="0" fontId="50" fillId="0" borderId="38" xfId="0" applyFont="1" applyBorder="1" applyAlignment="1">
      <alignment horizontal="center" vertical="center"/>
    </xf>
    <xf numFmtId="0" fontId="0" fillId="0" borderId="3" xfId="0" applyBorder="1" applyAlignment="1">
      <alignment horizontal="center" vertical="center" wrapText="1"/>
    </xf>
    <xf numFmtId="4" fontId="47" fillId="0" borderId="1" xfId="0" applyNumberFormat="1" applyFont="1" applyBorder="1" applyAlignment="1">
      <alignment horizontal="right" vertical="center" wrapText="1"/>
    </xf>
    <xf numFmtId="4" fontId="47" fillId="0" borderId="3" xfId="0" applyNumberFormat="1" applyFont="1" applyBorder="1" applyAlignment="1">
      <alignment horizontal="right" vertical="center" wrapText="1"/>
    </xf>
    <xf numFmtId="4" fontId="25" fillId="0" borderId="3"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4" fontId="47" fillId="0" borderId="5" xfId="0" applyNumberFormat="1" applyFont="1" applyBorder="1" applyAlignment="1">
      <alignment horizontal="center" vertical="center" wrapText="1"/>
    </xf>
    <xf numFmtId="4" fontId="47"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1" xfId="0"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4" fontId="47" fillId="0" borderId="12" xfId="0" applyNumberFormat="1" applyFont="1" applyBorder="1" applyAlignment="1">
      <alignment horizontal="center" vertical="center" wrapText="1"/>
    </xf>
    <xf numFmtId="4" fontId="30" fillId="0" borderId="40" xfId="0" applyNumberFormat="1" applyFont="1" applyBorder="1" applyAlignment="1">
      <alignment horizontal="center" vertical="center"/>
    </xf>
    <xf numFmtId="4" fontId="30" fillId="0" borderId="0" xfId="0" applyNumberFormat="1" applyFont="1" applyBorder="1" applyAlignment="1">
      <alignment horizontal="center" vertical="center"/>
    </xf>
    <xf numFmtId="4" fontId="30"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8" xfId="0" applyFont="1" applyBorder="1" applyAlignment="1">
      <alignment horizontal="center" vertical="center"/>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31"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0" xfId="0" applyAlignment="1">
      <alignment wrapText="1"/>
    </xf>
    <xf numFmtId="0" fontId="1" fillId="0" borderId="0" xfId="0" applyFont="1" applyAlignment="1">
      <alignment wrapText="1"/>
    </xf>
    <xf numFmtId="0" fontId="1" fillId="0" borderId="0" xfId="5" applyFont="1" applyAlignment="1">
      <alignment horizontal="center" vertical="center" wrapText="1"/>
    </xf>
    <xf numFmtId="0" fontId="55" fillId="0" borderId="0" xfId="9"/>
    <xf numFmtId="0" fontId="56" fillId="0" borderId="0" xfId="9" applyFont="1"/>
    <xf numFmtId="0" fontId="55" fillId="5" borderId="0" xfId="9" applyFill="1"/>
    <xf numFmtId="0" fontId="55" fillId="0" borderId="0" xfId="9" applyBorder="1"/>
    <xf numFmtId="4" fontId="57" fillId="5" borderId="0" xfId="9" applyNumberFormat="1" applyFont="1" applyFill="1" applyBorder="1" applyAlignment="1">
      <alignment horizontal="right"/>
    </xf>
    <xf numFmtId="0" fontId="46" fillId="0" borderId="9" xfId="9" applyFont="1" applyFill="1" applyBorder="1" applyAlignment="1">
      <alignment horizontal="left" vertical="center" wrapText="1"/>
    </xf>
    <xf numFmtId="4" fontId="57" fillId="5" borderId="1" xfId="9" applyNumberFormat="1" applyFont="1" applyFill="1" applyBorder="1" applyAlignment="1">
      <alignment horizontal="right"/>
    </xf>
    <xf numFmtId="4" fontId="58" fillId="0" borderId="1" xfId="9" applyNumberFormat="1" applyFont="1" applyFill="1" applyBorder="1" applyAlignment="1">
      <alignment horizontal="center" vertical="center" wrapText="1"/>
    </xf>
    <xf numFmtId="0" fontId="58" fillId="0" borderId="9" xfId="9" applyFont="1" applyFill="1" applyBorder="1" applyAlignment="1">
      <alignment horizontal="center" vertical="center" wrapText="1"/>
    </xf>
    <xf numFmtId="0" fontId="58" fillId="0" borderId="11"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9" fillId="0" borderId="1" xfId="9" applyFont="1" applyFill="1" applyBorder="1" applyAlignment="1">
      <alignment vertical="center"/>
    </xf>
    <xf numFmtId="0" fontId="60" fillId="0" borderId="9" xfId="9" applyFont="1" applyFill="1" applyBorder="1" applyAlignment="1">
      <alignment horizontal="left" vertical="center" wrapText="1"/>
    </xf>
    <xf numFmtId="0" fontId="46" fillId="0" borderId="1" xfId="9" applyFont="1" applyFill="1" applyBorder="1" applyAlignment="1">
      <alignment horizontal="left" vertical="center" wrapText="1"/>
    </xf>
    <xf numFmtId="4" fontId="59" fillId="0" borderId="2" xfId="9" applyNumberFormat="1" applyFont="1" applyFill="1" applyBorder="1" applyAlignment="1">
      <alignment horizontal="center" vertical="center" wrapText="1"/>
    </xf>
    <xf numFmtId="4" fontId="59" fillId="0" borderId="1" xfId="9" applyNumberFormat="1" applyFont="1" applyFill="1" applyBorder="1" applyAlignment="1">
      <alignment horizontal="center" vertical="center" wrapText="1"/>
    </xf>
    <xf numFmtId="0" fontId="59" fillId="0" borderId="1" xfId="9" applyFont="1" applyFill="1" applyBorder="1" applyAlignment="1">
      <alignment horizontal="center" vertical="center" wrapText="1"/>
    </xf>
    <xf numFmtId="0" fontId="59" fillId="0" borderId="1" xfId="9" applyFont="1" applyFill="1" applyBorder="1" applyAlignment="1">
      <alignment horizontal="left" vertical="center" wrapText="1"/>
    </xf>
    <xf numFmtId="0" fontId="59" fillId="0" borderId="1" xfId="9" applyFont="1" applyFill="1" applyBorder="1" applyAlignment="1">
      <alignment horizontal="center" vertical="center"/>
    </xf>
    <xf numFmtId="4" fontId="57" fillId="5" borderId="1" xfId="9" applyNumberFormat="1" applyFont="1" applyFill="1" applyBorder="1" applyAlignment="1">
      <alignment horizontal="center"/>
    </xf>
    <xf numFmtId="4" fontId="59" fillId="0" borderId="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0" fontId="46" fillId="0" borderId="38" xfId="9" applyFont="1" applyFill="1" applyBorder="1" applyAlignment="1">
      <alignment horizontal="left" vertical="center" wrapText="1"/>
    </xf>
    <xf numFmtId="4" fontId="61" fillId="0" borderId="12" xfId="9" applyNumberFormat="1" applyFont="1" applyFill="1" applyBorder="1" applyAlignment="1">
      <alignment horizontal="center" vertical="center" wrapText="1"/>
    </xf>
    <xf numFmtId="4" fontId="61" fillId="0" borderId="12" xfId="9" applyNumberFormat="1" applyFont="1" applyFill="1" applyBorder="1" applyAlignment="1">
      <alignment horizontal="left" vertical="center" wrapText="1"/>
    </xf>
    <xf numFmtId="0" fontId="61" fillId="0" borderId="12" xfId="9" applyFont="1" applyFill="1" applyBorder="1" applyAlignment="1">
      <alignment horizontal="left" vertical="center" wrapText="1"/>
    </xf>
    <xf numFmtId="0" fontId="59" fillId="0" borderId="12" xfId="9" applyFont="1" applyFill="1" applyBorder="1" applyAlignment="1">
      <alignment horizontal="left" vertical="center" wrapText="1"/>
    </xf>
    <xf numFmtId="0" fontId="58" fillId="0" borderId="12" xfId="9" applyFont="1" applyFill="1" applyBorder="1" applyAlignment="1">
      <alignment horizontal="center" vertical="center" wrapText="1"/>
    </xf>
    <xf numFmtId="0" fontId="59" fillId="0" borderId="14" xfId="9" applyFont="1" applyFill="1" applyBorder="1" applyAlignment="1">
      <alignment vertical="center"/>
    </xf>
    <xf numFmtId="0" fontId="59" fillId="0" borderId="2" xfId="9" applyFont="1" applyFill="1" applyBorder="1" applyAlignment="1">
      <alignment vertical="center"/>
    </xf>
    <xf numFmtId="0" fontId="59" fillId="0" borderId="3" xfId="9" applyFont="1" applyFill="1" applyBorder="1" applyAlignment="1">
      <alignment vertical="center"/>
    </xf>
    <xf numFmtId="0" fontId="58" fillId="0" borderId="1" xfId="9" applyFont="1" applyFill="1" applyBorder="1" applyAlignment="1">
      <alignment vertical="center" wrapText="1"/>
    </xf>
    <xf numFmtId="4" fontId="61" fillId="0" borderId="1" xfId="9" applyNumberFormat="1" applyFont="1" applyFill="1" applyBorder="1" applyAlignment="1">
      <alignment horizontal="center" vertical="center" wrapText="1"/>
    </xf>
    <xf numFmtId="4" fontId="61" fillId="0" borderId="1" xfId="9" applyNumberFormat="1" applyFont="1" applyFill="1" applyBorder="1" applyAlignment="1">
      <alignment horizontal="left" vertical="center" wrapText="1"/>
    </xf>
    <xf numFmtId="4" fontId="59" fillId="0" borderId="1" xfId="9" applyNumberFormat="1" applyFont="1" applyFill="1" applyBorder="1" applyAlignment="1">
      <alignment horizontal="left" vertical="center" wrapText="1"/>
    </xf>
    <xf numFmtId="0" fontId="59" fillId="0" borderId="3" xfId="9" applyFont="1" applyFill="1" applyBorder="1" applyAlignment="1">
      <alignment horizontal="center" vertical="center" wrapText="1"/>
    </xf>
    <xf numFmtId="0" fontId="56" fillId="5" borderId="0" xfId="9" applyFont="1" applyFill="1" applyBorder="1"/>
    <xf numFmtId="0" fontId="61" fillId="5" borderId="0" xfId="9" applyFont="1" applyFill="1" applyBorder="1" applyAlignment="1">
      <alignment horizontal="left" vertical="center" wrapText="1"/>
    </xf>
    <xf numFmtId="0" fontId="61" fillId="5" borderId="13" xfId="9" applyFont="1" applyFill="1" applyBorder="1" applyAlignment="1">
      <alignment horizontal="left" vertical="center" wrapText="1"/>
    </xf>
    <xf numFmtId="0" fontId="56" fillId="0" borderId="0" xfId="9" applyFont="1" applyBorder="1"/>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2" fillId="0" borderId="1" xfId="9" applyFont="1" applyBorder="1" applyAlignment="1">
      <alignment vertical="center" wrapText="1"/>
    </xf>
    <xf numFmtId="166" fontId="58" fillId="0" borderId="1" xfId="9" applyNumberFormat="1" applyFont="1" applyFill="1" applyBorder="1" applyAlignment="1">
      <alignment horizontal="center" vertical="center" wrapText="1"/>
    </xf>
    <xf numFmtId="0" fontId="58"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4" fontId="57" fillId="0" borderId="1"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9" fillId="0" borderId="1" xfId="9" applyNumberFormat="1" applyFont="1" applyFill="1" applyBorder="1" applyAlignment="1">
      <alignment horizontal="center" vertical="center" wrapText="1"/>
    </xf>
    <xf numFmtId="166" fontId="59" fillId="0" borderId="1" xfId="9" applyNumberFormat="1" applyFont="1" applyFill="1" applyBorder="1" applyAlignment="1">
      <alignment horizontal="center" vertical="center" wrapText="1"/>
    </xf>
    <xf numFmtId="0" fontId="58" fillId="0" borderId="1" xfId="9" applyFont="1" applyFill="1" applyBorder="1" applyAlignment="1">
      <alignment horizontal="left" vertical="center" wrapText="1"/>
    </xf>
    <xf numFmtId="167" fontId="58" fillId="0" borderId="3" xfId="9" applyNumberFormat="1" applyFont="1" applyFill="1" applyBorder="1" applyAlignment="1">
      <alignment horizontal="center" vertical="center" wrapText="1"/>
    </xf>
    <xf numFmtId="4" fontId="57" fillId="5" borderId="3"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0" xfId="9" applyNumberFormat="1" applyFont="1" applyFill="1" applyBorder="1" applyAlignment="1">
      <alignment horizontal="center" vertical="center" wrapText="1"/>
    </xf>
    <xf numFmtId="167" fontId="58" fillId="0" borderId="1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4" fontId="57" fillId="5" borderId="9" xfId="9" applyNumberFormat="1" applyFont="1" applyFill="1" applyBorder="1" applyAlignment="1">
      <alignment horizontal="right"/>
    </xf>
    <xf numFmtId="4" fontId="57" fillId="5" borderId="2" xfId="9" applyNumberFormat="1" applyFont="1" applyFill="1" applyBorder="1" applyAlignment="1">
      <alignment horizontal="right"/>
    </xf>
    <xf numFmtId="0" fontId="58" fillId="0" borderId="0" xfId="9" applyFont="1" applyFill="1" applyBorder="1" applyAlignment="1">
      <alignment horizontal="center" vertical="center" wrapText="1"/>
    </xf>
    <xf numFmtId="0" fontId="58" fillId="0" borderId="13" xfId="9" applyFont="1" applyFill="1" applyBorder="1" applyAlignment="1">
      <alignment horizontal="center" vertical="center" wrapText="1"/>
    </xf>
    <xf numFmtId="0" fontId="58" fillId="0" borderId="2" xfId="9" applyFont="1" applyFill="1" applyBorder="1" applyAlignment="1">
      <alignment horizontal="left" vertical="center" wrapText="1"/>
    </xf>
    <xf numFmtId="0" fontId="60" fillId="0" borderId="2" xfId="9" applyFont="1" applyFill="1" applyBorder="1" applyAlignment="1">
      <alignment horizontal="left" vertical="center" wrapText="1"/>
    </xf>
    <xf numFmtId="0" fontId="58" fillId="0" borderId="2" xfId="9" applyFont="1" applyFill="1" applyBorder="1" applyAlignment="1">
      <alignment horizontal="center" vertical="center" wrapText="1"/>
    </xf>
    <xf numFmtId="167" fontId="59" fillId="0" borderId="2" xfId="9" applyNumberFormat="1" applyFont="1" applyFill="1" applyBorder="1" applyAlignment="1">
      <alignment horizontal="center" vertical="center" wrapText="1"/>
    </xf>
    <xf numFmtId="166" fontId="59" fillId="0" borderId="2" xfId="9" applyNumberFormat="1" applyFont="1" applyFill="1" applyBorder="1" applyAlignment="1">
      <alignment horizontal="center" vertical="center" wrapText="1"/>
    </xf>
    <xf numFmtId="4" fontId="58" fillId="0" borderId="2" xfId="9" applyNumberFormat="1" applyFont="1" applyFill="1" applyBorder="1" applyAlignment="1">
      <alignment horizontal="center" vertical="center" wrapText="1"/>
    </xf>
    <xf numFmtId="4" fontId="59" fillId="0" borderId="2" xfId="9" applyNumberFormat="1" applyFont="1" applyFill="1" applyBorder="1" applyAlignment="1">
      <alignment horizontal="center" vertical="center" wrapText="1"/>
    </xf>
    <xf numFmtId="0" fontId="63" fillId="5" borderId="1" xfId="9" applyFont="1" applyFill="1" applyBorder="1" applyAlignment="1">
      <alignment vertical="center" wrapText="1"/>
    </xf>
    <xf numFmtId="4" fontId="58" fillId="0" borderId="2" xfId="9" applyNumberFormat="1" applyFont="1" applyFill="1" applyBorder="1" applyAlignment="1">
      <alignment horizontal="center" vertical="center" wrapText="1"/>
    </xf>
    <xf numFmtId="0" fontId="64" fillId="5" borderId="1" xfId="9" applyFont="1" applyFill="1" applyBorder="1" applyAlignment="1">
      <alignment vertical="center" wrapText="1"/>
    </xf>
    <xf numFmtId="4" fontId="58" fillId="0" borderId="3" xfId="9" applyNumberFormat="1" applyFont="1" applyFill="1" applyBorder="1" applyAlignment="1">
      <alignment horizontal="center" vertical="center" wrapText="1"/>
    </xf>
    <xf numFmtId="0" fontId="64" fillId="5" borderId="2" xfId="9" applyFont="1" applyFill="1" applyBorder="1" applyAlignment="1">
      <alignment vertical="center" wrapText="1"/>
    </xf>
    <xf numFmtId="4" fontId="59" fillId="0" borderId="1" xfId="9" quotePrefix="1" applyNumberFormat="1" applyFont="1" applyFill="1" applyBorder="1" applyAlignment="1">
      <alignment horizontal="center" vertical="center" wrapText="1"/>
    </xf>
    <xf numFmtId="0" fontId="62" fillId="0" borderId="0" xfId="9" applyFont="1" applyBorder="1" applyAlignment="1">
      <alignment vertical="center" wrapText="1"/>
    </xf>
    <xf numFmtId="3" fontId="65" fillId="0" borderId="1" xfId="9" applyNumberFormat="1" applyFont="1" applyBorder="1" applyAlignment="1">
      <alignment horizontal="center" vertical="center"/>
    </xf>
    <xf numFmtId="3" fontId="65" fillId="5" borderId="1" xfId="9" applyNumberFormat="1" applyFont="1" applyFill="1" applyBorder="1" applyAlignment="1">
      <alignment horizontal="center" vertical="center"/>
    </xf>
    <xf numFmtId="49" fontId="65" fillId="0" borderId="1" xfId="9" applyNumberFormat="1" applyFont="1" applyBorder="1" applyAlignment="1">
      <alignment horizontal="center" vertical="center" wrapText="1"/>
    </xf>
    <xf numFmtId="0" fontId="65" fillId="0" borderId="1" xfId="9" applyFont="1" applyBorder="1" applyAlignment="1">
      <alignment horizontal="center" vertical="center" wrapText="1"/>
    </xf>
    <xf numFmtId="0" fontId="65" fillId="0" borderId="0" xfId="9" applyFont="1" applyBorder="1" applyAlignment="1">
      <alignment horizontal="center" vertical="center" wrapText="1"/>
    </xf>
    <xf numFmtId="0" fontId="65" fillId="0" borderId="1" xfId="9" applyFont="1" applyBorder="1" applyAlignment="1">
      <alignment horizontal="center" vertical="center"/>
    </xf>
    <xf numFmtId="0" fontId="66" fillId="10" borderId="1" xfId="9" applyFont="1" applyFill="1" applyBorder="1" applyAlignment="1"/>
    <xf numFmtId="0" fontId="67" fillId="10" borderId="1" xfId="9" applyFont="1" applyFill="1" applyBorder="1" applyAlignment="1"/>
    <xf numFmtId="0" fontId="68" fillId="10" borderId="1" xfId="9" applyFont="1" applyFill="1" applyBorder="1" applyAlignment="1">
      <alignment horizontal="center" vertical="center" wrapText="1"/>
    </xf>
    <xf numFmtId="0" fontId="68" fillId="10" borderId="2" xfId="9" applyFont="1" applyFill="1" applyBorder="1" applyAlignment="1">
      <alignment horizontal="center" vertical="center" wrapText="1"/>
    </xf>
    <xf numFmtId="0" fontId="68" fillId="10" borderId="1" xfId="9" applyFont="1" applyFill="1" applyBorder="1" applyAlignment="1">
      <alignment horizontal="center" vertical="center" wrapText="1"/>
    </xf>
    <xf numFmtId="0" fontId="68" fillId="10" borderId="5" xfId="9" applyFont="1" applyFill="1" applyBorder="1" applyAlignment="1">
      <alignment horizontal="center" vertical="center" wrapText="1"/>
    </xf>
    <xf numFmtId="0" fontId="69" fillId="10" borderId="1" xfId="9" applyFont="1" applyFill="1" applyBorder="1" applyAlignment="1">
      <alignment horizontal="center" vertical="center" wrapText="1"/>
    </xf>
    <xf numFmtId="0" fontId="68" fillId="10" borderId="3" xfId="9" applyFont="1" applyFill="1" applyBorder="1" applyAlignment="1">
      <alignment horizontal="center" vertical="center" wrapText="1"/>
    </xf>
    <xf numFmtId="168" fontId="59" fillId="0" borderId="0" xfId="9" applyNumberFormat="1" applyFont="1" applyBorder="1" applyAlignment="1"/>
    <xf numFmtId="168" fontId="70" fillId="0" borderId="12" xfId="9" applyNumberFormat="1" applyFont="1" applyBorder="1" applyAlignment="1">
      <alignment horizontal="center" vertical="center"/>
    </xf>
    <xf numFmtId="168" fontId="70" fillId="0" borderId="14" xfId="9" applyNumberFormat="1" applyFont="1" applyBorder="1" applyAlignment="1">
      <alignment horizontal="center" vertical="center" wrapText="1"/>
    </xf>
    <xf numFmtId="0" fontId="55" fillId="0" borderId="0" xfId="9" applyFill="1"/>
    <xf numFmtId="0" fontId="56" fillId="0" borderId="0" xfId="9" applyFont="1" applyFill="1"/>
    <xf numFmtId="168" fontId="59" fillId="0" borderId="0" xfId="9" applyNumberFormat="1" applyFont="1" applyFill="1" applyBorder="1" applyAlignment="1">
      <alignment horizontal="center" vertical="center" wrapText="1"/>
    </xf>
    <xf numFmtId="168" fontId="59" fillId="0" borderId="13" xfId="9" applyNumberFormat="1" applyFont="1" applyFill="1" applyBorder="1" applyAlignment="1">
      <alignment horizontal="center" vertical="center" wrapText="1"/>
    </xf>
    <xf numFmtId="0" fontId="61" fillId="11" borderId="0" xfId="9" applyFont="1" applyFill="1" applyBorder="1" applyAlignment="1">
      <alignment horizontal="center" vertical="center" wrapText="1"/>
    </xf>
    <xf numFmtId="0" fontId="61" fillId="11" borderId="13" xfId="9" applyFont="1" applyFill="1" applyBorder="1" applyAlignment="1">
      <alignment horizontal="center" vertical="center" wrapText="1"/>
    </xf>
    <xf numFmtId="0" fontId="55" fillId="0" borderId="0" xfId="9" applyBorder="1" applyAlignment="1">
      <alignment horizontal="right" vertical="center"/>
    </xf>
    <xf numFmtId="0" fontId="59" fillId="0" borderId="0" xfId="9" applyFont="1" applyBorder="1" applyAlignment="1">
      <alignment horizontal="right" vertical="center"/>
    </xf>
    <xf numFmtId="0" fontId="59" fillId="0" borderId="13" xfId="9" applyFont="1" applyBorder="1" applyAlignment="1">
      <alignment horizontal="right" vertical="center"/>
    </xf>
    <xf numFmtId="0" fontId="55" fillId="0" borderId="0" xfId="9" applyAlignment="1">
      <alignment horizontal="center"/>
    </xf>
    <xf numFmtId="0" fontId="55" fillId="0" borderId="0" xfId="9" applyAlignment="1">
      <alignment horizontal="left"/>
    </xf>
    <xf numFmtId="4" fontId="55" fillId="0" borderId="0" xfId="9" applyNumberFormat="1" applyFill="1" applyAlignment="1">
      <alignment vertical="center"/>
    </xf>
    <xf numFmtId="0" fontId="71" fillId="0" borderId="0" xfId="9" applyFont="1" applyAlignment="1">
      <alignment horizontal="left" wrapText="1"/>
    </xf>
    <xf numFmtId="0" fontId="71" fillId="12" borderId="0" xfId="9" applyFont="1" applyFill="1" applyAlignment="1">
      <alignment horizontal="left" wrapText="1"/>
    </xf>
    <xf numFmtId="0" fontId="72" fillId="0" borderId="1" xfId="9" applyFont="1" applyBorder="1" applyAlignment="1">
      <alignment horizontal="center" vertical="center" wrapText="1"/>
    </xf>
    <xf numFmtId="0" fontId="55" fillId="0" borderId="1" xfId="9" applyBorder="1"/>
    <xf numFmtId="4" fontId="73" fillId="0" borderId="1" xfId="9" applyNumberFormat="1" applyFont="1" applyBorder="1"/>
    <xf numFmtId="4" fontId="74" fillId="12" borderId="41" xfId="9" applyNumberFormat="1" applyFont="1" applyFill="1" applyBorder="1" applyAlignment="1">
      <alignment horizontal="right"/>
    </xf>
    <xf numFmtId="4" fontId="57" fillId="12" borderId="1" xfId="9" applyNumberFormat="1" applyFont="1" applyFill="1" applyBorder="1" applyAlignment="1">
      <alignment horizontal="right" wrapText="1"/>
    </xf>
    <xf numFmtId="0" fontId="46" fillId="12" borderId="1" xfId="9" applyFont="1" applyFill="1" applyBorder="1" applyAlignment="1">
      <alignment horizontal="center" vertical="center" wrapText="1"/>
    </xf>
    <xf numFmtId="0" fontId="72" fillId="12" borderId="1" xfId="9" applyFont="1" applyFill="1" applyBorder="1" applyAlignment="1">
      <alignment horizontal="center" vertical="center" wrapText="1"/>
    </xf>
    <xf numFmtId="0" fontId="73" fillId="12" borderId="1" xfId="9" applyFont="1" applyFill="1" applyBorder="1" applyAlignment="1">
      <alignment wrapText="1"/>
    </xf>
    <xf numFmtId="0" fontId="72" fillId="12" borderId="1" xfId="9" applyFont="1" applyFill="1" applyBorder="1" applyAlignment="1">
      <alignment horizontal="center"/>
    </xf>
    <xf numFmtId="0" fontId="55" fillId="12" borderId="10" xfId="9" applyFill="1" applyBorder="1" applyAlignment="1">
      <alignment horizontal="center" vertical="center" wrapText="1"/>
    </xf>
    <xf numFmtId="0" fontId="75" fillId="12" borderId="41" xfId="9" applyFont="1" applyFill="1" applyBorder="1" applyAlignment="1">
      <alignment horizontal="center" vertical="center" wrapText="1"/>
    </xf>
    <xf numFmtId="4" fontId="57" fillId="5" borderId="14" xfId="9" applyNumberFormat="1" applyFont="1" applyFill="1" applyBorder="1" applyAlignment="1" applyProtection="1">
      <alignment horizontal="right"/>
    </xf>
    <xf numFmtId="4" fontId="74" fillId="5" borderId="41" xfId="9" applyNumberFormat="1" applyFont="1" applyFill="1" applyBorder="1" applyAlignment="1">
      <alignment horizontal="right"/>
    </xf>
    <xf numFmtId="4" fontId="57" fillId="5" borderId="1" xfId="9" applyNumberFormat="1" applyFont="1" applyFill="1" applyBorder="1" applyAlignment="1">
      <alignment horizontal="right" wrapText="1"/>
    </xf>
    <xf numFmtId="0" fontId="46" fillId="5" borderId="1" xfId="9" applyFont="1" applyFill="1" applyBorder="1" applyAlignment="1">
      <alignment horizontal="center" vertical="center" wrapText="1"/>
    </xf>
    <xf numFmtId="0" fontId="73" fillId="0" borderId="1" xfId="9" applyFont="1" applyBorder="1"/>
    <xf numFmtId="0" fontId="73" fillId="0" borderId="1" xfId="9" applyFont="1" applyBorder="1" applyAlignment="1">
      <alignment wrapText="1"/>
    </xf>
    <xf numFmtId="0" fontId="72" fillId="0" borderId="1" xfId="9" applyFont="1" applyBorder="1" applyAlignment="1">
      <alignment horizontal="center"/>
    </xf>
    <xf numFmtId="0" fontId="55" fillId="0" borderId="10" xfId="9" applyBorder="1" applyAlignment="1">
      <alignment horizontal="center" vertical="center" wrapText="1"/>
    </xf>
    <xf numFmtId="0" fontId="75" fillId="13" borderId="41" xfId="9" applyFont="1" applyFill="1" applyBorder="1" applyAlignment="1">
      <alignment horizontal="center" vertical="center" wrapText="1"/>
    </xf>
    <xf numFmtId="4" fontId="57" fillId="5" borderId="42" xfId="9" applyNumberFormat="1" applyFont="1" applyFill="1" applyBorder="1" applyAlignment="1" applyProtection="1">
      <alignment horizontal="right"/>
    </xf>
    <xf numFmtId="0" fontId="76" fillId="0" borderId="0" xfId="9" applyFont="1" applyBorder="1"/>
    <xf numFmtId="4" fontId="73" fillId="5" borderId="1" xfId="9" applyNumberFormat="1" applyFont="1" applyFill="1" applyBorder="1"/>
    <xf numFmtId="0" fontId="73" fillId="0" borderId="1" xfId="9" applyFont="1" applyBorder="1" applyAlignment="1">
      <alignment vertical="center" wrapText="1"/>
    </xf>
    <xf numFmtId="0" fontId="73" fillId="5" borderId="1" xfId="9" applyFont="1" applyFill="1" applyBorder="1" applyAlignment="1">
      <alignment wrapText="1"/>
    </xf>
    <xf numFmtId="0" fontId="72" fillId="5" borderId="1" xfId="9" applyFont="1" applyFill="1" applyBorder="1" applyAlignment="1">
      <alignment horizontal="center"/>
    </xf>
    <xf numFmtId="0" fontId="55" fillId="5" borderId="10" xfId="9" applyFill="1" applyBorder="1" applyAlignment="1">
      <alignment horizontal="center" vertical="center" wrapText="1"/>
    </xf>
    <xf numFmtId="43" fontId="17" fillId="0" borderId="3" xfId="10" applyFont="1" applyFill="1" applyBorder="1" applyAlignment="1">
      <alignment horizontal="right" vertical="center" wrapText="1"/>
    </xf>
    <xf numFmtId="4" fontId="57" fillId="5" borderId="1" xfId="9" applyNumberFormat="1" applyFont="1" applyFill="1" applyBorder="1" applyAlignment="1">
      <alignment horizontal="right" vertical="center" wrapText="1"/>
    </xf>
    <xf numFmtId="0" fontId="14" fillId="0" borderId="3" xfId="9" applyFont="1" applyBorder="1" applyAlignment="1">
      <alignment horizontal="center" vertical="top" wrapText="1"/>
    </xf>
    <xf numFmtId="4" fontId="73" fillId="0" borderId="1" xfId="9" applyNumberFormat="1" applyFont="1" applyBorder="1" applyAlignment="1">
      <alignment horizontal="right"/>
    </xf>
    <xf numFmtId="4" fontId="55" fillId="0" borderId="0" xfId="9" applyNumberFormat="1"/>
    <xf numFmtId="0" fontId="73" fillId="0" borderId="1" xfId="9" applyFont="1" applyBorder="1" applyAlignment="1">
      <alignment horizontal="left"/>
    </xf>
    <xf numFmtId="0" fontId="73" fillId="0" borderId="1" xfId="9" applyFont="1" applyBorder="1" applyAlignment="1">
      <alignment horizontal="center"/>
    </xf>
    <xf numFmtId="0" fontId="73" fillId="0" borderId="11" xfId="9" applyFont="1" applyBorder="1" applyAlignment="1">
      <alignment horizontal="center"/>
    </xf>
    <xf numFmtId="0" fontId="73" fillId="0" borderId="10" xfId="9" applyFont="1" applyBorder="1" applyAlignment="1">
      <alignment horizontal="center"/>
    </xf>
    <xf numFmtId="0" fontId="73" fillId="5" borderId="10" xfId="9" applyFont="1" applyFill="1" applyBorder="1" applyAlignment="1">
      <alignment horizontal="center" vertical="center" wrapText="1"/>
    </xf>
    <xf numFmtId="0" fontId="55" fillId="0" borderId="0" xfId="9" applyAlignment="1">
      <alignment wrapText="1"/>
    </xf>
    <xf numFmtId="0" fontId="57" fillId="13" borderId="1" xfId="9" applyFont="1" applyFill="1" applyBorder="1" applyAlignment="1">
      <alignment horizontal="center" vertical="center" wrapText="1"/>
    </xf>
    <xf numFmtId="0" fontId="57" fillId="5" borderId="1" xfId="9" applyFont="1" applyFill="1" applyBorder="1" applyAlignment="1">
      <alignment vertical="center" wrapText="1"/>
    </xf>
    <xf numFmtId="0" fontId="55" fillId="0" borderId="1" xfId="9" applyBorder="1" applyAlignment="1">
      <alignment horizontal="center" vertical="center" wrapText="1"/>
    </xf>
    <xf numFmtId="0" fontId="72" fillId="0" borderId="1" xfId="9" applyFont="1" applyFill="1" applyBorder="1" applyAlignment="1">
      <alignment horizontal="center" vertical="center" wrapText="1"/>
    </xf>
    <xf numFmtId="0" fontId="73" fillId="0" borderId="1" xfId="9" applyFont="1" applyBorder="1" applyAlignment="1">
      <alignment horizontal="center" vertical="center" wrapText="1"/>
    </xf>
    <xf numFmtId="0" fontId="73" fillId="13" borderId="1" xfId="9" applyFont="1" applyFill="1" applyBorder="1" applyAlignment="1">
      <alignment horizontal="center" vertical="center" wrapText="1"/>
    </xf>
    <xf numFmtId="0" fontId="75" fillId="0" borderId="1" xfId="9" applyFont="1" applyFill="1" applyBorder="1" applyAlignment="1">
      <alignment horizontal="left" vertical="center" wrapText="1"/>
    </xf>
    <xf numFmtId="0" fontId="73" fillId="0" borderId="1" xfId="9" applyFont="1" applyFill="1" applyBorder="1" applyAlignment="1">
      <alignment horizontal="center" vertical="center" wrapText="1"/>
    </xf>
    <xf numFmtId="4" fontId="57" fillId="5" borderId="43" xfId="9" applyNumberFormat="1" applyFont="1" applyFill="1" applyBorder="1" applyAlignment="1">
      <alignment horizontal="left" wrapText="1"/>
    </xf>
    <xf numFmtId="4" fontId="57" fillId="5" borderId="44" xfId="9" applyNumberFormat="1" applyFont="1" applyFill="1" applyBorder="1" applyAlignment="1">
      <alignment horizontal="left" wrapText="1"/>
    </xf>
    <xf numFmtId="4" fontId="74" fillId="5" borderId="1" xfId="9" applyNumberFormat="1" applyFont="1" applyFill="1" applyBorder="1" applyAlignment="1">
      <alignment horizontal="right"/>
    </xf>
    <xf numFmtId="3" fontId="55" fillId="0" borderId="0" xfId="9" applyNumberFormat="1" applyAlignment="1">
      <alignment wrapText="1"/>
    </xf>
    <xf numFmtId="0" fontId="72" fillId="13" borderId="1" xfId="9" applyFont="1" applyFill="1" applyBorder="1" applyAlignment="1">
      <alignment horizontal="center" vertical="center" wrapText="1"/>
    </xf>
    <xf numFmtId="0" fontId="57" fillId="0" borderId="1" xfId="9" applyFont="1" applyBorder="1" applyAlignment="1">
      <alignment vertical="center" wrapText="1"/>
    </xf>
    <xf numFmtId="0" fontId="73" fillId="5" borderId="1" xfId="9" applyFont="1" applyFill="1" applyBorder="1" applyAlignment="1">
      <alignment horizontal="center" vertical="center" wrapText="1"/>
    </xf>
    <xf numFmtId="4" fontId="74" fillId="0" borderId="1" xfId="9" applyNumberFormat="1" applyFont="1" applyFill="1" applyBorder="1" applyAlignment="1">
      <alignment horizontal="right"/>
    </xf>
    <xf numFmtId="0" fontId="75" fillId="0" borderId="1" xfId="9" applyFont="1" applyBorder="1" applyAlignment="1">
      <alignment horizontal="left" vertical="center" wrapText="1"/>
    </xf>
    <xf numFmtId="4" fontId="77" fillId="0" borderId="0" xfId="9" applyNumberFormat="1" applyFont="1" applyBorder="1"/>
    <xf numFmtId="4" fontId="57" fillId="5" borderId="42" xfId="9" applyNumberFormat="1" applyFont="1" applyFill="1" applyBorder="1" applyAlignment="1">
      <alignment horizontal="right"/>
    </xf>
    <xf numFmtId="4" fontId="57" fillId="0" borderId="41" xfId="9" applyNumberFormat="1" applyFont="1" applyFill="1" applyBorder="1" applyAlignment="1">
      <alignment horizontal="right"/>
    </xf>
    <xf numFmtId="0" fontId="46" fillId="5" borderId="41" xfId="9" applyFont="1" applyFill="1" applyBorder="1" applyAlignment="1">
      <alignment horizontal="center" vertical="center" wrapText="1"/>
    </xf>
    <xf numFmtId="0" fontId="75" fillId="0" borderId="41" xfId="9" applyFont="1" applyBorder="1" applyAlignment="1">
      <alignment horizontal="left" vertical="center" wrapText="1"/>
    </xf>
    <xf numFmtId="0" fontId="78" fillId="0" borderId="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3" xfId="9" applyFont="1" applyBorder="1" applyAlignment="1">
      <alignment horizontal="center" vertical="center"/>
    </xf>
    <xf numFmtId="0" fontId="78" fillId="0" borderId="4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9" xfId="9" applyFont="1" applyBorder="1" applyAlignment="1">
      <alignment horizontal="center" vertical="center" wrapText="1"/>
    </xf>
    <xf numFmtId="0" fontId="78" fillId="0" borderId="10" xfId="9" applyFont="1" applyBorder="1" applyAlignment="1">
      <alignment horizontal="center" vertical="center" wrapText="1"/>
    </xf>
    <xf numFmtId="0" fontId="78" fillId="0" borderId="46" xfId="9" applyFont="1" applyBorder="1" applyAlignment="1">
      <alignment horizontal="center" vertical="center" wrapText="1"/>
    </xf>
    <xf numFmtId="0" fontId="78" fillId="0" borderId="47" xfId="9" applyFont="1" applyBorder="1" applyAlignment="1">
      <alignment horizontal="center" vertical="center" wrapText="1"/>
    </xf>
    <xf numFmtId="0" fontId="78" fillId="0" borderId="48" xfId="9" applyFont="1" applyBorder="1" applyAlignment="1">
      <alignment horizontal="center" vertical="center" wrapText="1"/>
    </xf>
    <xf numFmtId="0" fontId="78" fillId="0" borderId="49" xfId="9" applyFont="1" applyBorder="1" applyAlignment="1">
      <alignment horizontal="center" vertical="center" wrapText="1"/>
    </xf>
    <xf numFmtId="0" fontId="78" fillId="0" borderId="50" xfId="9" applyFont="1" applyBorder="1" applyAlignment="1">
      <alignment horizontal="center" vertical="center" wrapText="1"/>
    </xf>
    <xf numFmtId="169" fontId="59" fillId="0" borderId="0" xfId="9" applyNumberFormat="1" applyFont="1" applyBorder="1" applyAlignment="1"/>
    <xf numFmtId="168" fontId="59" fillId="0" borderId="0" xfId="9" applyNumberFormat="1" applyFont="1" applyBorder="1" applyAlignment="1">
      <alignment horizontal="center" vertical="center"/>
    </xf>
    <xf numFmtId="168" fontId="59" fillId="0" borderId="13" xfId="9" applyNumberFormat="1" applyFont="1" applyBorder="1" applyAlignment="1">
      <alignment horizontal="center" vertical="center"/>
    </xf>
    <xf numFmtId="168" fontId="59" fillId="0" borderId="0" xfId="9" applyNumberFormat="1" applyFont="1" applyBorder="1" applyAlignment="1">
      <alignment vertical="center"/>
    </xf>
    <xf numFmtId="168" fontId="59" fillId="0" borderId="13" xfId="9" applyNumberFormat="1" applyFont="1" applyBorder="1" applyAlignment="1">
      <alignment vertical="center"/>
    </xf>
    <xf numFmtId="0" fontId="61" fillId="9" borderId="40" xfId="9" applyFont="1" applyFill="1" applyBorder="1" applyAlignment="1">
      <alignment horizontal="center" vertical="center"/>
    </xf>
    <xf numFmtId="0" fontId="61" fillId="9" borderId="4" xfId="9" applyFont="1" applyFill="1" applyBorder="1" applyAlignment="1">
      <alignment horizontal="center" vertical="center"/>
    </xf>
    <xf numFmtId="0" fontId="59" fillId="0" borderId="11" xfId="9" applyFont="1" applyBorder="1" applyAlignment="1">
      <alignment horizontal="right" vertical="center"/>
    </xf>
    <xf numFmtId="0" fontId="59" fillId="0" borderId="10" xfId="9" applyFont="1" applyBorder="1" applyAlignment="1">
      <alignment horizontal="right" vertical="center"/>
    </xf>
    <xf numFmtId="0" fontId="55" fillId="0" borderId="0" xfId="9" applyFill="1" applyBorder="1"/>
    <xf numFmtId="0" fontId="79" fillId="0" borderId="0" xfId="9" applyFont="1" applyFill="1" applyBorder="1" applyAlignment="1">
      <alignment horizontal="center" vertical="center"/>
    </xf>
    <xf numFmtId="4" fontId="79" fillId="0" borderId="0" xfId="9" applyNumberFormat="1" applyFont="1" applyFill="1" applyBorder="1" applyAlignment="1">
      <alignment horizontal="center" vertical="center" wrapText="1"/>
    </xf>
    <xf numFmtId="4" fontId="79" fillId="0" borderId="0" xfId="9" quotePrefix="1" applyNumberFormat="1"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0" xfId="9" applyFont="1" applyFill="1" applyBorder="1" applyAlignment="1">
      <alignment horizontal="left" vertical="center" wrapText="1"/>
    </xf>
    <xf numFmtId="0" fontId="51" fillId="0" borderId="0" xfId="9" applyFont="1" applyFill="1" applyBorder="1" applyAlignment="1">
      <alignment horizontal="center" vertical="center" wrapText="1"/>
    </xf>
    <xf numFmtId="0" fontId="80" fillId="0" borderId="0" xfId="9" applyFont="1" applyFill="1" applyBorder="1" applyAlignment="1">
      <alignment horizontal="center" vertical="center" wrapText="1"/>
    </xf>
    <xf numFmtId="4" fontId="80" fillId="0" borderId="0" xfId="9" quotePrefix="1" applyNumberFormat="1" applyFont="1" applyFill="1" applyBorder="1" applyAlignment="1">
      <alignment horizontal="center" vertical="center" wrapText="1"/>
    </xf>
    <xf numFmtId="0" fontId="80" fillId="0" borderId="0" xfId="9" applyFont="1" applyFill="1" applyBorder="1" applyAlignment="1">
      <alignment horizontal="center" vertical="center" wrapText="1"/>
    </xf>
    <xf numFmtId="0" fontId="72" fillId="0" borderId="0" xfId="9" applyFont="1"/>
    <xf numFmtId="0" fontId="51" fillId="0" borderId="1" xfId="9" applyFont="1" applyBorder="1" applyAlignment="1">
      <alignment horizontal="center" vertical="center"/>
    </xf>
    <xf numFmtId="0" fontId="72" fillId="0" borderId="1" xfId="9" applyFont="1" applyBorder="1"/>
    <xf numFmtId="4" fontId="51" fillId="0" borderId="1" xfId="9" applyNumberFormat="1" applyFont="1" applyFill="1" applyBorder="1" applyAlignment="1">
      <alignment horizontal="center" vertical="center" wrapText="1"/>
    </xf>
    <xf numFmtId="170" fontId="51" fillId="0" borderId="1" xfId="9" applyNumberFormat="1" applyFont="1" applyBorder="1" applyAlignment="1">
      <alignment horizontal="center" vertical="center"/>
    </xf>
    <xf numFmtId="4" fontId="51" fillId="5" borderId="1" xfId="9" applyNumberFormat="1" applyFont="1" applyFill="1" applyBorder="1" applyAlignment="1">
      <alignment horizontal="center" vertical="center" wrapText="1"/>
    </xf>
    <xf numFmtId="171" fontId="51" fillId="0" borderId="1" xfId="9" applyNumberFormat="1" applyFont="1" applyBorder="1" applyAlignment="1">
      <alignment horizontal="center" vertical="center"/>
    </xf>
    <xf numFmtId="0" fontId="51" fillId="0" borderId="1" xfId="9" applyFont="1" applyBorder="1" applyAlignment="1">
      <alignment horizontal="center" vertical="center" wrapText="1"/>
    </xf>
    <xf numFmtId="0" fontId="51" fillId="5" borderId="1" xfId="9" applyFont="1" applyFill="1" applyBorder="1" applyAlignment="1">
      <alignment horizontal="left" vertical="center" wrapText="1"/>
    </xf>
    <xf numFmtId="0" fontId="51" fillId="0" borderId="1" xfId="9" applyFont="1" applyFill="1" applyBorder="1" applyAlignment="1">
      <alignment horizontal="left" vertical="center" wrapText="1"/>
    </xf>
    <xf numFmtId="0" fontId="51" fillId="0" borderId="1" xfId="9" applyFont="1" applyFill="1" applyBorder="1" applyAlignment="1">
      <alignment horizontal="center" vertical="center" wrapText="1"/>
    </xf>
    <xf numFmtId="0" fontId="78" fillId="5" borderId="1" xfId="9" applyFont="1" applyFill="1" applyBorder="1" applyAlignment="1">
      <alignment horizontal="center" vertical="center" wrapText="1"/>
    </xf>
    <xf numFmtId="0" fontId="51" fillId="0" borderId="2" xfId="9" applyFont="1" applyBorder="1" applyAlignment="1">
      <alignment horizontal="center" vertical="center"/>
    </xf>
    <xf numFmtId="4" fontId="78" fillId="0" borderId="5" xfId="9" quotePrefix="1" applyNumberFormat="1" applyFont="1" applyFill="1" applyBorder="1" applyAlignment="1">
      <alignment horizontal="center" vertical="center" wrapText="1"/>
    </xf>
    <xf numFmtId="4" fontId="51" fillId="0" borderId="1" xfId="9" applyNumberFormat="1" applyFont="1" applyBorder="1" applyAlignment="1">
      <alignment horizontal="center" vertical="center"/>
    </xf>
    <xf numFmtId="164" fontId="51" fillId="0" borderId="1" xfId="11" applyFont="1" applyBorder="1" applyAlignment="1">
      <alignment vertical="center"/>
    </xf>
    <xf numFmtId="164" fontId="51" fillId="0" borderId="1" xfId="11" applyFont="1" applyBorder="1" applyAlignment="1">
      <alignment horizontal="left" vertical="center"/>
    </xf>
    <xf numFmtId="4" fontId="51" fillId="0" borderId="1" xfId="9" quotePrefix="1" applyNumberFormat="1" applyFont="1" applyFill="1" applyBorder="1" applyAlignment="1">
      <alignment horizontal="center" vertical="center" wrapText="1"/>
    </xf>
    <xf numFmtId="0" fontId="51" fillId="5" borderId="5" xfId="9" applyFont="1" applyFill="1" applyBorder="1" applyAlignment="1">
      <alignment horizontal="center" vertical="center" wrapText="1"/>
    </xf>
    <xf numFmtId="0" fontId="51" fillId="0" borderId="5" xfId="9" applyFont="1" applyFill="1" applyBorder="1" applyAlignment="1">
      <alignment horizontal="left" vertical="center" wrapText="1"/>
    </xf>
    <xf numFmtId="0" fontId="51" fillId="0" borderId="5" xfId="9" applyFont="1" applyFill="1" applyBorder="1" applyAlignment="1">
      <alignment horizontal="center" vertical="center" wrapText="1"/>
    </xf>
    <xf numFmtId="0" fontId="78" fillId="0" borderId="13" xfId="9" applyFont="1" applyFill="1" applyBorder="1" applyAlignment="1">
      <alignment horizontal="center" vertical="center" wrapText="1"/>
    </xf>
    <xf numFmtId="0" fontId="78" fillId="5" borderId="2" xfId="9" applyFont="1" applyFill="1" applyBorder="1" applyAlignment="1">
      <alignment horizontal="center" vertical="center" wrapText="1"/>
    </xf>
    <xf numFmtId="0" fontId="51" fillId="14" borderId="9" xfId="9" applyFont="1" applyFill="1" applyBorder="1" applyAlignment="1">
      <alignment horizontal="center" vertical="center"/>
    </xf>
    <xf numFmtId="4" fontId="78" fillId="14" borderId="11" xfId="9" quotePrefix="1" applyNumberFormat="1"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51" fillId="0" borderId="3" xfId="9" applyFont="1" applyBorder="1" applyAlignment="1">
      <alignment horizontal="center" vertical="center"/>
    </xf>
    <xf numFmtId="4" fontId="51" fillId="0" borderId="3" xfId="9" applyNumberFormat="1" applyFont="1" applyBorder="1" applyAlignment="1">
      <alignment horizontal="center" vertical="center" wrapText="1"/>
    </xf>
    <xf numFmtId="4" fontId="51" fillId="5" borderId="3" xfId="9" quotePrefix="1" applyNumberFormat="1" applyFont="1" applyFill="1" applyBorder="1" applyAlignment="1">
      <alignment horizontal="center" vertical="center" wrapText="1"/>
    </xf>
    <xf numFmtId="0" fontId="51" fillId="0" borderId="3" xfId="9" applyFont="1" applyBorder="1" applyAlignment="1">
      <alignment horizontal="center" vertical="center" wrapText="1"/>
    </xf>
    <xf numFmtId="0" fontId="51" fillId="5" borderId="3" xfId="9" applyFont="1" applyFill="1" applyBorder="1" applyAlignment="1">
      <alignment horizontal="left" vertical="center" wrapText="1"/>
    </xf>
    <xf numFmtId="0" fontId="51" fillId="0" borderId="3" xfId="9" applyFont="1" applyBorder="1" applyAlignment="1">
      <alignment horizontal="left" vertical="center" wrapText="1"/>
    </xf>
    <xf numFmtId="0" fontId="51" fillId="0" borderId="3" xfId="9" applyFont="1" applyFill="1" applyBorder="1" applyAlignment="1">
      <alignment horizontal="center" vertical="center" wrapText="1"/>
    </xf>
    <xf numFmtId="0" fontId="78" fillId="5" borderId="3" xfId="9" applyFont="1" applyFill="1" applyBorder="1" applyAlignment="1">
      <alignment horizontal="center" vertical="center" wrapText="1"/>
    </xf>
    <xf numFmtId="4" fontId="51" fillId="0" borderId="1" xfId="9" applyNumberFormat="1" applyFont="1" applyBorder="1" applyAlignment="1">
      <alignment horizontal="center" vertical="center" wrapText="1"/>
    </xf>
    <xf numFmtId="4" fontId="51" fillId="5" borderId="1" xfId="9" quotePrefix="1" applyNumberFormat="1" applyFont="1" applyFill="1" applyBorder="1" applyAlignment="1">
      <alignment horizontal="center" vertical="center" wrapText="1"/>
    </xf>
    <xf numFmtId="0" fontId="51" fillId="0" borderId="1" xfId="9" applyFont="1" applyBorder="1" applyAlignment="1">
      <alignment horizontal="left" vertical="center" wrapText="1"/>
    </xf>
    <xf numFmtId="0" fontId="51" fillId="0" borderId="5" xfId="9" applyFont="1" applyBorder="1" applyAlignment="1">
      <alignment horizontal="left" vertical="center" wrapText="1"/>
    </xf>
    <xf numFmtId="0" fontId="51" fillId="14" borderId="3" xfId="9" applyFont="1" applyFill="1" applyBorder="1" applyAlignment="1">
      <alignment horizontal="center" vertical="center"/>
    </xf>
    <xf numFmtId="4" fontId="78" fillId="14" borderId="3" xfId="9" quotePrefix="1" applyNumberFormat="1" applyFont="1" applyFill="1" applyBorder="1" applyAlignment="1">
      <alignment horizontal="center" vertical="center" wrapText="1"/>
    </xf>
    <xf numFmtId="4" fontId="78" fillId="14" borderId="1" xfId="9" quotePrefix="1" applyNumberFormat="1" applyFont="1" applyFill="1" applyBorder="1" applyAlignment="1">
      <alignment horizontal="center" vertical="center" wrapText="1"/>
    </xf>
    <xf numFmtId="0" fontId="78" fillId="14" borderId="9"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78" fillId="14" borderId="1" xfId="9" applyFont="1" applyFill="1" applyBorder="1" applyAlignment="1">
      <alignment horizontal="center" vertical="center" wrapText="1"/>
    </xf>
    <xf numFmtId="0" fontId="52" fillId="0" borderId="1" xfId="12" applyFont="1" applyBorder="1" applyAlignment="1">
      <alignment horizontal="center" vertical="center"/>
    </xf>
    <xf numFmtId="0" fontId="52" fillId="0" borderId="1" xfId="12" applyFont="1" applyFill="1" applyBorder="1" applyAlignment="1">
      <alignment horizontal="center" vertical="center"/>
    </xf>
    <xf numFmtId="0" fontId="81" fillId="0" borderId="1" xfId="12" applyFont="1" applyFill="1" applyBorder="1" applyAlignment="1">
      <alignment horizontal="center" vertical="center"/>
    </xf>
    <xf numFmtId="4" fontId="82" fillId="0" borderId="3" xfId="9" applyNumberFormat="1" applyFont="1" applyBorder="1" applyAlignment="1">
      <alignment horizontal="center" vertical="center" wrapText="1"/>
    </xf>
    <xf numFmtId="0" fontId="82" fillId="0" borderId="1" xfId="9" applyFont="1" applyBorder="1" applyAlignment="1">
      <alignment horizontal="center" vertical="center"/>
    </xf>
    <xf numFmtId="0" fontId="51" fillId="15" borderId="1" xfId="9" applyFont="1" applyFill="1" applyBorder="1" applyAlignment="1">
      <alignment horizontal="center" vertical="center"/>
    </xf>
    <xf numFmtId="4" fontId="78" fillId="15" borderId="1" xfId="9" quotePrefix="1" applyNumberFormat="1" applyFont="1" applyFill="1" applyBorder="1" applyAlignment="1">
      <alignment horizontal="center" vertical="center" wrapText="1"/>
    </xf>
    <xf numFmtId="0" fontId="78" fillId="15" borderId="10" xfId="9" applyFont="1" applyFill="1" applyBorder="1" applyAlignment="1">
      <alignment horizontal="center" vertical="center" wrapText="1"/>
    </xf>
    <xf numFmtId="0" fontId="78" fillId="15" borderId="1" xfId="9" applyFont="1" applyFill="1" applyBorder="1" applyAlignment="1">
      <alignment horizontal="center" vertical="center" wrapText="1"/>
    </xf>
    <xf numFmtId="0" fontId="71" fillId="16" borderId="2" xfId="9" applyFont="1" applyFill="1" applyBorder="1" applyAlignment="1">
      <alignment horizontal="center" vertical="center" wrapText="1"/>
    </xf>
    <xf numFmtId="0" fontId="72" fillId="16" borderId="1" xfId="9" applyFont="1" applyFill="1" applyBorder="1" applyAlignment="1"/>
    <xf numFmtId="0" fontId="71" fillId="16" borderId="1" xfId="9" applyFont="1" applyFill="1" applyBorder="1" applyAlignment="1">
      <alignment horizontal="center" vertical="center" wrapText="1"/>
    </xf>
    <xf numFmtId="0" fontId="71" fillId="16" borderId="5" xfId="9" applyFont="1" applyFill="1" applyBorder="1" applyAlignment="1">
      <alignment horizontal="center" vertical="center" wrapText="1"/>
    </xf>
    <xf numFmtId="0" fontId="71" fillId="16" borderId="1" xfId="9" applyFont="1" applyFill="1" applyBorder="1" applyAlignment="1">
      <alignment horizontal="center" vertical="center" wrapText="1"/>
    </xf>
    <xf numFmtId="0" fontId="71" fillId="16" borderId="3" xfId="9" applyFont="1" applyFill="1" applyBorder="1" applyAlignment="1">
      <alignment horizontal="center" vertical="center" wrapText="1"/>
    </xf>
    <xf numFmtId="168" fontId="71" fillId="0" borderId="12" xfId="9" applyNumberFormat="1" applyFont="1" applyBorder="1" applyAlignment="1">
      <alignment horizontal="center" vertical="center"/>
    </xf>
    <xf numFmtId="168" fontId="71" fillId="0" borderId="14" xfId="9" applyNumberFormat="1" applyFont="1" applyBorder="1" applyAlignment="1">
      <alignment horizontal="center" vertical="center"/>
    </xf>
    <xf numFmtId="0" fontId="83" fillId="9" borderId="15" xfId="9" applyFont="1" applyFill="1" applyBorder="1" applyAlignment="1">
      <alignment horizontal="center" vertical="center"/>
    </xf>
    <xf numFmtId="0" fontId="83" fillId="9" borderId="40" xfId="9" applyFont="1" applyFill="1" applyBorder="1" applyAlignment="1">
      <alignment horizontal="center" vertical="center"/>
    </xf>
    <xf numFmtId="0" fontId="83" fillId="9" borderId="4" xfId="9" applyFont="1" applyFill="1" applyBorder="1" applyAlignment="1">
      <alignment horizontal="center" vertical="center"/>
    </xf>
    <xf numFmtId="0" fontId="55" fillId="0" borderId="0" xfId="9" applyAlignment="1">
      <alignment horizontal="center" vertical="center"/>
    </xf>
    <xf numFmtId="0" fontId="80" fillId="0" borderId="0" xfId="9" applyFont="1" applyFill="1" applyBorder="1" applyAlignment="1">
      <alignment wrapText="1"/>
    </xf>
    <xf numFmtId="168" fontId="84" fillId="0" borderId="1" xfId="9" applyNumberFormat="1" applyFont="1" applyFill="1" applyBorder="1" applyAlignment="1">
      <alignment horizontal="center" vertical="center" wrapText="1" readingOrder="1"/>
    </xf>
    <xf numFmtId="0" fontId="72" fillId="0" borderId="9" xfId="9" applyFont="1" applyFill="1" applyBorder="1" applyAlignment="1">
      <alignment horizontal="center" vertical="center" wrapText="1"/>
    </xf>
    <xf numFmtId="0" fontId="80" fillId="0" borderId="1" xfId="9" applyFont="1" applyFill="1" applyBorder="1" applyAlignment="1"/>
    <xf numFmtId="4" fontId="85" fillId="0" borderId="1" xfId="9" applyNumberFormat="1" applyFont="1" applyFill="1" applyBorder="1" applyAlignment="1">
      <alignment horizontal="center" vertical="center" wrapText="1" readingOrder="1"/>
    </xf>
    <xf numFmtId="172" fontId="85" fillId="0" borderId="1" xfId="9" applyNumberFormat="1" applyFont="1" applyFill="1" applyBorder="1" applyAlignment="1">
      <alignment horizontal="center" vertical="center" wrapText="1" readingOrder="1"/>
    </xf>
    <xf numFmtId="173" fontId="80" fillId="0" borderId="1" xfId="9" applyNumberFormat="1" applyFont="1" applyFill="1" applyBorder="1" applyAlignment="1">
      <alignment horizontal="center" vertical="center" wrapText="1"/>
    </xf>
    <xf numFmtId="174" fontId="85" fillId="0" borderId="1" xfId="9" applyNumberFormat="1" applyFont="1" applyFill="1" applyBorder="1" applyAlignment="1">
      <alignment horizontal="center" vertical="center" wrapText="1" readingOrder="1"/>
    </xf>
    <xf numFmtId="0" fontId="85" fillId="0" borderId="1" xfId="9" applyFont="1" applyFill="1" applyBorder="1" applyAlignment="1">
      <alignment horizontal="center" vertical="center" wrapText="1" readingOrder="1"/>
    </xf>
    <xf numFmtId="0" fontId="84" fillId="0" borderId="1" xfId="9" applyFont="1" applyFill="1" applyBorder="1" applyAlignment="1">
      <alignment horizontal="left" vertical="center" wrapText="1" readingOrder="1"/>
    </xf>
    <xf numFmtId="0" fontId="86" fillId="0" borderId="1" xfId="9" applyFont="1" applyFill="1" applyBorder="1" applyAlignment="1">
      <alignment horizontal="center" vertical="center" wrapText="1" readingOrder="1"/>
    </xf>
    <xf numFmtId="0" fontId="72" fillId="0" borderId="1" xfId="9" applyFont="1" applyFill="1" applyBorder="1" applyAlignment="1">
      <alignment horizontal="left" vertical="center" wrapText="1" readingOrder="1"/>
    </xf>
    <xf numFmtId="0" fontId="86" fillId="0" borderId="1" xfId="9" applyFont="1" applyBorder="1" applyAlignment="1" applyProtection="1">
      <alignment horizontal="center" vertical="center" wrapText="1" readingOrder="1"/>
      <protection locked="0"/>
    </xf>
    <xf numFmtId="1" fontId="59" fillId="0" borderId="1" xfId="9" applyNumberFormat="1" applyFont="1" applyFill="1" applyBorder="1" applyAlignment="1">
      <alignment horizontal="center" vertical="center" wrapText="1"/>
    </xf>
    <xf numFmtId="0" fontId="55" fillId="0" borderId="1" xfId="9" applyBorder="1" applyAlignment="1">
      <alignment horizontal="center"/>
    </xf>
    <xf numFmtId="0" fontId="55" fillId="0" borderId="1" xfId="9" applyBorder="1" applyAlignment="1">
      <alignment horizontal="left" vertical="center"/>
    </xf>
    <xf numFmtId="0" fontId="55" fillId="0" borderId="1" xfId="9" applyBorder="1" applyAlignment="1">
      <alignment wrapText="1"/>
    </xf>
    <xf numFmtId="168" fontId="84" fillId="0" borderId="0" xfId="9" applyNumberFormat="1" applyFont="1" applyFill="1" applyBorder="1" applyAlignment="1">
      <alignment horizontal="center" vertical="center" wrapText="1" readingOrder="1"/>
    </xf>
    <xf numFmtId="0" fontId="72" fillId="0" borderId="0" xfId="9" applyFont="1" applyFill="1" applyBorder="1" applyAlignment="1">
      <alignment horizontal="center" vertical="center" wrapText="1"/>
    </xf>
    <xf numFmtId="3" fontId="85" fillId="0" borderId="1" xfId="9" applyNumberFormat="1" applyFont="1" applyFill="1" applyBorder="1" applyAlignment="1">
      <alignment horizontal="center" vertical="center" wrapText="1" readingOrder="1"/>
    </xf>
    <xf numFmtId="0" fontId="84" fillId="0" borderId="1" xfId="9" applyFont="1" applyBorder="1" applyAlignment="1" applyProtection="1">
      <alignment vertical="top" wrapText="1" readingOrder="1"/>
      <protection locked="0"/>
    </xf>
    <xf numFmtId="0" fontId="87" fillId="0" borderId="1" xfId="9" applyFont="1" applyFill="1" applyBorder="1" applyAlignment="1" applyProtection="1">
      <alignment horizontal="center" vertical="top" wrapText="1" readingOrder="1"/>
      <protection locked="0"/>
    </xf>
    <xf numFmtId="174" fontId="80" fillId="0" borderId="1" xfId="9" applyNumberFormat="1" applyFont="1" applyFill="1" applyBorder="1" applyAlignment="1">
      <alignment horizontal="center" vertical="center" wrapText="1"/>
    </xf>
    <xf numFmtId="0" fontId="88" fillId="0" borderId="1" xfId="9" applyFont="1" applyFill="1" applyBorder="1" applyAlignment="1">
      <alignment horizontal="center" vertical="center" wrapText="1"/>
    </xf>
    <xf numFmtId="168" fontId="88" fillId="0" borderId="1" xfId="9" applyNumberFormat="1" applyFont="1" applyFill="1" applyBorder="1" applyAlignment="1">
      <alignment horizontal="center" vertical="center" wrapText="1" readingOrder="1"/>
    </xf>
    <xf numFmtId="0" fontId="89" fillId="0" borderId="1" xfId="9" applyFont="1" applyFill="1" applyBorder="1" applyAlignment="1" applyProtection="1">
      <alignment horizontal="center" vertical="top" wrapText="1" readingOrder="1"/>
      <protection locked="0"/>
    </xf>
    <xf numFmtId="0" fontId="88" fillId="0" borderId="51" xfId="9" applyFont="1" applyBorder="1" applyAlignment="1" applyProtection="1">
      <alignment vertical="top" wrapText="1" readingOrder="1"/>
      <protection locked="0"/>
    </xf>
    <xf numFmtId="168" fontId="84" fillId="0" borderId="2" xfId="9" applyNumberFormat="1" applyFont="1" applyFill="1" applyBorder="1" applyAlignment="1">
      <alignment horizontal="center" vertical="center" wrapText="1" readingOrder="1"/>
    </xf>
    <xf numFmtId="0" fontId="72" fillId="0" borderId="2" xfId="9" applyFont="1" applyFill="1" applyBorder="1" applyAlignment="1">
      <alignment horizontal="center" vertical="center" wrapText="1"/>
    </xf>
    <xf numFmtId="172" fontId="85" fillId="10" borderId="1" xfId="9" applyNumberFormat="1" applyFont="1" applyFill="1" applyBorder="1" applyAlignment="1">
      <alignment horizontal="center" vertical="center" wrapText="1" readingOrder="1"/>
    </xf>
    <xf numFmtId="0" fontId="72" fillId="0" borderId="1" xfId="9" applyFont="1" applyFill="1" applyBorder="1" applyAlignment="1">
      <alignment vertical="center" wrapText="1"/>
    </xf>
    <xf numFmtId="168" fontId="84" fillId="0" borderId="1" xfId="9" applyNumberFormat="1" applyFont="1" applyFill="1" applyBorder="1" applyAlignment="1">
      <alignment horizontal="left" vertical="center" wrapText="1" readingOrder="1"/>
    </xf>
    <xf numFmtId="168" fontId="84" fillId="0" borderId="1" xfId="9" applyNumberFormat="1" applyFont="1" applyFill="1" applyBorder="1" applyAlignment="1">
      <alignment vertical="center" wrapText="1" readingOrder="1"/>
    </xf>
    <xf numFmtId="0" fontId="87" fillId="0" borderId="1" xfId="9" applyFont="1" applyFill="1" applyBorder="1" applyAlignment="1" applyProtection="1">
      <alignment vertical="center" wrapText="1" readingOrder="1"/>
      <protection locked="0"/>
    </xf>
    <xf numFmtId="0" fontId="87" fillId="0" borderId="1" xfId="9" applyFont="1" applyFill="1" applyBorder="1" applyAlignment="1" applyProtection="1">
      <alignment horizontal="center" vertical="center" wrapText="1" readingOrder="1"/>
      <protection locked="0"/>
    </xf>
    <xf numFmtId="168" fontId="84" fillId="0" borderId="3" xfId="9" applyNumberFormat="1" applyFont="1" applyFill="1" applyBorder="1" applyAlignment="1">
      <alignment horizontal="center" vertical="center" wrapText="1" readingOrder="1"/>
    </xf>
    <xf numFmtId="0" fontId="72" fillId="0" borderId="3" xfId="9" applyFont="1" applyFill="1" applyBorder="1" applyAlignment="1">
      <alignment horizontal="center" vertical="center" wrapText="1"/>
    </xf>
    <xf numFmtId="168" fontId="72" fillId="0" borderId="1" xfId="9" applyNumberFormat="1" applyFont="1" applyFill="1" applyBorder="1" applyAlignment="1">
      <alignment horizontal="center" vertical="center" wrapText="1" readingOrder="1"/>
    </xf>
    <xf numFmtId="0" fontId="71" fillId="0" borderId="1" xfId="9" applyFont="1" applyFill="1" applyBorder="1" applyAlignment="1" applyProtection="1">
      <alignment horizontal="center" vertical="top" wrapText="1" readingOrder="1"/>
      <protection locked="0"/>
    </xf>
    <xf numFmtId="0" fontId="71" fillId="10" borderId="1" xfId="9" applyFont="1" applyFill="1" applyBorder="1" applyAlignment="1" applyProtection="1">
      <alignment horizontal="center" vertical="center" wrapText="1" readingOrder="1"/>
      <protection locked="0"/>
    </xf>
    <xf numFmtId="0" fontId="87" fillId="10" borderId="1" xfId="9" applyFont="1" applyFill="1" applyBorder="1" applyAlignment="1" applyProtection="1">
      <alignment horizontal="center" vertical="top" wrapText="1" readingOrder="1"/>
      <protection locked="0"/>
    </xf>
    <xf numFmtId="0" fontId="87" fillId="0" borderId="1" xfId="9" applyFont="1" applyFill="1" applyBorder="1" applyAlignment="1" applyProtection="1">
      <alignment vertical="top" wrapText="1" readingOrder="1"/>
      <protection locked="0"/>
    </xf>
    <xf numFmtId="0" fontId="55" fillId="0" borderId="9" xfId="9" applyBorder="1"/>
    <xf numFmtId="0" fontId="62" fillId="0" borderId="0" xfId="9" applyFont="1" applyFill="1"/>
    <xf numFmtId="0" fontId="62" fillId="0" borderId="1" xfId="9" applyFont="1" applyFill="1" applyBorder="1"/>
    <xf numFmtId="0" fontId="86" fillId="0" borderId="1" xfId="9" applyFont="1" applyFill="1" applyBorder="1" applyAlignment="1">
      <alignment vertical="center" wrapText="1" readingOrder="1"/>
    </xf>
    <xf numFmtId="172" fontId="85" fillId="5" borderId="1" xfId="9" applyNumberFormat="1" applyFont="1" applyFill="1" applyBorder="1" applyAlignment="1">
      <alignment horizontal="center" vertical="center" wrapText="1" readingOrder="1"/>
    </xf>
    <xf numFmtId="0" fontId="67" fillId="0" borderId="1" xfId="9" applyFont="1" applyFill="1" applyBorder="1" applyAlignment="1">
      <alignment horizontal="left" vertical="center" wrapText="1" readingOrder="1"/>
    </xf>
    <xf numFmtId="0" fontId="80" fillId="0" borderId="1" xfId="9" applyFont="1" applyFill="1" applyBorder="1" applyAlignment="1">
      <alignment wrapText="1"/>
    </xf>
    <xf numFmtId="168" fontId="55" fillId="0" borderId="1" xfId="9" applyNumberFormat="1" applyBorder="1" applyAlignment="1">
      <alignment horizontal="center" vertical="center"/>
    </xf>
    <xf numFmtId="4" fontId="80" fillId="0" borderId="1" xfId="9" applyNumberFormat="1" applyFont="1" applyFill="1" applyBorder="1" applyAlignment="1">
      <alignment horizontal="center" vertical="center" wrapText="1"/>
    </xf>
    <xf numFmtId="173" fontId="80" fillId="10" borderId="1" xfId="9" applyNumberFormat="1" applyFont="1" applyFill="1" applyBorder="1" applyAlignment="1">
      <alignment horizontal="center" vertical="center" wrapText="1"/>
    </xf>
    <xf numFmtId="0" fontId="80" fillId="0" borderId="1" xfId="9" applyFont="1" applyFill="1" applyBorder="1" applyAlignment="1">
      <alignment horizontal="center" vertical="center" wrapText="1"/>
    </xf>
    <xf numFmtId="0" fontId="55" fillId="0" borderId="1" xfId="9" applyBorder="1" applyAlignment="1">
      <alignment horizontal="left" vertical="center" wrapText="1"/>
    </xf>
    <xf numFmtId="0" fontId="71" fillId="0" borderId="1" xfId="9" applyFont="1" applyBorder="1" applyAlignment="1">
      <alignment horizontal="center" vertical="center" wrapText="1"/>
    </xf>
    <xf numFmtId="0" fontId="72" fillId="0" borderId="1" xfId="9" applyFont="1" applyBorder="1" applyAlignment="1">
      <alignment horizontal="left" vertical="center" wrapText="1"/>
    </xf>
    <xf numFmtId="0" fontId="80" fillId="0" borderId="2" xfId="9" applyFont="1" applyFill="1" applyBorder="1" applyAlignment="1">
      <alignment horizontal="center" wrapText="1"/>
    </xf>
    <xf numFmtId="168" fontId="55" fillId="0" borderId="2" xfId="9" applyNumberFormat="1" applyBorder="1" applyAlignment="1">
      <alignment horizontal="center" vertical="center"/>
    </xf>
    <xf numFmtId="0" fontId="80" fillId="0" borderId="1" xfId="9" applyFont="1" applyFill="1" applyBorder="1" applyAlignment="1">
      <alignment horizontal="center" vertical="center"/>
    </xf>
    <xf numFmtId="0" fontId="55" fillId="0" borderId="1" xfId="9" applyBorder="1" applyAlignment="1">
      <alignment vertical="center" wrapText="1"/>
    </xf>
    <xf numFmtId="168" fontId="55" fillId="0" borderId="1" xfId="9" applyNumberFormat="1" applyBorder="1" applyAlignment="1">
      <alignment vertical="center"/>
    </xf>
    <xf numFmtId="0" fontId="71" fillId="0" borderId="1" xfId="9" applyFont="1" applyBorder="1" applyAlignment="1">
      <alignment vertical="center" wrapText="1"/>
    </xf>
    <xf numFmtId="0" fontId="80" fillId="0" borderId="5" xfId="9" applyFont="1" applyFill="1" applyBorder="1" applyAlignment="1">
      <alignment horizontal="center" wrapText="1"/>
    </xf>
    <xf numFmtId="168" fontId="55" fillId="0" borderId="5" xfId="9" applyNumberFormat="1" applyBorder="1" applyAlignment="1">
      <alignment horizontal="center" vertical="center"/>
    </xf>
    <xf numFmtId="0" fontId="72" fillId="0" borderId="5" xfId="9" applyFont="1" applyFill="1" applyBorder="1" applyAlignment="1">
      <alignment horizontal="center" vertical="center" wrapText="1"/>
    </xf>
    <xf numFmtId="0" fontId="80" fillId="0" borderId="3" xfId="9" applyFont="1" applyFill="1" applyBorder="1" applyAlignment="1">
      <alignment horizontal="center" wrapText="1"/>
    </xf>
    <xf numFmtId="168" fontId="55" fillId="0" borderId="3" xfId="9" applyNumberFormat="1" applyBorder="1" applyAlignment="1">
      <alignment horizontal="center" vertical="center"/>
    </xf>
    <xf numFmtId="0" fontId="80" fillId="0" borderId="1" xfId="9" applyFont="1" applyFill="1" applyBorder="1" applyAlignment="1">
      <alignment horizontal="center" vertical="center" wrapText="1"/>
    </xf>
    <xf numFmtId="0" fontId="71" fillId="0" borderId="1" xfId="9" applyFont="1" applyBorder="1" applyAlignment="1">
      <alignment vertical="center"/>
    </xf>
    <xf numFmtId="173" fontId="80" fillId="0" borderId="1" xfId="9" applyNumberFormat="1" applyFont="1" applyFill="1" applyBorder="1" applyAlignment="1"/>
    <xf numFmtId="168" fontId="55" fillId="0" borderId="1" xfId="9" applyNumberFormat="1" applyBorder="1" applyAlignment="1">
      <alignment vertical="center" wrapText="1"/>
    </xf>
    <xf numFmtId="0" fontId="71" fillId="0" borderId="1" xfId="9" applyFont="1" applyBorder="1" applyAlignment="1">
      <alignment horizontal="center" vertical="center"/>
    </xf>
    <xf numFmtId="0" fontId="86" fillId="0" borderId="1" xfId="9" applyFont="1" applyBorder="1" applyAlignment="1" applyProtection="1">
      <alignment vertical="top" wrapText="1" readingOrder="1"/>
      <protection locked="0"/>
    </xf>
    <xf numFmtId="0" fontId="90" fillId="0" borderId="1" xfId="9" applyFont="1" applyFill="1" applyBorder="1" applyAlignment="1">
      <alignment horizontal="center" vertical="center" wrapText="1"/>
    </xf>
    <xf numFmtId="0" fontId="72" fillId="0" borderId="1" xfId="9" applyFont="1" applyBorder="1" applyAlignment="1">
      <alignment horizontal="left" vertical="center"/>
    </xf>
    <xf numFmtId="0" fontId="90" fillId="0" borderId="2" xfId="9" applyFont="1" applyFill="1" applyBorder="1" applyAlignment="1">
      <alignment horizontal="center" vertical="center" wrapText="1"/>
    </xf>
    <xf numFmtId="0" fontId="90" fillId="10" borderId="2" xfId="9" applyFont="1" applyFill="1" applyBorder="1" applyAlignment="1">
      <alignment horizontal="center" vertical="center" wrapText="1"/>
    </xf>
    <xf numFmtId="0" fontId="90" fillId="10" borderId="1" xfId="9" applyFont="1" applyFill="1" applyBorder="1" applyAlignment="1">
      <alignment horizontal="center" vertical="center" wrapText="1"/>
    </xf>
    <xf numFmtId="0" fontId="90" fillId="10" borderId="12" xfId="9" applyFont="1" applyFill="1" applyBorder="1" applyAlignment="1">
      <alignment horizontal="center" vertical="center" wrapText="1"/>
    </xf>
    <xf numFmtId="0" fontId="90" fillId="10" borderId="14" xfId="9" applyFont="1" applyFill="1" applyBorder="1" applyAlignment="1">
      <alignment horizontal="center" vertical="center" wrapText="1"/>
    </xf>
    <xf numFmtId="0" fontId="90" fillId="10" borderId="2" xfId="9" applyFont="1" applyFill="1" applyBorder="1" applyAlignment="1">
      <alignment horizontal="center" vertical="center"/>
    </xf>
    <xf numFmtId="0" fontId="90" fillId="0" borderId="5" xfId="9" applyFont="1" applyFill="1" applyBorder="1" applyAlignment="1">
      <alignment horizontal="center" vertical="center" wrapText="1"/>
    </xf>
    <xf numFmtId="0" fontId="90" fillId="10" borderId="5" xfId="9" applyFont="1" applyFill="1" applyBorder="1" applyAlignment="1">
      <alignment horizontal="center" vertical="center" wrapText="1"/>
    </xf>
    <xf numFmtId="0" fontId="90" fillId="10" borderId="3" xfId="9" applyFont="1" applyFill="1" applyBorder="1" applyAlignment="1">
      <alignment horizontal="center" vertical="center" wrapText="1"/>
    </xf>
    <xf numFmtId="0" fontId="90" fillId="10" borderId="9" xfId="9" applyFont="1" applyFill="1" applyBorder="1" applyAlignment="1">
      <alignment horizontal="center" vertical="center" wrapText="1"/>
    </xf>
    <xf numFmtId="0" fontId="90" fillId="10" borderId="10" xfId="9" applyFont="1" applyFill="1" applyBorder="1" applyAlignment="1">
      <alignment horizontal="center" vertical="center" wrapText="1"/>
    </xf>
    <xf numFmtId="0" fontId="90" fillId="10" borderId="0" xfId="9" applyFont="1" applyFill="1" applyBorder="1" applyAlignment="1">
      <alignment horizontal="center" vertical="center" wrapText="1"/>
    </xf>
    <xf numFmtId="0" fontId="90" fillId="10" borderId="13" xfId="9" applyFont="1" applyFill="1" applyBorder="1" applyAlignment="1">
      <alignment horizontal="center" vertical="center" wrapText="1"/>
    </xf>
    <xf numFmtId="0" fontId="90" fillId="10" borderId="5" xfId="9" applyFont="1" applyFill="1" applyBorder="1" applyAlignment="1">
      <alignment horizontal="center" vertical="center"/>
    </xf>
    <xf numFmtId="0" fontId="90" fillId="0" borderId="3" xfId="9" applyFont="1" applyFill="1" applyBorder="1" applyAlignment="1">
      <alignment horizontal="center" vertical="center" wrapText="1"/>
    </xf>
    <xf numFmtId="0" fontId="55" fillId="10" borderId="40" xfId="9" applyFill="1" applyBorder="1" applyAlignment="1">
      <alignment horizontal="center"/>
    </xf>
    <xf numFmtId="0" fontId="90" fillId="10" borderId="40" xfId="9" applyFont="1" applyFill="1" applyBorder="1" applyAlignment="1">
      <alignment horizontal="center" vertical="center" wrapText="1"/>
    </xf>
    <xf numFmtId="0" fontId="90" fillId="10" borderId="4" xfId="9" applyFont="1" applyFill="1" applyBorder="1" applyAlignment="1">
      <alignment horizontal="center" vertical="center" wrapText="1"/>
    </xf>
    <xf numFmtId="0" fontId="90" fillId="10" borderId="3" xfId="9" applyFont="1" applyFill="1" applyBorder="1" applyAlignment="1">
      <alignment horizontal="center" vertical="center"/>
    </xf>
    <xf numFmtId="168" fontId="78" fillId="0" borderId="9" xfId="9" applyNumberFormat="1" applyFont="1" applyFill="1" applyBorder="1" applyAlignment="1">
      <alignment horizontal="center" vertical="top" wrapText="1"/>
    </xf>
    <xf numFmtId="168" fontId="78" fillId="0" borderId="11" xfId="9" applyNumberFormat="1" applyFont="1" applyFill="1" applyBorder="1" applyAlignment="1">
      <alignment horizontal="center" vertical="top" wrapText="1"/>
    </xf>
    <xf numFmtId="168" fontId="78" fillId="0" borderId="10" xfId="9" applyNumberFormat="1" applyFont="1" applyFill="1" applyBorder="1" applyAlignment="1">
      <alignment horizontal="center" vertical="top" wrapText="1"/>
    </xf>
    <xf numFmtId="0" fontId="61" fillId="11" borderId="9" xfId="9" applyFont="1" applyFill="1" applyBorder="1" applyAlignment="1">
      <alignment horizontal="center" vertical="center" wrapText="1"/>
    </xf>
    <xf numFmtId="0" fontId="61" fillId="11" borderId="11" xfId="9" applyFont="1" applyFill="1" applyBorder="1" applyAlignment="1">
      <alignment horizontal="center" vertical="center" wrapText="1"/>
    </xf>
    <xf numFmtId="0" fontId="61" fillId="11" borderId="10" xfId="9" applyFont="1" applyFill="1" applyBorder="1" applyAlignment="1">
      <alignment horizontal="center" vertical="center" wrapText="1"/>
    </xf>
  </cellXfs>
  <cellStyles count="13">
    <cellStyle name="Comma" xfId="6" builtinId="3"/>
    <cellStyle name="Comma 2" xfId="10"/>
    <cellStyle name="Comma 3" xfId="11"/>
    <cellStyle name="Good" xfId="3" builtinId="26"/>
    <cellStyle name="Good 2" xfId="8"/>
    <cellStyle name="Normal" xfId="0" builtinId="0"/>
    <cellStyle name="Normal 2" xfId="2"/>
    <cellStyle name="Normal 3" xfId="1"/>
    <cellStyle name="Normal 3 2" xfId="12"/>
    <cellStyle name="Normal 4" xfId="5"/>
    <cellStyle name="Normal 5" xfId="7"/>
    <cellStyle name="Normal 6" xfId="9"/>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104775</xdr:rowOff>
    </xdr:from>
    <xdr:to>
      <xdr:col>11</xdr:col>
      <xdr:colOff>962026</xdr:colOff>
      <xdr:row>2</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104775"/>
          <a:ext cx="962026" cy="93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election activeCell="C5" sqref="C5"/>
    </sheetView>
  </sheetViews>
  <sheetFormatPr defaultRowHeight="15"/>
  <cols>
    <col min="2" max="2" width="14" customWidth="1"/>
    <col min="3" max="3" width="25.140625" customWidth="1"/>
    <col min="4" max="4" width="20" customWidth="1"/>
    <col min="5" max="5" width="22.5703125" customWidth="1"/>
    <col min="6" max="9" width="16.42578125" customWidth="1"/>
    <col min="10" max="10" width="25.5703125" customWidth="1"/>
    <col min="11" max="11" width="22.140625" style="6" customWidth="1"/>
    <col min="12" max="12" width="34" customWidth="1"/>
    <col min="13" max="13" width="29.5703125" customWidth="1"/>
    <col min="14" max="14" width="30.140625" customWidth="1"/>
    <col min="15" max="15" width="15.5703125" customWidth="1"/>
  </cols>
  <sheetData>
    <row r="2" spans="1:15" ht="21">
      <c r="A2" s="566" t="s">
        <v>2690</v>
      </c>
      <c r="B2" s="567"/>
      <c r="C2" s="567"/>
      <c r="D2" s="567"/>
      <c r="E2" s="567"/>
      <c r="F2" s="567"/>
      <c r="G2" s="567"/>
      <c r="H2" s="567"/>
      <c r="I2" s="567"/>
      <c r="J2" s="567"/>
      <c r="K2" s="567"/>
      <c r="L2" s="567"/>
      <c r="M2" s="567"/>
      <c r="N2" s="567"/>
      <c r="O2" s="567"/>
    </row>
    <row r="4" spans="1:15">
      <c r="A4" s="4" t="s">
        <v>0</v>
      </c>
      <c r="B4" s="4" t="s">
        <v>9</v>
      </c>
      <c r="C4" s="4" t="s">
        <v>1</v>
      </c>
      <c r="D4" s="4" t="s">
        <v>2</v>
      </c>
      <c r="E4" s="4" t="s">
        <v>14</v>
      </c>
      <c r="F4" s="4" t="s">
        <v>15</v>
      </c>
      <c r="G4" s="4" t="s">
        <v>20</v>
      </c>
      <c r="H4" s="4" t="s">
        <v>21</v>
      </c>
      <c r="I4" s="4" t="s">
        <v>85</v>
      </c>
      <c r="J4" s="4" t="s">
        <v>3</v>
      </c>
      <c r="K4" s="343" t="s">
        <v>4</v>
      </c>
      <c r="L4" s="4" t="s">
        <v>5</v>
      </c>
      <c r="M4" s="4" t="s">
        <v>6</v>
      </c>
      <c r="N4" s="4" t="s">
        <v>7</v>
      </c>
      <c r="O4" s="4" t="s">
        <v>8</v>
      </c>
    </row>
    <row r="5" spans="1:15" ht="88.5" customHeight="1">
      <c r="A5" s="563">
        <v>1</v>
      </c>
      <c r="B5" s="568"/>
      <c r="C5" s="487"/>
      <c r="D5" s="484"/>
      <c r="E5" s="484"/>
      <c r="F5" s="479"/>
      <c r="G5" s="479"/>
      <c r="H5" s="479"/>
      <c r="I5" s="479"/>
      <c r="J5" s="472"/>
      <c r="K5" s="490"/>
      <c r="L5" s="480"/>
      <c r="M5" s="507"/>
      <c r="N5" s="498"/>
      <c r="O5" s="500"/>
    </row>
    <row r="6" spans="1:15">
      <c r="A6" s="565"/>
      <c r="B6" s="569"/>
      <c r="C6" s="488"/>
      <c r="D6" s="489"/>
      <c r="E6" s="489"/>
      <c r="F6" s="476"/>
      <c r="G6" s="476"/>
      <c r="H6" s="476"/>
      <c r="I6" s="476"/>
      <c r="J6" s="477"/>
      <c r="K6" s="478"/>
      <c r="L6" s="482"/>
      <c r="M6" s="483"/>
      <c r="N6" s="499"/>
      <c r="O6" s="501"/>
    </row>
    <row r="7" spans="1:15">
      <c r="A7" s="563">
        <v>2</v>
      </c>
      <c r="B7" s="560"/>
      <c r="C7" s="484"/>
      <c r="D7" s="492"/>
      <c r="E7" s="492"/>
      <c r="F7" s="479"/>
      <c r="G7" s="479"/>
      <c r="H7" s="479"/>
      <c r="I7" s="479"/>
      <c r="J7" s="472"/>
      <c r="K7" s="490"/>
      <c r="L7" s="480"/>
      <c r="M7" s="507"/>
      <c r="N7" s="481"/>
      <c r="O7" s="500"/>
    </row>
    <row r="8" spans="1:15">
      <c r="A8" s="564"/>
      <c r="B8" s="562"/>
      <c r="C8" s="486"/>
      <c r="D8" s="485"/>
      <c r="E8" s="486"/>
      <c r="F8" s="473"/>
      <c r="G8" s="473"/>
      <c r="H8" s="473"/>
      <c r="I8" s="473"/>
      <c r="J8" s="493"/>
      <c r="K8" s="475"/>
      <c r="L8" s="491"/>
      <c r="M8" s="474"/>
      <c r="N8" s="497"/>
      <c r="O8" s="502"/>
    </row>
    <row r="9" spans="1:15">
      <c r="A9" s="565"/>
      <c r="B9" s="561"/>
      <c r="C9" s="494"/>
      <c r="D9" s="494"/>
      <c r="E9" s="489"/>
      <c r="F9" s="476"/>
      <c r="G9" s="476"/>
      <c r="H9" s="476"/>
      <c r="I9" s="476"/>
      <c r="J9" s="477"/>
      <c r="K9" s="478"/>
      <c r="L9" s="482"/>
      <c r="M9" s="510"/>
      <c r="N9" s="503"/>
      <c r="O9" s="501"/>
    </row>
    <row r="10" spans="1:15">
      <c r="A10" s="560"/>
      <c r="B10" s="560"/>
      <c r="C10" s="492"/>
      <c r="D10" s="479"/>
      <c r="E10" s="479"/>
      <c r="F10" s="479"/>
      <c r="G10" s="479"/>
      <c r="H10" s="479"/>
      <c r="I10" s="479"/>
      <c r="J10" s="495"/>
      <c r="K10" s="490"/>
      <c r="L10" s="480"/>
      <c r="M10" s="509"/>
      <c r="N10" s="481"/>
      <c r="O10" s="500"/>
    </row>
    <row r="11" spans="1:15">
      <c r="A11" s="561"/>
      <c r="B11" s="561"/>
      <c r="C11" s="476"/>
      <c r="D11" s="494"/>
      <c r="E11" s="476"/>
      <c r="F11" s="476"/>
      <c r="G11" s="476"/>
      <c r="H11" s="476"/>
      <c r="I11" s="476"/>
      <c r="J11" s="496"/>
      <c r="K11" s="504"/>
      <c r="L11" s="482"/>
      <c r="M11" s="508"/>
      <c r="N11" s="503"/>
      <c r="O11" s="501"/>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85" zoomScaleNormal="85" workbookViewId="0">
      <pane ySplit="1" topLeftCell="A32" activePane="bottomLeft" state="frozen"/>
      <selection pane="bottomLeft" activeCell="N36" sqref="N36"/>
    </sheetView>
  </sheetViews>
  <sheetFormatPr defaultRowHeight="15"/>
  <cols>
    <col min="1" max="1" width="7.5703125" style="26" customWidth="1"/>
    <col min="2" max="2" width="13.42578125" style="26" customWidth="1"/>
    <col min="3" max="3" width="17.42578125" style="26" customWidth="1"/>
    <col min="4" max="4" width="15.85546875" style="26" customWidth="1"/>
    <col min="5" max="5" width="21" style="26" customWidth="1"/>
    <col min="6" max="6" width="16.85546875" style="26" customWidth="1"/>
    <col min="7" max="8" width="14.5703125" style="26" customWidth="1"/>
    <col min="9" max="9" width="31.42578125" style="26" customWidth="1"/>
    <col min="10" max="10" width="15.42578125" style="26" customWidth="1"/>
    <col min="11" max="11" width="34.42578125" style="26" customWidth="1"/>
    <col min="12" max="12" width="22.5703125" style="26" customWidth="1"/>
    <col min="13" max="13" width="28.42578125" style="26" customWidth="1"/>
    <col min="14" max="14" width="19" style="26" customWidth="1"/>
  </cols>
  <sheetData>
    <row r="1" spans="1:14" ht="9" customHeight="1"/>
    <row r="2" spans="1:14" ht="30">
      <c r="A2" s="24" t="s">
        <v>0</v>
      </c>
      <c r="B2" s="24" t="s">
        <v>9</v>
      </c>
      <c r="C2" s="24" t="s">
        <v>1</v>
      </c>
      <c r="D2" s="24" t="s">
        <v>2</v>
      </c>
      <c r="E2" s="24" t="s">
        <v>14</v>
      </c>
      <c r="F2" s="24" t="s">
        <v>15</v>
      </c>
      <c r="G2" s="24" t="s">
        <v>20</v>
      </c>
      <c r="H2" s="24" t="s">
        <v>21</v>
      </c>
      <c r="I2" s="24" t="s">
        <v>3</v>
      </c>
      <c r="J2" s="24" t="s">
        <v>521</v>
      </c>
      <c r="K2" s="24" t="s">
        <v>5</v>
      </c>
      <c r="L2" s="24" t="s">
        <v>6</v>
      </c>
      <c r="M2" s="24" t="s">
        <v>7</v>
      </c>
      <c r="N2" s="24" t="s">
        <v>8</v>
      </c>
    </row>
    <row r="3" spans="1:14" ht="156.75" customHeight="1">
      <c r="A3" s="8">
        <v>1</v>
      </c>
      <c r="B3" s="18" t="s">
        <v>485</v>
      </c>
      <c r="C3" s="18" t="s">
        <v>486</v>
      </c>
      <c r="D3" s="18" t="s">
        <v>487</v>
      </c>
      <c r="E3" s="18" t="s">
        <v>488</v>
      </c>
      <c r="F3" s="18" t="s">
        <v>489</v>
      </c>
      <c r="G3" s="18" t="s">
        <v>490</v>
      </c>
      <c r="H3" s="18"/>
      <c r="I3" s="18" t="s">
        <v>491</v>
      </c>
      <c r="J3" s="19">
        <v>780701</v>
      </c>
      <c r="K3" s="20">
        <v>43889</v>
      </c>
      <c r="L3" s="348" t="s">
        <v>2483</v>
      </c>
      <c r="M3" s="349"/>
      <c r="N3" s="11" t="s">
        <v>2409</v>
      </c>
    </row>
    <row r="4" spans="1:14" ht="105">
      <c r="A4" s="8">
        <v>2</v>
      </c>
      <c r="B4" s="18" t="s">
        <v>497</v>
      </c>
      <c r="C4" s="18" t="s">
        <v>498</v>
      </c>
      <c r="D4" s="18" t="s">
        <v>500</v>
      </c>
      <c r="E4" s="18" t="s">
        <v>2573</v>
      </c>
      <c r="F4" s="18" t="s">
        <v>501</v>
      </c>
      <c r="G4" s="18"/>
      <c r="H4" s="18"/>
      <c r="I4" s="18" t="s">
        <v>499</v>
      </c>
      <c r="J4" s="19">
        <v>967479</v>
      </c>
      <c r="K4" s="20">
        <v>43899</v>
      </c>
      <c r="L4" s="348" t="s">
        <v>2483</v>
      </c>
      <c r="M4" s="54"/>
      <c r="N4" s="11" t="s">
        <v>2482</v>
      </c>
    </row>
    <row r="5" spans="1:14" ht="75">
      <c r="A5" s="8">
        <v>3</v>
      </c>
      <c r="B5" s="18" t="s">
        <v>493</v>
      </c>
      <c r="C5" s="18" t="s">
        <v>494</v>
      </c>
      <c r="D5" s="18" t="s">
        <v>2572</v>
      </c>
      <c r="E5" s="18" t="s">
        <v>495</v>
      </c>
      <c r="F5" s="18"/>
      <c r="G5" s="18"/>
      <c r="H5" s="18"/>
      <c r="I5" s="18" t="s">
        <v>496</v>
      </c>
      <c r="J5" s="19">
        <v>900173</v>
      </c>
      <c r="K5" s="20" t="s">
        <v>2816</v>
      </c>
      <c r="L5" s="402" t="s">
        <v>2483</v>
      </c>
      <c r="M5" s="349"/>
      <c r="N5" s="11" t="s">
        <v>2828</v>
      </c>
    </row>
    <row r="6" spans="1:14" ht="135">
      <c r="A6" s="8">
        <v>4</v>
      </c>
      <c r="B6" s="18" t="s">
        <v>503</v>
      </c>
      <c r="C6" s="18" t="s">
        <v>504</v>
      </c>
      <c r="D6" s="18" t="s">
        <v>505</v>
      </c>
      <c r="E6" s="18" t="s">
        <v>506</v>
      </c>
      <c r="F6" s="18" t="s">
        <v>507</v>
      </c>
      <c r="G6" s="18"/>
      <c r="H6" s="18"/>
      <c r="I6" s="18" t="s">
        <v>508</v>
      </c>
      <c r="J6" s="19">
        <v>1000000</v>
      </c>
      <c r="K6" s="20">
        <v>43899</v>
      </c>
      <c r="L6" s="348" t="s">
        <v>2438</v>
      </c>
      <c r="M6" s="349"/>
      <c r="N6" s="11" t="s">
        <v>2613</v>
      </c>
    </row>
    <row r="7" spans="1:14" s="50" customFormat="1" ht="75">
      <c r="A7" s="21">
        <v>5</v>
      </c>
      <c r="B7" s="18" t="s">
        <v>522</v>
      </c>
      <c r="C7" s="30" t="s">
        <v>523</v>
      </c>
      <c r="D7" s="30" t="s">
        <v>524</v>
      </c>
      <c r="E7" s="30" t="s">
        <v>525</v>
      </c>
      <c r="F7" s="30" t="s">
        <v>526</v>
      </c>
      <c r="G7" s="30" t="s">
        <v>527</v>
      </c>
      <c r="H7" s="30"/>
      <c r="I7" s="30" t="s">
        <v>528</v>
      </c>
      <c r="J7" s="43">
        <v>571889</v>
      </c>
      <c r="K7" s="49">
        <v>43916</v>
      </c>
      <c r="L7" s="30" t="s">
        <v>2438</v>
      </c>
      <c r="M7" s="30"/>
      <c r="N7" s="30" t="s">
        <v>502</v>
      </c>
    </row>
    <row r="8" spans="1:14" ht="60">
      <c r="A8" s="344">
        <v>6</v>
      </c>
      <c r="B8" s="18" t="s">
        <v>2435</v>
      </c>
      <c r="C8" s="18" t="s">
        <v>2439</v>
      </c>
      <c r="D8" s="18" t="s">
        <v>2450</v>
      </c>
      <c r="E8" s="18" t="s">
        <v>2440</v>
      </c>
      <c r="F8" s="18"/>
      <c r="G8" s="18"/>
      <c r="H8" s="18"/>
      <c r="I8" s="18" t="s">
        <v>2441</v>
      </c>
      <c r="J8" s="19">
        <v>566400</v>
      </c>
      <c r="K8" s="20">
        <v>43944</v>
      </c>
      <c r="L8" s="21" t="s">
        <v>2483</v>
      </c>
      <c r="M8" s="11"/>
      <c r="N8" s="11" t="s">
        <v>2546</v>
      </c>
    </row>
    <row r="9" spans="1:14" ht="30">
      <c r="A9" s="344">
        <v>7</v>
      </c>
      <c r="B9" s="18" t="s">
        <v>2436</v>
      </c>
      <c r="C9" s="18" t="s">
        <v>1121</v>
      </c>
      <c r="D9" s="18" t="s">
        <v>2443</v>
      </c>
      <c r="E9" s="18" t="s">
        <v>2444</v>
      </c>
      <c r="F9" s="18"/>
      <c r="G9" s="18"/>
      <c r="H9" s="18"/>
      <c r="I9" s="18" t="s">
        <v>2442</v>
      </c>
      <c r="J9" s="19">
        <v>1147440.1000000001</v>
      </c>
      <c r="K9" s="20">
        <v>43944</v>
      </c>
      <c r="L9" s="21" t="s">
        <v>2483</v>
      </c>
      <c r="M9" s="54"/>
      <c r="N9" s="11" t="s">
        <v>2535</v>
      </c>
    </row>
    <row r="10" spans="1:14" s="50" customFormat="1" ht="105">
      <c r="A10" s="21">
        <v>8</v>
      </c>
      <c r="B10" s="18" t="s">
        <v>2437</v>
      </c>
      <c r="C10" s="30" t="s">
        <v>2446</v>
      </c>
      <c r="D10" s="30" t="s">
        <v>2447</v>
      </c>
      <c r="E10" s="30" t="s">
        <v>2448</v>
      </c>
      <c r="F10" s="30" t="s">
        <v>2449</v>
      </c>
      <c r="G10" s="30"/>
      <c r="H10" s="30"/>
      <c r="I10" s="30" t="s">
        <v>2445</v>
      </c>
      <c r="J10" s="43">
        <v>837999.8</v>
      </c>
      <c r="K10" s="20">
        <v>43944</v>
      </c>
      <c r="L10" s="21" t="s">
        <v>2483</v>
      </c>
      <c r="M10" s="11"/>
      <c r="N10" s="30" t="s">
        <v>2553</v>
      </c>
    </row>
    <row r="11" spans="1:14" ht="90">
      <c r="A11" s="21">
        <v>9</v>
      </c>
      <c r="B11" s="345" t="s">
        <v>2451</v>
      </c>
      <c r="C11" s="345" t="s">
        <v>2477</v>
      </c>
      <c r="D11" s="345" t="s">
        <v>2574</v>
      </c>
      <c r="E11" s="345" t="s">
        <v>2575</v>
      </c>
      <c r="F11" s="345" t="s">
        <v>2452</v>
      </c>
      <c r="G11" s="345" t="s">
        <v>2453</v>
      </c>
      <c r="H11" s="345" t="s">
        <v>2454</v>
      </c>
      <c r="I11" s="345" t="s">
        <v>2455</v>
      </c>
      <c r="J11" s="346">
        <v>799279.6</v>
      </c>
      <c r="K11" s="347">
        <v>43930</v>
      </c>
      <c r="L11" s="21" t="s">
        <v>2483</v>
      </c>
      <c r="M11" s="349"/>
      <c r="N11" s="348" t="s">
        <v>2546</v>
      </c>
    </row>
    <row r="12" spans="1:14" ht="90">
      <c r="A12" s="21">
        <v>10</v>
      </c>
      <c r="B12" s="345" t="s">
        <v>2456</v>
      </c>
      <c r="C12" s="345" t="s">
        <v>2457</v>
      </c>
      <c r="D12" s="345" t="s">
        <v>2458</v>
      </c>
      <c r="E12" s="345" t="s">
        <v>2459</v>
      </c>
      <c r="F12" s="345" t="s">
        <v>2460</v>
      </c>
      <c r="G12" s="345" t="s">
        <v>2461</v>
      </c>
      <c r="H12" s="345"/>
      <c r="I12" s="345" t="s">
        <v>2462</v>
      </c>
      <c r="J12" s="346">
        <v>703870</v>
      </c>
      <c r="K12" s="347">
        <v>43930</v>
      </c>
      <c r="L12" s="21" t="s">
        <v>2438</v>
      </c>
      <c r="M12" s="54"/>
      <c r="N12" s="348" t="s">
        <v>2535</v>
      </c>
    </row>
    <row r="13" spans="1:14" ht="90">
      <c r="A13" s="21">
        <v>11</v>
      </c>
      <c r="B13" s="345" t="s">
        <v>2463</v>
      </c>
      <c r="C13" s="345" t="s">
        <v>2464</v>
      </c>
      <c r="D13" s="345" t="s">
        <v>2576</v>
      </c>
      <c r="E13" s="345" t="s">
        <v>2465</v>
      </c>
      <c r="F13" s="345" t="s">
        <v>2466</v>
      </c>
      <c r="G13" s="345" t="s">
        <v>2467</v>
      </c>
      <c r="H13" s="345"/>
      <c r="I13" s="345" t="s">
        <v>2468</v>
      </c>
      <c r="J13" s="346">
        <v>913380</v>
      </c>
      <c r="K13" s="347">
        <v>43930</v>
      </c>
      <c r="L13" s="21" t="s">
        <v>2483</v>
      </c>
      <c r="M13" s="349"/>
      <c r="N13" s="348" t="s">
        <v>2523</v>
      </c>
    </row>
    <row r="14" spans="1:14" ht="105">
      <c r="A14" s="21">
        <v>12</v>
      </c>
      <c r="B14" s="345" t="s">
        <v>2469</v>
      </c>
      <c r="C14" s="345" t="s">
        <v>2470</v>
      </c>
      <c r="D14" s="345" t="s">
        <v>2471</v>
      </c>
      <c r="E14" s="345" t="s">
        <v>2472</v>
      </c>
      <c r="F14" s="345" t="s">
        <v>2473</v>
      </c>
      <c r="G14" s="345" t="s">
        <v>2474</v>
      </c>
      <c r="H14" s="345" t="s">
        <v>2475</v>
      </c>
      <c r="I14" s="345" t="s">
        <v>2476</v>
      </c>
      <c r="J14" s="346">
        <v>982958.89</v>
      </c>
      <c r="K14" s="347">
        <v>43930</v>
      </c>
      <c r="L14" s="21" t="s">
        <v>2438</v>
      </c>
      <c r="M14" s="54"/>
      <c r="N14" s="348" t="s">
        <v>2535</v>
      </c>
    </row>
    <row r="15" spans="1:14" ht="75">
      <c r="A15" s="21">
        <v>13</v>
      </c>
      <c r="B15" s="345" t="s">
        <v>2503</v>
      </c>
      <c r="C15" s="345" t="s">
        <v>2505</v>
      </c>
      <c r="D15" s="345" t="s">
        <v>2506</v>
      </c>
      <c r="E15" s="345" t="s">
        <v>2507</v>
      </c>
      <c r="F15" s="345" t="s">
        <v>435</v>
      </c>
      <c r="G15" s="345" t="s">
        <v>2508</v>
      </c>
      <c r="H15" s="345" t="s">
        <v>2509</v>
      </c>
      <c r="I15" s="345" t="s">
        <v>2504</v>
      </c>
      <c r="J15" s="346">
        <v>798927.5</v>
      </c>
      <c r="K15" s="347">
        <v>43945</v>
      </c>
      <c r="L15" s="21" t="s">
        <v>2483</v>
      </c>
      <c r="M15" s="349"/>
      <c r="N15" s="348" t="s">
        <v>2545</v>
      </c>
    </row>
    <row r="16" spans="1:14" ht="45">
      <c r="A16" s="21">
        <v>14</v>
      </c>
      <c r="B16" s="345" t="s">
        <v>2512</v>
      </c>
      <c r="C16" s="345" t="s">
        <v>2514</v>
      </c>
      <c r="D16" s="345" t="s">
        <v>2515</v>
      </c>
      <c r="E16" s="345" t="s">
        <v>2516</v>
      </c>
      <c r="F16" s="345" t="s">
        <v>2517</v>
      </c>
      <c r="G16" s="345" t="s">
        <v>1292</v>
      </c>
      <c r="H16" s="345"/>
      <c r="I16" s="345" t="s">
        <v>2513</v>
      </c>
      <c r="J16" s="346">
        <v>1377103.96</v>
      </c>
      <c r="K16" s="347">
        <v>43955</v>
      </c>
      <c r="L16" s="21" t="s">
        <v>2483</v>
      </c>
      <c r="M16" s="349"/>
      <c r="N16" s="348" t="s">
        <v>2546</v>
      </c>
    </row>
    <row r="17" spans="1:14" ht="78" customHeight="1">
      <c r="A17" s="21">
        <v>15</v>
      </c>
      <c r="B17" s="345" t="s">
        <v>2518</v>
      </c>
      <c r="C17" s="345" t="s">
        <v>2571</v>
      </c>
      <c r="D17" s="345" t="s">
        <v>2520</v>
      </c>
      <c r="E17" s="345" t="s">
        <v>2521</v>
      </c>
      <c r="F17" s="345"/>
      <c r="G17" s="345"/>
      <c r="H17" s="345"/>
      <c r="I17" s="345" t="s">
        <v>2519</v>
      </c>
      <c r="J17" s="346">
        <v>745850</v>
      </c>
      <c r="K17" s="347">
        <v>43958</v>
      </c>
      <c r="L17" s="348" t="s">
        <v>2483</v>
      </c>
      <c r="M17" s="349"/>
      <c r="N17" s="348" t="s">
        <v>2552</v>
      </c>
    </row>
    <row r="18" spans="1:14" ht="148.5" customHeight="1">
      <c r="A18" s="364">
        <v>16</v>
      </c>
      <c r="B18" s="365" t="s">
        <v>2525</v>
      </c>
      <c r="C18" s="365" t="s">
        <v>2526</v>
      </c>
      <c r="D18" s="365" t="s">
        <v>2528</v>
      </c>
      <c r="E18" s="365" t="s">
        <v>2529</v>
      </c>
      <c r="F18" s="365" t="s">
        <v>2530</v>
      </c>
      <c r="G18" s="365" t="s">
        <v>2531</v>
      </c>
      <c r="H18" s="365" t="s">
        <v>2498</v>
      </c>
      <c r="I18" s="365" t="s">
        <v>2527</v>
      </c>
      <c r="J18" s="366">
        <v>974860</v>
      </c>
      <c r="K18" s="367">
        <v>43965</v>
      </c>
      <c r="L18" s="364" t="s">
        <v>2483</v>
      </c>
      <c r="M18" s="367"/>
      <c r="N18" s="364" t="s">
        <v>2688</v>
      </c>
    </row>
    <row r="19" spans="1:14" ht="148.5" customHeight="1">
      <c r="A19" s="364">
        <v>17</v>
      </c>
      <c r="B19" s="365" t="s">
        <v>2554</v>
      </c>
      <c r="C19" s="365" t="s">
        <v>2556</v>
      </c>
      <c r="D19" s="365" t="s">
        <v>2557</v>
      </c>
      <c r="E19" s="365" t="s">
        <v>2558</v>
      </c>
      <c r="F19" s="365" t="s">
        <v>2559</v>
      </c>
      <c r="G19" s="365" t="s">
        <v>2560</v>
      </c>
      <c r="H19" s="365"/>
      <c r="I19" s="365" t="s">
        <v>2555</v>
      </c>
      <c r="J19" s="366">
        <v>745983</v>
      </c>
      <c r="K19" s="367">
        <v>43987</v>
      </c>
      <c r="L19" s="364" t="s">
        <v>2483</v>
      </c>
      <c r="M19" s="367"/>
      <c r="N19" s="364" t="s">
        <v>2688</v>
      </c>
    </row>
    <row r="20" spans="1:14" ht="148.5" customHeight="1">
      <c r="A20" s="364">
        <v>18</v>
      </c>
      <c r="B20" s="365" t="s">
        <v>2561</v>
      </c>
      <c r="C20" s="365" t="s">
        <v>2563</v>
      </c>
      <c r="D20" s="365" t="s">
        <v>2564</v>
      </c>
      <c r="E20" s="365" t="s">
        <v>2565</v>
      </c>
      <c r="F20" s="365" t="s">
        <v>2566</v>
      </c>
      <c r="G20" s="365" t="s">
        <v>2567</v>
      </c>
      <c r="H20" s="365" t="s">
        <v>2568</v>
      </c>
      <c r="I20" s="365" t="s">
        <v>2562</v>
      </c>
      <c r="J20" s="366">
        <v>999967.28</v>
      </c>
      <c r="K20" s="367">
        <v>43991</v>
      </c>
      <c r="L20" s="364" t="s">
        <v>2483</v>
      </c>
      <c r="M20" s="367"/>
      <c r="N20" s="364" t="s">
        <v>2688</v>
      </c>
    </row>
    <row r="21" spans="1:14" ht="90">
      <c r="A21" s="364">
        <v>19</v>
      </c>
      <c r="B21" s="365" t="s">
        <v>2569</v>
      </c>
      <c r="C21" s="365" t="s">
        <v>2577</v>
      </c>
      <c r="D21" s="365" t="s">
        <v>2578</v>
      </c>
      <c r="E21" s="365" t="s">
        <v>2579</v>
      </c>
      <c r="F21" s="365" t="s">
        <v>2580</v>
      </c>
      <c r="G21" s="365" t="s">
        <v>2581</v>
      </c>
      <c r="H21" s="365" t="s">
        <v>2582</v>
      </c>
      <c r="I21" s="365" t="s">
        <v>2570</v>
      </c>
      <c r="J21" s="366">
        <v>697695.4</v>
      </c>
      <c r="K21" s="367">
        <v>43991</v>
      </c>
      <c r="L21" s="364" t="s">
        <v>2438</v>
      </c>
      <c r="M21" s="367"/>
      <c r="N21" s="364" t="s">
        <v>2682</v>
      </c>
    </row>
    <row r="22" spans="1:14" ht="120">
      <c r="A22" s="364">
        <v>20</v>
      </c>
      <c r="B22" s="365" t="s">
        <v>2583</v>
      </c>
      <c r="C22" s="365" t="s">
        <v>2585</v>
      </c>
      <c r="D22" s="365" t="s">
        <v>2586</v>
      </c>
      <c r="E22" s="365" t="s">
        <v>2587</v>
      </c>
      <c r="F22" s="365" t="s">
        <v>2588</v>
      </c>
      <c r="G22" s="365" t="s">
        <v>2589</v>
      </c>
      <c r="H22" s="365"/>
      <c r="I22" s="365" t="s">
        <v>2584</v>
      </c>
      <c r="J22" s="366">
        <v>486881.75</v>
      </c>
      <c r="K22" s="367">
        <v>43992</v>
      </c>
      <c r="L22" s="364" t="s">
        <v>2483</v>
      </c>
      <c r="M22" s="367"/>
      <c r="N22" s="364" t="s">
        <v>2689</v>
      </c>
    </row>
    <row r="23" spans="1:14" ht="135">
      <c r="A23" s="364">
        <v>21</v>
      </c>
      <c r="B23" s="365" t="s">
        <v>2590</v>
      </c>
      <c r="C23" s="365" t="s">
        <v>2592</v>
      </c>
      <c r="D23" s="365" t="s">
        <v>2594</v>
      </c>
      <c r="E23" s="365" t="s">
        <v>2593</v>
      </c>
      <c r="F23" s="365" t="s">
        <v>2595</v>
      </c>
      <c r="G23" s="365" t="s">
        <v>2596</v>
      </c>
      <c r="H23" s="365" t="s">
        <v>2597</v>
      </c>
      <c r="I23" s="365" t="s">
        <v>2591</v>
      </c>
      <c r="J23" s="366">
        <v>929318.8</v>
      </c>
      <c r="K23" s="367">
        <v>43992</v>
      </c>
      <c r="L23" s="364" t="s">
        <v>2483</v>
      </c>
      <c r="M23" s="367"/>
      <c r="N23" s="364" t="s">
        <v>2688</v>
      </c>
    </row>
    <row r="24" spans="1:14" ht="90">
      <c r="A24" s="364">
        <v>22</v>
      </c>
      <c r="B24" s="365" t="s">
        <v>2599</v>
      </c>
      <c r="C24" s="365" t="s">
        <v>2601</v>
      </c>
      <c r="D24" s="365" t="s">
        <v>2602</v>
      </c>
      <c r="E24" s="365" t="s">
        <v>2603</v>
      </c>
      <c r="F24" s="365" t="s">
        <v>2604</v>
      </c>
      <c r="G24" s="365" t="s">
        <v>2605</v>
      </c>
      <c r="H24" s="365" t="s">
        <v>2606</v>
      </c>
      <c r="I24" s="365" t="s">
        <v>2600</v>
      </c>
      <c r="J24" s="366">
        <v>987700</v>
      </c>
      <c r="K24" s="367">
        <v>43993</v>
      </c>
      <c r="L24" s="364" t="s">
        <v>2483</v>
      </c>
      <c r="M24" s="367"/>
      <c r="N24" s="364" t="s">
        <v>2688</v>
      </c>
    </row>
    <row r="25" spans="1:14" ht="105">
      <c r="A25" s="364">
        <v>23</v>
      </c>
      <c r="B25" s="365" t="s">
        <v>2614</v>
      </c>
      <c r="C25" s="365" t="s">
        <v>2616</v>
      </c>
      <c r="D25" s="365" t="s">
        <v>2617</v>
      </c>
      <c r="E25" s="365" t="s">
        <v>2618</v>
      </c>
      <c r="F25" s="365" t="s">
        <v>2619</v>
      </c>
      <c r="G25" s="365"/>
      <c r="H25" s="365"/>
      <c r="I25" s="365" t="s">
        <v>2615</v>
      </c>
      <c r="J25" s="366">
        <v>550168</v>
      </c>
      <c r="K25" s="367">
        <v>43998</v>
      </c>
      <c r="L25" s="364" t="s">
        <v>2483</v>
      </c>
      <c r="M25" s="367"/>
      <c r="N25" s="364" t="s">
        <v>2655</v>
      </c>
    </row>
    <row r="26" spans="1:14" ht="90">
      <c r="A26" s="364">
        <v>24</v>
      </c>
      <c r="B26" s="365" t="s">
        <v>2620</v>
      </c>
      <c r="C26" s="365" t="s">
        <v>2621</v>
      </c>
      <c r="D26" s="365" t="s">
        <v>2648</v>
      </c>
      <c r="E26" s="365" t="s">
        <v>2622</v>
      </c>
      <c r="F26" s="365" t="s">
        <v>2623</v>
      </c>
      <c r="G26" s="365" t="s">
        <v>2624</v>
      </c>
      <c r="H26" s="365"/>
      <c r="I26" s="365" t="s">
        <v>2625</v>
      </c>
      <c r="J26" s="366">
        <v>907135</v>
      </c>
      <c r="K26" s="367">
        <v>43999</v>
      </c>
      <c r="L26" s="364" t="s">
        <v>2483</v>
      </c>
      <c r="M26" s="367"/>
      <c r="N26" s="364" t="s">
        <v>2699</v>
      </c>
    </row>
    <row r="27" spans="1:14" ht="135">
      <c r="A27" s="364">
        <v>25</v>
      </c>
      <c r="B27" s="365" t="s">
        <v>2626</v>
      </c>
      <c r="C27" s="365" t="s">
        <v>2629</v>
      </c>
      <c r="D27" s="365" t="s">
        <v>2630</v>
      </c>
      <c r="E27" s="365" t="s">
        <v>2631</v>
      </c>
      <c r="F27" s="365" t="s">
        <v>2632</v>
      </c>
      <c r="G27" s="365" t="s">
        <v>2633</v>
      </c>
      <c r="H27" s="365" t="s">
        <v>2634</v>
      </c>
      <c r="I27" s="365" t="s">
        <v>2628</v>
      </c>
      <c r="J27" s="366">
        <v>1289538.17</v>
      </c>
      <c r="K27" s="367">
        <v>43997</v>
      </c>
      <c r="L27" s="364" t="s">
        <v>2483</v>
      </c>
      <c r="M27" s="368"/>
      <c r="N27" s="367" t="s">
        <v>2551</v>
      </c>
    </row>
    <row r="28" spans="1:14" ht="134.25" customHeight="1">
      <c r="A28" s="364">
        <v>26</v>
      </c>
      <c r="B28" s="365" t="s">
        <v>2662</v>
      </c>
      <c r="C28" s="365" t="s">
        <v>2665</v>
      </c>
      <c r="D28" s="365" t="s">
        <v>2666</v>
      </c>
      <c r="E28" s="365" t="s">
        <v>2667</v>
      </c>
      <c r="F28" s="365" t="s">
        <v>2668</v>
      </c>
      <c r="G28" s="365" t="s">
        <v>2669</v>
      </c>
      <c r="H28" s="365" t="s">
        <v>2670</v>
      </c>
      <c r="I28" s="365" t="s">
        <v>2664</v>
      </c>
      <c r="J28" s="366">
        <v>893491.07</v>
      </c>
      <c r="K28" s="367">
        <v>44005</v>
      </c>
      <c r="L28" s="364" t="s">
        <v>2483</v>
      </c>
      <c r="M28" s="367"/>
      <c r="N28" s="364" t="s">
        <v>2688</v>
      </c>
    </row>
    <row r="29" spans="1:14" ht="120">
      <c r="A29" s="364">
        <v>27</v>
      </c>
      <c r="B29" s="365" t="s">
        <v>2627</v>
      </c>
      <c r="C29" s="365" t="s">
        <v>1372</v>
      </c>
      <c r="D29" s="365" t="s">
        <v>2636</v>
      </c>
      <c r="E29" s="365" t="s">
        <v>2637</v>
      </c>
      <c r="F29" s="365" t="s">
        <v>2638</v>
      </c>
      <c r="G29" s="365" t="s">
        <v>2639</v>
      </c>
      <c r="H29" s="365" t="s">
        <v>2640</v>
      </c>
      <c r="I29" s="365" t="s">
        <v>2635</v>
      </c>
      <c r="J29" s="366">
        <v>964047</v>
      </c>
      <c r="K29" s="367">
        <v>44005</v>
      </c>
      <c r="L29" s="364" t="s">
        <v>2483</v>
      </c>
      <c r="M29" s="367"/>
      <c r="N29" s="364" t="s">
        <v>2678</v>
      </c>
    </row>
    <row r="30" spans="1:14" ht="105">
      <c r="A30" s="364">
        <v>28</v>
      </c>
      <c r="B30" s="365" t="s">
        <v>2663</v>
      </c>
      <c r="C30" s="365" t="s">
        <v>2672</v>
      </c>
      <c r="D30" s="365" t="s">
        <v>2673</v>
      </c>
      <c r="E30" s="365" t="s">
        <v>218</v>
      </c>
      <c r="F30" s="365" t="s">
        <v>2674</v>
      </c>
      <c r="G30" s="365" t="s">
        <v>2675</v>
      </c>
      <c r="H30" s="365" t="s">
        <v>2676</v>
      </c>
      <c r="I30" s="365" t="s">
        <v>2671</v>
      </c>
      <c r="J30" s="366">
        <v>773030</v>
      </c>
      <c r="K30" s="367">
        <v>44007</v>
      </c>
      <c r="L30" s="364" t="s">
        <v>2483</v>
      </c>
      <c r="M30" s="367"/>
      <c r="N30" s="364" t="s">
        <v>2649</v>
      </c>
    </row>
    <row r="31" spans="1:14" ht="90">
      <c r="A31" s="364">
        <v>29</v>
      </c>
      <c r="B31" s="365" t="s">
        <v>2888</v>
      </c>
      <c r="C31" s="365" t="s">
        <v>2892</v>
      </c>
      <c r="D31" s="365" t="s">
        <v>2889</v>
      </c>
      <c r="E31" s="365" t="s">
        <v>2890</v>
      </c>
      <c r="F31" s="365" t="s">
        <v>2891</v>
      </c>
      <c r="G31" s="365"/>
      <c r="H31" s="365"/>
      <c r="I31" s="365" t="s">
        <v>2893</v>
      </c>
      <c r="J31" s="366">
        <v>754210</v>
      </c>
      <c r="K31" s="367">
        <v>44138</v>
      </c>
      <c r="L31" s="364" t="s">
        <v>2438</v>
      </c>
      <c r="M31" s="364"/>
      <c r="N31" s="364" t="s">
        <v>2925</v>
      </c>
    </row>
    <row r="32" spans="1:14" ht="60">
      <c r="A32" s="364">
        <v>30</v>
      </c>
      <c r="B32" s="365" t="s">
        <v>2904</v>
      </c>
      <c r="C32" s="365" t="s">
        <v>2906</v>
      </c>
      <c r="D32" s="365" t="s">
        <v>2907</v>
      </c>
      <c r="E32" s="365" t="s">
        <v>2908</v>
      </c>
      <c r="F32" s="365" t="s">
        <v>2909</v>
      </c>
      <c r="G32" s="365" t="s">
        <v>1198</v>
      </c>
      <c r="H32" s="365"/>
      <c r="I32" s="365" t="s">
        <v>2910</v>
      </c>
      <c r="J32" s="366">
        <v>1448754.24</v>
      </c>
      <c r="K32" s="367">
        <v>44152</v>
      </c>
      <c r="L32" s="364" t="s">
        <v>2483</v>
      </c>
      <c r="M32" s="367"/>
      <c r="N32" s="364" t="s">
        <v>2943</v>
      </c>
    </row>
    <row r="33" spans="1:14" ht="90">
      <c r="A33" s="364">
        <v>31</v>
      </c>
      <c r="B33" s="365" t="s">
        <v>3028</v>
      </c>
      <c r="C33" s="365" t="s">
        <v>3029</v>
      </c>
      <c r="D33" s="365" t="s">
        <v>3030</v>
      </c>
      <c r="E33" s="365" t="s">
        <v>3031</v>
      </c>
      <c r="F33" s="365" t="s">
        <v>3032</v>
      </c>
      <c r="G33" s="365" t="s">
        <v>3033</v>
      </c>
      <c r="H33" s="365" t="s">
        <v>3034</v>
      </c>
      <c r="I33" s="365" t="s">
        <v>3035</v>
      </c>
      <c r="J33" s="366">
        <v>745250</v>
      </c>
      <c r="K33" s="367">
        <v>44242</v>
      </c>
      <c r="L33" s="364" t="s">
        <v>2483</v>
      </c>
      <c r="M33" s="367"/>
      <c r="N33" s="364" t="s">
        <v>3081</v>
      </c>
    </row>
    <row r="34" spans="1:14" ht="120">
      <c r="A34" s="364">
        <v>32</v>
      </c>
      <c r="B34" s="365" t="s">
        <v>3144</v>
      </c>
      <c r="C34" s="365" t="s">
        <v>3145</v>
      </c>
      <c r="D34" s="365" t="s">
        <v>3146</v>
      </c>
      <c r="E34" s="365" t="s">
        <v>3147</v>
      </c>
      <c r="F34" s="365" t="s">
        <v>3148</v>
      </c>
      <c r="G34" s="365" t="s">
        <v>3149</v>
      </c>
      <c r="H34" s="365"/>
      <c r="I34" s="365" t="s">
        <v>3150</v>
      </c>
      <c r="J34" s="366">
        <v>531984.30000000005</v>
      </c>
      <c r="K34" s="367">
        <v>44355</v>
      </c>
      <c r="L34" s="364" t="s">
        <v>2438</v>
      </c>
      <c r="M34" s="367"/>
      <c r="N34" s="364" t="s">
        <v>3133</v>
      </c>
    </row>
    <row r="35" spans="1:14" ht="90">
      <c r="A35" s="364">
        <v>33</v>
      </c>
      <c r="B35" s="365" t="s">
        <v>3252</v>
      </c>
      <c r="C35" s="365" t="s">
        <v>3253</v>
      </c>
      <c r="D35" s="365" t="s">
        <v>3254</v>
      </c>
      <c r="E35" s="365" t="s">
        <v>3255</v>
      </c>
      <c r="F35" s="365" t="s">
        <v>3256</v>
      </c>
      <c r="G35" s="365"/>
      <c r="H35" s="365"/>
      <c r="I35" s="365" t="s">
        <v>3257</v>
      </c>
      <c r="J35" s="366">
        <v>531984.30000000005</v>
      </c>
      <c r="K35" s="367">
        <v>44510</v>
      </c>
      <c r="L35" s="364" t="s">
        <v>2438</v>
      </c>
      <c r="M35" s="364"/>
      <c r="N35" s="364" t="s">
        <v>3273</v>
      </c>
    </row>
  </sheetData>
  <pageMargins left="0.7" right="0.7" top="0.75" bottom="0.75" header="0.3" footer="0.3"/>
  <pageSetup paperSize="8" scale="2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P28"/>
  <sheetViews>
    <sheetView zoomScaleNormal="100" workbookViewId="0">
      <pane ySplit="4" topLeftCell="A26" activePane="bottomLeft" state="frozen"/>
      <selection pane="bottomLeft" activeCell="D10" sqref="D10"/>
    </sheetView>
  </sheetViews>
  <sheetFormatPr defaultColWidth="9.140625" defaultRowHeight="15"/>
  <cols>
    <col min="1" max="1" width="5.5703125" style="94" customWidth="1"/>
    <col min="2" max="2" width="15" style="94" customWidth="1"/>
    <col min="3" max="3" width="22" style="94" customWidth="1"/>
    <col min="4" max="4" width="49.140625" style="94" customWidth="1"/>
    <col min="5" max="5" width="14.5703125" style="94" customWidth="1"/>
    <col min="6" max="6" width="14.5703125" style="94" hidden="1" customWidth="1"/>
    <col min="7" max="7" width="81.5703125" style="94" hidden="1" customWidth="1"/>
    <col min="8" max="8" width="20" style="94" hidden="1" customWidth="1"/>
    <col min="9" max="9" width="15.140625" style="94" customWidth="1"/>
    <col min="10" max="10" width="14.140625" style="94" customWidth="1"/>
    <col min="11" max="11" width="12.5703125" style="94" hidden="1" customWidth="1"/>
    <col min="12" max="12" width="16.5703125" style="94" hidden="1" customWidth="1"/>
    <col min="13" max="13" width="16" style="94" customWidth="1"/>
    <col min="14" max="14" width="18.140625" style="94" hidden="1" customWidth="1"/>
    <col min="15" max="15" width="13.140625" style="94" customWidth="1"/>
    <col min="16" max="16384" width="9.140625" style="94"/>
  </cols>
  <sheetData>
    <row r="1" spans="1:15" ht="6" customHeight="1"/>
    <row r="2" spans="1:15" ht="22.5" customHeight="1">
      <c r="B2" s="852" t="s">
        <v>1443</v>
      </c>
      <c r="C2" s="852"/>
      <c r="D2" s="852"/>
      <c r="E2" s="852"/>
      <c r="F2" s="852"/>
      <c r="G2" s="852"/>
      <c r="H2" s="852"/>
      <c r="I2" s="852"/>
      <c r="J2" s="852"/>
      <c r="K2" s="852"/>
      <c r="L2" s="852"/>
      <c r="M2" s="852"/>
    </row>
    <row r="3" spans="1:15" ht="18.75">
      <c r="A3" s="95"/>
      <c r="B3" s="95"/>
      <c r="C3" s="95"/>
      <c r="D3" s="95"/>
      <c r="E3" s="95"/>
      <c r="F3" s="95"/>
      <c r="G3" s="95"/>
      <c r="H3" s="95"/>
      <c r="I3" s="95"/>
      <c r="J3" s="95"/>
      <c r="K3" s="95"/>
      <c r="L3" s="95"/>
      <c r="M3" s="95"/>
    </row>
    <row r="4" spans="1:15" ht="100.5" customHeight="1">
      <c r="A4" s="93" t="s">
        <v>1450</v>
      </c>
      <c r="B4" s="93" t="s">
        <v>1451</v>
      </c>
      <c r="C4" s="93" t="s">
        <v>1452</v>
      </c>
      <c r="D4" s="93" t="s">
        <v>547</v>
      </c>
      <c r="E4" s="93" t="s">
        <v>1445</v>
      </c>
      <c r="F4" s="93" t="s">
        <v>1241</v>
      </c>
      <c r="G4" s="93" t="s">
        <v>1242</v>
      </c>
      <c r="H4" s="93" t="s">
        <v>1446</v>
      </c>
      <c r="I4" s="114" t="s">
        <v>1447</v>
      </c>
      <c r="J4" s="93" t="s">
        <v>1448</v>
      </c>
      <c r="K4" s="93" t="s">
        <v>1243</v>
      </c>
      <c r="L4" s="93" t="s">
        <v>1449</v>
      </c>
      <c r="M4" s="96" t="s">
        <v>1244</v>
      </c>
      <c r="N4" s="96" t="s">
        <v>1245</v>
      </c>
      <c r="O4" s="96" t="s">
        <v>1453</v>
      </c>
    </row>
    <row r="5" spans="1:15" ht="52.5" customHeight="1">
      <c r="A5" s="98">
        <v>1</v>
      </c>
      <c r="B5" s="97" t="s">
        <v>1246</v>
      </c>
      <c r="C5" s="97" t="s">
        <v>1247</v>
      </c>
      <c r="D5" s="97" t="s">
        <v>1248</v>
      </c>
      <c r="E5" s="98" t="s">
        <v>1249</v>
      </c>
      <c r="F5" s="97" t="s">
        <v>1250</v>
      </c>
      <c r="G5" s="99" t="s">
        <v>1251</v>
      </c>
      <c r="H5" s="97" t="s">
        <v>1252</v>
      </c>
      <c r="I5" s="108">
        <v>699993</v>
      </c>
      <c r="J5" s="100">
        <v>643993.56000000006</v>
      </c>
      <c r="K5" s="101" t="s">
        <v>1253</v>
      </c>
      <c r="L5" s="97" t="s">
        <v>1254</v>
      </c>
      <c r="M5" s="97" t="s">
        <v>1255</v>
      </c>
      <c r="N5" s="111" t="s">
        <v>1256</v>
      </c>
      <c r="O5" s="117" t="s">
        <v>1454</v>
      </c>
    </row>
    <row r="6" spans="1:15" ht="84.75" customHeight="1">
      <c r="A6" s="98">
        <v>2</v>
      </c>
      <c r="B6" s="97" t="s">
        <v>1257</v>
      </c>
      <c r="C6" s="97" t="s">
        <v>1258</v>
      </c>
      <c r="D6" s="97" t="s">
        <v>1259</v>
      </c>
      <c r="E6" s="98" t="s">
        <v>1260</v>
      </c>
      <c r="F6" s="97" t="s">
        <v>1261</v>
      </c>
      <c r="G6" s="99" t="s">
        <v>1262</v>
      </c>
      <c r="H6" s="97" t="s">
        <v>1263</v>
      </c>
      <c r="I6" s="108">
        <v>771779.58</v>
      </c>
      <c r="J6" s="100">
        <v>710037.21</v>
      </c>
      <c r="K6" s="101" t="s">
        <v>1253</v>
      </c>
      <c r="L6" s="97" t="s">
        <v>1264</v>
      </c>
      <c r="M6" s="97" t="s">
        <v>1265</v>
      </c>
      <c r="N6" s="111"/>
      <c r="O6" s="117" t="s">
        <v>1005</v>
      </c>
    </row>
    <row r="7" spans="1:15" ht="84.75" customHeight="1">
      <c r="A7" s="98">
        <v>3</v>
      </c>
      <c r="B7" s="97" t="s">
        <v>1266</v>
      </c>
      <c r="C7" s="97" t="s">
        <v>1267</v>
      </c>
      <c r="D7" s="97" t="s">
        <v>1268</v>
      </c>
      <c r="E7" s="98" t="s">
        <v>1269</v>
      </c>
      <c r="F7" s="97" t="s">
        <v>1261</v>
      </c>
      <c r="G7" s="99" t="s">
        <v>1270</v>
      </c>
      <c r="H7" s="97" t="s">
        <v>1271</v>
      </c>
      <c r="I7" s="103">
        <v>991173.71</v>
      </c>
      <c r="J7" s="103">
        <v>911879.81</v>
      </c>
      <c r="K7" s="104">
        <v>0.92</v>
      </c>
      <c r="L7" s="97" t="s">
        <v>1272</v>
      </c>
      <c r="M7" s="97" t="s">
        <v>1273</v>
      </c>
      <c r="N7" s="111" t="s">
        <v>1274</v>
      </c>
      <c r="O7" s="117" t="s">
        <v>1455</v>
      </c>
    </row>
    <row r="8" spans="1:15" ht="111.75" customHeight="1">
      <c r="A8" s="98">
        <v>4</v>
      </c>
      <c r="B8" s="97" t="s">
        <v>1275</v>
      </c>
      <c r="C8" s="102" t="s">
        <v>1276</v>
      </c>
      <c r="D8" s="97" t="s">
        <v>1277</v>
      </c>
      <c r="E8" s="98" t="s">
        <v>1278</v>
      </c>
      <c r="F8" s="97" t="s">
        <v>1250</v>
      </c>
      <c r="G8" s="99" t="s">
        <v>1279</v>
      </c>
      <c r="H8" s="97" t="s">
        <v>1280</v>
      </c>
      <c r="I8" s="103">
        <v>638264.88</v>
      </c>
      <c r="J8" s="103">
        <v>587203.66</v>
      </c>
      <c r="K8" s="104">
        <v>0.92</v>
      </c>
      <c r="L8" s="97" t="s">
        <v>1281</v>
      </c>
      <c r="M8" s="97" t="s">
        <v>1282</v>
      </c>
      <c r="N8" s="111" t="s">
        <v>1256</v>
      </c>
      <c r="O8" s="117" t="s">
        <v>1456</v>
      </c>
    </row>
    <row r="9" spans="1:15" ht="69" customHeight="1">
      <c r="A9" s="98">
        <v>5</v>
      </c>
      <c r="B9" s="97" t="s">
        <v>1283</v>
      </c>
      <c r="C9" s="97" t="s">
        <v>1284</v>
      </c>
      <c r="D9" s="97" t="s">
        <v>1285</v>
      </c>
      <c r="E9" s="98" t="s">
        <v>1286</v>
      </c>
      <c r="F9" s="97" t="s">
        <v>1250</v>
      </c>
      <c r="G9" s="99" t="s">
        <v>1287</v>
      </c>
      <c r="H9" s="97" t="s">
        <v>1288</v>
      </c>
      <c r="I9" s="103">
        <v>700000</v>
      </c>
      <c r="J9" s="105">
        <v>644000</v>
      </c>
      <c r="K9" s="104">
        <v>0.92</v>
      </c>
      <c r="L9" s="97" t="s">
        <v>1289</v>
      </c>
      <c r="M9" s="97" t="s">
        <v>1290</v>
      </c>
      <c r="N9" s="111"/>
      <c r="O9" s="117" t="s">
        <v>1036</v>
      </c>
    </row>
    <row r="10" spans="1:15" ht="81" customHeight="1">
      <c r="A10" s="98">
        <v>6</v>
      </c>
      <c r="B10" s="97" t="s">
        <v>1291</v>
      </c>
      <c r="C10" s="97" t="s">
        <v>1292</v>
      </c>
      <c r="D10" s="97" t="s">
        <v>1293</v>
      </c>
      <c r="E10" s="98" t="s">
        <v>1294</v>
      </c>
      <c r="F10" s="97" t="s">
        <v>1261</v>
      </c>
      <c r="G10" s="99" t="s">
        <v>1295</v>
      </c>
      <c r="H10" s="97" t="s">
        <v>1296</v>
      </c>
      <c r="I10" s="103">
        <v>723472.24</v>
      </c>
      <c r="J10" s="103">
        <v>665594.46</v>
      </c>
      <c r="K10" s="104">
        <v>0.92</v>
      </c>
      <c r="L10" s="97" t="s">
        <v>1297</v>
      </c>
      <c r="M10" s="97" t="s">
        <v>1298</v>
      </c>
      <c r="N10" s="111"/>
      <c r="O10" s="117" t="s">
        <v>1457</v>
      </c>
    </row>
    <row r="11" spans="1:15" ht="75" customHeight="1">
      <c r="A11" s="98">
        <v>7</v>
      </c>
      <c r="B11" s="97" t="s">
        <v>1299</v>
      </c>
      <c r="C11" s="97" t="s">
        <v>1300</v>
      </c>
      <c r="D11" s="97" t="s">
        <v>1301</v>
      </c>
      <c r="E11" s="98" t="s">
        <v>1302</v>
      </c>
      <c r="F11" s="97" t="s">
        <v>1303</v>
      </c>
      <c r="G11" s="99" t="s">
        <v>1304</v>
      </c>
      <c r="H11" s="97" t="s">
        <v>1305</v>
      </c>
      <c r="I11" s="103">
        <v>872118</v>
      </c>
      <c r="J11" s="103">
        <v>802348.56</v>
      </c>
      <c r="K11" s="104">
        <v>0.92</v>
      </c>
      <c r="L11" s="97" t="s">
        <v>1306</v>
      </c>
      <c r="M11" s="97" t="s">
        <v>1307</v>
      </c>
      <c r="N11" s="111"/>
      <c r="O11" s="117" t="s">
        <v>1458</v>
      </c>
    </row>
    <row r="12" spans="1:15" ht="72.75" customHeight="1">
      <c r="A12" s="98">
        <v>8</v>
      </c>
      <c r="B12" s="97" t="s">
        <v>1308</v>
      </c>
      <c r="C12" s="97" t="s">
        <v>1309</v>
      </c>
      <c r="D12" s="97" t="s">
        <v>1310</v>
      </c>
      <c r="E12" s="98" t="s">
        <v>1311</v>
      </c>
      <c r="F12" s="97" t="s">
        <v>1303</v>
      </c>
      <c r="G12" s="99" t="s">
        <v>1312</v>
      </c>
      <c r="H12" s="97" t="s">
        <v>1313</v>
      </c>
      <c r="I12" s="103">
        <v>580335.6</v>
      </c>
      <c r="J12" s="103">
        <v>533908.74</v>
      </c>
      <c r="K12" s="104">
        <v>0.92</v>
      </c>
      <c r="L12" s="97" t="s">
        <v>1314</v>
      </c>
      <c r="M12" s="97" t="s">
        <v>1315</v>
      </c>
      <c r="N12" s="111"/>
      <c r="O12" s="117" t="s">
        <v>1459</v>
      </c>
    </row>
    <row r="13" spans="1:15" ht="69" customHeight="1">
      <c r="A13" s="98">
        <v>9</v>
      </c>
      <c r="B13" s="97" t="s">
        <v>1316</v>
      </c>
      <c r="C13" s="97" t="s">
        <v>1317</v>
      </c>
      <c r="D13" s="97" t="s">
        <v>1318</v>
      </c>
      <c r="E13" s="98" t="s">
        <v>1319</v>
      </c>
      <c r="F13" s="97" t="s">
        <v>1320</v>
      </c>
      <c r="G13" s="99" t="s">
        <v>1321</v>
      </c>
      <c r="H13" s="97" t="s">
        <v>1322</v>
      </c>
      <c r="I13" s="103">
        <v>1237786.24</v>
      </c>
      <c r="J13" s="103">
        <v>1138763.3400000001</v>
      </c>
      <c r="K13" s="104">
        <v>0.92</v>
      </c>
      <c r="L13" s="97" t="s">
        <v>1323</v>
      </c>
      <c r="M13" s="97" t="s">
        <v>1324</v>
      </c>
      <c r="N13" s="111"/>
      <c r="O13" s="117" t="s">
        <v>1054</v>
      </c>
    </row>
    <row r="14" spans="1:15" ht="100.5" customHeight="1">
      <c r="A14" s="98">
        <v>10</v>
      </c>
      <c r="B14" s="97" t="s">
        <v>1325</v>
      </c>
      <c r="C14" s="97" t="s">
        <v>1326</v>
      </c>
      <c r="D14" s="97" t="s">
        <v>1327</v>
      </c>
      <c r="E14" s="98" t="s">
        <v>1328</v>
      </c>
      <c r="F14" s="97" t="s">
        <v>1303</v>
      </c>
      <c r="G14" s="99" t="s">
        <v>1444</v>
      </c>
      <c r="H14" s="97" t="s">
        <v>1329</v>
      </c>
      <c r="I14" s="103">
        <v>838278.34</v>
      </c>
      <c r="J14" s="103">
        <v>771216.06</v>
      </c>
      <c r="K14" s="104">
        <v>0.92</v>
      </c>
      <c r="L14" s="97" t="s">
        <v>1330</v>
      </c>
      <c r="M14" s="97" t="s">
        <v>1331</v>
      </c>
      <c r="N14" s="115" t="s">
        <v>1332</v>
      </c>
      <c r="O14" s="117" t="s">
        <v>1459</v>
      </c>
    </row>
    <row r="15" spans="1:15" ht="80.25" customHeight="1">
      <c r="A15" s="98">
        <v>11</v>
      </c>
      <c r="B15" s="97" t="s">
        <v>1333</v>
      </c>
      <c r="C15" s="97" t="s">
        <v>1334</v>
      </c>
      <c r="D15" s="97" t="s">
        <v>1335</v>
      </c>
      <c r="E15" s="98" t="s">
        <v>1336</v>
      </c>
      <c r="F15" s="97" t="s">
        <v>1303</v>
      </c>
      <c r="G15" s="99" t="s">
        <v>1337</v>
      </c>
      <c r="H15" s="97" t="s">
        <v>1338</v>
      </c>
      <c r="I15" s="103">
        <v>1008497</v>
      </c>
      <c r="J15" s="103">
        <v>927817.24</v>
      </c>
      <c r="K15" s="104">
        <v>0.92</v>
      </c>
      <c r="L15" s="97" t="s">
        <v>1339</v>
      </c>
      <c r="M15" s="97" t="s">
        <v>1340</v>
      </c>
      <c r="N15" s="111"/>
      <c r="O15" s="117" t="s">
        <v>1069</v>
      </c>
    </row>
    <row r="16" spans="1:15" ht="85.5" customHeight="1">
      <c r="A16" s="98">
        <v>12</v>
      </c>
      <c r="B16" s="97" t="s">
        <v>1341</v>
      </c>
      <c r="C16" s="97" t="s">
        <v>1292</v>
      </c>
      <c r="D16" s="97" t="s">
        <v>1342</v>
      </c>
      <c r="E16" s="98" t="s">
        <v>1343</v>
      </c>
      <c r="F16" s="97" t="s">
        <v>1320</v>
      </c>
      <c r="G16" s="99" t="s">
        <v>1344</v>
      </c>
      <c r="H16" s="97" t="s">
        <v>1345</v>
      </c>
      <c r="I16" s="103">
        <v>939544</v>
      </c>
      <c r="J16" s="103">
        <v>864380.48</v>
      </c>
      <c r="K16" s="104">
        <v>0.92</v>
      </c>
      <c r="L16" s="97" t="s">
        <v>1346</v>
      </c>
      <c r="M16" s="97" t="s">
        <v>1347</v>
      </c>
      <c r="N16" s="111"/>
      <c r="O16" s="117" t="s">
        <v>1460</v>
      </c>
    </row>
    <row r="17" spans="1:120" ht="95.25" customHeight="1">
      <c r="A17" s="98">
        <v>13</v>
      </c>
      <c r="B17" s="97" t="s">
        <v>1348</v>
      </c>
      <c r="C17" s="97" t="s">
        <v>1349</v>
      </c>
      <c r="D17" s="97" t="s">
        <v>1350</v>
      </c>
      <c r="E17" s="98" t="s">
        <v>1351</v>
      </c>
      <c r="F17" s="97" t="s">
        <v>1261</v>
      </c>
      <c r="G17" s="99" t="s">
        <v>1352</v>
      </c>
      <c r="H17" s="97" t="s">
        <v>1353</v>
      </c>
      <c r="I17" s="103">
        <v>952583.55</v>
      </c>
      <c r="J17" s="103">
        <v>876376.85</v>
      </c>
      <c r="K17" s="104">
        <v>0.92</v>
      </c>
      <c r="L17" s="97" t="s">
        <v>1354</v>
      </c>
      <c r="M17" s="97" t="s">
        <v>1355</v>
      </c>
      <c r="N17" s="111"/>
      <c r="O17" s="117" t="s">
        <v>1461</v>
      </c>
    </row>
    <row r="18" spans="1:120" ht="88.5" customHeight="1">
      <c r="A18" s="98">
        <v>14</v>
      </c>
      <c r="B18" s="97" t="s">
        <v>1356</v>
      </c>
      <c r="C18" s="97" t="s">
        <v>1357</v>
      </c>
      <c r="D18" s="97" t="s">
        <v>1358</v>
      </c>
      <c r="E18" s="98" t="s">
        <v>1359</v>
      </c>
      <c r="F18" s="97" t="s">
        <v>1320</v>
      </c>
      <c r="G18" s="99" t="s">
        <v>1360</v>
      </c>
      <c r="H18" s="97" t="s">
        <v>1361</v>
      </c>
      <c r="I18" s="103">
        <v>957792.24</v>
      </c>
      <c r="J18" s="103">
        <v>881168.86</v>
      </c>
      <c r="K18" s="104">
        <v>0.92</v>
      </c>
      <c r="L18" s="97" t="s">
        <v>1314</v>
      </c>
      <c r="M18" s="97" t="s">
        <v>1362</v>
      </c>
      <c r="N18" s="111"/>
      <c r="O18" s="117" t="s">
        <v>1462</v>
      </c>
    </row>
    <row r="19" spans="1:120" ht="85.5" customHeight="1">
      <c r="A19" s="98">
        <v>15</v>
      </c>
      <c r="B19" s="97" t="s">
        <v>1363</v>
      </c>
      <c r="C19" s="97" t="s">
        <v>1364</v>
      </c>
      <c r="D19" s="97" t="s">
        <v>1365</v>
      </c>
      <c r="E19" s="98" t="s">
        <v>1366</v>
      </c>
      <c r="F19" s="97" t="s">
        <v>1261</v>
      </c>
      <c r="G19" s="99" t="s">
        <v>1367</v>
      </c>
      <c r="H19" s="97" t="s">
        <v>1368</v>
      </c>
      <c r="I19" s="103">
        <v>896865</v>
      </c>
      <c r="J19" s="103">
        <v>825115.8</v>
      </c>
      <c r="K19" s="104">
        <v>0.92</v>
      </c>
      <c r="L19" s="97" t="s">
        <v>1369</v>
      </c>
      <c r="M19" s="97" t="s">
        <v>1370</v>
      </c>
      <c r="N19" s="111"/>
      <c r="O19" s="117" t="s">
        <v>1463</v>
      </c>
    </row>
    <row r="20" spans="1:120" ht="82.5" customHeight="1">
      <c r="A20" s="98">
        <v>16</v>
      </c>
      <c r="B20" s="97" t="s">
        <v>1371</v>
      </c>
      <c r="C20" s="106" t="s">
        <v>1372</v>
      </c>
      <c r="D20" s="97" t="s">
        <v>1373</v>
      </c>
      <c r="E20" s="98" t="s">
        <v>1374</v>
      </c>
      <c r="F20" s="97" t="s">
        <v>1320</v>
      </c>
      <c r="G20" s="99" t="s">
        <v>1375</v>
      </c>
      <c r="H20" s="97" t="s">
        <v>1376</v>
      </c>
      <c r="I20" s="103">
        <v>827860</v>
      </c>
      <c r="J20" s="103">
        <v>761631.2</v>
      </c>
      <c r="K20" s="104">
        <v>0.92</v>
      </c>
      <c r="L20" s="97" t="s">
        <v>1377</v>
      </c>
      <c r="M20" s="97" t="s">
        <v>1378</v>
      </c>
      <c r="N20" s="111"/>
      <c r="O20" s="117" t="s">
        <v>1464</v>
      </c>
    </row>
    <row r="21" spans="1:120" ht="113.25" customHeight="1">
      <c r="A21" s="98">
        <v>17</v>
      </c>
      <c r="B21" s="97" t="s">
        <v>1379</v>
      </c>
      <c r="C21" s="97" t="s">
        <v>1380</v>
      </c>
      <c r="D21" s="97" t="s">
        <v>1381</v>
      </c>
      <c r="E21" s="98" t="s">
        <v>1382</v>
      </c>
      <c r="F21" s="97" t="s">
        <v>1320</v>
      </c>
      <c r="G21" s="99" t="s">
        <v>1383</v>
      </c>
      <c r="H21" s="97" t="s">
        <v>1384</v>
      </c>
      <c r="I21" s="103">
        <v>1105080.96</v>
      </c>
      <c r="J21" s="103">
        <v>1016674.48</v>
      </c>
      <c r="K21" s="104">
        <v>0.92</v>
      </c>
      <c r="L21" s="97" t="s">
        <v>1385</v>
      </c>
      <c r="M21" s="97" t="s">
        <v>1386</v>
      </c>
      <c r="N21" s="111"/>
      <c r="O21" s="117" t="s">
        <v>1465</v>
      </c>
    </row>
    <row r="22" spans="1:120" ht="105" customHeight="1">
      <c r="A22" s="98">
        <v>18</v>
      </c>
      <c r="B22" s="97" t="s">
        <v>1387</v>
      </c>
      <c r="C22" s="97" t="s">
        <v>1388</v>
      </c>
      <c r="D22" s="97" t="s">
        <v>1389</v>
      </c>
      <c r="E22" s="98" t="s">
        <v>1390</v>
      </c>
      <c r="F22" s="97" t="s">
        <v>1320</v>
      </c>
      <c r="G22" s="99" t="s">
        <v>1391</v>
      </c>
      <c r="H22" s="97" t="s">
        <v>1392</v>
      </c>
      <c r="I22" s="103">
        <v>973705.77</v>
      </c>
      <c r="J22" s="103">
        <v>895809.29</v>
      </c>
      <c r="K22" s="104">
        <v>0.92</v>
      </c>
      <c r="L22" s="97" t="s">
        <v>1281</v>
      </c>
      <c r="M22" s="97" t="s">
        <v>1393</v>
      </c>
      <c r="N22" s="111"/>
      <c r="O22" s="117" t="s">
        <v>1466</v>
      </c>
    </row>
    <row r="23" spans="1:120" ht="83.25" customHeight="1">
      <c r="A23" s="98">
        <v>19</v>
      </c>
      <c r="B23" s="97" t="s">
        <v>1394</v>
      </c>
      <c r="C23" s="97" t="s">
        <v>1395</v>
      </c>
      <c r="D23" s="97" t="s">
        <v>1396</v>
      </c>
      <c r="E23" s="98" t="s">
        <v>1397</v>
      </c>
      <c r="F23" s="97" t="s">
        <v>1250</v>
      </c>
      <c r="G23" s="99" t="s">
        <v>1398</v>
      </c>
      <c r="H23" s="97" t="s">
        <v>1399</v>
      </c>
      <c r="I23" s="103">
        <v>682883.57</v>
      </c>
      <c r="J23" s="103">
        <v>628252.87</v>
      </c>
      <c r="K23" s="104">
        <v>0.92</v>
      </c>
      <c r="L23" s="97" t="s">
        <v>1400</v>
      </c>
      <c r="M23" s="97" t="s">
        <v>1401</v>
      </c>
      <c r="N23" s="111"/>
      <c r="O23" s="117" t="s">
        <v>1467</v>
      </c>
    </row>
    <row r="24" spans="1:120" s="107" customFormat="1" ht="84" customHeight="1">
      <c r="A24" s="98">
        <v>20</v>
      </c>
      <c r="B24" s="97" t="s">
        <v>1402</v>
      </c>
      <c r="C24" s="97" t="s">
        <v>1403</v>
      </c>
      <c r="D24" s="97" t="s">
        <v>1404</v>
      </c>
      <c r="E24" s="98" t="s">
        <v>1405</v>
      </c>
      <c r="F24" s="97" t="s">
        <v>1250</v>
      </c>
      <c r="G24" s="99" t="s">
        <v>1406</v>
      </c>
      <c r="H24" s="97" t="s">
        <v>1407</v>
      </c>
      <c r="I24" s="103">
        <v>758303</v>
      </c>
      <c r="J24" s="103">
        <v>697638.76</v>
      </c>
      <c r="K24" s="104">
        <v>0.92</v>
      </c>
      <c r="L24" s="97" t="s">
        <v>1408</v>
      </c>
      <c r="M24" s="97" t="s">
        <v>1409</v>
      </c>
      <c r="N24" s="111"/>
      <c r="O24" s="117" t="s">
        <v>1468</v>
      </c>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row>
    <row r="25" spans="1:120" ht="87.75" customHeight="1">
      <c r="A25" s="98">
        <v>21</v>
      </c>
      <c r="B25" s="97" t="s">
        <v>1410</v>
      </c>
      <c r="C25" s="97" t="s">
        <v>1411</v>
      </c>
      <c r="D25" s="97" t="s">
        <v>1412</v>
      </c>
      <c r="E25" s="98" t="s">
        <v>1413</v>
      </c>
      <c r="F25" s="97" t="s">
        <v>1414</v>
      </c>
      <c r="G25" s="99" t="s">
        <v>1415</v>
      </c>
      <c r="H25" s="97" t="s">
        <v>1416</v>
      </c>
      <c r="I25" s="108">
        <v>795118.24</v>
      </c>
      <c r="J25" s="108">
        <v>731508.78</v>
      </c>
      <c r="K25" s="104">
        <v>0.92</v>
      </c>
      <c r="L25" s="97" t="s">
        <v>1417</v>
      </c>
      <c r="M25" s="97" t="s">
        <v>1418</v>
      </c>
      <c r="N25" s="116"/>
      <c r="O25" s="117" t="s">
        <v>1469</v>
      </c>
    </row>
    <row r="26" spans="1:120" ht="67.5" customHeight="1">
      <c r="A26" s="98">
        <v>22</v>
      </c>
      <c r="B26" s="102" t="s">
        <v>1419</v>
      </c>
      <c r="C26" s="102" t="s">
        <v>1420</v>
      </c>
      <c r="D26" s="102" t="s">
        <v>1421</v>
      </c>
      <c r="E26" s="98" t="s">
        <v>1422</v>
      </c>
      <c r="F26" s="102" t="s">
        <v>1423</v>
      </c>
      <c r="G26" s="109" t="s">
        <v>1424</v>
      </c>
      <c r="H26" s="102" t="s">
        <v>1425</v>
      </c>
      <c r="I26" s="108">
        <v>686996</v>
      </c>
      <c r="J26" s="118">
        <v>632036.31999999995</v>
      </c>
      <c r="K26" s="110">
        <v>0.92</v>
      </c>
      <c r="L26" s="102" t="s">
        <v>1426</v>
      </c>
      <c r="M26" s="102" t="s">
        <v>1427</v>
      </c>
      <c r="N26" s="116"/>
      <c r="O26" s="117" t="s">
        <v>1470</v>
      </c>
    </row>
    <row r="27" spans="1:120" ht="90" customHeight="1">
      <c r="A27" s="98">
        <v>23</v>
      </c>
      <c r="B27" s="97" t="s">
        <v>1428</v>
      </c>
      <c r="C27" s="97" t="s">
        <v>1429</v>
      </c>
      <c r="D27" s="97" t="s">
        <v>1430</v>
      </c>
      <c r="E27" s="98" t="s">
        <v>1431</v>
      </c>
      <c r="F27" s="97" t="s">
        <v>1414</v>
      </c>
      <c r="G27" s="99" t="s">
        <v>1432</v>
      </c>
      <c r="H27" s="98" t="s">
        <v>1433</v>
      </c>
      <c r="I27" s="108">
        <v>641342</v>
      </c>
      <c r="J27" s="108">
        <v>590034.64</v>
      </c>
      <c r="K27" s="110">
        <v>0.92</v>
      </c>
      <c r="L27" s="102" t="s">
        <v>1434</v>
      </c>
      <c r="M27" s="97" t="s">
        <v>1435</v>
      </c>
      <c r="O27" s="117" t="s">
        <v>1471</v>
      </c>
    </row>
    <row r="28" spans="1:120" ht="90" customHeight="1">
      <c r="A28" s="98">
        <v>24</v>
      </c>
      <c r="B28" s="111" t="s">
        <v>1436</v>
      </c>
      <c r="C28" s="102" t="s">
        <v>1437</v>
      </c>
      <c r="D28" s="112" t="s">
        <v>1438</v>
      </c>
      <c r="E28" s="98" t="s">
        <v>1439</v>
      </c>
      <c r="F28" s="113" t="s">
        <v>1303</v>
      </c>
      <c r="G28" s="109" t="s">
        <v>1440</v>
      </c>
      <c r="H28" s="98" t="s">
        <v>1441</v>
      </c>
      <c r="I28" s="108">
        <v>936642</v>
      </c>
      <c r="J28" s="108">
        <v>861710.64</v>
      </c>
      <c r="K28" s="110">
        <v>0.92</v>
      </c>
      <c r="L28" s="102" t="s">
        <v>1442</v>
      </c>
      <c r="M28" s="119" t="s">
        <v>1472</v>
      </c>
      <c r="O28" s="117" t="s">
        <v>242</v>
      </c>
    </row>
  </sheetData>
  <mergeCells count="1">
    <mergeCell ref="B2:M2"/>
  </mergeCells>
  <pageMargins left="0.7" right="0.7" top="0.75" bottom="0.75" header="0.3" footer="0.3"/>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70" zoomScaleNormal="70" zoomScaleSheetLayoutView="70" workbookViewId="0">
      <pane ySplit="7" topLeftCell="A8" activePane="bottomLeft" state="frozen"/>
      <selection activeCell="W13" sqref="W13"/>
      <selection pane="bottomLeft" activeCell="H15" sqref="H15"/>
    </sheetView>
  </sheetViews>
  <sheetFormatPr defaultRowHeight="15" outlineLevelRow="1"/>
  <cols>
    <col min="1" max="1" width="13.140625" style="853" customWidth="1"/>
    <col min="2" max="2" width="21.7109375" style="853" customWidth="1"/>
    <col min="3" max="3" width="29.42578125" style="853" customWidth="1"/>
    <col min="4" max="4" width="12.42578125" style="853" customWidth="1"/>
    <col min="5" max="5" width="13.7109375" style="853" customWidth="1"/>
    <col min="6" max="6" width="18.7109375" style="855" customWidth="1"/>
    <col min="7" max="7" width="16" style="855" customWidth="1"/>
    <col min="8" max="8" width="17.140625" style="855" customWidth="1"/>
    <col min="9" max="9" width="18.7109375" style="853" customWidth="1"/>
    <col min="10" max="10" width="19.42578125" style="853" customWidth="1"/>
    <col min="11" max="12" width="15" style="853" customWidth="1"/>
    <col min="13" max="13" width="17.42578125" style="854" customWidth="1"/>
    <col min="14" max="16384" width="9.140625" style="853"/>
  </cols>
  <sheetData>
    <row r="1" spans="1:13" ht="29.25" customHeight="1">
      <c r="A1" s="957" t="s">
        <v>3393</v>
      </c>
      <c r="B1" s="956"/>
      <c r="C1" s="956"/>
      <c r="D1" s="956"/>
      <c r="E1" s="956"/>
      <c r="F1" s="956"/>
      <c r="G1" s="956"/>
      <c r="H1" s="956"/>
      <c r="I1" s="956"/>
      <c r="J1" s="956"/>
      <c r="K1" s="955"/>
      <c r="L1" s="955"/>
    </row>
    <row r="2" spans="1:13" ht="45.75" customHeight="1">
      <c r="A2" s="954" t="s">
        <v>3392</v>
      </c>
      <c r="B2" s="953"/>
      <c r="C2" s="953"/>
      <c r="D2" s="953"/>
      <c r="E2" s="953"/>
      <c r="F2" s="953"/>
      <c r="G2" s="953"/>
      <c r="H2" s="953"/>
      <c r="I2" s="953"/>
      <c r="J2" s="953"/>
    </row>
    <row r="3" spans="1:13" s="949" customFormat="1" ht="19.5" customHeight="1">
      <c r="A3" s="952">
        <v>44576</v>
      </c>
      <c r="B3" s="951"/>
      <c r="C3" s="951"/>
      <c r="D3" s="951"/>
      <c r="E3" s="951"/>
      <c r="F3" s="951"/>
      <c r="G3" s="951"/>
      <c r="H3" s="951"/>
      <c r="I3" s="951"/>
      <c r="J3" s="951"/>
      <c r="M3" s="950"/>
    </row>
    <row r="4" spans="1:13" ht="28.5" customHeight="1">
      <c r="A4" s="948"/>
      <c r="B4" s="947"/>
      <c r="C4" s="947"/>
      <c r="D4" s="947"/>
      <c r="E4" s="947"/>
      <c r="F4" s="947"/>
      <c r="G4" s="947"/>
      <c r="H4" s="947"/>
      <c r="I4" s="947"/>
      <c r="J4" s="947"/>
      <c r="K4" s="946"/>
      <c r="L4" s="946"/>
    </row>
    <row r="5" spans="1:13" ht="12.75" customHeight="1">
      <c r="A5" s="945" t="s">
        <v>3391</v>
      </c>
      <c r="B5" s="942" t="s">
        <v>3390</v>
      </c>
      <c r="C5" s="942" t="s">
        <v>3389</v>
      </c>
      <c r="D5" s="945" t="s">
        <v>3388</v>
      </c>
      <c r="E5" s="942" t="s">
        <v>3387</v>
      </c>
      <c r="F5" s="942" t="s">
        <v>3386</v>
      </c>
      <c r="G5" s="942"/>
      <c r="H5" s="942"/>
      <c r="I5" s="942" t="s">
        <v>3385</v>
      </c>
      <c r="J5" s="942" t="s">
        <v>3384</v>
      </c>
      <c r="K5" s="942" t="s">
        <v>3383</v>
      </c>
      <c r="L5" s="942" t="s">
        <v>3382</v>
      </c>
      <c r="M5" s="944" t="s">
        <v>3381</v>
      </c>
    </row>
    <row r="6" spans="1:13" ht="33" customHeight="1">
      <c r="A6" s="943"/>
      <c r="B6" s="942"/>
      <c r="C6" s="942"/>
      <c r="D6" s="943"/>
      <c r="E6" s="942"/>
      <c r="F6" s="942" t="s">
        <v>3380</v>
      </c>
      <c r="G6" s="942"/>
      <c r="H6" s="942" t="s">
        <v>3379</v>
      </c>
      <c r="I6" s="939"/>
      <c r="J6" s="939"/>
      <c r="K6" s="939"/>
      <c r="L6" s="939"/>
      <c r="M6" s="938"/>
    </row>
    <row r="7" spans="1:13" ht="24" customHeight="1">
      <c r="A7" s="941"/>
      <c r="B7" s="939"/>
      <c r="C7" s="939"/>
      <c r="D7" s="941"/>
      <c r="E7" s="939"/>
      <c r="F7" s="940" t="s">
        <v>3378</v>
      </c>
      <c r="G7" s="940" t="s">
        <v>3377</v>
      </c>
      <c r="H7" s="939"/>
      <c r="I7" s="939"/>
      <c r="J7" s="939"/>
      <c r="K7" s="939"/>
      <c r="L7" s="939"/>
      <c r="M7" s="938"/>
    </row>
    <row r="8" spans="1:13" ht="30.75" customHeight="1">
      <c r="A8" s="896" t="s">
        <v>3376</v>
      </c>
      <c r="B8" s="895"/>
      <c r="C8" s="895"/>
      <c r="D8" s="895"/>
      <c r="E8" s="895"/>
      <c r="F8" s="895"/>
      <c r="G8" s="895"/>
      <c r="H8" s="895"/>
      <c r="I8" s="895"/>
      <c r="J8" s="895"/>
    </row>
    <row r="9" spans="1:13" ht="32.25" customHeight="1" outlineLevel="1">
      <c r="A9" s="937"/>
      <c r="B9" s="936"/>
      <c r="C9" s="935"/>
      <c r="D9" s="935"/>
      <c r="E9" s="934"/>
      <c r="F9" s="933"/>
      <c r="G9" s="933"/>
      <c r="H9" s="933"/>
      <c r="I9" s="932"/>
      <c r="J9" s="932"/>
      <c r="M9" s="931"/>
    </row>
    <row r="10" spans="1:13" ht="30.75" customHeight="1">
      <c r="A10" s="896" t="s">
        <v>3375</v>
      </c>
      <c r="B10" s="895"/>
      <c r="C10" s="895"/>
      <c r="D10" s="895"/>
      <c r="E10" s="895"/>
      <c r="F10" s="895"/>
      <c r="G10" s="895"/>
      <c r="H10" s="895"/>
      <c r="I10" s="895"/>
      <c r="J10" s="895"/>
    </row>
    <row r="11" spans="1:13" ht="30.75" customHeight="1" outlineLevel="1">
      <c r="A11" s="905">
        <v>27</v>
      </c>
      <c r="B11" s="929" t="s">
        <v>3373</v>
      </c>
      <c r="C11" s="905" t="s">
        <v>3374</v>
      </c>
      <c r="D11" s="905" t="s">
        <v>3294</v>
      </c>
      <c r="E11" s="905">
        <v>3.1</v>
      </c>
      <c r="F11" s="868">
        <v>230086.6</v>
      </c>
      <c r="G11" s="930">
        <v>12782.58</v>
      </c>
      <c r="H11" s="868">
        <v>12782.6</v>
      </c>
      <c r="I11" s="868">
        <f>F11*100/90</f>
        <v>255651.77777777778</v>
      </c>
      <c r="J11" s="928">
        <v>581954.68000000005</v>
      </c>
      <c r="K11" s="859">
        <v>3415.16</v>
      </c>
      <c r="L11" s="859"/>
      <c r="M11" s="900" t="s">
        <v>3286</v>
      </c>
    </row>
    <row r="12" spans="1:13" ht="30.75" customHeight="1" outlineLevel="1">
      <c r="A12" s="918">
        <v>27</v>
      </c>
      <c r="B12" s="929" t="s">
        <v>3373</v>
      </c>
      <c r="C12" s="918" t="s">
        <v>3335</v>
      </c>
      <c r="D12" s="918" t="s">
        <v>3332</v>
      </c>
      <c r="E12" s="918">
        <v>3.1</v>
      </c>
      <c r="F12" s="924">
        <v>75377.429999999993</v>
      </c>
      <c r="G12" s="924">
        <v>4187.63</v>
      </c>
      <c r="H12" s="868">
        <v>4187.6499999999996</v>
      </c>
      <c r="I12" s="868">
        <v>83752.710000000006</v>
      </c>
      <c r="J12" s="926"/>
      <c r="K12" s="859">
        <v>1532.23</v>
      </c>
      <c r="L12" s="859"/>
      <c r="M12" s="900" t="s">
        <v>3286</v>
      </c>
    </row>
    <row r="13" spans="1:13" ht="30.75" customHeight="1" outlineLevel="1">
      <c r="A13" s="918">
        <v>68</v>
      </c>
      <c r="B13" s="927" t="s">
        <v>3372</v>
      </c>
      <c r="C13" s="918" t="s">
        <v>3371</v>
      </c>
      <c r="D13" s="918" t="s">
        <v>1737</v>
      </c>
      <c r="E13" s="918">
        <v>3.1</v>
      </c>
      <c r="F13" s="924">
        <v>101410.67</v>
      </c>
      <c r="G13" s="924">
        <v>5633.92</v>
      </c>
      <c r="H13" s="868">
        <v>5633.94</v>
      </c>
      <c r="I13" s="924">
        <v>112678.53</v>
      </c>
      <c r="J13" s="923">
        <v>518473.36</v>
      </c>
      <c r="K13" s="859">
        <v>0</v>
      </c>
      <c r="L13" s="859"/>
      <c r="M13" s="919" t="s">
        <v>3286</v>
      </c>
    </row>
    <row r="14" spans="1:13" ht="30.75" customHeight="1" outlineLevel="1">
      <c r="A14" s="918">
        <v>20</v>
      </c>
      <c r="B14" s="927" t="s">
        <v>3370</v>
      </c>
      <c r="C14" s="918" t="s">
        <v>3337</v>
      </c>
      <c r="D14" s="918" t="s">
        <v>3294</v>
      </c>
      <c r="E14" s="918">
        <v>3.1</v>
      </c>
      <c r="F14" s="924">
        <v>640433.27</v>
      </c>
      <c r="G14" s="924">
        <v>35579.620000000003</v>
      </c>
      <c r="H14" s="868">
        <v>35579.629999999997</v>
      </c>
      <c r="I14" s="924">
        <f>F14*100/90</f>
        <v>711592.52222222218</v>
      </c>
      <c r="J14" s="923">
        <v>933373.42</v>
      </c>
      <c r="K14" s="859">
        <v>0</v>
      </c>
      <c r="L14" s="859"/>
      <c r="M14" s="919" t="s">
        <v>3286</v>
      </c>
    </row>
    <row r="15" spans="1:13" ht="30.75" customHeight="1" outlineLevel="1">
      <c r="A15" s="918">
        <v>92</v>
      </c>
      <c r="B15" s="927" t="s">
        <v>3368</v>
      </c>
      <c r="C15" s="918" t="s">
        <v>3369</v>
      </c>
      <c r="D15" s="918" t="s">
        <v>3352</v>
      </c>
      <c r="E15" s="918">
        <v>3.1</v>
      </c>
      <c r="F15" s="924">
        <v>90020.91</v>
      </c>
      <c r="G15" s="924">
        <v>5001.16</v>
      </c>
      <c r="H15" s="868">
        <v>5001.17</v>
      </c>
      <c r="I15" s="924">
        <v>100023.24</v>
      </c>
      <c r="J15" s="928">
        <v>360142.4</v>
      </c>
      <c r="K15" s="859">
        <v>0</v>
      </c>
      <c r="L15" s="859"/>
      <c r="M15" s="919" t="s">
        <v>3286</v>
      </c>
    </row>
    <row r="16" spans="1:13" ht="30.75" customHeight="1" outlineLevel="1">
      <c r="A16" s="918">
        <v>92</v>
      </c>
      <c r="B16" s="927" t="s">
        <v>3368</v>
      </c>
      <c r="C16" s="918" t="s">
        <v>3367</v>
      </c>
      <c r="D16" s="918" t="s">
        <v>3352</v>
      </c>
      <c r="E16" s="918">
        <v>3.1</v>
      </c>
      <c r="F16" s="924">
        <v>106330.1</v>
      </c>
      <c r="G16" s="924">
        <v>5907.22</v>
      </c>
      <c r="H16" s="868">
        <f>I16-F16-G16</f>
        <v>5907.2355555555559</v>
      </c>
      <c r="I16" s="924">
        <f>F16*100/90</f>
        <v>118144.55555555556</v>
      </c>
      <c r="J16" s="926"/>
      <c r="K16" s="859">
        <v>0</v>
      </c>
      <c r="L16" s="914"/>
      <c r="M16" s="919" t="s">
        <v>3286</v>
      </c>
    </row>
    <row r="17" spans="1:13" ht="30.75" customHeight="1" outlineLevel="1">
      <c r="A17" s="918">
        <v>40</v>
      </c>
      <c r="B17" s="925" t="s">
        <v>3366</v>
      </c>
      <c r="C17" s="918" t="s">
        <v>1999</v>
      </c>
      <c r="D17" s="918" t="s">
        <v>1737</v>
      </c>
      <c r="E17" s="918">
        <v>3.1</v>
      </c>
      <c r="F17" s="924">
        <v>261306</v>
      </c>
      <c r="G17" s="924">
        <f>I17*0.05</f>
        <v>14517</v>
      </c>
      <c r="H17" s="868">
        <f>I17-F17-G17</f>
        <v>14517</v>
      </c>
      <c r="I17" s="924">
        <f>F17*100/90</f>
        <v>290340</v>
      </c>
      <c r="J17" s="923">
        <v>508572</v>
      </c>
      <c r="K17" s="859">
        <v>0</v>
      </c>
      <c r="L17" s="859"/>
      <c r="M17" s="919" t="s">
        <v>3286</v>
      </c>
    </row>
    <row r="18" spans="1:13" ht="30.75" customHeight="1" outlineLevel="1">
      <c r="A18" s="905"/>
      <c r="B18" s="913" t="s">
        <v>3365</v>
      </c>
      <c r="C18" s="913"/>
      <c r="D18" s="913"/>
      <c r="E18" s="913"/>
      <c r="F18" s="860">
        <f>SUM(F11:F17)</f>
        <v>1504964.98</v>
      </c>
      <c r="G18" s="860">
        <f>SUM(G11:G17)</f>
        <v>83609.13</v>
      </c>
      <c r="H18" s="860">
        <f>SUM(H11:H17)</f>
        <v>83609.225555555546</v>
      </c>
      <c r="I18" s="860">
        <f>SUM(I11:I17)</f>
        <v>1672183.3355555555</v>
      </c>
      <c r="J18" s="860">
        <f>SUM(J11:J17)</f>
        <v>2902515.86</v>
      </c>
      <c r="K18" s="859">
        <f>SUM(K11:K17)</f>
        <v>4947.3899999999994</v>
      </c>
      <c r="L18" s="859"/>
      <c r="M18" s="900"/>
    </row>
    <row r="19" spans="1:13" ht="48" customHeight="1">
      <c r="A19" s="917"/>
      <c r="B19" s="916"/>
      <c r="C19" s="916"/>
      <c r="D19" s="916"/>
      <c r="E19" s="916"/>
      <c r="F19" s="916"/>
      <c r="G19" s="916"/>
      <c r="H19" s="916"/>
      <c r="I19" s="916"/>
      <c r="J19" s="916"/>
      <c r="K19" s="916"/>
      <c r="L19" s="915"/>
    </row>
    <row r="20" spans="1:13" ht="30.75" customHeight="1" outlineLevel="1" collapsed="1">
      <c r="A20" s="918">
        <v>10</v>
      </c>
      <c r="B20" s="905" t="s">
        <v>3364</v>
      </c>
      <c r="C20" s="905" t="s">
        <v>3363</v>
      </c>
      <c r="D20" s="905" t="s">
        <v>3294</v>
      </c>
      <c r="E20" s="905">
        <v>6.1</v>
      </c>
      <c r="F20" s="903">
        <v>537946.43999999994</v>
      </c>
      <c r="G20" s="903">
        <v>29885.91</v>
      </c>
      <c r="H20" s="903">
        <v>29885.919999999998</v>
      </c>
      <c r="I20" s="903">
        <v>597718.27</v>
      </c>
      <c r="J20" s="909">
        <v>1636011.24</v>
      </c>
      <c r="K20" s="859">
        <v>0</v>
      </c>
      <c r="L20" s="859"/>
      <c r="M20" s="900" t="s">
        <v>3286</v>
      </c>
    </row>
    <row r="21" spans="1:13" ht="48" customHeight="1" outlineLevel="1">
      <c r="A21" s="918">
        <v>15</v>
      </c>
      <c r="B21" s="905" t="s">
        <v>3362</v>
      </c>
      <c r="C21" s="918" t="s">
        <v>3361</v>
      </c>
      <c r="D21" s="918" t="s">
        <v>3294</v>
      </c>
      <c r="E21" s="918">
        <v>6.1</v>
      </c>
      <c r="F21" s="921">
        <v>128973.79</v>
      </c>
      <c r="G21" s="921">
        <f>I21*0.05</f>
        <v>7165.2110000000002</v>
      </c>
      <c r="H21" s="921">
        <v>7165.22</v>
      </c>
      <c r="I21" s="921">
        <v>143304.22</v>
      </c>
      <c r="J21" s="908">
        <v>260450.66</v>
      </c>
      <c r="K21" s="859">
        <v>0</v>
      </c>
      <c r="L21" s="859"/>
      <c r="M21" s="919" t="s">
        <v>3286</v>
      </c>
    </row>
    <row r="22" spans="1:13" ht="30.75" customHeight="1" outlineLevel="1">
      <c r="A22" s="918">
        <v>21</v>
      </c>
      <c r="B22" s="905" t="s">
        <v>3360</v>
      </c>
      <c r="C22" s="918" t="s">
        <v>3359</v>
      </c>
      <c r="D22" s="918" t="s">
        <v>1737</v>
      </c>
      <c r="E22" s="918">
        <v>6.1</v>
      </c>
      <c r="F22" s="922">
        <v>140217.29999999999</v>
      </c>
      <c r="G22" s="921">
        <v>7789.85</v>
      </c>
      <c r="H22" s="921">
        <v>7789.85</v>
      </c>
      <c r="I22" s="921">
        <v>155797</v>
      </c>
      <c r="J22" s="908">
        <v>404671.56</v>
      </c>
      <c r="K22" s="859">
        <v>0</v>
      </c>
      <c r="L22" s="859"/>
      <c r="M22" s="919" t="s">
        <v>3286</v>
      </c>
    </row>
    <row r="23" spans="1:13" ht="30.75" customHeight="1" outlineLevel="1">
      <c r="A23" s="918">
        <v>22</v>
      </c>
      <c r="B23" s="905" t="s">
        <v>3358</v>
      </c>
      <c r="C23" s="918" t="s">
        <v>3357</v>
      </c>
      <c r="D23" s="918" t="s">
        <v>3332</v>
      </c>
      <c r="E23" s="918">
        <v>6.1</v>
      </c>
      <c r="F23" s="922">
        <v>124573.96</v>
      </c>
      <c r="G23" s="921">
        <v>6920.77</v>
      </c>
      <c r="H23" s="921">
        <v>6920.79</v>
      </c>
      <c r="I23" s="921">
        <v>138415.51999999999</v>
      </c>
      <c r="J23" s="908">
        <v>245373.76</v>
      </c>
      <c r="K23" s="859">
        <v>0</v>
      </c>
      <c r="L23" s="859"/>
      <c r="M23" s="919" t="s">
        <v>3286</v>
      </c>
    </row>
    <row r="24" spans="1:13" ht="30.75" customHeight="1" outlineLevel="1">
      <c r="A24" s="918">
        <v>29</v>
      </c>
      <c r="B24" s="905" t="s">
        <v>3356</v>
      </c>
      <c r="C24" s="918" t="s">
        <v>3355</v>
      </c>
      <c r="D24" s="918" t="s">
        <v>1737</v>
      </c>
      <c r="E24" s="918">
        <v>6.1</v>
      </c>
      <c r="F24" s="922">
        <v>168579.68</v>
      </c>
      <c r="G24" s="921">
        <v>9365.5300000000007</v>
      </c>
      <c r="H24" s="921">
        <v>9365.5499999999993</v>
      </c>
      <c r="I24" s="921">
        <f>F24*100/90</f>
        <v>187310.75555555554</v>
      </c>
      <c r="J24" s="908">
        <v>454454.14</v>
      </c>
      <c r="K24" s="859">
        <v>0</v>
      </c>
      <c r="L24" s="859"/>
      <c r="M24" s="919" t="s">
        <v>3286</v>
      </c>
    </row>
    <row r="25" spans="1:13" ht="30.75" customHeight="1" outlineLevel="1">
      <c r="A25" s="918">
        <v>14</v>
      </c>
      <c r="B25" s="905" t="s">
        <v>3354</v>
      </c>
      <c r="C25" s="918" t="s">
        <v>3353</v>
      </c>
      <c r="D25" s="918" t="s">
        <v>3352</v>
      </c>
      <c r="E25" s="918">
        <v>6.1</v>
      </c>
      <c r="F25" s="922">
        <v>124313.72</v>
      </c>
      <c r="G25" s="921">
        <v>6906.31</v>
      </c>
      <c r="H25" s="921">
        <v>6906.33</v>
      </c>
      <c r="I25" s="921">
        <f>F25*100/90</f>
        <v>138126.35555555555</v>
      </c>
      <c r="J25" s="908">
        <v>994236.56</v>
      </c>
      <c r="K25" s="859">
        <v>0</v>
      </c>
      <c r="L25" s="859"/>
      <c r="M25" s="919" t="s">
        <v>3286</v>
      </c>
    </row>
    <row r="26" spans="1:13" ht="47.65" customHeight="1" outlineLevel="1">
      <c r="A26" s="918">
        <v>53</v>
      </c>
      <c r="B26" s="905" t="s">
        <v>3351</v>
      </c>
      <c r="C26" s="918" t="s">
        <v>3350</v>
      </c>
      <c r="D26" s="918" t="s">
        <v>3294</v>
      </c>
      <c r="E26" s="918">
        <v>6.1</v>
      </c>
      <c r="F26" s="922">
        <v>290382.96000000002</v>
      </c>
      <c r="G26" s="921">
        <v>16132.38</v>
      </c>
      <c r="H26" s="921">
        <v>16132.4</v>
      </c>
      <c r="I26" s="921">
        <v>322647.74</v>
      </c>
      <c r="J26" s="908">
        <v>605100.15</v>
      </c>
      <c r="K26" s="859">
        <v>0</v>
      </c>
      <c r="L26" s="859"/>
      <c r="M26" s="919" t="s">
        <v>3286</v>
      </c>
    </row>
    <row r="27" spans="1:13" ht="47.65" customHeight="1" outlineLevel="1">
      <c r="A27" s="918">
        <v>72</v>
      </c>
      <c r="B27" s="905" t="s">
        <v>3349</v>
      </c>
      <c r="C27" s="918" t="s">
        <v>3348</v>
      </c>
      <c r="D27" s="918" t="s">
        <v>3294</v>
      </c>
      <c r="E27" s="918">
        <v>6.1</v>
      </c>
      <c r="F27" s="922">
        <v>61796.04</v>
      </c>
      <c r="G27" s="921">
        <f>I27*0.05</f>
        <v>3433.1133333333332</v>
      </c>
      <c r="H27" s="921">
        <f>I27*0.05</f>
        <v>3433.1133333333332</v>
      </c>
      <c r="I27" s="921">
        <f>F27*100/90</f>
        <v>68662.266666666663</v>
      </c>
      <c r="J27" s="908">
        <v>968235.81</v>
      </c>
      <c r="K27" s="859">
        <v>0</v>
      </c>
      <c r="L27" s="859"/>
      <c r="M27" s="919" t="s">
        <v>3286</v>
      </c>
    </row>
    <row r="28" spans="1:13" ht="47.65" customHeight="1" outlineLevel="1">
      <c r="A28" s="918">
        <v>75</v>
      </c>
      <c r="B28" s="905" t="s">
        <v>3347</v>
      </c>
      <c r="C28" s="918" t="s">
        <v>3346</v>
      </c>
      <c r="D28" s="918" t="s">
        <v>3294</v>
      </c>
      <c r="E28" s="918">
        <v>6.1</v>
      </c>
      <c r="F28" s="922">
        <v>63819.360000000001</v>
      </c>
      <c r="G28" s="921">
        <v>3545.52</v>
      </c>
      <c r="H28" s="921">
        <f>I28*0.05</f>
        <v>3545.52</v>
      </c>
      <c r="I28" s="921">
        <f>F28*100/90</f>
        <v>70910.399999999994</v>
      </c>
      <c r="J28" s="908">
        <v>293803.23</v>
      </c>
      <c r="K28" s="859">
        <v>0</v>
      </c>
      <c r="L28" s="859"/>
      <c r="M28" s="919" t="s">
        <v>3286</v>
      </c>
    </row>
    <row r="29" spans="1:13" ht="33.75" customHeight="1" outlineLevel="1">
      <c r="A29" s="905"/>
      <c r="B29" s="913" t="s">
        <v>3345</v>
      </c>
      <c r="C29" s="913"/>
      <c r="D29" s="913"/>
      <c r="E29" s="913"/>
      <c r="F29" s="898">
        <f>SUM(F20:F28)</f>
        <v>1640603.25</v>
      </c>
      <c r="G29" s="909">
        <f>SUM(G20:G28)</f>
        <v>91144.594333333327</v>
      </c>
      <c r="H29" s="909">
        <f>SUM(H20:H28)</f>
        <v>91144.693333333329</v>
      </c>
      <c r="I29" s="909">
        <f>SUM(I20:I28)</f>
        <v>1822892.5277777775</v>
      </c>
      <c r="J29" s="909">
        <f>SUM(J20:J28)</f>
        <v>5862337.1100000013</v>
      </c>
      <c r="K29" s="859">
        <f>SUM(K20:K28)</f>
        <v>0</v>
      </c>
      <c r="L29" s="859"/>
      <c r="M29" s="900"/>
    </row>
    <row r="30" spans="1:13" s="920" customFormat="1" ht="47.65" customHeight="1">
      <c r="A30" s="917"/>
      <c r="B30" s="916"/>
      <c r="C30" s="916"/>
      <c r="D30" s="916"/>
      <c r="E30" s="916"/>
      <c r="F30" s="916"/>
      <c r="G30" s="916"/>
      <c r="H30" s="916"/>
      <c r="I30" s="916"/>
      <c r="J30" s="916"/>
      <c r="K30" s="916"/>
    </row>
    <row r="31" spans="1:13" ht="47.65" customHeight="1" outlineLevel="1">
      <c r="A31" s="918">
        <v>23</v>
      </c>
      <c r="B31" s="905" t="s">
        <v>3344</v>
      </c>
      <c r="C31" s="905" t="s">
        <v>3297</v>
      </c>
      <c r="D31" s="905" t="s">
        <v>3294</v>
      </c>
      <c r="E31" s="905">
        <v>7.1</v>
      </c>
      <c r="F31" s="904">
        <v>135000</v>
      </c>
      <c r="G31" s="903">
        <f>I31*0.05</f>
        <v>7500</v>
      </c>
      <c r="H31" s="903">
        <f>I31*0.05</f>
        <v>7500</v>
      </c>
      <c r="I31" s="903">
        <f>F31*100/90</f>
        <v>150000</v>
      </c>
      <c r="J31" s="906">
        <v>946782</v>
      </c>
      <c r="K31" s="859">
        <v>0</v>
      </c>
      <c r="L31" s="859"/>
      <c r="M31" s="919" t="s">
        <v>3286</v>
      </c>
    </row>
    <row r="32" spans="1:13" ht="47.65" customHeight="1" outlineLevel="1">
      <c r="A32" s="918">
        <v>23</v>
      </c>
      <c r="B32" s="905" t="s">
        <v>3344</v>
      </c>
      <c r="C32" s="905" t="s">
        <v>1680</v>
      </c>
      <c r="D32" s="905" t="s">
        <v>1737</v>
      </c>
      <c r="E32" s="905">
        <v>7.1</v>
      </c>
      <c r="F32" s="904">
        <v>63000</v>
      </c>
      <c r="G32" s="903">
        <f>I32*0.05</f>
        <v>3500</v>
      </c>
      <c r="H32" s="903">
        <f>I32*0.05</f>
        <v>3500</v>
      </c>
      <c r="I32" s="903">
        <f>F32*100/90</f>
        <v>70000</v>
      </c>
      <c r="J32" s="902"/>
      <c r="K32" s="859">
        <v>0</v>
      </c>
      <c r="L32" s="859"/>
      <c r="M32" s="900" t="s">
        <v>3286</v>
      </c>
    </row>
    <row r="33" spans="1:13" ht="47.65" customHeight="1" outlineLevel="1">
      <c r="A33" s="905">
        <v>63</v>
      </c>
      <c r="B33" s="905" t="s">
        <v>3343</v>
      </c>
      <c r="C33" s="905" t="s">
        <v>3342</v>
      </c>
      <c r="D33" s="905" t="s">
        <v>3294</v>
      </c>
      <c r="E33" s="905">
        <v>7.1</v>
      </c>
      <c r="F33" s="904">
        <v>54878.04</v>
      </c>
      <c r="G33" s="903">
        <f>I33*0.05</f>
        <v>3048.78</v>
      </c>
      <c r="H33" s="903">
        <f>I33*0.05</f>
        <v>3048.78</v>
      </c>
      <c r="I33" s="903">
        <f>F33*100/90</f>
        <v>60975.6</v>
      </c>
      <c r="J33" s="909">
        <v>252724.94</v>
      </c>
      <c r="K33" s="859">
        <v>0</v>
      </c>
      <c r="L33" s="859"/>
      <c r="M33" s="900" t="s">
        <v>3286</v>
      </c>
    </row>
    <row r="34" spans="1:13" ht="47.65" customHeight="1" outlineLevel="1">
      <c r="A34" s="905">
        <v>64</v>
      </c>
      <c r="B34" s="905" t="s">
        <v>3341</v>
      </c>
      <c r="C34" s="905" t="s">
        <v>3287</v>
      </c>
      <c r="D34" s="905" t="s">
        <v>1737</v>
      </c>
      <c r="E34" s="905">
        <v>7.1</v>
      </c>
      <c r="F34" s="904">
        <v>806960.28</v>
      </c>
      <c r="G34" s="903">
        <v>44831.12</v>
      </c>
      <c r="H34" s="903">
        <v>44831.14</v>
      </c>
      <c r="I34" s="903">
        <v>896622.54</v>
      </c>
      <c r="J34" s="910">
        <v>964564.59</v>
      </c>
      <c r="K34" s="859">
        <v>0</v>
      </c>
      <c r="L34" s="859"/>
      <c r="M34" s="900" t="s">
        <v>3286</v>
      </c>
    </row>
    <row r="35" spans="1:13" ht="47.65" customHeight="1" outlineLevel="1">
      <c r="A35" s="905">
        <v>64</v>
      </c>
      <c r="B35" s="905" t="s">
        <v>3341</v>
      </c>
      <c r="C35" s="905" t="s">
        <v>1680</v>
      </c>
      <c r="D35" s="905" t="s">
        <v>1737</v>
      </c>
      <c r="E35" s="905">
        <v>7.1</v>
      </c>
      <c r="F35" s="904">
        <v>21570.48</v>
      </c>
      <c r="G35" s="903">
        <f>I35*0.05</f>
        <v>1198.3600000000001</v>
      </c>
      <c r="H35" s="903">
        <f>I35*0.05</f>
        <v>1198.3600000000001</v>
      </c>
      <c r="I35" s="903">
        <f>F35*100/90</f>
        <v>23967.200000000001</v>
      </c>
      <c r="J35" s="910"/>
      <c r="K35" s="859">
        <v>0</v>
      </c>
      <c r="L35" s="859"/>
      <c r="M35" s="900" t="s">
        <v>3286</v>
      </c>
    </row>
    <row r="36" spans="1:13" ht="47.65" customHeight="1" outlineLevel="1">
      <c r="A36" s="905">
        <v>76</v>
      </c>
      <c r="B36" s="905" t="s">
        <v>3340</v>
      </c>
      <c r="C36" s="905" t="s">
        <v>3297</v>
      </c>
      <c r="D36" s="905" t="s">
        <v>3294</v>
      </c>
      <c r="E36" s="905">
        <v>7.1</v>
      </c>
      <c r="F36" s="904">
        <v>315791.52</v>
      </c>
      <c r="G36" s="903">
        <f>I36*0.05</f>
        <v>17543.973333333335</v>
      </c>
      <c r="H36" s="903">
        <v>17543.98</v>
      </c>
      <c r="I36" s="903">
        <f>F36*100/90</f>
        <v>350879.46666666667</v>
      </c>
      <c r="J36" s="909">
        <v>1332309.83</v>
      </c>
      <c r="K36" s="859">
        <v>0</v>
      </c>
      <c r="L36" s="859"/>
      <c r="M36" s="900" t="s">
        <v>3286</v>
      </c>
    </row>
    <row r="37" spans="1:13" ht="47.65" customHeight="1" outlineLevel="1">
      <c r="A37" s="905"/>
      <c r="B37" s="913" t="s">
        <v>3339</v>
      </c>
      <c r="C37" s="913"/>
      <c r="D37" s="913"/>
      <c r="E37" s="913"/>
      <c r="F37" s="898">
        <f>SUM(F31:F36)</f>
        <v>1397200.32</v>
      </c>
      <c r="G37" s="909">
        <f>SUM(G31:G36)</f>
        <v>77622.233333333337</v>
      </c>
      <c r="H37" s="909">
        <f>SUM(H31:H36)</f>
        <v>77622.259999999995</v>
      </c>
      <c r="I37" s="909">
        <f>SUM(I31:I36)</f>
        <v>1552444.8066666666</v>
      </c>
      <c r="J37" s="909">
        <f>SUM(J31:J36)</f>
        <v>3496381.36</v>
      </c>
      <c r="K37" s="859">
        <f>SUM(K31:K36)</f>
        <v>0</v>
      </c>
      <c r="L37" s="859"/>
      <c r="M37" s="900"/>
    </row>
    <row r="38" spans="1:13" ht="47.65" customHeight="1" outlineLevel="1">
      <c r="A38" s="917"/>
      <c r="B38" s="916"/>
      <c r="C38" s="916"/>
      <c r="D38" s="916"/>
      <c r="E38" s="916"/>
      <c r="F38" s="916"/>
      <c r="G38" s="916"/>
      <c r="H38" s="916"/>
      <c r="I38" s="916"/>
      <c r="J38" s="916"/>
      <c r="K38" s="916"/>
      <c r="L38" s="915"/>
    </row>
    <row r="39" spans="1:13" ht="47.65" customHeight="1" outlineLevel="1">
      <c r="A39" s="905">
        <v>34</v>
      </c>
      <c r="B39" s="905" t="s">
        <v>2075</v>
      </c>
      <c r="C39" s="905" t="s">
        <v>3338</v>
      </c>
      <c r="D39" s="905" t="s">
        <v>3294</v>
      </c>
      <c r="E39" s="905">
        <v>8.1</v>
      </c>
      <c r="F39" s="904">
        <v>801798.66</v>
      </c>
      <c r="G39" s="903">
        <v>44544.37</v>
      </c>
      <c r="H39" s="903">
        <v>44544.38</v>
      </c>
      <c r="I39" s="903">
        <v>890887.41</v>
      </c>
      <c r="J39" s="909">
        <v>1012122.31</v>
      </c>
      <c r="K39" s="859">
        <v>0</v>
      </c>
      <c r="L39" s="859"/>
      <c r="M39" s="900" t="s">
        <v>3286</v>
      </c>
    </row>
    <row r="40" spans="1:13" ht="47.65" customHeight="1" outlineLevel="1">
      <c r="A40" s="905">
        <v>35</v>
      </c>
      <c r="B40" s="905" t="s">
        <v>3336</v>
      </c>
      <c r="C40" s="905" t="s">
        <v>3337</v>
      </c>
      <c r="D40" s="905" t="s">
        <v>3294</v>
      </c>
      <c r="E40" s="905">
        <v>8.1</v>
      </c>
      <c r="F40" s="904">
        <v>137759.67000000001</v>
      </c>
      <c r="G40" s="903">
        <v>7653.31</v>
      </c>
      <c r="H40" s="903">
        <f>I40*0.05</f>
        <v>7653.3150000000014</v>
      </c>
      <c r="I40" s="903">
        <f>F40*100/90</f>
        <v>153066.30000000002</v>
      </c>
      <c r="J40" s="906">
        <v>847630.69</v>
      </c>
      <c r="K40" s="859">
        <v>0</v>
      </c>
      <c r="L40" s="859"/>
      <c r="M40" s="900" t="s">
        <v>3286</v>
      </c>
    </row>
    <row r="41" spans="1:13" ht="47.65" customHeight="1" outlineLevel="1">
      <c r="A41" s="905">
        <v>35</v>
      </c>
      <c r="B41" s="905" t="s">
        <v>3336</v>
      </c>
      <c r="C41" s="905" t="s">
        <v>3335</v>
      </c>
      <c r="D41" s="905" t="s">
        <v>3332</v>
      </c>
      <c r="E41" s="905">
        <v>8.1</v>
      </c>
      <c r="F41" s="904">
        <v>140431.04999999999</v>
      </c>
      <c r="G41" s="903">
        <v>7801.72</v>
      </c>
      <c r="H41" s="903">
        <f>I41*0.05</f>
        <v>7801.7249999999985</v>
      </c>
      <c r="I41" s="903">
        <f>F41*100/90</f>
        <v>156034.49999999997</v>
      </c>
      <c r="J41" s="902"/>
      <c r="K41" s="859">
        <v>0</v>
      </c>
      <c r="L41" s="914"/>
      <c r="M41" s="900" t="s">
        <v>3286</v>
      </c>
    </row>
    <row r="42" spans="1:13" ht="47.65" customHeight="1" outlineLevel="1">
      <c r="A42" s="905">
        <v>65</v>
      </c>
      <c r="B42" s="905" t="s">
        <v>3334</v>
      </c>
      <c r="C42" s="905" t="s">
        <v>3333</v>
      </c>
      <c r="D42" s="905" t="s">
        <v>3332</v>
      </c>
      <c r="E42" s="905">
        <v>8.1</v>
      </c>
      <c r="F42" s="904">
        <v>155378.84</v>
      </c>
      <c r="G42" s="903">
        <v>8632.15</v>
      </c>
      <c r="H42" s="903">
        <v>8632.17</v>
      </c>
      <c r="I42" s="903">
        <f>F42*100/90</f>
        <v>172643.15555555557</v>
      </c>
      <c r="J42" s="909">
        <v>844294.68</v>
      </c>
      <c r="K42" s="859">
        <v>0</v>
      </c>
      <c r="L42" s="907"/>
      <c r="M42" s="900" t="s">
        <v>3286</v>
      </c>
    </row>
    <row r="43" spans="1:13" ht="47.65" customHeight="1" outlineLevel="1">
      <c r="A43" s="905">
        <v>125</v>
      </c>
      <c r="B43" s="905" t="s">
        <v>3331</v>
      </c>
      <c r="C43" s="905" t="s">
        <v>3330</v>
      </c>
      <c r="D43" s="905" t="s">
        <v>1737</v>
      </c>
      <c r="E43" s="905">
        <v>8.1</v>
      </c>
      <c r="F43" s="904">
        <v>94034.77</v>
      </c>
      <c r="G43" s="903">
        <f>I43*0.05</f>
        <v>5224.1538888888899</v>
      </c>
      <c r="H43" s="903">
        <v>5224.16</v>
      </c>
      <c r="I43" s="903">
        <f>F43*100/90</f>
        <v>104483.07777777778</v>
      </c>
      <c r="J43" s="909">
        <v>534900.71</v>
      </c>
      <c r="K43" s="859">
        <v>0</v>
      </c>
      <c r="L43" s="907"/>
      <c r="M43" s="900" t="s">
        <v>3286</v>
      </c>
    </row>
    <row r="44" spans="1:13" ht="47.65" customHeight="1" outlineLevel="1">
      <c r="A44" s="905">
        <v>126</v>
      </c>
      <c r="B44" s="905" t="s">
        <v>3328</v>
      </c>
      <c r="C44" s="905" t="s">
        <v>3329</v>
      </c>
      <c r="D44" s="905" t="s">
        <v>1737</v>
      </c>
      <c r="E44" s="905">
        <v>8.1</v>
      </c>
      <c r="F44" s="904">
        <v>136504.76</v>
      </c>
      <c r="G44" s="903">
        <v>7583.59</v>
      </c>
      <c r="H44" s="903">
        <v>7583.61</v>
      </c>
      <c r="I44" s="903">
        <f>F44*100/90</f>
        <v>151671.95555555556</v>
      </c>
      <c r="J44" s="906">
        <v>549373.42000000004</v>
      </c>
      <c r="K44" s="859">
        <v>0</v>
      </c>
      <c r="L44" s="907"/>
      <c r="M44" s="900" t="s">
        <v>3286</v>
      </c>
    </row>
    <row r="45" spans="1:13" ht="47.65" customHeight="1" outlineLevel="1">
      <c r="A45" s="905">
        <v>126</v>
      </c>
      <c r="B45" s="905" t="s">
        <v>3328</v>
      </c>
      <c r="C45" s="905" t="s">
        <v>3327</v>
      </c>
      <c r="D45" s="905" t="s">
        <v>1737</v>
      </c>
      <c r="E45" s="905">
        <v>8.1</v>
      </c>
      <c r="F45" s="904">
        <v>117474.62</v>
      </c>
      <c r="G45" s="903">
        <v>6526.36</v>
      </c>
      <c r="H45" s="903">
        <v>6526.38</v>
      </c>
      <c r="I45" s="903">
        <f>F45*100/90</f>
        <v>130527.35555555555</v>
      </c>
      <c r="J45" s="902"/>
      <c r="K45" s="859">
        <v>0</v>
      </c>
      <c r="L45" s="907"/>
      <c r="M45" s="900" t="s">
        <v>3286</v>
      </c>
    </row>
    <row r="46" spans="1:13" ht="33.75" customHeight="1" outlineLevel="1">
      <c r="A46" s="905"/>
      <c r="B46" s="913" t="s">
        <v>3326</v>
      </c>
      <c r="C46" s="913"/>
      <c r="D46" s="913"/>
      <c r="E46" s="913"/>
      <c r="F46" s="898">
        <f>SUM(F39:F45)</f>
        <v>1583382.37</v>
      </c>
      <c r="G46" s="898">
        <f>SUM(G39:G45)</f>
        <v>87965.65388888889</v>
      </c>
      <c r="H46" s="898">
        <f>SUM(H39:H45)</f>
        <v>87965.74</v>
      </c>
      <c r="I46" s="898">
        <f>SUM(I39:I45)</f>
        <v>1759313.7544444446</v>
      </c>
      <c r="J46" s="898">
        <f>SUM(J39:J45)</f>
        <v>3788321.81</v>
      </c>
      <c r="K46" s="859">
        <f>SUM(K39:K45)</f>
        <v>0</v>
      </c>
      <c r="L46" s="859"/>
      <c r="M46" s="900"/>
    </row>
    <row r="47" spans="1:13" s="910" customFormat="1" ht="47.65" customHeight="1">
      <c r="A47" s="912">
        <f>I47*0.05</f>
        <v>0</v>
      </c>
      <c r="B47" s="911"/>
      <c r="C47" s="911"/>
      <c r="D47" s="911"/>
      <c r="E47" s="911"/>
      <c r="F47" s="911"/>
      <c r="G47" s="911"/>
      <c r="H47" s="911"/>
      <c r="I47" s="911"/>
      <c r="J47" s="911"/>
      <c r="K47" s="911"/>
      <c r="L47" s="902"/>
      <c r="M47" s="902"/>
    </row>
    <row r="48" spans="1:13" ht="47.65" customHeight="1" outlineLevel="1">
      <c r="A48" s="905">
        <v>86</v>
      </c>
      <c r="B48" s="905" t="s">
        <v>3325</v>
      </c>
      <c r="C48" s="905" t="s">
        <v>3324</v>
      </c>
      <c r="D48" s="905" t="s">
        <v>1737</v>
      </c>
      <c r="E48" s="874">
        <v>8.1999999999999993</v>
      </c>
      <c r="F48" s="904">
        <v>155801.34</v>
      </c>
      <c r="G48" s="903">
        <f>I48*0.05</f>
        <v>8655.6304999999993</v>
      </c>
      <c r="H48" s="903">
        <v>8655.64</v>
      </c>
      <c r="I48" s="903">
        <v>173112.61</v>
      </c>
      <c r="J48" s="909">
        <v>932043.34</v>
      </c>
      <c r="K48" s="859">
        <v>0</v>
      </c>
      <c r="L48" s="907"/>
      <c r="M48" s="900" t="s">
        <v>3286</v>
      </c>
    </row>
    <row r="49" spans="1:14" ht="47.65" customHeight="1" outlineLevel="1">
      <c r="A49" s="905">
        <v>105</v>
      </c>
      <c r="B49" s="905" t="s">
        <v>3323</v>
      </c>
      <c r="C49" s="905" t="s">
        <v>3321</v>
      </c>
      <c r="D49" s="905" t="s">
        <v>3294</v>
      </c>
      <c r="E49" s="874">
        <v>8.1999999999999993</v>
      </c>
      <c r="F49" s="904">
        <v>506407.24</v>
      </c>
      <c r="G49" s="903">
        <v>28133.73</v>
      </c>
      <c r="H49" s="903">
        <v>28133.75</v>
      </c>
      <c r="I49" s="903">
        <v>562674.72</v>
      </c>
      <c r="J49" s="908">
        <v>962674.72</v>
      </c>
      <c r="K49" s="859">
        <v>0</v>
      </c>
      <c r="L49" s="907"/>
      <c r="M49" s="900" t="s">
        <v>3286</v>
      </c>
    </row>
    <row r="50" spans="1:14" ht="47.65" customHeight="1" outlineLevel="1">
      <c r="A50" s="905">
        <v>106</v>
      </c>
      <c r="B50" s="905" t="s">
        <v>3322</v>
      </c>
      <c r="C50" s="905" t="s">
        <v>3321</v>
      </c>
      <c r="D50" s="905" t="s">
        <v>3294</v>
      </c>
      <c r="E50" s="874">
        <v>8.1999999999999993</v>
      </c>
      <c r="F50" s="904">
        <v>473633.17</v>
      </c>
      <c r="G50" s="903">
        <v>26312.95</v>
      </c>
      <c r="H50" s="903">
        <v>26312.97</v>
      </c>
      <c r="I50" s="903">
        <v>526259.09</v>
      </c>
      <c r="J50" s="908">
        <v>884590.56</v>
      </c>
      <c r="K50" s="859">
        <v>0</v>
      </c>
      <c r="L50" s="907"/>
      <c r="M50" s="900" t="s">
        <v>3286</v>
      </c>
    </row>
    <row r="51" spans="1:14" ht="47.65" customHeight="1" outlineLevel="1">
      <c r="A51" s="905">
        <v>108</v>
      </c>
      <c r="B51" s="905" t="s">
        <v>3320</v>
      </c>
      <c r="C51" s="905" t="s">
        <v>3319</v>
      </c>
      <c r="D51" s="905" t="s">
        <v>1737</v>
      </c>
      <c r="E51" s="874">
        <v>8.1999999999999993</v>
      </c>
      <c r="F51" s="904">
        <v>495000</v>
      </c>
      <c r="G51" s="903">
        <f>I51*0.05</f>
        <v>27500</v>
      </c>
      <c r="H51" s="903">
        <f>I51*0.05</f>
        <v>27500</v>
      </c>
      <c r="I51" s="903">
        <f>F51*100/90</f>
        <v>550000</v>
      </c>
      <c r="J51" s="908">
        <v>990000</v>
      </c>
      <c r="K51" s="859">
        <v>0</v>
      </c>
      <c r="L51" s="907"/>
      <c r="M51" s="900" t="s">
        <v>3286</v>
      </c>
    </row>
    <row r="52" spans="1:14" ht="47.65" customHeight="1" outlineLevel="1">
      <c r="A52" s="905"/>
      <c r="B52" s="905" t="s">
        <v>3317</v>
      </c>
      <c r="C52" s="905" t="s">
        <v>3318</v>
      </c>
      <c r="D52" s="905" t="s">
        <v>1737</v>
      </c>
      <c r="E52" s="874">
        <v>8.1999999999999993</v>
      </c>
      <c r="F52" s="904">
        <v>595300.49</v>
      </c>
      <c r="G52" s="903">
        <v>33072.239999999998</v>
      </c>
      <c r="H52" s="903">
        <v>33072.269999999997</v>
      </c>
      <c r="I52" s="903">
        <v>661445</v>
      </c>
      <c r="J52" s="906">
        <v>948136.53</v>
      </c>
      <c r="K52" s="901">
        <v>0</v>
      </c>
      <c r="L52" s="901"/>
      <c r="M52" s="900" t="s">
        <v>3286</v>
      </c>
    </row>
    <row r="53" spans="1:14" ht="47.65" customHeight="1">
      <c r="A53" s="899"/>
      <c r="B53" s="905" t="s">
        <v>3317</v>
      </c>
      <c r="C53" s="905" t="s">
        <v>3316</v>
      </c>
      <c r="D53" s="905" t="s">
        <v>1737</v>
      </c>
      <c r="E53" s="874">
        <v>8.1999999999999993</v>
      </c>
      <c r="F53" s="904">
        <v>85566.78</v>
      </c>
      <c r="G53" s="903">
        <f>I53*0.05</f>
        <v>4753.71</v>
      </c>
      <c r="H53" s="903">
        <f>I53*0.05</f>
        <v>4753.71</v>
      </c>
      <c r="I53" s="903">
        <f>F53*100/90</f>
        <v>95074.2</v>
      </c>
      <c r="J53" s="902"/>
      <c r="K53" s="901">
        <v>0</v>
      </c>
      <c r="L53" s="901"/>
      <c r="M53" s="900" t="s">
        <v>3286</v>
      </c>
      <c r="N53" s="856"/>
    </row>
    <row r="54" spans="1:14" ht="33.6" customHeight="1">
      <c r="A54" s="899"/>
      <c r="B54" s="863" t="s">
        <v>3285</v>
      </c>
      <c r="C54" s="862"/>
      <c r="D54" s="862"/>
      <c r="E54" s="861"/>
      <c r="F54" s="898">
        <f>SUM(F48:F53)</f>
        <v>2311709.02</v>
      </c>
      <c r="G54" s="898">
        <f>SUM(G48:G53)</f>
        <v>128428.26049999999</v>
      </c>
      <c r="H54" s="898">
        <f>SUM(H48:H53)</f>
        <v>128428.34000000001</v>
      </c>
      <c r="I54" s="898">
        <f>SUM(I48:I53)</f>
        <v>2568565.62</v>
      </c>
      <c r="J54" s="898">
        <f>SUM(J48:J53)</f>
        <v>4717445.1500000004</v>
      </c>
      <c r="K54" s="859">
        <f>SUM(K48:K53)</f>
        <v>0</v>
      </c>
      <c r="L54" s="859"/>
      <c r="M54" s="897"/>
      <c r="N54" s="856"/>
    </row>
    <row r="55" spans="1:14">
      <c r="F55" s="853"/>
      <c r="G55" s="853"/>
      <c r="H55" s="853"/>
      <c r="J55" s="856"/>
      <c r="K55" s="857"/>
      <c r="L55" s="857"/>
      <c r="M55" s="892"/>
    </row>
    <row r="56" spans="1:14">
      <c r="F56" s="853"/>
      <c r="G56" s="853"/>
      <c r="H56" s="853"/>
      <c r="J56" s="856"/>
      <c r="K56" s="857"/>
      <c r="L56" s="857"/>
      <c r="M56" s="892"/>
    </row>
    <row r="57" spans="1:14" ht="15.75">
      <c r="A57" s="896" t="s">
        <v>3315</v>
      </c>
      <c r="B57" s="895"/>
      <c r="C57" s="895"/>
      <c r="D57" s="895"/>
      <c r="E57" s="895"/>
      <c r="F57" s="895"/>
      <c r="G57" s="895"/>
      <c r="H57" s="895"/>
      <c r="I57" s="895"/>
      <c r="J57" s="895"/>
      <c r="K57" s="895"/>
      <c r="L57" s="857"/>
      <c r="M57" s="892"/>
    </row>
    <row r="58" spans="1:14" ht="15.75">
      <c r="A58" s="894"/>
      <c r="B58" s="893"/>
      <c r="C58" s="893"/>
      <c r="D58" s="893"/>
      <c r="E58" s="893"/>
      <c r="F58" s="893"/>
      <c r="G58" s="893"/>
      <c r="H58" s="893"/>
      <c r="I58" s="893"/>
      <c r="J58" s="893"/>
      <c r="K58" s="893"/>
      <c r="L58" s="857"/>
      <c r="M58" s="892"/>
    </row>
    <row r="59" spans="1:14" ht="15.75">
      <c r="A59" s="894"/>
      <c r="B59" s="893"/>
      <c r="C59" s="893"/>
      <c r="D59" s="893"/>
      <c r="E59" s="893"/>
      <c r="F59" s="893"/>
      <c r="G59" s="893"/>
      <c r="H59" s="893"/>
      <c r="I59" s="893"/>
      <c r="J59" s="893"/>
      <c r="K59" s="893"/>
      <c r="L59" s="857"/>
      <c r="M59" s="892"/>
    </row>
    <row r="60" spans="1:14" s="855" customFormat="1" ht="15.75">
      <c r="A60" s="891"/>
      <c r="B60" s="890"/>
      <c r="C60" s="890"/>
      <c r="D60" s="890"/>
      <c r="E60" s="890"/>
      <c r="F60" s="890"/>
      <c r="G60" s="890"/>
      <c r="H60" s="890"/>
      <c r="I60" s="890"/>
      <c r="J60" s="890"/>
      <c r="K60" s="890"/>
      <c r="L60" s="857"/>
      <c r="M60" s="889"/>
    </row>
    <row r="61" spans="1:14" ht="47.25">
      <c r="A61" s="884">
        <v>5</v>
      </c>
      <c r="B61" s="874" t="s">
        <v>3314</v>
      </c>
      <c r="C61" s="870" t="s">
        <v>3313</v>
      </c>
      <c r="D61" s="870" t="s">
        <v>3294</v>
      </c>
      <c r="E61" s="869">
        <v>3.1</v>
      </c>
      <c r="F61" s="868">
        <v>132749.22</v>
      </c>
      <c r="G61" s="868">
        <f>I61*0.05</f>
        <v>7374.9566666666669</v>
      </c>
      <c r="H61" s="868">
        <f>I61*0.05</f>
        <v>7374.9566666666669</v>
      </c>
      <c r="I61" s="868">
        <f>F61*100/90</f>
        <v>147499.13333333333</v>
      </c>
      <c r="J61" s="868">
        <v>330088.18</v>
      </c>
      <c r="K61" s="866"/>
      <c r="L61" s="859"/>
      <c r="M61" s="865" t="s">
        <v>3286</v>
      </c>
    </row>
    <row r="62" spans="1:14" ht="63">
      <c r="A62" s="884">
        <v>20</v>
      </c>
      <c r="B62" s="874" t="s">
        <v>3312</v>
      </c>
      <c r="C62" s="870" t="s">
        <v>3311</v>
      </c>
      <c r="D62" s="870" t="s">
        <v>1737</v>
      </c>
      <c r="E62" s="869">
        <v>3.1</v>
      </c>
      <c r="F62" s="868">
        <v>161540.46</v>
      </c>
      <c r="G62" s="868">
        <f>I62*0.05</f>
        <v>8974.4699999999993</v>
      </c>
      <c r="H62" s="868">
        <f>I62*0.05</f>
        <v>8974.4699999999993</v>
      </c>
      <c r="I62" s="868">
        <f>F62*100/90</f>
        <v>179489.4</v>
      </c>
      <c r="J62" s="868">
        <v>336474.42</v>
      </c>
      <c r="K62" s="866"/>
      <c r="L62" s="859"/>
      <c r="M62" s="865" t="s">
        <v>3286</v>
      </c>
    </row>
    <row r="63" spans="1:14" ht="32.450000000000003" customHeight="1">
      <c r="A63" s="884">
        <v>31</v>
      </c>
      <c r="B63" s="874" t="s">
        <v>3310</v>
      </c>
      <c r="C63" s="870" t="s">
        <v>3309</v>
      </c>
      <c r="D63" s="870" t="s">
        <v>3294</v>
      </c>
      <c r="E63" s="869">
        <v>3.1</v>
      </c>
      <c r="F63" s="868">
        <v>120061.71</v>
      </c>
      <c r="G63" s="868">
        <f>I63-F63-H63</f>
        <v>6670.0949999999875</v>
      </c>
      <c r="H63" s="868">
        <f>I63*0.05</f>
        <v>6670.0950000000003</v>
      </c>
      <c r="I63" s="868">
        <f>F63*100/90</f>
        <v>133401.9</v>
      </c>
      <c r="J63" s="868">
        <v>258970.67</v>
      </c>
      <c r="K63" s="866"/>
      <c r="L63" s="859"/>
      <c r="M63" s="865" t="s">
        <v>3286</v>
      </c>
    </row>
    <row r="64" spans="1:14" ht="31.5">
      <c r="A64" s="884">
        <v>45</v>
      </c>
      <c r="B64" s="874" t="s">
        <v>3308</v>
      </c>
      <c r="C64" s="870" t="s">
        <v>3298</v>
      </c>
      <c r="D64" s="870" t="s">
        <v>1737</v>
      </c>
      <c r="E64" s="888">
        <v>3.1</v>
      </c>
      <c r="F64" s="868">
        <v>574506.06000000006</v>
      </c>
      <c r="G64" s="868">
        <f>I64-F64-H64</f>
        <v>31917.00333333337</v>
      </c>
      <c r="H64" s="868">
        <f>I64*0.05</f>
        <v>31917.003333333341</v>
      </c>
      <c r="I64" s="868">
        <f>F64*100/90</f>
        <v>638340.06666666677</v>
      </c>
      <c r="J64" s="868">
        <v>849897.06</v>
      </c>
      <c r="K64" s="866"/>
      <c r="L64" s="859"/>
      <c r="M64" s="865" t="s">
        <v>3286</v>
      </c>
    </row>
    <row r="65" spans="1:13" ht="31.9" customHeight="1">
      <c r="A65" s="864"/>
      <c r="B65" s="863" t="s">
        <v>3307</v>
      </c>
      <c r="C65" s="862"/>
      <c r="D65" s="862"/>
      <c r="E65" s="861"/>
      <c r="F65" s="868">
        <f>SUM(F61:F64)</f>
        <v>988857.45000000007</v>
      </c>
      <c r="G65" s="868">
        <f>SUM(G61:G64)</f>
        <v>54936.525000000023</v>
      </c>
      <c r="H65" s="868">
        <f>SUM(H61:H64)</f>
        <v>54936.525000000009</v>
      </c>
      <c r="I65" s="868">
        <f>SUM(I61:I64)</f>
        <v>1098730.5</v>
      </c>
      <c r="J65" s="868">
        <f>SUM(J61:J64)</f>
        <v>1775430.33</v>
      </c>
      <c r="K65" s="859">
        <f>SUM(K61:K64)</f>
        <v>0</v>
      </c>
      <c r="L65" s="859"/>
      <c r="M65" s="858"/>
    </row>
    <row r="66" spans="1:13" ht="31.9" customHeight="1">
      <c r="A66" s="881"/>
      <c r="B66" s="880"/>
      <c r="C66" s="879"/>
      <c r="D66" s="879"/>
      <c r="E66" s="878"/>
      <c r="F66" s="877"/>
      <c r="G66" s="877"/>
      <c r="H66" s="877"/>
      <c r="I66" s="877"/>
      <c r="J66" s="876"/>
      <c r="K66" s="875"/>
      <c r="L66" s="859"/>
      <c r="M66" s="875"/>
    </row>
    <row r="67" spans="1:13" ht="32.450000000000003" customHeight="1">
      <c r="A67" s="864">
        <v>53</v>
      </c>
      <c r="B67" s="874" t="s">
        <v>3306</v>
      </c>
      <c r="C67" s="870" t="s">
        <v>3305</v>
      </c>
      <c r="D67" s="870" t="s">
        <v>1737</v>
      </c>
      <c r="E67" s="869">
        <v>7.1</v>
      </c>
      <c r="F67" s="887">
        <v>401607</v>
      </c>
      <c r="G67" s="887">
        <f>F67*5/90</f>
        <v>22311.5</v>
      </c>
      <c r="H67" s="887">
        <f>I67-F67-G67</f>
        <v>22311.5</v>
      </c>
      <c r="I67" s="887">
        <f>F67*100/90</f>
        <v>446230</v>
      </c>
      <c r="J67" s="868">
        <v>999997.56</v>
      </c>
      <c r="K67" s="866"/>
      <c r="L67" s="859"/>
      <c r="M67" s="865" t="s">
        <v>3304</v>
      </c>
    </row>
    <row r="68" spans="1:13" ht="31.9" customHeight="1">
      <c r="A68" s="864"/>
      <c r="B68" s="863" t="s">
        <v>3303</v>
      </c>
      <c r="C68" s="862"/>
      <c r="D68" s="862"/>
      <c r="E68" s="861"/>
      <c r="F68" s="886"/>
      <c r="G68" s="886"/>
      <c r="H68" s="886"/>
      <c r="I68" s="886"/>
      <c r="J68" s="885"/>
      <c r="K68" s="866"/>
      <c r="L68" s="859"/>
      <c r="M68" s="858"/>
    </row>
    <row r="69" spans="1:13" ht="32.450000000000003" customHeight="1">
      <c r="A69" s="881"/>
      <c r="B69" s="880"/>
      <c r="C69" s="879"/>
      <c r="D69" s="879"/>
      <c r="E69" s="878"/>
      <c r="F69" s="877"/>
      <c r="G69" s="877"/>
      <c r="H69" s="877"/>
      <c r="I69" s="877"/>
      <c r="J69" s="876"/>
      <c r="K69" s="875"/>
      <c r="L69" s="859"/>
      <c r="M69" s="875"/>
    </row>
    <row r="70" spans="1:13" ht="78.75">
      <c r="A70" s="864">
        <v>10</v>
      </c>
      <c r="B70" s="871" t="s">
        <v>3302</v>
      </c>
      <c r="C70" s="870" t="s">
        <v>3301</v>
      </c>
      <c r="D70" s="870" t="s">
        <v>3294</v>
      </c>
      <c r="E70" s="869">
        <v>8.1</v>
      </c>
      <c r="F70" s="868">
        <v>127143</v>
      </c>
      <c r="G70" s="868">
        <f>I70*0.05</f>
        <v>7063.5</v>
      </c>
      <c r="H70" s="868">
        <f>I70*0.05</f>
        <v>7063.5</v>
      </c>
      <c r="I70" s="868">
        <f>F70*100/90</f>
        <v>141270</v>
      </c>
      <c r="J70" s="868">
        <v>615488.65</v>
      </c>
      <c r="K70" s="866"/>
      <c r="L70" s="859"/>
      <c r="M70" s="865" t="s">
        <v>3286</v>
      </c>
    </row>
    <row r="71" spans="1:13" ht="31.5">
      <c r="A71" s="884">
        <v>59</v>
      </c>
      <c r="B71" s="874" t="s">
        <v>3300</v>
      </c>
      <c r="C71" s="870" t="s">
        <v>3297</v>
      </c>
      <c r="D71" s="870" t="s">
        <v>3294</v>
      </c>
      <c r="E71" s="869">
        <v>8.1</v>
      </c>
      <c r="F71" s="868">
        <v>834940.14</v>
      </c>
      <c r="G71" s="868">
        <f>I71*0.05</f>
        <v>46385.563333333339</v>
      </c>
      <c r="H71" s="868">
        <f>I71*0.05</f>
        <v>46385.563333333339</v>
      </c>
      <c r="I71" s="868">
        <f>F71*100/90</f>
        <v>927711.26666666672</v>
      </c>
      <c r="J71" s="868">
        <v>1239705.6100000001</v>
      </c>
      <c r="K71" s="866"/>
      <c r="L71" s="859"/>
      <c r="M71" s="865" t="s">
        <v>3286</v>
      </c>
    </row>
    <row r="72" spans="1:13" ht="32.450000000000003" customHeight="1">
      <c r="A72" s="884">
        <v>79</v>
      </c>
      <c r="B72" s="874" t="s">
        <v>3299</v>
      </c>
      <c r="C72" s="870" t="s">
        <v>3287</v>
      </c>
      <c r="D72" s="870" t="s">
        <v>1737</v>
      </c>
      <c r="E72" s="869">
        <v>8.1</v>
      </c>
      <c r="F72" s="868">
        <v>150408.26999999999</v>
      </c>
      <c r="G72" s="868">
        <f>I72*0.05</f>
        <v>8356.0149999999994</v>
      </c>
      <c r="H72" s="868">
        <f>I72*0.05</f>
        <v>8356.0149999999994</v>
      </c>
      <c r="I72" s="868">
        <f>F72*100/90</f>
        <v>167120.29999999999</v>
      </c>
      <c r="J72" s="873">
        <v>457551.51</v>
      </c>
      <c r="K72" s="866"/>
      <c r="L72" s="859"/>
      <c r="M72" s="865" t="s">
        <v>3286</v>
      </c>
    </row>
    <row r="73" spans="1:13" ht="32.450000000000003" customHeight="1">
      <c r="A73" s="884">
        <v>79</v>
      </c>
      <c r="B73" s="874" t="s">
        <v>3299</v>
      </c>
      <c r="C73" s="870" t="s">
        <v>3298</v>
      </c>
      <c r="D73" s="870" t="s">
        <v>3294</v>
      </c>
      <c r="E73" s="869">
        <v>8.1</v>
      </c>
      <c r="F73" s="868">
        <v>137285.98000000001</v>
      </c>
      <c r="G73" s="868">
        <f>I73*0.05</f>
        <v>7626.9988888888902</v>
      </c>
      <c r="H73" s="868">
        <f>I73*0.05</f>
        <v>7626.9988888888902</v>
      </c>
      <c r="I73" s="868">
        <f>F73*100/90</f>
        <v>152539.97777777779</v>
      </c>
      <c r="J73" s="867"/>
      <c r="K73" s="866"/>
      <c r="L73" s="859"/>
      <c r="M73" s="865" t="s">
        <v>3286</v>
      </c>
    </row>
    <row r="74" spans="1:13" ht="31.5">
      <c r="A74" s="883">
        <v>88</v>
      </c>
      <c r="B74" s="874" t="s">
        <v>3296</v>
      </c>
      <c r="C74" s="870" t="s">
        <v>3297</v>
      </c>
      <c r="D74" s="870" t="s">
        <v>3294</v>
      </c>
      <c r="E74" s="869">
        <v>8.1</v>
      </c>
      <c r="F74" s="868">
        <v>71461.710000000006</v>
      </c>
      <c r="G74" s="868">
        <f>I74*0.05</f>
        <v>3970.0950000000007</v>
      </c>
      <c r="H74" s="868">
        <f>I74*0.05</f>
        <v>3970.0950000000007</v>
      </c>
      <c r="I74" s="868">
        <f>F74*100/90</f>
        <v>79401.900000000009</v>
      </c>
      <c r="J74" s="873">
        <v>862739.97</v>
      </c>
      <c r="K74" s="866"/>
      <c r="L74" s="859"/>
      <c r="M74" s="865" t="s">
        <v>3286</v>
      </c>
    </row>
    <row r="75" spans="1:13" ht="31.9" customHeight="1">
      <c r="A75" s="882">
        <v>88</v>
      </c>
      <c r="B75" s="874" t="s">
        <v>3296</v>
      </c>
      <c r="C75" s="870" t="s">
        <v>3295</v>
      </c>
      <c r="D75" s="870" t="s">
        <v>3294</v>
      </c>
      <c r="E75" s="869">
        <v>8.1</v>
      </c>
      <c r="F75" s="868">
        <v>43076.23</v>
      </c>
      <c r="G75" s="868">
        <f>I75*0.05</f>
        <v>2393.1238888888888</v>
      </c>
      <c r="H75" s="868">
        <f>I75*0.05</f>
        <v>2393.1238888888888</v>
      </c>
      <c r="I75" s="868">
        <f>F75*100/90</f>
        <v>47862.477777777778</v>
      </c>
      <c r="J75" s="867"/>
      <c r="K75" s="866"/>
      <c r="L75" s="859"/>
      <c r="M75" s="865" t="s">
        <v>3286</v>
      </c>
    </row>
    <row r="76" spans="1:13" ht="29.45" customHeight="1">
      <c r="A76" s="864">
        <v>89</v>
      </c>
      <c r="B76" s="874" t="s">
        <v>3293</v>
      </c>
      <c r="C76" s="870" t="s">
        <v>2356</v>
      </c>
      <c r="D76" s="870" t="s">
        <v>1737</v>
      </c>
      <c r="E76" s="869">
        <v>8.1</v>
      </c>
      <c r="F76" s="868">
        <v>353540.85</v>
      </c>
      <c r="G76" s="868">
        <f>I76*0.05</f>
        <v>19641.158333333336</v>
      </c>
      <c r="H76" s="868">
        <f>I76*0.05</f>
        <v>19641.158333333336</v>
      </c>
      <c r="I76" s="868">
        <f>F76*100/90</f>
        <v>392823.16666666669</v>
      </c>
      <c r="J76" s="868">
        <v>552019.18000000005</v>
      </c>
      <c r="K76" s="866"/>
      <c r="L76" s="872"/>
      <c r="M76" s="865" t="s">
        <v>3286</v>
      </c>
    </row>
    <row r="77" spans="1:13" ht="31.15" customHeight="1">
      <c r="A77" s="864"/>
      <c r="B77" s="863" t="s">
        <v>3292</v>
      </c>
      <c r="C77" s="862"/>
      <c r="D77" s="862"/>
      <c r="E77" s="861"/>
      <c r="F77" s="860">
        <f>SUM(F70:F76)</f>
        <v>1717856.1799999997</v>
      </c>
      <c r="G77" s="860">
        <f>SUM(G70:G76)</f>
        <v>95436.454444444462</v>
      </c>
      <c r="H77" s="860">
        <f>SUM(H70:H76)</f>
        <v>95436.454444444462</v>
      </c>
      <c r="I77" s="860">
        <f>SUM(I70:I76)</f>
        <v>1908729.0888888887</v>
      </c>
      <c r="J77" s="860">
        <f>SUM(J70:J76)</f>
        <v>3727504.9200000004</v>
      </c>
      <c r="K77" s="859">
        <f>SUM(K70:K76)</f>
        <v>0</v>
      </c>
      <c r="L77" s="872"/>
      <c r="M77" s="858"/>
    </row>
    <row r="78" spans="1:13" ht="30" customHeight="1">
      <c r="A78" s="881"/>
      <c r="B78" s="880"/>
      <c r="C78" s="879"/>
      <c r="D78" s="879"/>
      <c r="E78" s="878"/>
      <c r="F78" s="877"/>
      <c r="G78" s="877"/>
      <c r="H78" s="877"/>
      <c r="I78" s="877"/>
      <c r="J78" s="876"/>
      <c r="K78" s="875"/>
      <c r="L78" s="872"/>
      <c r="M78" s="875"/>
    </row>
    <row r="79" spans="1:13" ht="34.15" customHeight="1">
      <c r="A79" s="864">
        <v>100</v>
      </c>
      <c r="B79" s="874" t="s">
        <v>3291</v>
      </c>
      <c r="C79" s="870" t="s">
        <v>3290</v>
      </c>
      <c r="D79" s="870" t="s">
        <v>1737</v>
      </c>
      <c r="E79" s="869">
        <v>8.1999999999999993</v>
      </c>
      <c r="F79" s="868">
        <v>545913.52</v>
      </c>
      <c r="G79" s="868">
        <f>I79*0.05</f>
        <v>30328.52888888889</v>
      </c>
      <c r="H79" s="868">
        <f>I79*0.05</f>
        <v>30328.52888888889</v>
      </c>
      <c r="I79" s="868">
        <f>F79*100/90</f>
        <v>606570.5777777778</v>
      </c>
      <c r="J79" s="868">
        <v>733452.18</v>
      </c>
      <c r="K79" s="866"/>
      <c r="L79" s="872"/>
      <c r="M79" s="865" t="s">
        <v>3286</v>
      </c>
    </row>
    <row r="80" spans="1:13" ht="31.9" customHeight="1">
      <c r="A80" s="864">
        <v>32</v>
      </c>
      <c r="B80" s="871" t="s">
        <v>3288</v>
      </c>
      <c r="C80" s="870" t="s">
        <v>3289</v>
      </c>
      <c r="D80" s="870" t="s">
        <v>1737</v>
      </c>
      <c r="E80" s="869">
        <v>8.1999999999999993</v>
      </c>
      <c r="F80" s="868">
        <v>259588.67</v>
      </c>
      <c r="G80" s="868">
        <f>I80*0.05</f>
        <v>14421.592777777778</v>
      </c>
      <c r="H80" s="868">
        <f>I80*0.05</f>
        <v>14421.592777777778</v>
      </c>
      <c r="I80" s="868">
        <f>F80*100/90</f>
        <v>288431.85555555555</v>
      </c>
      <c r="J80" s="873">
        <v>763529.81</v>
      </c>
      <c r="K80" s="866"/>
      <c r="L80" s="872"/>
      <c r="M80" s="865" t="s">
        <v>3286</v>
      </c>
    </row>
    <row r="81" spans="1:13" ht="30" customHeight="1">
      <c r="A81" s="864">
        <v>32</v>
      </c>
      <c r="B81" s="871" t="s">
        <v>3288</v>
      </c>
      <c r="C81" s="870" t="s">
        <v>3287</v>
      </c>
      <c r="D81" s="870" t="s">
        <v>1737</v>
      </c>
      <c r="E81" s="869">
        <v>8.1999999999999993</v>
      </c>
      <c r="F81" s="868">
        <v>121765.81</v>
      </c>
      <c r="G81" s="868">
        <f>I81*0.05</f>
        <v>6764.7672222222218</v>
      </c>
      <c r="H81" s="868">
        <f>I81*0.05</f>
        <v>6764.7672222222218</v>
      </c>
      <c r="I81" s="868">
        <f>F81*100/90</f>
        <v>135295.34444444443</v>
      </c>
      <c r="J81" s="867"/>
      <c r="K81" s="866"/>
      <c r="L81" s="859"/>
      <c r="M81" s="865" t="s">
        <v>3286</v>
      </c>
    </row>
    <row r="82" spans="1:13" ht="29.45" customHeight="1">
      <c r="A82" s="864"/>
      <c r="B82" s="863" t="s">
        <v>3285</v>
      </c>
      <c r="C82" s="862"/>
      <c r="D82" s="862"/>
      <c r="E82" s="861"/>
      <c r="F82" s="860">
        <f>SUM(F79:F81)</f>
        <v>927268</v>
      </c>
      <c r="G82" s="860">
        <f>SUM(G79:G81)</f>
        <v>51514.888888888891</v>
      </c>
      <c r="H82" s="860">
        <f>SUM(H79:H81)</f>
        <v>51514.888888888891</v>
      </c>
      <c r="I82" s="860">
        <f>SUM(I79:I81)</f>
        <v>1030297.7777777778</v>
      </c>
      <c r="J82" s="860">
        <f>SUM(J79:J81)</f>
        <v>1496981.9900000002</v>
      </c>
      <c r="K82" s="859">
        <f>SUM(K79:K81)</f>
        <v>0</v>
      </c>
      <c r="L82" s="859"/>
      <c r="M82" s="858"/>
    </row>
    <row r="83" spans="1:13">
      <c r="K83" s="857"/>
      <c r="L83" s="857"/>
    </row>
    <row r="84" spans="1:13">
      <c r="K84" s="857"/>
      <c r="L84" s="857"/>
    </row>
    <row r="85" spans="1:13">
      <c r="K85" s="857"/>
      <c r="L85" s="857"/>
    </row>
    <row r="86" spans="1:13">
      <c r="K86" s="857"/>
      <c r="L86" s="857"/>
    </row>
    <row r="87" spans="1:13">
      <c r="K87" s="856"/>
      <c r="L87" s="856"/>
    </row>
    <row r="88" spans="1:13">
      <c r="K88" s="856"/>
      <c r="L88" s="856"/>
    </row>
  </sheetData>
  <mergeCells count="43">
    <mergeCell ref="B82:E82"/>
    <mergeCell ref="J52:J53"/>
    <mergeCell ref="B54:E54"/>
    <mergeCell ref="A57:K57"/>
    <mergeCell ref="B65:E65"/>
    <mergeCell ref="B68:E68"/>
    <mergeCell ref="J72:J73"/>
    <mergeCell ref="B46:E46"/>
    <mergeCell ref="J31:J32"/>
    <mergeCell ref="J74:J75"/>
    <mergeCell ref="B77:E77"/>
    <mergeCell ref="J80:J81"/>
    <mergeCell ref="J34:J35"/>
    <mergeCell ref="D5:D7"/>
    <mergeCell ref="I5:I7"/>
    <mergeCell ref="J40:J41"/>
    <mergeCell ref="J44:J45"/>
    <mergeCell ref="A47:IV47"/>
    <mergeCell ref="A10:J10"/>
    <mergeCell ref="J11:J12"/>
    <mergeCell ref="J15:J16"/>
    <mergeCell ref="A19:K19"/>
    <mergeCell ref="A30:IV30"/>
    <mergeCell ref="E5:E7"/>
    <mergeCell ref="F5:H5"/>
    <mergeCell ref="A8:J8"/>
    <mergeCell ref="A38:K38"/>
    <mergeCell ref="B37:E37"/>
    <mergeCell ref="B29:E29"/>
    <mergeCell ref="B18:E18"/>
    <mergeCell ref="K5:K7"/>
    <mergeCell ref="B5:B7"/>
    <mergeCell ref="C5:C7"/>
    <mergeCell ref="L5:L7"/>
    <mergeCell ref="M5:M7"/>
    <mergeCell ref="A1:J1"/>
    <mergeCell ref="A2:J2"/>
    <mergeCell ref="A3:J3"/>
    <mergeCell ref="A4:J4"/>
    <mergeCell ref="A5:A7"/>
    <mergeCell ref="J5:J7"/>
    <mergeCell ref="F6:G6"/>
    <mergeCell ref="H6:H7"/>
  </mergeCells>
  <pageMargins left="0.25" right="0.25" top="0.75" bottom="0.75" header="0.3" footer="0.3"/>
  <pageSetup scale="56" fitToHeight="0" orientation="landscape" horizontalDpi="300" verticalDpi="300" r:id="rId1"/>
  <headerFooter alignWithMargins="0">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0"/>
  <sheetViews>
    <sheetView zoomScale="70" zoomScaleNormal="70" zoomScaleSheetLayoutView="100" workbookViewId="0">
      <pane xSplit="5" ySplit="11" topLeftCell="F12" activePane="bottomRight" state="frozen"/>
      <selection activeCell="W13" sqref="W13"/>
      <selection pane="topRight" activeCell="W13" sqref="W13"/>
      <selection pane="bottomLeft" activeCell="W13" sqref="W13"/>
      <selection pane="bottomRight" activeCell="W13" sqref="W13"/>
    </sheetView>
  </sheetViews>
  <sheetFormatPr defaultRowHeight="12.75"/>
  <cols>
    <col min="1" max="1" width="6.42578125" style="958" customWidth="1"/>
    <col min="2" max="2" width="10" style="958" customWidth="1"/>
    <col min="3" max="3" width="14" style="958" customWidth="1"/>
    <col min="4" max="4" width="42.42578125" style="959" customWidth="1"/>
    <col min="5" max="5" width="27.28515625" style="958" customWidth="1"/>
    <col min="6" max="6" width="18.42578125" style="959" customWidth="1"/>
    <col min="7" max="7" width="16.7109375" style="958" customWidth="1"/>
    <col min="8" max="8" width="16.140625" style="853" customWidth="1"/>
    <col min="9" max="9" width="13.140625" style="853" customWidth="1"/>
    <col min="10" max="10" width="12.7109375" style="853" customWidth="1"/>
    <col min="11" max="12" width="15" style="853" customWidth="1"/>
    <col min="13" max="13" width="16.7109375" style="853" customWidth="1"/>
    <col min="14" max="14" width="12.7109375" style="853" customWidth="1"/>
    <col min="15" max="15" width="10.140625" style="853" bestFit="1" customWidth="1"/>
    <col min="16" max="16" width="23" style="853" customWidth="1"/>
    <col min="17" max="18" width="12.7109375" style="853" bestFit="1" customWidth="1"/>
    <col min="19" max="19" width="14.7109375" style="853" bestFit="1" customWidth="1"/>
    <col min="20" max="16384" width="9.140625" style="853"/>
  </cols>
  <sheetData>
    <row r="1" spans="1:19" ht="11.25" customHeight="1">
      <c r="A1" s="1043"/>
      <c r="B1" s="1042"/>
      <c r="C1" s="1042"/>
      <c r="D1" s="1042"/>
      <c r="E1" s="1042"/>
      <c r="F1" s="1042"/>
      <c r="G1" s="1042"/>
      <c r="H1" s="1042"/>
      <c r="I1" s="1042"/>
      <c r="J1" s="1042"/>
      <c r="K1" s="1042"/>
      <c r="L1" s="955"/>
      <c r="M1" s="955"/>
    </row>
    <row r="2" spans="1:19" ht="22.5" customHeight="1">
      <c r="A2" s="1041" t="s">
        <v>3621</v>
      </c>
      <c r="B2" s="1040"/>
      <c r="C2" s="1040"/>
      <c r="D2" s="1040"/>
      <c r="E2" s="1040"/>
      <c r="F2" s="1040"/>
      <c r="G2" s="1040"/>
      <c r="H2" s="1040"/>
      <c r="I2" s="1040"/>
      <c r="J2" s="1040"/>
      <c r="K2" s="1040"/>
      <c r="L2" s="1040"/>
      <c r="M2" s="1040"/>
    </row>
    <row r="3" spans="1:19" ht="23.25" customHeight="1">
      <c r="A3" s="1039" t="s">
        <v>3620</v>
      </c>
      <c r="B3" s="1038"/>
      <c r="C3" s="1038"/>
      <c r="D3" s="1038"/>
      <c r="E3" s="1038"/>
      <c r="F3" s="1038"/>
      <c r="G3" s="1038"/>
      <c r="H3" s="1038"/>
      <c r="I3" s="1038"/>
      <c r="J3" s="1038"/>
      <c r="K3" s="1038"/>
      <c r="L3" s="1038"/>
      <c r="M3" s="1038"/>
      <c r="N3" s="1035"/>
      <c r="O3" s="1035"/>
      <c r="P3" s="1035"/>
      <c r="Q3" s="1035"/>
      <c r="R3" s="1035"/>
      <c r="S3" s="856"/>
    </row>
    <row r="4" spans="1:19" ht="16.5" customHeight="1">
      <c r="A4" s="1036"/>
      <c r="B4" s="1036"/>
      <c r="C4" s="946" t="s">
        <v>3619</v>
      </c>
      <c r="D4" s="946"/>
      <c r="F4" s="946"/>
      <c r="G4" s="946"/>
      <c r="H4" s="946"/>
      <c r="I4" s="946"/>
      <c r="J4" s="946"/>
      <c r="K4" s="946"/>
      <c r="L4" s="946"/>
      <c r="M4" s="946"/>
      <c r="N4" s="1035"/>
      <c r="O4" s="1035"/>
      <c r="P4" s="1035"/>
      <c r="Q4" s="1035"/>
      <c r="R4" s="1035"/>
      <c r="S4" s="856"/>
    </row>
    <row r="5" spans="1:19" ht="16.5" customHeight="1">
      <c r="A5" s="1036"/>
      <c r="B5" s="1036"/>
      <c r="C5" s="946" t="s">
        <v>3618</v>
      </c>
      <c r="D5" s="946"/>
      <c r="E5" s="958">
        <v>89</v>
      </c>
      <c r="F5" s="946"/>
      <c r="G5" s="946"/>
      <c r="H5" s="946"/>
      <c r="I5" s="946"/>
      <c r="J5" s="946"/>
      <c r="K5" s="946"/>
      <c r="L5" s="946"/>
      <c r="M5" s="946"/>
      <c r="N5" s="1035"/>
      <c r="O5" s="1035"/>
      <c r="P5" s="1035"/>
      <c r="Q5" s="1035"/>
      <c r="R5" s="1035"/>
      <c r="S5" s="856"/>
    </row>
    <row r="6" spans="1:19" ht="16.5" customHeight="1">
      <c r="A6" s="1036"/>
      <c r="B6" s="1036"/>
      <c r="C6" s="946" t="s">
        <v>3617</v>
      </c>
      <c r="D6" s="946"/>
      <c r="E6" s="958">
        <v>8</v>
      </c>
      <c r="F6" s="946"/>
      <c r="G6" s="946"/>
      <c r="H6" s="946"/>
      <c r="I6" s="946"/>
      <c r="J6" s="946"/>
      <c r="K6" s="946"/>
      <c r="L6" s="946"/>
      <c r="M6" s="946"/>
      <c r="N6" s="1035"/>
      <c r="O6" s="1035"/>
      <c r="P6" s="1035"/>
      <c r="Q6" s="1035"/>
      <c r="R6" s="1035"/>
      <c r="S6" s="856"/>
    </row>
    <row r="7" spans="1:19" ht="16.5" customHeight="1">
      <c r="A7" s="1036"/>
      <c r="B7" s="1036"/>
      <c r="C7" s="946" t="s">
        <v>3616</v>
      </c>
      <c r="D7" s="946"/>
      <c r="E7" s="958">
        <v>45</v>
      </c>
      <c r="F7" s="946"/>
      <c r="G7" s="946"/>
      <c r="H7" s="946"/>
      <c r="I7" s="946"/>
      <c r="J7" s="946"/>
      <c r="K7" s="946"/>
      <c r="L7" s="946"/>
      <c r="M7" s="946"/>
      <c r="N7" s="1035"/>
      <c r="O7" s="1035"/>
      <c r="P7" s="1035"/>
      <c r="Q7" s="1035"/>
      <c r="R7" s="1035"/>
      <c r="S7" s="856"/>
    </row>
    <row r="8" spans="1:19" ht="16.5" customHeight="1" thickBot="1">
      <c r="A8" s="1037"/>
      <c r="B8" s="1036"/>
      <c r="C8" s="1036"/>
      <c r="D8" s="946"/>
      <c r="E8" s="946"/>
      <c r="F8" s="946"/>
      <c r="G8" s="946"/>
      <c r="H8" s="946"/>
      <c r="I8" s="946"/>
      <c r="J8" s="946"/>
      <c r="K8" s="946"/>
      <c r="L8" s="946"/>
      <c r="M8" s="946"/>
      <c r="N8" s="1035"/>
      <c r="O8" s="1035"/>
      <c r="P8" s="1035"/>
      <c r="Q8" s="1035"/>
      <c r="R8" s="1035"/>
      <c r="S8" s="856"/>
    </row>
    <row r="9" spans="1:19" ht="39" customHeight="1">
      <c r="A9" s="1034" t="s">
        <v>1475</v>
      </c>
      <c r="B9" s="1030" t="s">
        <v>3615</v>
      </c>
      <c r="C9" s="1030" t="s">
        <v>543</v>
      </c>
      <c r="D9" s="1030" t="s">
        <v>3614</v>
      </c>
      <c r="E9" s="1030" t="s">
        <v>3390</v>
      </c>
      <c r="F9" s="1030" t="s">
        <v>3613</v>
      </c>
      <c r="G9" s="1030" t="s">
        <v>3612</v>
      </c>
      <c r="H9" s="1033" t="s">
        <v>3386</v>
      </c>
      <c r="I9" s="1032"/>
      <c r="J9" s="1031"/>
      <c r="K9" s="1030" t="s">
        <v>3611</v>
      </c>
      <c r="L9" s="1030" t="s">
        <v>3610</v>
      </c>
      <c r="M9" s="1030" t="s">
        <v>3382</v>
      </c>
      <c r="N9" s="856"/>
      <c r="O9" s="856"/>
      <c r="P9" s="856"/>
      <c r="Q9" s="856"/>
      <c r="R9" s="856"/>
      <c r="S9" s="856"/>
    </row>
    <row r="10" spans="1:19">
      <c r="A10" s="1026"/>
      <c r="B10" s="1023"/>
      <c r="C10" s="1023"/>
      <c r="D10" s="1023"/>
      <c r="E10" s="1023"/>
      <c r="F10" s="1023"/>
      <c r="G10" s="1023"/>
      <c r="H10" s="1029" t="s">
        <v>3609</v>
      </c>
      <c r="I10" s="1028"/>
      <c r="J10" s="1027" t="s">
        <v>3379</v>
      </c>
      <c r="K10" s="1023"/>
      <c r="L10" s="1023"/>
      <c r="M10" s="1023"/>
    </row>
    <row r="11" spans="1:19" ht="60" customHeight="1" thickBot="1">
      <c r="A11" s="1026"/>
      <c r="B11" s="1023"/>
      <c r="C11" s="1023"/>
      <c r="D11" s="1023"/>
      <c r="E11" s="1023"/>
      <c r="F11" s="1023"/>
      <c r="G11" s="1023"/>
      <c r="H11" s="1025" t="s">
        <v>3608</v>
      </c>
      <c r="I11" s="1024" t="s">
        <v>3607</v>
      </c>
      <c r="J11" s="1023"/>
      <c r="K11" s="1023"/>
      <c r="L11" s="1023"/>
      <c r="M11" s="1023"/>
    </row>
    <row r="12" spans="1:19" s="1000" customFormat="1" ht="48" customHeight="1" thickBot="1">
      <c r="A12" s="982">
        <v>1</v>
      </c>
      <c r="B12" s="982">
        <v>1</v>
      </c>
      <c r="C12" s="982" t="s">
        <v>3604</v>
      </c>
      <c r="D12" s="1022" t="s">
        <v>3606</v>
      </c>
      <c r="E12" s="982" t="s">
        <v>3602</v>
      </c>
      <c r="F12" s="982" t="s">
        <v>3551</v>
      </c>
      <c r="G12" s="1021" t="s">
        <v>3286</v>
      </c>
      <c r="H12" s="1018">
        <v>178244.49</v>
      </c>
      <c r="I12" s="975">
        <f>13*H12/85</f>
        <v>27260.922000000002</v>
      </c>
      <c r="J12" s="975">
        <f>H12*2/85</f>
        <v>4193.9879999999994</v>
      </c>
      <c r="K12" s="975">
        <f>H12+I12+J12</f>
        <v>209699.4</v>
      </c>
      <c r="L12" s="1020">
        <v>10097.07</v>
      </c>
      <c r="M12" s="1019">
        <f>I12-L12</f>
        <v>17163.852000000003</v>
      </c>
    </row>
    <row r="13" spans="1:19" s="1000" customFormat="1" ht="30" customHeight="1" thickBot="1">
      <c r="A13" s="982">
        <v>2</v>
      </c>
      <c r="B13" s="982">
        <v>1</v>
      </c>
      <c r="C13" s="982" t="s">
        <v>3604</v>
      </c>
      <c r="D13" s="1017" t="s">
        <v>3605</v>
      </c>
      <c r="E13" s="982" t="s">
        <v>3602</v>
      </c>
      <c r="F13" s="982" t="s">
        <v>3551</v>
      </c>
      <c r="G13" s="977" t="s">
        <v>3286</v>
      </c>
      <c r="H13" s="1016">
        <v>75118.75</v>
      </c>
      <c r="I13" s="975">
        <f>13*H13/85</f>
        <v>11488.75</v>
      </c>
      <c r="J13" s="975">
        <f>H13*2/85</f>
        <v>1767.5</v>
      </c>
      <c r="K13" s="975">
        <f>H13+I13+J13</f>
        <v>88375</v>
      </c>
      <c r="L13" s="901">
        <v>3848</v>
      </c>
      <c r="M13" s="1019">
        <f>I13-L13</f>
        <v>7640.75</v>
      </c>
    </row>
    <row r="14" spans="1:19" s="1000" customFormat="1" ht="60.75" customHeight="1" thickBot="1">
      <c r="A14" s="982">
        <v>3</v>
      </c>
      <c r="B14" s="982">
        <v>1</v>
      </c>
      <c r="C14" s="982" t="s">
        <v>3604</v>
      </c>
      <c r="D14" s="1017" t="s">
        <v>3603</v>
      </c>
      <c r="E14" s="982" t="s">
        <v>3602</v>
      </c>
      <c r="F14" s="982" t="s">
        <v>3551</v>
      </c>
      <c r="G14" s="977" t="s">
        <v>3286</v>
      </c>
      <c r="H14" s="1018">
        <v>81451.25</v>
      </c>
      <c r="I14" s="975">
        <f>13*H14/85</f>
        <v>12457.25</v>
      </c>
      <c r="J14" s="975">
        <f>H14*2/85</f>
        <v>1916.5</v>
      </c>
      <c r="K14" s="975">
        <f>H14+I14+J14</f>
        <v>95825</v>
      </c>
      <c r="L14" s="901">
        <v>4295.2</v>
      </c>
      <c r="M14" s="983">
        <f>I14-L14</f>
        <v>8162.05</v>
      </c>
    </row>
    <row r="15" spans="1:19" s="1000" customFormat="1" ht="54" customHeight="1" thickBot="1">
      <c r="A15" s="982">
        <v>4</v>
      </c>
      <c r="B15" s="1015">
        <v>1</v>
      </c>
      <c r="C15" s="1008" t="s">
        <v>3601</v>
      </c>
      <c r="D15" s="1017" t="s">
        <v>3591</v>
      </c>
      <c r="E15" s="1013" t="s">
        <v>3600</v>
      </c>
      <c r="F15" s="982" t="s">
        <v>3551</v>
      </c>
      <c r="G15" s="977" t="s">
        <v>3286</v>
      </c>
      <c r="H15" s="1016">
        <v>172040</v>
      </c>
      <c r="I15" s="975">
        <f>13*H15/85</f>
        <v>26312</v>
      </c>
      <c r="J15" s="975">
        <f>H15*2/85</f>
        <v>4048</v>
      </c>
      <c r="K15" s="975">
        <f>H15+I15+J15</f>
        <v>202400</v>
      </c>
      <c r="L15" s="901">
        <v>8840</v>
      </c>
      <c r="M15" s="983">
        <f>I15-L15</f>
        <v>17472</v>
      </c>
    </row>
    <row r="16" spans="1:19" s="1000" customFormat="1" ht="27" customHeight="1" thickBot="1">
      <c r="A16" s="982">
        <v>5</v>
      </c>
      <c r="B16" s="1015">
        <v>1</v>
      </c>
      <c r="C16" s="1008" t="s">
        <v>3599</v>
      </c>
      <c r="D16" s="1014" t="s">
        <v>3598</v>
      </c>
      <c r="E16" s="1001" t="s">
        <v>3597</v>
      </c>
      <c r="F16" s="982" t="s">
        <v>3551</v>
      </c>
      <c r="G16" s="977" t="s">
        <v>3286</v>
      </c>
      <c r="H16" s="1016">
        <v>140302.95000000001</v>
      </c>
      <c r="I16" s="975">
        <f>13*H16/85</f>
        <v>21458.098235294117</v>
      </c>
      <c r="J16" s="975">
        <f>H16*2/85</f>
        <v>3301.2458823529414</v>
      </c>
      <c r="K16" s="975">
        <f>H16+I16+J16</f>
        <v>165062.29411764705</v>
      </c>
      <c r="L16" s="901">
        <v>7511.4</v>
      </c>
      <c r="M16" s="983">
        <f>I16-L16</f>
        <v>13946.698235294118</v>
      </c>
    </row>
    <row r="17" spans="1:15" s="1000" customFormat="1" ht="27" customHeight="1" thickBot="1">
      <c r="A17" s="982">
        <v>6</v>
      </c>
      <c r="B17" s="1015">
        <v>1</v>
      </c>
      <c r="C17" s="1008" t="s">
        <v>3596</v>
      </c>
      <c r="D17" s="1014" t="s">
        <v>3595</v>
      </c>
      <c r="E17" s="1001" t="s">
        <v>3594</v>
      </c>
      <c r="F17" s="1015" t="s">
        <v>3593</v>
      </c>
      <c r="G17" s="977" t="s">
        <v>3423</v>
      </c>
      <c r="H17" s="901">
        <v>150087.04999999999</v>
      </c>
      <c r="I17" s="975">
        <f>13*H17/85</f>
        <v>22954.489999999998</v>
      </c>
      <c r="J17" s="975">
        <f>H17*2/85</f>
        <v>3531.4599999999996</v>
      </c>
      <c r="K17" s="975">
        <f>H17+I17+J17</f>
        <v>176572.99999999997</v>
      </c>
      <c r="L17" s="901">
        <v>9181.7900000000009</v>
      </c>
      <c r="M17" s="983">
        <f>I17-L17</f>
        <v>13772.699999999997</v>
      </c>
    </row>
    <row r="18" spans="1:15" s="1000" customFormat="1" ht="50.25" customHeight="1" thickBot="1">
      <c r="A18" s="982">
        <v>7</v>
      </c>
      <c r="B18" s="1015">
        <v>1</v>
      </c>
      <c r="C18" s="1008" t="s">
        <v>3592</v>
      </c>
      <c r="D18" s="1014" t="s">
        <v>3591</v>
      </c>
      <c r="E18" s="1001" t="s">
        <v>3590</v>
      </c>
      <c r="F18" s="982" t="s">
        <v>3551</v>
      </c>
      <c r="G18" s="977" t="s">
        <v>3286</v>
      </c>
      <c r="H18" s="1016">
        <v>103147.5</v>
      </c>
      <c r="I18" s="975">
        <f>13*H18/85</f>
        <v>15775.5</v>
      </c>
      <c r="J18" s="975">
        <f>H18*2/85</f>
        <v>2427</v>
      </c>
      <c r="K18" s="975">
        <f>H18+I18+J18</f>
        <v>121350</v>
      </c>
      <c r="L18" s="901">
        <v>6102.2</v>
      </c>
      <c r="M18" s="983">
        <f>I18-L18</f>
        <v>9673.2999999999993</v>
      </c>
    </row>
    <row r="19" spans="1:15" s="1000" customFormat="1" ht="27" customHeight="1" thickBot="1">
      <c r="A19" s="982">
        <v>8</v>
      </c>
      <c r="B19" s="1015">
        <v>1</v>
      </c>
      <c r="C19" s="1008" t="s">
        <v>3589</v>
      </c>
      <c r="D19" s="1014" t="s">
        <v>3588</v>
      </c>
      <c r="E19" s="1001" t="s">
        <v>3587</v>
      </c>
      <c r="F19" s="982" t="s">
        <v>3551</v>
      </c>
      <c r="G19" s="977" t="s">
        <v>3286</v>
      </c>
      <c r="H19" s="1016">
        <v>192782.12</v>
      </c>
      <c r="I19" s="975">
        <f>13*H19/85</f>
        <v>29484.32423529412</v>
      </c>
      <c r="J19" s="975">
        <f>H19*2/85</f>
        <v>4536.0498823529415</v>
      </c>
      <c r="K19" s="975">
        <f>H19+I19+J19</f>
        <v>226802.49411764706</v>
      </c>
      <c r="L19" s="901">
        <v>10420.93</v>
      </c>
      <c r="M19" s="983">
        <f>I19-L19</f>
        <v>19063.394235294119</v>
      </c>
    </row>
    <row r="20" spans="1:15" s="1000" customFormat="1" ht="42" customHeight="1" thickBot="1">
      <c r="A20" s="982">
        <v>9</v>
      </c>
      <c r="B20" s="1015">
        <v>1</v>
      </c>
      <c r="C20" s="1008" t="s">
        <v>3585</v>
      </c>
      <c r="D20" s="1014" t="s">
        <v>3586</v>
      </c>
      <c r="E20" s="1001" t="s">
        <v>3583</v>
      </c>
      <c r="F20" s="982" t="s">
        <v>3551</v>
      </c>
      <c r="G20" s="977" t="s">
        <v>3286</v>
      </c>
      <c r="H20" s="1016">
        <v>113184.3</v>
      </c>
      <c r="I20" s="975">
        <f>13*H20/85</f>
        <v>17310.54</v>
      </c>
      <c r="J20" s="975">
        <f>H20*2/85</f>
        <v>2663.16</v>
      </c>
      <c r="K20" s="975">
        <f>H20+I20+J20</f>
        <v>133158</v>
      </c>
      <c r="L20" s="901">
        <v>6924.22</v>
      </c>
      <c r="M20" s="983">
        <f>I20-L20</f>
        <v>10386.32</v>
      </c>
    </row>
    <row r="21" spans="1:15" s="1000" customFormat="1" ht="48.75" customHeight="1" thickBot="1">
      <c r="A21" s="982">
        <v>10</v>
      </c>
      <c r="B21" s="1015">
        <v>1</v>
      </c>
      <c r="C21" s="1008" t="s">
        <v>3585</v>
      </c>
      <c r="D21" s="1014" t="s">
        <v>3584</v>
      </c>
      <c r="E21" s="1001" t="s">
        <v>3583</v>
      </c>
      <c r="F21" s="982" t="s">
        <v>3551</v>
      </c>
      <c r="G21" s="977" t="s">
        <v>3286</v>
      </c>
      <c r="H21" s="1016">
        <v>133564.75</v>
      </c>
      <c r="I21" s="975">
        <f>13*H21/85</f>
        <v>20427.55</v>
      </c>
      <c r="J21" s="975">
        <f>H21*2/85</f>
        <v>3142.7</v>
      </c>
      <c r="K21" s="975">
        <f>H21+I21+J21</f>
        <v>157135</v>
      </c>
      <c r="L21" s="901">
        <v>8171.02</v>
      </c>
      <c r="M21" s="983">
        <f>I21-L21</f>
        <v>12256.529999999999</v>
      </c>
    </row>
    <row r="22" spans="1:15" s="1000" customFormat="1" ht="48.75" customHeight="1" thickBot="1">
      <c r="A22" s="982">
        <v>11</v>
      </c>
      <c r="B22" s="1015">
        <v>1</v>
      </c>
      <c r="C22" s="1008" t="s">
        <v>3581</v>
      </c>
      <c r="D22" s="1014" t="s">
        <v>3582</v>
      </c>
      <c r="E22" s="1013" t="s">
        <v>3579</v>
      </c>
      <c r="F22" s="982" t="s">
        <v>3551</v>
      </c>
      <c r="G22" s="977" t="s">
        <v>3286</v>
      </c>
      <c r="H22" s="1016">
        <v>114750</v>
      </c>
      <c r="I22" s="975">
        <f>13*H22/85</f>
        <v>17550</v>
      </c>
      <c r="J22" s="975">
        <f>H22*2/85</f>
        <v>2700</v>
      </c>
      <c r="K22" s="975">
        <f>H22+I22+J22</f>
        <v>135000</v>
      </c>
      <c r="L22" s="901">
        <v>6864</v>
      </c>
      <c r="M22" s="983">
        <f>I22-L22</f>
        <v>10686</v>
      </c>
    </row>
    <row r="23" spans="1:15" s="1000" customFormat="1" ht="48.75" customHeight="1" thickBot="1">
      <c r="A23" s="982">
        <v>12</v>
      </c>
      <c r="B23" s="1015">
        <v>1</v>
      </c>
      <c r="C23" s="1008" t="s">
        <v>3581</v>
      </c>
      <c r="D23" s="1014" t="s">
        <v>3580</v>
      </c>
      <c r="E23" s="1013" t="s">
        <v>3579</v>
      </c>
      <c r="F23" s="982" t="s">
        <v>3551</v>
      </c>
      <c r="G23" s="977" t="s">
        <v>3286</v>
      </c>
      <c r="H23" s="1011">
        <v>102722.5</v>
      </c>
      <c r="I23" s="975">
        <f>13*H23/85</f>
        <v>15710.5</v>
      </c>
      <c r="J23" s="975">
        <f>H23*2/85</f>
        <v>2417</v>
      </c>
      <c r="K23" s="975">
        <f>H23+I23+J23</f>
        <v>120850</v>
      </c>
      <c r="L23" s="901">
        <v>0</v>
      </c>
      <c r="M23" s="983">
        <f>I23-L23</f>
        <v>15710.5</v>
      </c>
    </row>
    <row r="24" spans="1:15" s="1000" customFormat="1" ht="43.15" customHeight="1" thickBot="1">
      <c r="A24" s="982">
        <v>13</v>
      </c>
      <c r="B24" s="1005">
        <v>2</v>
      </c>
      <c r="C24" s="1008" t="s">
        <v>3577</v>
      </c>
      <c r="D24" s="1007" t="s">
        <v>3578</v>
      </c>
      <c r="E24" s="1006" t="s">
        <v>3575</v>
      </c>
      <c r="F24" s="982" t="s">
        <v>3551</v>
      </c>
      <c r="G24" s="977" t="s">
        <v>3286</v>
      </c>
      <c r="H24" s="1011">
        <v>349615.62</v>
      </c>
      <c r="I24" s="975">
        <f>13*H24/85</f>
        <v>53470.624235294112</v>
      </c>
      <c r="J24" s="975">
        <f>H24*2/85</f>
        <v>8226.2498823529404</v>
      </c>
      <c r="K24" s="975">
        <f>H24+I24+J24</f>
        <v>411312.49411764706</v>
      </c>
      <c r="L24" s="901">
        <v>18008.25</v>
      </c>
      <c r="M24" s="983">
        <f>I24-L24</f>
        <v>35462.374235294112</v>
      </c>
    </row>
    <row r="25" spans="1:15" s="1000" customFormat="1" ht="36.75" customHeight="1" thickBot="1">
      <c r="A25" s="982">
        <v>14</v>
      </c>
      <c r="B25" s="1005">
        <v>2</v>
      </c>
      <c r="C25" s="1008" t="s">
        <v>3577</v>
      </c>
      <c r="D25" s="1007" t="s">
        <v>3573</v>
      </c>
      <c r="E25" s="1006" t="s">
        <v>3575</v>
      </c>
      <c r="F25" s="982" t="s">
        <v>3551</v>
      </c>
      <c r="G25" s="977" t="s">
        <v>3286</v>
      </c>
      <c r="H25" s="1011">
        <v>176672.5</v>
      </c>
      <c r="I25" s="975">
        <f>13*H25/85</f>
        <v>27020.5</v>
      </c>
      <c r="J25" s="975">
        <f>H25*2/85</f>
        <v>4157</v>
      </c>
      <c r="K25" s="975">
        <f>H25+I25+J25</f>
        <v>207850</v>
      </c>
      <c r="L25" s="901">
        <v>9248.2000000000007</v>
      </c>
      <c r="M25" s="983">
        <f>I25-L25</f>
        <v>17772.3</v>
      </c>
    </row>
    <row r="26" spans="1:15" s="1000" customFormat="1" ht="27" customHeight="1" thickBot="1">
      <c r="A26" s="982">
        <v>15</v>
      </c>
      <c r="B26" s="1005">
        <v>2</v>
      </c>
      <c r="C26" s="1008" t="s">
        <v>3577</v>
      </c>
      <c r="D26" s="1007" t="s">
        <v>3576</v>
      </c>
      <c r="E26" s="1006" t="s">
        <v>3575</v>
      </c>
      <c r="F26" s="982" t="s">
        <v>3551</v>
      </c>
      <c r="G26" s="977" t="s">
        <v>3286</v>
      </c>
      <c r="H26" s="1011">
        <v>108056.25</v>
      </c>
      <c r="I26" s="975">
        <f>13*H26/85</f>
        <v>16526.25</v>
      </c>
      <c r="J26" s="975">
        <f>H26*2/85</f>
        <v>2542.5</v>
      </c>
      <c r="K26" s="975">
        <f>H26+I26+J26</f>
        <v>127125</v>
      </c>
      <c r="L26" s="901">
        <v>5341.7</v>
      </c>
      <c r="M26" s="983">
        <f>I26-L26</f>
        <v>11184.55</v>
      </c>
    </row>
    <row r="27" spans="1:15" s="1000" customFormat="1" ht="31.5" customHeight="1" thickBot="1">
      <c r="A27" s="982">
        <v>16</v>
      </c>
      <c r="B27" s="1005">
        <v>2</v>
      </c>
      <c r="C27" s="1008" t="s">
        <v>3574</v>
      </c>
      <c r="D27" s="1007" t="s">
        <v>3573</v>
      </c>
      <c r="E27" s="1006" t="s">
        <v>3572</v>
      </c>
      <c r="F27" s="1005" t="s">
        <v>3543</v>
      </c>
      <c r="G27" s="977" t="s">
        <v>3423</v>
      </c>
      <c r="H27" s="859">
        <v>79092.5</v>
      </c>
      <c r="I27" s="975">
        <f>13*H27/85</f>
        <v>12096.5</v>
      </c>
      <c r="J27" s="975">
        <f>H27*2/85</f>
        <v>1861</v>
      </c>
      <c r="K27" s="975">
        <f>H27+I27+J27</f>
        <v>93050</v>
      </c>
      <c r="L27" s="901">
        <v>4838.6000000000004</v>
      </c>
      <c r="M27" s="983">
        <f>I27-L27</f>
        <v>7257.9</v>
      </c>
    </row>
    <row r="28" spans="1:15" s="1000" customFormat="1" ht="33.75" customHeight="1" thickBot="1">
      <c r="A28" s="982">
        <v>17</v>
      </c>
      <c r="B28" s="1005">
        <v>2</v>
      </c>
      <c r="C28" s="1008" t="s">
        <v>3570</v>
      </c>
      <c r="D28" s="1007" t="s">
        <v>3571</v>
      </c>
      <c r="E28" s="1006" t="s">
        <v>3568</v>
      </c>
      <c r="F28" s="982" t="s">
        <v>3551</v>
      </c>
      <c r="G28" s="977" t="s">
        <v>3286</v>
      </c>
      <c r="H28" s="1011">
        <v>72284.84</v>
      </c>
      <c r="I28" s="975">
        <f>13*H28/85</f>
        <v>11055.328470588234</v>
      </c>
      <c r="J28" s="975">
        <f>H28*2/85</f>
        <v>1700.8197647058823</v>
      </c>
      <c r="K28" s="975">
        <f>H28+I28+J28</f>
        <v>85040.98823529412</v>
      </c>
      <c r="L28" s="901">
        <v>3632.2</v>
      </c>
      <c r="M28" s="983">
        <f>I28-L28</f>
        <v>7423.1284705882344</v>
      </c>
    </row>
    <row r="29" spans="1:15" s="1000" customFormat="1" ht="36.75" customHeight="1" thickBot="1">
      <c r="A29" s="982">
        <v>18</v>
      </c>
      <c r="B29" s="1005">
        <v>2</v>
      </c>
      <c r="C29" s="1008" t="s">
        <v>3570</v>
      </c>
      <c r="D29" s="1007" t="s">
        <v>3569</v>
      </c>
      <c r="E29" s="1006" t="s">
        <v>3568</v>
      </c>
      <c r="F29" s="982" t="s">
        <v>3551</v>
      </c>
      <c r="G29" s="977" t="s">
        <v>3286</v>
      </c>
      <c r="H29" s="1011">
        <v>88837.75</v>
      </c>
      <c r="I29" s="975">
        <f>13*H29/85</f>
        <v>13586.95</v>
      </c>
      <c r="J29" s="975">
        <f>H29*2/85</f>
        <v>2090.3000000000002</v>
      </c>
      <c r="K29" s="975">
        <f>H29+I29+J29</f>
        <v>104515</v>
      </c>
      <c r="L29" s="901">
        <v>5434.78</v>
      </c>
      <c r="M29" s="983">
        <f>I29-L29</f>
        <v>8152.170000000001</v>
      </c>
    </row>
    <row r="30" spans="1:15" s="1000" customFormat="1" ht="48.75" customHeight="1" thickBot="1">
      <c r="A30" s="982">
        <v>19</v>
      </c>
      <c r="B30" s="1005">
        <v>2</v>
      </c>
      <c r="C30" s="1008" t="s">
        <v>3567</v>
      </c>
      <c r="D30" s="1007" t="s">
        <v>3566</v>
      </c>
      <c r="E30" s="1006" t="s">
        <v>3565</v>
      </c>
      <c r="F30" s="982" t="s">
        <v>3551</v>
      </c>
      <c r="G30" s="977" t="s">
        <v>3286</v>
      </c>
      <c r="H30" s="859">
        <v>118459.61</v>
      </c>
      <c r="I30" s="975">
        <f>13*H30/85</f>
        <v>18117.352117647057</v>
      </c>
      <c r="J30" s="975">
        <f>H30*2/85</f>
        <v>2787.2849411764705</v>
      </c>
      <c r="K30" s="975">
        <f>H30+I30+J30</f>
        <v>139364.24705882353</v>
      </c>
      <c r="L30" s="901">
        <v>7246.94</v>
      </c>
      <c r="M30" s="983">
        <f>I30-L30</f>
        <v>10870.412117647058</v>
      </c>
      <c r="O30" s="1012"/>
    </row>
    <row r="31" spans="1:15" s="1000" customFormat="1" ht="33.75" customHeight="1" thickBot="1">
      <c r="A31" s="982">
        <v>20</v>
      </c>
      <c r="B31" s="1005">
        <v>2</v>
      </c>
      <c r="C31" s="1008" t="s">
        <v>3563</v>
      </c>
      <c r="D31" s="1007" t="s">
        <v>3564</v>
      </c>
      <c r="E31" s="1006" t="s">
        <v>3561</v>
      </c>
      <c r="F31" s="1005" t="s">
        <v>3543</v>
      </c>
      <c r="G31" s="977" t="s">
        <v>3423</v>
      </c>
      <c r="H31" s="859">
        <v>145484.34</v>
      </c>
      <c r="I31" s="975">
        <f>13*H31/85</f>
        <v>22250.546117647056</v>
      </c>
      <c r="J31" s="975">
        <f>H31*2/85</f>
        <v>3423.1609411764707</v>
      </c>
      <c r="K31" s="975">
        <f>H31+I31+J31</f>
        <v>171158.04705882352</v>
      </c>
      <c r="L31" s="901">
        <v>8900.2199999999993</v>
      </c>
      <c r="M31" s="983">
        <f>I31-L31</f>
        <v>13350.326117647057</v>
      </c>
      <c r="O31" s="1012"/>
    </row>
    <row r="32" spans="1:15" s="1000" customFormat="1" ht="36" customHeight="1" thickBot="1">
      <c r="A32" s="982">
        <v>21</v>
      </c>
      <c r="B32" s="1005">
        <v>2</v>
      </c>
      <c r="C32" s="1008" t="s">
        <v>3563</v>
      </c>
      <c r="D32" s="1007" t="s">
        <v>3562</v>
      </c>
      <c r="E32" s="1006" t="s">
        <v>3561</v>
      </c>
      <c r="F32" s="1005" t="s">
        <v>3543</v>
      </c>
      <c r="G32" s="977" t="s">
        <v>3423</v>
      </c>
      <c r="H32" s="859">
        <v>162796.76</v>
      </c>
      <c r="I32" s="975">
        <f>13*H32/85</f>
        <v>24898.327999999998</v>
      </c>
      <c r="J32" s="975">
        <f>H32*2/85</f>
        <v>3830.5120000000002</v>
      </c>
      <c r="K32" s="975">
        <f>H32+I32+J32</f>
        <v>191525.6</v>
      </c>
      <c r="L32" s="901">
        <v>0</v>
      </c>
      <c r="M32" s="983">
        <f>I32-L32</f>
        <v>24898.327999999998</v>
      </c>
      <c r="O32" s="1012"/>
    </row>
    <row r="33" spans="1:15" s="1000" customFormat="1" ht="37.5" customHeight="1" thickBot="1">
      <c r="A33" s="982">
        <v>22</v>
      </c>
      <c r="B33" s="1005">
        <v>2</v>
      </c>
      <c r="C33" s="1008" t="s">
        <v>3559</v>
      </c>
      <c r="D33" s="1007" t="s">
        <v>3560</v>
      </c>
      <c r="E33" s="1006" t="s">
        <v>3557</v>
      </c>
      <c r="F33" s="982" t="s">
        <v>3551</v>
      </c>
      <c r="G33" s="977" t="s">
        <v>3286</v>
      </c>
      <c r="H33" s="1011">
        <v>137387.32</v>
      </c>
      <c r="I33" s="975">
        <f>13*H33/85</f>
        <v>21012.178352941177</v>
      </c>
      <c r="J33" s="975">
        <f>H33*2/85</f>
        <v>3232.642823529412</v>
      </c>
      <c r="K33" s="975">
        <f>H33+I33+J33</f>
        <v>161632.14117647058</v>
      </c>
      <c r="L33" s="901">
        <v>0</v>
      </c>
      <c r="M33" s="983">
        <f>I33-L33</f>
        <v>21012.178352941177</v>
      </c>
      <c r="O33" s="1012"/>
    </row>
    <row r="34" spans="1:15" s="1000" customFormat="1" ht="43.5" customHeight="1" thickBot="1">
      <c r="A34" s="982">
        <v>23</v>
      </c>
      <c r="B34" s="1005">
        <v>2</v>
      </c>
      <c r="C34" s="1008" t="s">
        <v>3559</v>
      </c>
      <c r="D34" s="1007" t="s">
        <v>3558</v>
      </c>
      <c r="E34" s="1006" t="s">
        <v>3557</v>
      </c>
      <c r="F34" s="982" t="s">
        <v>3551</v>
      </c>
      <c r="G34" s="977" t="s">
        <v>3286</v>
      </c>
      <c r="H34" s="1011">
        <v>202076.94</v>
      </c>
      <c r="I34" s="975">
        <f>13*H34/85</f>
        <v>30905.884941176471</v>
      </c>
      <c r="J34" s="975">
        <f>H34*2/85</f>
        <v>4754.7515294117647</v>
      </c>
      <c r="K34" s="975">
        <f>H34+I34+J34</f>
        <v>237737.57647058825</v>
      </c>
      <c r="L34" s="901">
        <v>10526.75</v>
      </c>
      <c r="M34" s="983">
        <f>I34-L34</f>
        <v>20379.134941176471</v>
      </c>
      <c r="O34" s="1012"/>
    </row>
    <row r="35" spans="1:15" s="1000" customFormat="1" ht="42" customHeight="1" thickBot="1">
      <c r="A35" s="982">
        <v>24</v>
      </c>
      <c r="B35" s="1005">
        <v>2</v>
      </c>
      <c r="C35" s="1008" t="s">
        <v>3554</v>
      </c>
      <c r="D35" s="1007" t="s">
        <v>3556</v>
      </c>
      <c r="E35" s="1006" t="s">
        <v>3552</v>
      </c>
      <c r="F35" s="982" t="s">
        <v>3551</v>
      </c>
      <c r="G35" s="977" t="s">
        <v>3286</v>
      </c>
      <c r="H35" s="1011">
        <v>346742.15</v>
      </c>
      <c r="I35" s="975">
        <f>13*H35/85</f>
        <v>53031.152352941179</v>
      </c>
      <c r="J35" s="975">
        <f>H35*2/85</f>
        <v>8158.6388235294125</v>
      </c>
      <c r="K35" s="975">
        <f>H35+I35+J35</f>
        <v>407931.9411764706</v>
      </c>
      <c r="L35" s="901">
        <v>19035.32</v>
      </c>
      <c r="M35" s="983">
        <f>I35-L35</f>
        <v>33995.832352941179</v>
      </c>
    </row>
    <row r="36" spans="1:15" s="1000" customFormat="1" ht="37.5" customHeight="1" thickBot="1">
      <c r="A36" s="982">
        <v>25</v>
      </c>
      <c r="B36" s="1005">
        <v>2</v>
      </c>
      <c r="C36" s="1008" t="s">
        <v>3554</v>
      </c>
      <c r="D36" s="1007" t="s">
        <v>3555</v>
      </c>
      <c r="E36" s="1006" t="s">
        <v>3552</v>
      </c>
      <c r="F36" s="982" t="s">
        <v>3551</v>
      </c>
      <c r="G36" s="977" t="s">
        <v>3286</v>
      </c>
      <c r="H36" s="1011">
        <v>102722.5</v>
      </c>
      <c r="I36" s="975">
        <f>13*H36/85</f>
        <v>15710.5</v>
      </c>
      <c r="J36" s="975">
        <f>H36*2/85</f>
        <v>2417</v>
      </c>
      <c r="K36" s="975">
        <f>H36+I36+J36</f>
        <v>120850</v>
      </c>
      <c r="L36" s="901">
        <v>7195.56</v>
      </c>
      <c r="M36" s="983">
        <f>I36-L36</f>
        <v>8514.9399999999987</v>
      </c>
    </row>
    <row r="37" spans="1:15" s="1000" customFormat="1" ht="59.25" customHeight="1" thickBot="1">
      <c r="A37" s="982">
        <v>26</v>
      </c>
      <c r="B37" s="1005">
        <v>2</v>
      </c>
      <c r="C37" s="1008" t="s">
        <v>3554</v>
      </c>
      <c r="D37" s="1007" t="s">
        <v>3553</v>
      </c>
      <c r="E37" s="1006" t="s">
        <v>3552</v>
      </c>
      <c r="F37" s="982" t="s">
        <v>3551</v>
      </c>
      <c r="G37" s="977" t="s">
        <v>3286</v>
      </c>
      <c r="H37" s="1011">
        <v>133311.06</v>
      </c>
      <c r="I37" s="975">
        <f>13*H37/85</f>
        <v>20388.750352941177</v>
      </c>
      <c r="J37" s="975">
        <f>H37*2/85</f>
        <v>3136.7308235294117</v>
      </c>
      <c r="K37" s="975">
        <f>H37+I37+J37</f>
        <v>156836.54117647058</v>
      </c>
      <c r="L37" s="901"/>
      <c r="M37" s="983">
        <f>I37-L37</f>
        <v>20388.750352941177</v>
      </c>
      <c r="N37" s="1010" t="s">
        <v>3550</v>
      </c>
      <c r="O37" s="1009"/>
    </row>
    <row r="38" spans="1:15" s="1000" customFormat="1" ht="34.5" customHeight="1" thickBot="1">
      <c r="A38" s="982">
        <v>27</v>
      </c>
      <c r="B38" s="1005">
        <v>2</v>
      </c>
      <c r="C38" s="1008" t="s">
        <v>3549</v>
      </c>
      <c r="D38" s="1007" t="s">
        <v>3548</v>
      </c>
      <c r="E38" s="1006" t="s">
        <v>3547</v>
      </c>
      <c r="F38" s="1005" t="s">
        <v>3543</v>
      </c>
      <c r="G38" s="977" t="s">
        <v>3423</v>
      </c>
      <c r="H38" s="859">
        <v>126030.86</v>
      </c>
      <c r="I38" s="975">
        <f>13*H38/85</f>
        <v>19275.308000000001</v>
      </c>
      <c r="J38" s="975">
        <f>H38*2/85</f>
        <v>2965.4319999999998</v>
      </c>
      <c r="K38" s="975">
        <f>H38+I38+J38</f>
        <v>148271.6</v>
      </c>
      <c r="L38" s="901">
        <v>0</v>
      </c>
      <c r="M38" s="983">
        <f>I38-L38</f>
        <v>19275.308000000001</v>
      </c>
    </row>
    <row r="39" spans="1:15" s="1000" customFormat="1" ht="27" customHeight="1" thickBot="1">
      <c r="A39" s="982">
        <v>28</v>
      </c>
      <c r="B39" s="1005">
        <v>2</v>
      </c>
      <c r="C39" s="1008" t="s">
        <v>3546</v>
      </c>
      <c r="D39" s="1007" t="s">
        <v>1395</v>
      </c>
      <c r="E39" s="1006" t="s">
        <v>3544</v>
      </c>
      <c r="F39" s="1005" t="s">
        <v>3543</v>
      </c>
      <c r="G39" s="977" t="s">
        <v>3423</v>
      </c>
      <c r="H39" s="859">
        <v>209474.9265</v>
      </c>
      <c r="I39" s="975">
        <f>13*H39/85</f>
        <v>32037.341699999997</v>
      </c>
      <c r="J39" s="975">
        <f>H39*2/85</f>
        <v>4928.8217999999997</v>
      </c>
      <c r="K39" s="975">
        <f>H39+I39+J39</f>
        <v>246441.09</v>
      </c>
      <c r="L39" s="901">
        <v>0</v>
      </c>
      <c r="M39" s="983">
        <f>I39-L39</f>
        <v>32037.341699999997</v>
      </c>
    </row>
    <row r="40" spans="1:15" s="1000" customFormat="1" ht="27" customHeight="1" thickBot="1">
      <c r="A40" s="982">
        <v>29</v>
      </c>
      <c r="B40" s="1005">
        <v>2</v>
      </c>
      <c r="C40" s="1008" t="s">
        <v>3546</v>
      </c>
      <c r="D40" s="1007" t="s">
        <v>3545</v>
      </c>
      <c r="E40" s="1006" t="s">
        <v>3544</v>
      </c>
      <c r="F40" s="1005" t="s">
        <v>3543</v>
      </c>
      <c r="G40" s="977" t="s">
        <v>3423</v>
      </c>
      <c r="H40" s="859">
        <v>145347.86649999997</v>
      </c>
      <c r="I40" s="975">
        <f>13*H40/85</f>
        <v>22229.673699999996</v>
      </c>
      <c r="J40" s="975">
        <f>H40*2/85</f>
        <v>3419.9497999999994</v>
      </c>
      <c r="K40" s="975">
        <f>H40+I40+J40</f>
        <v>170997.48999999996</v>
      </c>
      <c r="L40" s="901">
        <v>8891.8700000000008</v>
      </c>
      <c r="M40" s="983">
        <f>I40-L40</f>
        <v>13337.803699999995</v>
      </c>
    </row>
    <row r="41" spans="1:15" s="1000" customFormat="1" ht="52.5" customHeight="1" thickBot="1">
      <c r="A41" s="982">
        <v>30</v>
      </c>
      <c r="B41" s="1003">
        <v>3</v>
      </c>
      <c r="C41" s="1004" t="s">
        <v>3538</v>
      </c>
      <c r="D41" s="1002" t="s">
        <v>3542</v>
      </c>
      <c r="E41" s="1001" t="s">
        <v>3536</v>
      </c>
      <c r="F41" s="963" t="s">
        <v>3535</v>
      </c>
      <c r="G41" s="977" t="s">
        <v>3423</v>
      </c>
      <c r="H41" s="976">
        <v>87681.75</v>
      </c>
      <c r="I41" s="975">
        <f>13*H41/85</f>
        <v>13410.15</v>
      </c>
      <c r="J41" s="975">
        <f>H41*2/85</f>
        <v>2063.1</v>
      </c>
      <c r="K41" s="975">
        <f>H41+I41+J41</f>
        <v>103155</v>
      </c>
      <c r="L41" s="901">
        <v>5364.06</v>
      </c>
      <c r="M41" s="983">
        <f>I41-L41</f>
        <v>8046.0899999999992</v>
      </c>
    </row>
    <row r="42" spans="1:15" s="1000" customFormat="1" ht="38.25" customHeight="1" thickBot="1">
      <c r="A42" s="982">
        <v>31</v>
      </c>
      <c r="B42" s="1003">
        <v>3</v>
      </c>
      <c r="C42" s="963" t="s">
        <v>3538</v>
      </c>
      <c r="D42" s="1002" t="s">
        <v>3541</v>
      </c>
      <c r="E42" s="1001" t="s">
        <v>3536</v>
      </c>
      <c r="F42" s="963" t="s">
        <v>3535</v>
      </c>
      <c r="G42" s="977" t="s">
        <v>3423</v>
      </c>
      <c r="H42" s="976">
        <v>70890</v>
      </c>
      <c r="I42" s="975">
        <f>13*H42/85</f>
        <v>10842</v>
      </c>
      <c r="J42" s="975">
        <f>H42*2/85</f>
        <v>1668</v>
      </c>
      <c r="K42" s="975">
        <f>H42+I42+J42</f>
        <v>83400</v>
      </c>
      <c r="L42" s="901">
        <v>4336.8</v>
      </c>
      <c r="M42" s="983">
        <f>I42-L42</f>
        <v>6505.2</v>
      </c>
    </row>
    <row r="43" spans="1:15" s="1000" customFormat="1" ht="27" customHeight="1" thickBot="1">
      <c r="A43" s="982">
        <v>32</v>
      </c>
      <c r="B43" s="1003">
        <v>3</v>
      </c>
      <c r="C43" s="963" t="s">
        <v>3538</v>
      </c>
      <c r="D43" s="1002" t="s">
        <v>3540</v>
      </c>
      <c r="E43" s="1001" t="s">
        <v>3536</v>
      </c>
      <c r="F43" s="963" t="s">
        <v>3535</v>
      </c>
      <c r="G43" s="977" t="s">
        <v>3423</v>
      </c>
      <c r="H43" s="976">
        <v>128341.5</v>
      </c>
      <c r="I43" s="975">
        <f>13*H43/85</f>
        <v>19628.7</v>
      </c>
      <c r="J43" s="975">
        <f>H43*2/85</f>
        <v>3019.8</v>
      </c>
      <c r="K43" s="975">
        <f>H43+I43+J43</f>
        <v>150990</v>
      </c>
      <c r="L43" s="901">
        <v>7851.48</v>
      </c>
      <c r="M43" s="983">
        <f>I43-L43</f>
        <v>11777.220000000001</v>
      </c>
    </row>
    <row r="44" spans="1:15" s="1000" customFormat="1" ht="27" customHeight="1" thickBot="1">
      <c r="A44" s="982">
        <v>33</v>
      </c>
      <c r="B44" s="1003">
        <v>3</v>
      </c>
      <c r="C44" s="963" t="s">
        <v>3538</v>
      </c>
      <c r="D44" s="1002" t="s">
        <v>3539</v>
      </c>
      <c r="E44" s="1001" t="s">
        <v>3536</v>
      </c>
      <c r="F44" s="963" t="s">
        <v>3535</v>
      </c>
      <c r="G44" s="977" t="s">
        <v>3423</v>
      </c>
      <c r="H44" s="976">
        <v>52993.25</v>
      </c>
      <c r="I44" s="975">
        <f>13*H44/85</f>
        <v>8104.85</v>
      </c>
      <c r="J44" s="975">
        <f>H44*2/85</f>
        <v>1246.9000000000001</v>
      </c>
      <c r="K44" s="975">
        <f>H44+I44+J44</f>
        <v>62345</v>
      </c>
      <c r="L44" s="901">
        <v>3241.94</v>
      </c>
      <c r="M44" s="983">
        <f>I44-L44</f>
        <v>4862.91</v>
      </c>
    </row>
    <row r="45" spans="1:15" s="1000" customFormat="1" ht="27" customHeight="1" thickBot="1">
      <c r="A45" s="982">
        <v>34</v>
      </c>
      <c r="B45" s="1003">
        <v>3</v>
      </c>
      <c r="C45" s="963" t="s">
        <v>3538</v>
      </c>
      <c r="D45" s="1002" t="s">
        <v>3537</v>
      </c>
      <c r="E45" s="1001" t="s">
        <v>3536</v>
      </c>
      <c r="F45" s="963" t="s">
        <v>3535</v>
      </c>
      <c r="G45" s="977" t="s">
        <v>3423</v>
      </c>
      <c r="H45" s="976">
        <v>63675.625</v>
      </c>
      <c r="I45" s="975">
        <f>13*H45/85</f>
        <v>9738.625</v>
      </c>
      <c r="J45" s="975">
        <f>H45*2/85</f>
        <v>1498.25</v>
      </c>
      <c r="K45" s="975">
        <f>H45+I45+J45</f>
        <v>74912.5</v>
      </c>
      <c r="L45" s="901">
        <f>3895.45+2561.46</f>
        <v>6456.91</v>
      </c>
      <c r="M45" s="983">
        <f>I45-L45</f>
        <v>3281.7150000000001</v>
      </c>
    </row>
    <row r="46" spans="1:15" ht="26.25" thickBot="1">
      <c r="A46" s="982">
        <v>35</v>
      </c>
      <c r="B46" s="981">
        <v>2</v>
      </c>
      <c r="C46" s="963" t="s">
        <v>3534</v>
      </c>
      <c r="D46" s="978" t="s">
        <v>3428</v>
      </c>
      <c r="E46" s="978" t="s">
        <v>3533</v>
      </c>
      <c r="F46" s="963" t="s">
        <v>3403</v>
      </c>
      <c r="G46" s="977" t="s">
        <v>3286</v>
      </c>
      <c r="H46" s="976">
        <v>282191.8995</v>
      </c>
      <c r="I46" s="975">
        <f>13*H46/85</f>
        <v>43158.761100000003</v>
      </c>
      <c r="J46" s="975">
        <f>H46*2/85</f>
        <v>6639.8094000000001</v>
      </c>
      <c r="K46" s="975">
        <f>H46+I46+J46</f>
        <v>331990.47000000003</v>
      </c>
      <c r="L46" s="859"/>
      <c r="M46" s="983">
        <f>I46-L46</f>
        <v>43158.761100000003</v>
      </c>
    </row>
    <row r="47" spans="1:15" ht="26.25" thickBot="1">
      <c r="A47" s="982">
        <v>36</v>
      </c>
      <c r="B47" s="981">
        <v>2</v>
      </c>
      <c r="C47" s="963" t="s">
        <v>3413</v>
      </c>
      <c r="D47" s="979" t="s">
        <v>3532</v>
      </c>
      <c r="E47" s="978" t="s">
        <v>3411</v>
      </c>
      <c r="F47" s="963" t="s">
        <v>3403</v>
      </c>
      <c r="G47" s="977" t="s">
        <v>3286</v>
      </c>
      <c r="H47" s="976">
        <v>211595.38749999998</v>
      </c>
      <c r="I47" s="975">
        <f>13*H47/85</f>
        <v>32361.647499999995</v>
      </c>
      <c r="J47" s="975">
        <f>H47*2/85</f>
        <v>4978.7149999999992</v>
      </c>
      <c r="K47" s="975">
        <f>H47+I47+J47</f>
        <v>248935.74999999997</v>
      </c>
      <c r="L47" s="859">
        <v>12944.66</v>
      </c>
      <c r="M47" s="983">
        <f>I47-L47</f>
        <v>19416.987499999996</v>
      </c>
    </row>
    <row r="48" spans="1:15" ht="26.25" thickBot="1">
      <c r="A48" s="982">
        <v>37</v>
      </c>
      <c r="B48" s="981">
        <v>2</v>
      </c>
      <c r="C48" s="963" t="s">
        <v>3413</v>
      </c>
      <c r="D48" s="979" t="s">
        <v>3531</v>
      </c>
      <c r="E48" s="978" t="s">
        <v>3411</v>
      </c>
      <c r="F48" s="963" t="s">
        <v>3403</v>
      </c>
      <c r="G48" s="977" t="s">
        <v>3286</v>
      </c>
      <c r="H48" s="976">
        <v>125290</v>
      </c>
      <c r="I48" s="975">
        <f>13*H48/85</f>
        <v>19162</v>
      </c>
      <c r="J48" s="975">
        <f>H48*2/85</f>
        <v>2948</v>
      </c>
      <c r="K48" s="975">
        <f>H48+I48+J48</f>
        <v>147400</v>
      </c>
      <c r="L48" s="964"/>
      <c r="M48" s="983">
        <f>I48-L48</f>
        <v>19162</v>
      </c>
    </row>
    <row r="49" spans="1:13" ht="29.25" thickBot="1">
      <c r="A49" s="982">
        <v>38</v>
      </c>
      <c r="B49" s="981">
        <v>2</v>
      </c>
      <c r="C49" s="980" t="s">
        <v>3530</v>
      </c>
      <c r="D49" s="979" t="s">
        <v>3529</v>
      </c>
      <c r="E49" s="979" t="s">
        <v>3528</v>
      </c>
      <c r="F49" s="963" t="s">
        <v>3403</v>
      </c>
      <c r="G49" s="977" t="s">
        <v>3286</v>
      </c>
      <c r="H49" s="976">
        <v>157041.75</v>
      </c>
      <c r="I49" s="975">
        <f>13*H49/85</f>
        <v>24018.15</v>
      </c>
      <c r="J49" s="975">
        <f>H49*2/85</f>
        <v>3695.1</v>
      </c>
      <c r="K49" s="975">
        <f>H49+I49+J49</f>
        <v>184755</v>
      </c>
      <c r="L49" s="964"/>
      <c r="M49" s="983">
        <f>I49-L49</f>
        <v>24018.15</v>
      </c>
    </row>
    <row r="50" spans="1:13" ht="29.25" thickBot="1">
      <c r="A50" s="982">
        <v>39</v>
      </c>
      <c r="B50" s="998" t="s">
        <v>3527</v>
      </c>
      <c r="C50" s="980" t="s">
        <v>3526</v>
      </c>
      <c r="D50" s="979" t="s">
        <v>3525</v>
      </c>
      <c r="E50" s="978" t="s">
        <v>3524</v>
      </c>
      <c r="F50" s="963" t="s">
        <v>3403</v>
      </c>
      <c r="G50" s="977" t="s">
        <v>3286</v>
      </c>
      <c r="H50" s="976">
        <v>94350</v>
      </c>
      <c r="I50" s="975">
        <f>13*H50/85</f>
        <v>14430</v>
      </c>
      <c r="J50" s="975">
        <f>H50*2/85</f>
        <v>2220</v>
      </c>
      <c r="K50" s="975">
        <f>H50+I50+J50</f>
        <v>111000</v>
      </c>
      <c r="L50" s="964"/>
      <c r="M50" s="983">
        <f>I50-L50</f>
        <v>14430</v>
      </c>
    </row>
    <row r="51" spans="1:13" ht="26.25" thickBot="1">
      <c r="A51" s="982">
        <v>40</v>
      </c>
      <c r="B51" s="999">
        <v>1</v>
      </c>
      <c r="C51" s="980" t="s">
        <v>3522</v>
      </c>
      <c r="D51" s="979" t="s">
        <v>3523</v>
      </c>
      <c r="E51" s="978" t="s">
        <v>3520</v>
      </c>
      <c r="F51" s="963" t="s">
        <v>3403</v>
      </c>
      <c r="G51" s="977" t="s">
        <v>3286</v>
      </c>
      <c r="H51" s="976">
        <v>124160.35000000002</v>
      </c>
      <c r="I51" s="975">
        <f>13*H51/85</f>
        <v>18989.230000000003</v>
      </c>
      <c r="J51" s="975">
        <f>H51*2/85</f>
        <v>2921.4200000000005</v>
      </c>
      <c r="K51" s="975">
        <f>H51+I51+J51</f>
        <v>146071.00000000003</v>
      </c>
      <c r="L51" s="964"/>
      <c r="M51" s="983">
        <f>I51-L51</f>
        <v>18989.230000000003</v>
      </c>
    </row>
    <row r="52" spans="1:13" ht="26.25" thickBot="1">
      <c r="A52" s="982">
        <v>41</v>
      </c>
      <c r="B52" s="999">
        <v>1</v>
      </c>
      <c r="C52" s="980" t="s">
        <v>3522</v>
      </c>
      <c r="D52" s="979" t="s">
        <v>3521</v>
      </c>
      <c r="E52" s="978" t="s">
        <v>3520</v>
      </c>
      <c r="F52" s="963" t="s">
        <v>3403</v>
      </c>
      <c r="G52" s="977" t="s">
        <v>3286</v>
      </c>
      <c r="H52" s="976">
        <v>108724.34999999999</v>
      </c>
      <c r="I52" s="975">
        <f>13*H52/85</f>
        <v>16628.429999999997</v>
      </c>
      <c r="J52" s="975">
        <f>H52*2/85</f>
        <v>2558.2199999999998</v>
      </c>
      <c r="K52" s="975">
        <f>H52+I52+J52</f>
        <v>127910.99999999999</v>
      </c>
      <c r="L52" s="964"/>
      <c r="M52" s="983">
        <f>I52-L52</f>
        <v>16628.429999999997</v>
      </c>
    </row>
    <row r="53" spans="1:13" ht="26.25" thickBot="1">
      <c r="A53" s="982">
        <v>42</v>
      </c>
      <c r="B53" s="999">
        <v>1</v>
      </c>
      <c r="C53" s="980" t="s">
        <v>3517</v>
      </c>
      <c r="D53" s="979" t="s">
        <v>3519</v>
      </c>
      <c r="E53" s="978" t="s">
        <v>3515</v>
      </c>
      <c r="F53" s="963" t="s">
        <v>3403</v>
      </c>
      <c r="G53" s="977" t="s">
        <v>3286</v>
      </c>
      <c r="H53" s="976">
        <v>246372.5</v>
      </c>
      <c r="I53" s="975">
        <f>13*H53/85</f>
        <v>37680.5</v>
      </c>
      <c r="J53" s="975">
        <f>H53*2/85</f>
        <v>5797</v>
      </c>
      <c r="K53" s="975">
        <f>H53+I53+J53</f>
        <v>289850</v>
      </c>
      <c r="L53" s="964"/>
      <c r="M53" s="983">
        <f>I53-L53</f>
        <v>37680.5</v>
      </c>
    </row>
    <row r="54" spans="1:13" ht="48.4" customHeight="1" thickBot="1">
      <c r="A54" s="982">
        <v>43</v>
      </c>
      <c r="B54" s="999">
        <v>1</v>
      </c>
      <c r="C54" s="980" t="s">
        <v>3517</v>
      </c>
      <c r="D54" s="979" t="s">
        <v>3518</v>
      </c>
      <c r="E54" s="978" t="s">
        <v>3515</v>
      </c>
      <c r="F54" s="963" t="s">
        <v>3403</v>
      </c>
      <c r="G54" s="977" t="s">
        <v>3286</v>
      </c>
      <c r="H54" s="976">
        <v>70422.5</v>
      </c>
      <c r="I54" s="975">
        <f>13*H54/85</f>
        <v>10770.5</v>
      </c>
      <c r="J54" s="975">
        <f>H54*2/85</f>
        <v>1657</v>
      </c>
      <c r="K54" s="975">
        <f>H54+I54+J54</f>
        <v>82850</v>
      </c>
      <c r="L54" s="965">
        <v>4308.2</v>
      </c>
      <c r="M54" s="983">
        <f>I54-L54</f>
        <v>6462.3</v>
      </c>
    </row>
    <row r="55" spans="1:13" ht="26.25" thickBot="1">
      <c r="A55" s="982">
        <v>44</v>
      </c>
      <c r="B55" s="999">
        <v>1</v>
      </c>
      <c r="C55" s="980" t="s">
        <v>3517</v>
      </c>
      <c r="D55" s="979" t="s">
        <v>3516</v>
      </c>
      <c r="E55" s="978" t="s">
        <v>3515</v>
      </c>
      <c r="F55" s="963" t="s">
        <v>3403</v>
      </c>
      <c r="G55" s="977" t="s">
        <v>3286</v>
      </c>
      <c r="H55" s="976">
        <v>59500</v>
      </c>
      <c r="I55" s="975">
        <f>13*H55/85</f>
        <v>9100</v>
      </c>
      <c r="J55" s="975">
        <f>H55*2/85</f>
        <v>1400</v>
      </c>
      <c r="K55" s="975">
        <f>H55+I55+J55</f>
        <v>70000</v>
      </c>
      <c r="L55" s="964"/>
      <c r="M55" s="983">
        <f>I55-L55</f>
        <v>9100</v>
      </c>
    </row>
    <row r="56" spans="1:13" ht="26.25" thickBot="1">
      <c r="A56" s="982">
        <v>45</v>
      </c>
      <c r="B56" s="998">
        <v>4</v>
      </c>
      <c r="C56" s="980" t="s">
        <v>3513</v>
      </c>
      <c r="D56" s="979" t="s">
        <v>3514</v>
      </c>
      <c r="E56" s="978" t="s">
        <v>3512</v>
      </c>
      <c r="F56" s="963" t="s">
        <v>3403</v>
      </c>
      <c r="G56" s="977" t="s">
        <v>3286</v>
      </c>
      <c r="H56" s="976">
        <v>237611.03999999995</v>
      </c>
      <c r="I56" s="975">
        <f>13*H56/85</f>
        <v>36340.511999999995</v>
      </c>
      <c r="J56" s="975">
        <f>H56*2/85</f>
        <v>5590.847999999999</v>
      </c>
      <c r="K56" s="975">
        <f>H56+I56+J56</f>
        <v>279542.39999999997</v>
      </c>
      <c r="L56" s="964"/>
      <c r="M56" s="983">
        <f>I56-L56</f>
        <v>36340.511999999995</v>
      </c>
    </row>
    <row r="57" spans="1:13" ht="26.25" thickBot="1">
      <c r="A57" s="982">
        <v>46</v>
      </c>
      <c r="B57" s="998">
        <v>4</v>
      </c>
      <c r="C57" s="980" t="s">
        <v>3513</v>
      </c>
      <c r="D57" s="979" t="s">
        <v>3438</v>
      </c>
      <c r="E57" s="978" t="s">
        <v>3512</v>
      </c>
      <c r="F57" s="963" t="s">
        <v>3403</v>
      </c>
      <c r="G57" s="977" t="s">
        <v>3286</v>
      </c>
      <c r="H57" s="976">
        <v>195149.375</v>
      </c>
      <c r="I57" s="975">
        <f>13*H57/85</f>
        <v>29846.375</v>
      </c>
      <c r="J57" s="975">
        <f>H57*2/85</f>
        <v>4591.75</v>
      </c>
      <c r="K57" s="975">
        <f>H57+I57+J57</f>
        <v>229587.5</v>
      </c>
      <c r="L57" s="965">
        <v>11938.55</v>
      </c>
      <c r="M57" s="983">
        <f>I57-L57</f>
        <v>17907.825000000001</v>
      </c>
    </row>
    <row r="58" spans="1:13" ht="29.25" thickBot="1">
      <c r="A58" s="982">
        <v>47</v>
      </c>
      <c r="B58" s="981">
        <v>2</v>
      </c>
      <c r="C58" s="980" t="s">
        <v>3509</v>
      </c>
      <c r="D58" s="979" t="s">
        <v>3511</v>
      </c>
      <c r="E58" s="978" t="s">
        <v>3507</v>
      </c>
      <c r="F58" s="963" t="s">
        <v>3403</v>
      </c>
      <c r="G58" s="977" t="s">
        <v>3286</v>
      </c>
      <c r="H58" s="976">
        <v>35799.875</v>
      </c>
      <c r="I58" s="975">
        <f>13*H58/85</f>
        <v>5475.2749999999996</v>
      </c>
      <c r="J58" s="975">
        <f>H58*2/85</f>
        <v>842.35</v>
      </c>
      <c r="K58" s="975">
        <f>H58+I58+J58</f>
        <v>42117.5</v>
      </c>
      <c r="L58" s="964"/>
      <c r="M58" s="983">
        <f>I58-L58</f>
        <v>5475.2749999999996</v>
      </c>
    </row>
    <row r="59" spans="1:13" ht="29.25" thickBot="1">
      <c r="A59" s="982">
        <v>48</v>
      </c>
      <c r="B59" s="981">
        <v>2</v>
      </c>
      <c r="C59" s="980" t="s">
        <v>3509</v>
      </c>
      <c r="D59" s="979" t="s">
        <v>3510</v>
      </c>
      <c r="E59" s="978" t="s">
        <v>3507</v>
      </c>
      <c r="F59" s="963" t="s">
        <v>3403</v>
      </c>
      <c r="G59" s="977" t="s">
        <v>3286</v>
      </c>
      <c r="H59" s="976">
        <v>51063.75</v>
      </c>
      <c r="I59" s="975">
        <f>13*H59/85</f>
        <v>7809.75</v>
      </c>
      <c r="J59" s="975">
        <f>H59*2/85</f>
        <v>1201.5</v>
      </c>
      <c r="K59" s="975">
        <f>H59+I59+J59</f>
        <v>60075</v>
      </c>
      <c r="L59" s="964"/>
      <c r="M59" s="983">
        <f>I59-L59</f>
        <v>7809.75</v>
      </c>
    </row>
    <row r="60" spans="1:13" ht="29.25" thickBot="1">
      <c r="A60" s="982">
        <v>49</v>
      </c>
      <c r="B60" s="981">
        <v>2</v>
      </c>
      <c r="C60" s="980" t="s">
        <v>3509</v>
      </c>
      <c r="D60" s="979" t="s">
        <v>3508</v>
      </c>
      <c r="E60" s="978" t="s">
        <v>3507</v>
      </c>
      <c r="F60" s="963" t="s">
        <v>3403</v>
      </c>
      <c r="G60" s="977" t="s">
        <v>3286</v>
      </c>
      <c r="H60" s="976">
        <v>70066.774999999994</v>
      </c>
      <c r="I60" s="975">
        <f>13*H60/85</f>
        <v>10716.094999999999</v>
      </c>
      <c r="J60" s="975">
        <f>H60*2/85</f>
        <v>1648.6299999999999</v>
      </c>
      <c r="K60" s="975">
        <f>H60+I60+J60</f>
        <v>82431.5</v>
      </c>
      <c r="L60" s="964"/>
      <c r="M60" s="983">
        <f>I60-L60</f>
        <v>10716.094999999999</v>
      </c>
    </row>
    <row r="61" spans="1:13" ht="26.25" thickBot="1">
      <c r="A61" s="982">
        <v>50</v>
      </c>
      <c r="B61" s="998">
        <v>4</v>
      </c>
      <c r="C61" s="980" t="s">
        <v>3504</v>
      </c>
      <c r="D61" s="979" t="s">
        <v>3506</v>
      </c>
      <c r="E61" s="978" t="s">
        <v>3502</v>
      </c>
      <c r="F61" s="963" t="s">
        <v>3403</v>
      </c>
      <c r="G61" s="977" t="s">
        <v>3286</v>
      </c>
      <c r="H61" s="976">
        <v>93945.536000000007</v>
      </c>
      <c r="I61" s="975">
        <f>13*H61/85</f>
        <v>14368.140800000001</v>
      </c>
      <c r="J61" s="975">
        <f>H61*2/85</f>
        <v>2210.4832000000001</v>
      </c>
      <c r="K61" s="975">
        <f>H61+I61+J61</f>
        <v>110524.16000000002</v>
      </c>
      <c r="L61" s="965">
        <v>7308.08</v>
      </c>
      <c r="M61" s="983">
        <f>I61-L61</f>
        <v>7060.0608000000011</v>
      </c>
    </row>
    <row r="62" spans="1:13" ht="26.25" thickBot="1">
      <c r="A62" s="982">
        <v>51</v>
      </c>
      <c r="B62" s="998">
        <v>4</v>
      </c>
      <c r="C62" s="980" t="s">
        <v>3504</v>
      </c>
      <c r="D62" s="979" t="s">
        <v>3505</v>
      </c>
      <c r="E62" s="978" t="s">
        <v>3502</v>
      </c>
      <c r="F62" s="963" t="s">
        <v>3403</v>
      </c>
      <c r="G62" s="977" t="s">
        <v>3286</v>
      </c>
      <c r="H62" s="976">
        <v>100386.54700000001</v>
      </c>
      <c r="I62" s="975">
        <f>13*H62/85</f>
        <v>15353.2366</v>
      </c>
      <c r="J62" s="975">
        <f>H62*2/85</f>
        <v>2362.0364</v>
      </c>
      <c r="K62" s="975">
        <f>H62+I62+J62</f>
        <v>118101.82</v>
      </c>
      <c r="L62" s="965">
        <v>7059</v>
      </c>
      <c r="M62" s="983">
        <f>I62-L62</f>
        <v>8294.2366000000002</v>
      </c>
    </row>
    <row r="63" spans="1:13" ht="29.25" thickBot="1">
      <c r="A63" s="982">
        <v>52</v>
      </c>
      <c r="B63" s="998">
        <v>4</v>
      </c>
      <c r="C63" s="980" t="s">
        <v>3504</v>
      </c>
      <c r="D63" s="979" t="s">
        <v>3503</v>
      </c>
      <c r="E63" s="978" t="s">
        <v>3502</v>
      </c>
      <c r="F63" s="963" t="s">
        <v>3403</v>
      </c>
      <c r="G63" s="977" t="s">
        <v>3286</v>
      </c>
      <c r="H63" s="976">
        <v>103788.23</v>
      </c>
      <c r="I63" s="975">
        <f>13*H63/85</f>
        <v>15873.494000000001</v>
      </c>
      <c r="J63" s="975">
        <f>H63*2/85</f>
        <v>2442.076</v>
      </c>
      <c r="K63" s="975">
        <f>H63+I63+J63</f>
        <v>122103.8</v>
      </c>
      <c r="L63" s="964"/>
      <c r="M63" s="983">
        <f>I63-L63</f>
        <v>15873.494000000001</v>
      </c>
    </row>
    <row r="64" spans="1:13" ht="26.25" thickBot="1">
      <c r="A64" s="982">
        <v>53</v>
      </c>
      <c r="B64" s="981">
        <v>2</v>
      </c>
      <c r="C64" s="980" t="s">
        <v>3500</v>
      </c>
      <c r="D64" s="979" t="s">
        <v>3501</v>
      </c>
      <c r="E64" s="978" t="s">
        <v>3498</v>
      </c>
      <c r="F64" s="963" t="s">
        <v>3403</v>
      </c>
      <c r="G64" s="977" t="s">
        <v>3286</v>
      </c>
      <c r="H64" s="976">
        <v>136299.20000000001</v>
      </c>
      <c r="I64" s="975">
        <f>13*H64/85</f>
        <v>20845.760000000002</v>
      </c>
      <c r="J64" s="975">
        <f>H64*2/85</f>
        <v>3207.0400000000004</v>
      </c>
      <c r="K64" s="975">
        <f>H64+I64+J64</f>
        <v>160352.00000000003</v>
      </c>
      <c r="L64" s="964"/>
      <c r="M64" s="983">
        <f>I64-L64</f>
        <v>20845.760000000002</v>
      </c>
    </row>
    <row r="65" spans="1:13" ht="29.25" thickBot="1">
      <c r="A65" s="982">
        <v>54</v>
      </c>
      <c r="B65" s="981">
        <v>2</v>
      </c>
      <c r="C65" s="980" t="s">
        <v>3500</v>
      </c>
      <c r="D65" s="979" t="s">
        <v>3499</v>
      </c>
      <c r="E65" s="978" t="s">
        <v>3498</v>
      </c>
      <c r="F65" s="963" t="s">
        <v>3403</v>
      </c>
      <c r="G65" s="977" t="s">
        <v>3286</v>
      </c>
      <c r="H65" s="976">
        <v>180965</v>
      </c>
      <c r="I65" s="975">
        <f>13*H65/85</f>
        <v>27677</v>
      </c>
      <c r="J65" s="975">
        <f>H65*2/85</f>
        <v>4258</v>
      </c>
      <c r="K65" s="975">
        <f>H65+I65+J65</f>
        <v>212900</v>
      </c>
      <c r="L65" s="964"/>
      <c r="M65" s="983">
        <f>I65-L65</f>
        <v>27677</v>
      </c>
    </row>
    <row r="66" spans="1:13" ht="26.25" thickBot="1">
      <c r="A66" s="982">
        <v>55</v>
      </c>
      <c r="B66" s="981">
        <v>2</v>
      </c>
      <c r="C66" s="980" t="s">
        <v>3497</v>
      </c>
      <c r="D66" s="979" t="s">
        <v>3496</v>
      </c>
      <c r="E66" s="978" t="s">
        <v>3495</v>
      </c>
      <c r="F66" s="963" t="s">
        <v>3403</v>
      </c>
      <c r="G66" s="977" t="s">
        <v>3286</v>
      </c>
      <c r="H66" s="976">
        <v>148835</v>
      </c>
      <c r="I66" s="975">
        <f>13*H66/85</f>
        <v>22763</v>
      </c>
      <c r="J66" s="975">
        <f>H66*2/85</f>
        <v>3502</v>
      </c>
      <c r="K66" s="975">
        <f>H66+I66+J66</f>
        <v>175100</v>
      </c>
      <c r="L66" s="965">
        <v>9105.2000000000007</v>
      </c>
      <c r="M66" s="983">
        <f>I66-L66</f>
        <v>13657.8</v>
      </c>
    </row>
    <row r="67" spans="1:13" ht="29.25" thickBot="1">
      <c r="A67" s="982">
        <v>56</v>
      </c>
      <c r="B67" s="981">
        <v>2</v>
      </c>
      <c r="C67" s="980" t="s">
        <v>3489</v>
      </c>
      <c r="D67" s="979" t="s">
        <v>3494</v>
      </c>
      <c r="E67" s="978" t="s">
        <v>3414</v>
      </c>
      <c r="F67" s="963" t="s">
        <v>3403</v>
      </c>
      <c r="G67" s="977" t="s">
        <v>3286</v>
      </c>
      <c r="H67" s="976">
        <v>89250</v>
      </c>
      <c r="I67" s="975">
        <f>13*H67/85</f>
        <v>13650</v>
      </c>
      <c r="J67" s="975">
        <f>H67*2/85</f>
        <v>2100</v>
      </c>
      <c r="K67" s="975">
        <f>H67+I67+J67</f>
        <v>105000</v>
      </c>
      <c r="L67" s="965">
        <v>5460</v>
      </c>
      <c r="M67" s="983">
        <f>I67-L67</f>
        <v>8190</v>
      </c>
    </row>
    <row r="68" spans="1:13" ht="29.25" thickBot="1">
      <c r="A68" s="982">
        <v>57</v>
      </c>
      <c r="B68" s="981">
        <v>2</v>
      </c>
      <c r="C68" s="980" t="s">
        <v>3489</v>
      </c>
      <c r="D68" s="979" t="s">
        <v>3493</v>
      </c>
      <c r="E68" s="978" t="s">
        <v>3414</v>
      </c>
      <c r="F68" s="963" t="s">
        <v>3403</v>
      </c>
      <c r="G68" s="977" t="s">
        <v>3286</v>
      </c>
      <c r="H68" s="976">
        <v>144032.5</v>
      </c>
      <c r="I68" s="975">
        <f>13*H68/85</f>
        <v>22028.5</v>
      </c>
      <c r="J68" s="975">
        <f>H68*2/85</f>
        <v>3389</v>
      </c>
      <c r="K68" s="975">
        <f>H68+I68+J68</f>
        <v>169450</v>
      </c>
      <c r="L68" s="965">
        <v>8811.4</v>
      </c>
      <c r="M68" s="983">
        <f>I68-L68</f>
        <v>13217.1</v>
      </c>
    </row>
    <row r="69" spans="1:13" ht="29.25" thickBot="1">
      <c r="A69" s="982">
        <v>58</v>
      </c>
      <c r="B69" s="981">
        <v>2</v>
      </c>
      <c r="C69" s="980" t="s">
        <v>3489</v>
      </c>
      <c r="D69" s="979" t="s">
        <v>3492</v>
      </c>
      <c r="E69" s="978" t="s">
        <v>3414</v>
      </c>
      <c r="F69" s="963" t="s">
        <v>3403</v>
      </c>
      <c r="G69" s="977" t="s">
        <v>3286</v>
      </c>
      <c r="H69" s="976">
        <v>99875</v>
      </c>
      <c r="I69" s="975">
        <f>13*H69/85</f>
        <v>15275</v>
      </c>
      <c r="J69" s="975">
        <f>H69*2/85</f>
        <v>2350</v>
      </c>
      <c r="K69" s="975">
        <f>H69+I69+J69</f>
        <v>117500</v>
      </c>
      <c r="L69" s="964"/>
      <c r="M69" s="983">
        <f>I69-L69</f>
        <v>15275</v>
      </c>
    </row>
    <row r="70" spans="1:13" ht="26.25" thickBot="1">
      <c r="A70" s="982">
        <v>59</v>
      </c>
      <c r="B70" s="981">
        <v>2</v>
      </c>
      <c r="C70" s="980" t="s">
        <v>3489</v>
      </c>
      <c r="D70" s="979" t="s">
        <v>3491</v>
      </c>
      <c r="E70" s="978" t="s">
        <v>3414</v>
      </c>
      <c r="F70" s="963" t="s">
        <v>3403</v>
      </c>
      <c r="G70" s="977" t="s">
        <v>3286</v>
      </c>
      <c r="H70" s="976">
        <v>106335</v>
      </c>
      <c r="I70" s="975">
        <f>13*H70/85</f>
        <v>16263</v>
      </c>
      <c r="J70" s="975">
        <f>H70*2/85</f>
        <v>2502</v>
      </c>
      <c r="K70" s="975">
        <f>H70+I70+J70</f>
        <v>125100</v>
      </c>
      <c r="L70" s="964"/>
      <c r="M70" s="983">
        <f>I70-L70</f>
        <v>16263</v>
      </c>
    </row>
    <row r="71" spans="1:13" ht="26.25" thickBot="1">
      <c r="A71" s="982">
        <v>60</v>
      </c>
      <c r="B71" s="981">
        <v>2</v>
      </c>
      <c r="C71" s="980" t="s">
        <v>3489</v>
      </c>
      <c r="D71" s="979" t="s">
        <v>3490</v>
      </c>
      <c r="E71" s="978" t="s">
        <v>3414</v>
      </c>
      <c r="F71" s="963" t="s">
        <v>3403</v>
      </c>
      <c r="G71" s="977" t="s">
        <v>3286</v>
      </c>
      <c r="H71" s="976">
        <v>88400</v>
      </c>
      <c r="I71" s="975">
        <f>13*H71/85</f>
        <v>13520</v>
      </c>
      <c r="J71" s="975">
        <f>H71*2/85</f>
        <v>2080</v>
      </c>
      <c r="K71" s="975">
        <f>H71+I71+J71</f>
        <v>104000</v>
      </c>
      <c r="L71" s="964"/>
      <c r="M71" s="983">
        <f>I71-L71</f>
        <v>13520</v>
      </c>
    </row>
    <row r="72" spans="1:13" ht="26.25" thickBot="1">
      <c r="A72" s="982">
        <v>61</v>
      </c>
      <c r="B72" s="981">
        <v>2</v>
      </c>
      <c r="C72" s="980" t="s">
        <v>3489</v>
      </c>
      <c r="D72" s="979" t="s">
        <v>3488</v>
      </c>
      <c r="E72" s="978" t="s">
        <v>3414</v>
      </c>
      <c r="F72" s="963" t="s">
        <v>3403</v>
      </c>
      <c r="G72" s="977" t="s">
        <v>3487</v>
      </c>
      <c r="H72" s="976">
        <v>0</v>
      </c>
      <c r="I72" s="975">
        <f>13*H72/85</f>
        <v>0</v>
      </c>
      <c r="J72" s="975">
        <f>H72*2/85</f>
        <v>0</v>
      </c>
      <c r="K72" s="975">
        <f>H72+I72+J72</f>
        <v>0</v>
      </c>
      <c r="L72" s="964"/>
      <c r="M72" s="983">
        <f>I72-L72</f>
        <v>0</v>
      </c>
    </row>
    <row r="73" spans="1:13" ht="26.25" thickBot="1">
      <c r="A73" s="982">
        <v>62</v>
      </c>
      <c r="B73" s="981">
        <v>3</v>
      </c>
      <c r="C73" s="980" t="s">
        <v>3485</v>
      </c>
      <c r="D73" s="979" t="s">
        <v>3486</v>
      </c>
      <c r="E73" s="978" t="s">
        <v>3484</v>
      </c>
      <c r="F73" s="963" t="s">
        <v>3403</v>
      </c>
      <c r="G73" s="977" t="s">
        <v>3286</v>
      </c>
      <c r="H73" s="976">
        <v>301291.8075</v>
      </c>
      <c r="I73" s="975">
        <f>13*H73/85</f>
        <v>46079.923499999997</v>
      </c>
      <c r="J73" s="975">
        <f>H73*2/85</f>
        <v>7089.2190000000001</v>
      </c>
      <c r="K73" s="975">
        <f>H73+I73+J73</f>
        <v>354460.94999999995</v>
      </c>
      <c r="L73" s="965">
        <v>18686.77</v>
      </c>
      <c r="M73" s="983">
        <f>I73-L73</f>
        <v>27393.153499999997</v>
      </c>
    </row>
    <row r="74" spans="1:13" ht="26.25" thickBot="1">
      <c r="A74" s="982">
        <v>63</v>
      </c>
      <c r="B74" s="981">
        <v>3</v>
      </c>
      <c r="C74" s="980" t="s">
        <v>3485</v>
      </c>
      <c r="D74" s="979" t="s">
        <v>30</v>
      </c>
      <c r="E74" s="978" t="s">
        <v>3484</v>
      </c>
      <c r="F74" s="963" t="s">
        <v>3403</v>
      </c>
      <c r="G74" s="977" t="s">
        <v>3286</v>
      </c>
      <c r="H74" s="976">
        <v>129574.25499999999</v>
      </c>
      <c r="I74" s="975">
        <f>13*H74/85</f>
        <v>19817.238999999998</v>
      </c>
      <c r="J74" s="975">
        <f>H74*2/85</f>
        <v>3048.8059999999996</v>
      </c>
      <c r="K74" s="975">
        <f>H74+I74+J74</f>
        <v>152440.29999999999</v>
      </c>
      <c r="L74" s="964"/>
      <c r="M74" s="983">
        <f>I74-L74</f>
        <v>19817.238999999998</v>
      </c>
    </row>
    <row r="75" spans="1:13" ht="26.25" thickBot="1">
      <c r="A75" s="982">
        <v>64</v>
      </c>
      <c r="B75" s="998">
        <v>4</v>
      </c>
      <c r="C75" s="980" t="s">
        <v>3483</v>
      </c>
      <c r="D75" s="979" t="s">
        <v>3482</v>
      </c>
      <c r="E75" s="978" t="s">
        <v>3417</v>
      </c>
      <c r="F75" s="963" t="s">
        <v>3403</v>
      </c>
      <c r="G75" s="977" t="s">
        <v>3286</v>
      </c>
      <c r="H75" s="976">
        <v>127563.75</v>
      </c>
      <c r="I75" s="975">
        <f>13*H75/85</f>
        <v>19509.75</v>
      </c>
      <c r="J75" s="975">
        <f>H75*2/85</f>
        <v>3001.5</v>
      </c>
      <c r="K75" s="975">
        <f>H75+I75+J75</f>
        <v>150075</v>
      </c>
      <c r="L75" s="964"/>
      <c r="M75" s="983">
        <f>I75-L75</f>
        <v>19509.75</v>
      </c>
    </row>
    <row r="76" spans="1:13" ht="26.25" thickBot="1">
      <c r="A76" s="982">
        <v>65</v>
      </c>
      <c r="B76" s="998">
        <v>4</v>
      </c>
      <c r="C76" s="980" t="s">
        <v>3481</v>
      </c>
      <c r="D76" s="979" t="s">
        <v>3421</v>
      </c>
      <c r="E76" s="978" t="s">
        <v>3479</v>
      </c>
      <c r="F76" s="963" t="s">
        <v>3403</v>
      </c>
      <c r="G76" s="977" t="s">
        <v>3286</v>
      </c>
      <c r="H76" s="976">
        <v>162477.5</v>
      </c>
      <c r="I76" s="975">
        <f>13*H76/85</f>
        <v>24849.5</v>
      </c>
      <c r="J76" s="975">
        <f>H76*2/85</f>
        <v>3823</v>
      </c>
      <c r="K76" s="975">
        <f>H76+I76+J76</f>
        <v>191150</v>
      </c>
      <c r="L76" s="964"/>
      <c r="M76" s="983">
        <f>I76-L76</f>
        <v>24849.5</v>
      </c>
    </row>
    <row r="77" spans="1:13" ht="26.25" thickBot="1">
      <c r="A77" s="982">
        <v>66</v>
      </c>
      <c r="B77" s="998">
        <v>4</v>
      </c>
      <c r="C77" s="980" t="s">
        <v>3481</v>
      </c>
      <c r="D77" s="979" t="s">
        <v>3480</v>
      </c>
      <c r="E77" s="978" t="s">
        <v>3479</v>
      </c>
      <c r="F77" s="963" t="s">
        <v>3403</v>
      </c>
      <c r="G77" s="977" t="s">
        <v>3286</v>
      </c>
      <c r="H77" s="976">
        <v>100640</v>
      </c>
      <c r="I77" s="975">
        <f>13*H77/85</f>
        <v>15392</v>
      </c>
      <c r="J77" s="975">
        <f>H77*2/85</f>
        <v>2368</v>
      </c>
      <c r="K77" s="975">
        <f>H77+I77+J77</f>
        <v>118400</v>
      </c>
      <c r="L77" s="964"/>
      <c r="M77" s="983">
        <f>I77-L77</f>
        <v>15392</v>
      </c>
    </row>
    <row r="78" spans="1:13" ht="29.25" thickBot="1">
      <c r="A78" s="982">
        <v>67</v>
      </c>
      <c r="B78" s="981">
        <v>1</v>
      </c>
      <c r="C78" s="980" t="s">
        <v>3422</v>
      </c>
      <c r="D78" s="979" t="s">
        <v>3478</v>
      </c>
      <c r="E78" s="978" t="s">
        <v>3420</v>
      </c>
      <c r="F78" s="963" t="s">
        <v>3403</v>
      </c>
      <c r="G78" s="977" t="s">
        <v>3286</v>
      </c>
      <c r="H78" s="976">
        <v>77856.328000000009</v>
      </c>
      <c r="I78" s="975">
        <f>13*H78/85</f>
        <v>11907.438400000001</v>
      </c>
      <c r="J78" s="975">
        <f>H78*2/85</f>
        <v>1831.9136000000003</v>
      </c>
      <c r="K78" s="975">
        <f>H78+I78+J78</f>
        <v>91595.680000000008</v>
      </c>
      <c r="L78" s="965">
        <v>4860.16</v>
      </c>
      <c r="M78" s="983">
        <f>I78-L78</f>
        <v>7047.2784000000011</v>
      </c>
    </row>
    <row r="79" spans="1:13" ht="26.25" thickBot="1">
      <c r="A79" s="982">
        <v>68</v>
      </c>
      <c r="B79" s="998">
        <v>1</v>
      </c>
      <c r="C79" s="980" t="s">
        <v>3477</v>
      </c>
      <c r="D79" s="979" t="s">
        <v>3476</v>
      </c>
      <c r="E79" s="978" t="s">
        <v>3475</v>
      </c>
      <c r="F79" s="963" t="s">
        <v>3403</v>
      </c>
      <c r="G79" s="977" t="s">
        <v>3286</v>
      </c>
      <c r="H79" s="976">
        <v>92868.874999999985</v>
      </c>
      <c r="I79" s="975">
        <f>13*H79/85</f>
        <v>14203.474999999997</v>
      </c>
      <c r="J79" s="975">
        <f>H79*2/85</f>
        <v>2185.1499999999996</v>
      </c>
      <c r="K79" s="975">
        <f>H79+I79+J79</f>
        <v>109257.49999999997</v>
      </c>
      <c r="L79" s="964"/>
      <c r="M79" s="983">
        <f>I79-L79</f>
        <v>14203.474999999997</v>
      </c>
    </row>
    <row r="80" spans="1:13" ht="26.25" thickBot="1">
      <c r="A80" s="982">
        <v>69</v>
      </c>
      <c r="B80" s="981">
        <v>3</v>
      </c>
      <c r="C80" s="980" t="s">
        <v>3474</v>
      </c>
      <c r="D80" s="979" t="s">
        <v>3473</v>
      </c>
      <c r="E80" s="978" t="s">
        <v>3472</v>
      </c>
      <c r="F80" s="963" t="s">
        <v>3403</v>
      </c>
      <c r="G80" s="977" t="s">
        <v>3286</v>
      </c>
      <c r="H80" s="976">
        <v>91702.675000000003</v>
      </c>
      <c r="I80" s="975">
        <f>13*H80/85</f>
        <v>14025.115000000002</v>
      </c>
      <c r="J80" s="975">
        <f>H80*2/85</f>
        <v>2157.71</v>
      </c>
      <c r="K80" s="975">
        <f>H80+I80+J80</f>
        <v>107885.50000000001</v>
      </c>
      <c r="L80" s="964"/>
      <c r="M80" s="983">
        <f>I80-L80</f>
        <v>14025.115000000002</v>
      </c>
    </row>
    <row r="81" spans="1:13" ht="29.25" thickBot="1">
      <c r="A81" s="982">
        <v>70</v>
      </c>
      <c r="B81" s="998">
        <v>1</v>
      </c>
      <c r="C81" s="980" t="s">
        <v>3471</v>
      </c>
      <c r="D81" s="979" t="s">
        <v>3470</v>
      </c>
      <c r="E81" s="978" t="s">
        <v>3469</v>
      </c>
      <c r="F81" s="963" t="s">
        <v>3403</v>
      </c>
      <c r="G81" s="977" t="s">
        <v>3286</v>
      </c>
      <c r="H81" s="976">
        <v>144126</v>
      </c>
      <c r="I81" s="975">
        <f>13*H81/85</f>
        <v>22042.799999999999</v>
      </c>
      <c r="J81" s="975">
        <f>H81*2/85</f>
        <v>3391.2</v>
      </c>
      <c r="K81" s="975">
        <f>H81+I81+J81</f>
        <v>169560</v>
      </c>
      <c r="L81" s="964"/>
      <c r="M81" s="983">
        <f>I81-L81</f>
        <v>22042.799999999999</v>
      </c>
    </row>
    <row r="82" spans="1:13" ht="29.25" thickBot="1">
      <c r="A82" s="982">
        <v>71</v>
      </c>
      <c r="B82" s="981">
        <v>3</v>
      </c>
      <c r="C82" s="980" t="s">
        <v>3406</v>
      </c>
      <c r="D82" s="979" t="s">
        <v>3468</v>
      </c>
      <c r="E82" s="978" t="s">
        <v>3404</v>
      </c>
      <c r="F82" s="963" t="s">
        <v>3403</v>
      </c>
      <c r="G82" s="977" t="s">
        <v>3286</v>
      </c>
      <c r="H82" s="976">
        <v>342656.16499999998</v>
      </c>
      <c r="I82" s="975">
        <f>13*H82/85</f>
        <v>52406.236999999994</v>
      </c>
      <c r="J82" s="975">
        <f>H82*2/85</f>
        <v>8062.4979999999996</v>
      </c>
      <c r="K82" s="975">
        <f>H82+I82+J82</f>
        <v>403124.9</v>
      </c>
      <c r="L82" s="965">
        <v>20962.5</v>
      </c>
      <c r="M82" s="983">
        <f>I82-L82</f>
        <v>31443.736999999994</v>
      </c>
    </row>
    <row r="83" spans="1:13" ht="29.25" thickBot="1">
      <c r="A83" s="982">
        <v>72</v>
      </c>
      <c r="B83" s="981">
        <v>3</v>
      </c>
      <c r="C83" s="980" t="s">
        <v>3406</v>
      </c>
      <c r="D83" s="979" t="s">
        <v>3467</v>
      </c>
      <c r="E83" s="978" t="s">
        <v>3404</v>
      </c>
      <c r="F83" s="963" t="s">
        <v>3403</v>
      </c>
      <c r="G83" s="977" t="s">
        <v>3286</v>
      </c>
      <c r="H83" s="976">
        <v>295271.70800000004</v>
      </c>
      <c r="I83" s="975">
        <f>13*H83/85</f>
        <v>45159.202400000002</v>
      </c>
      <c r="J83" s="975">
        <f>H83*2/85</f>
        <v>6947.5696000000007</v>
      </c>
      <c r="K83" s="975">
        <f>H83+I83+J83</f>
        <v>347378.48000000004</v>
      </c>
      <c r="L83" s="965">
        <v>18063.68</v>
      </c>
      <c r="M83" s="983">
        <f>I83-L83</f>
        <v>27095.522400000002</v>
      </c>
    </row>
    <row r="84" spans="1:13" ht="29.25" thickBot="1">
      <c r="A84" s="982">
        <v>73</v>
      </c>
      <c r="B84" s="981">
        <v>3</v>
      </c>
      <c r="C84" s="980" t="s">
        <v>3406</v>
      </c>
      <c r="D84" s="979" t="s">
        <v>3466</v>
      </c>
      <c r="E84" s="978" t="s">
        <v>3404</v>
      </c>
      <c r="F84" s="963" t="s">
        <v>3403</v>
      </c>
      <c r="G84" s="977" t="s">
        <v>3286</v>
      </c>
      <c r="H84" s="976">
        <v>199324.93199999997</v>
      </c>
      <c r="I84" s="975">
        <f>13*H84/85</f>
        <v>30484.989599999994</v>
      </c>
      <c r="J84" s="975">
        <f>H84*2/85</f>
        <v>4689.9983999999995</v>
      </c>
      <c r="K84" s="975">
        <f>H84+I84+J84</f>
        <v>234499.91999999998</v>
      </c>
      <c r="L84" s="965">
        <v>12194</v>
      </c>
      <c r="M84" s="983">
        <f>I84-L84</f>
        <v>18290.989599999994</v>
      </c>
    </row>
    <row r="85" spans="1:13" ht="26.25" thickBot="1">
      <c r="A85" s="982">
        <v>74</v>
      </c>
      <c r="B85" s="998">
        <v>2</v>
      </c>
      <c r="C85" s="980" t="s">
        <v>3465</v>
      </c>
      <c r="D85" s="979" t="s">
        <v>3464</v>
      </c>
      <c r="E85" s="978" t="s">
        <v>3463</v>
      </c>
      <c r="F85" s="963" t="s">
        <v>3403</v>
      </c>
      <c r="G85" s="977" t="s">
        <v>3286</v>
      </c>
      <c r="H85" s="976">
        <v>117514.2</v>
      </c>
      <c r="I85" s="975">
        <f>13*H85/85</f>
        <v>17972.759999999998</v>
      </c>
      <c r="J85" s="975">
        <f>H85*2/85</f>
        <v>2765.04</v>
      </c>
      <c r="K85" s="975">
        <f>H85+I85+J85</f>
        <v>138252</v>
      </c>
      <c r="L85" s="965">
        <v>7189.1</v>
      </c>
      <c r="M85" s="983">
        <f>I85-L85</f>
        <v>10783.659999999998</v>
      </c>
    </row>
    <row r="86" spans="1:13" ht="26.25" thickBot="1">
      <c r="A86" s="982">
        <v>75</v>
      </c>
      <c r="B86" s="981">
        <v>2</v>
      </c>
      <c r="C86" s="980" t="s">
        <v>3462</v>
      </c>
      <c r="D86" s="979" t="s">
        <v>3461</v>
      </c>
      <c r="E86" s="978" t="s">
        <v>3460</v>
      </c>
      <c r="F86" s="963" t="s">
        <v>3403</v>
      </c>
      <c r="G86" s="977" t="s">
        <v>3286</v>
      </c>
      <c r="H86" s="976">
        <v>155392.75</v>
      </c>
      <c r="I86" s="975">
        <f>13*H86/85</f>
        <v>23765.95</v>
      </c>
      <c r="J86" s="975">
        <f>H86*2/85</f>
        <v>3656.3</v>
      </c>
      <c r="K86" s="975">
        <f>H86+I86+J86</f>
        <v>182815</v>
      </c>
      <c r="L86" s="965">
        <v>9506.3799999999992</v>
      </c>
      <c r="M86" s="983">
        <f>I86-L86</f>
        <v>14259.570000000002</v>
      </c>
    </row>
    <row r="87" spans="1:13" ht="29.25" thickBot="1">
      <c r="A87" s="982">
        <v>76</v>
      </c>
      <c r="B87" s="998">
        <v>1</v>
      </c>
      <c r="C87" s="980" t="s">
        <v>3458</v>
      </c>
      <c r="D87" s="979" t="s">
        <v>3459</v>
      </c>
      <c r="E87" s="978" t="s">
        <v>3456</v>
      </c>
      <c r="F87" s="963" t="s">
        <v>3403</v>
      </c>
      <c r="G87" s="977" t="s">
        <v>3286</v>
      </c>
      <c r="H87" s="976">
        <v>219810</v>
      </c>
      <c r="I87" s="975">
        <f>13*H87/85</f>
        <v>33618</v>
      </c>
      <c r="J87" s="975">
        <f>H87*2/85</f>
        <v>5172</v>
      </c>
      <c r="K87" s="975">
        <f>H87+I87+J87</f>
        <v>258600</v>
      </c>
      <c r="L87" s="965">
        <v>13447.2</v>
      </c>
      <c r="M87" s="983">
        <f>I87-L87</f>
        <v>20170.8</v>
      </c>
    </row>
    <row r="88" spans="1:13" ht="26.25" thickBot="1">
      <c r="A88" s="982">
        <v>77</v>
      </c>
      <c r="B88" s="998">
        <v>1</v>
      </c>
      <c r="C88" s="980" t="s">
        <v>3458</v>
      </c>
      <c r="D88" s="979" t="s">
        <v>3457</v>
      </c>
      <c r="E88" s="978" t="s">
        <v>3456</v>
      </c>
      <c r="F88" s="963" t="s">
        <v>3403</v>
      </c>
      <c r="G88" s="977" t="s">
        <v>3286</v>
      </c>
      <c r="H88" s="976">
        <v>106097</v>
      </c>
      <c r="I88" s="975">
        <f>13*H88/85</f>
        <v>16226.6</v>
      </c>
      <c r="J88" s="975">
        <f>H88*2/85</f>
        <v>2496.4</v>
      </c>
      <c r="K88" s="975">
        <f>H88+I88+J88</f>
        <v>124820</v>
      </c>
      <c r="L88" s="965">
        <v>6490.64</v>
      </c>
      <c r="M88" s="983">
        <f>I88-L88</f>
        <v>9735.9599999999991</v>
      </c>
    </row>
    <row r="89" spans="1:13" ht="26.25" thickBot="1">
      <c r="A89" s="982">
        <v>78</v>
      </c>
      <c r="B89" s="998">
        <v>4</v>
      </c>
      <c r="C89" s="980" t="s">
        <v>3454</v>
      </c>
      <c r="D89" s="979" t="s">
        <v>3455</v>
      </c>
      <c r="E89" s="978" t="s">
        <v>3408</v>
      </c>
      <c r="F89" s="963" t="s">
        <v>3403</v>
      </c>
      <c r="G89" s="977" t="s">
        <v>3286</v>
      </c>
      <c r="H89" s="976">
        <v>139825</v>
      </c>
      <c r="I89" s="975">
        <f>13*H89/85</f>
        <v>21385</v>
      </c>
      <c r="J89" s="975">
        <f>H89*2/85</f>
        <v>3290</v>
      </c>
      <c r="K89" s="975">
        <f>H89+I89+J89</f>
        <v>164500</v>
      </c>
      <c r="L89" s="964"/>
      <c r="M89" s="983">
        <f>I89-L89</f>
        <v>21385</v>
      </c>
    </row>
    <row r="90" spans="1:13" ht="26.25" thickBot="1">
      <c r="A90" s="982">
        <v>79</v>
      </c>
      <c r="B90" s="998">
        <v>4</v>
      </c>
      <c r="C90" s="980" t="s">
        <v>3454</v>
      </c>
      <c r="D90" s="979" t="s">
        <v>3453</v>
      </c>
      <c r="E90" s="978" t="s">
        <v>3408</v>
      </c>
      <c r="F90" s="963" t="s">
        <v>3403</v>
      </c>
      <c r="G90" s="977" t="s">
        <v>3286</v>
      </c>
      <c r="H90" s="976">
        <v>85170</v>
      </c>
      <c r="I90" s="975">
        <f>13*H90/85</f>
        <v>13026</v>
      </c>
      <c r="J90" s="975">
        <f>H90*2/85</f>
        <v>2004</v>
      </c>
      <c r="K90" s="975">
        <f>H90+I90+J90</f>
        <v>100200</v>
      </c>
      <c r="L90" s="964"/>
      <c r="M90" s="983">
        <f>I90-L90</f>
        <v>13026</v>
      </c>
    </row>
    <row r="91" spans="1:13" ht="26.25" thickBot="1">
      <c r="A91" s="982">
        <v>80</v>
      </c>
      <c r="B91" s="981">
        <v>3</v>
      </c>
      <c r="C91" s="980" t="s">
        <v>3451</v>
      </c>
      <c r="D91" s="979" t="s">
        <v>3452</v>
      </c>
      <c r="E91" s="978" t="s">
        <v>3449</v>
      </c>
      <c r="F91" s="963" t="s">
        <v>3403</v>
      </c>
      <c r="G91" s="977" t="s">
        <v>3286</v>
      </c>
      <c r="H91" s="976">
        <v>100631.5</v>
      </c>
      <c r="I91" s="975">
        <f>13*H91/85</f>
        <v>15390.7</v>
      </c>
      <c r="J91" s="975">
        <f>H91*2/85</f>
        <v>2367.8000000000002</v>
      </c>
      <c r="K91" s="975">
        <f>H91+I91+J91</f>
        <v>118390</v>
      </c>
      <c r="L91" s="965">
        <v>6156.28</v>
      </c>
      <c r="M91" s="983">
        <f>I91-L91</f>
        <v>9234.4200000000019</v>
      </c>
    </row>
    <row r="92" spans="1:13" ht="26.25" thickBot="1">
      <c r="A92" s="982">
        <v>81</v>
      </c>
      <c r="B92" s="981">
        <v>3</v>
      </c>
      <c r="C92" s="980" t="s">
        <v>3451</v>
      </c>
      <c r="D92" s="979" t="s">
        <v>3450</v>
      </c>
      <c r="E92" s="978" t="s">
        <v>3449</v>
      </c>
      <c r="F92" s="963" t="s">
        <v>3403</v>
      </c>
      <c r="G92" s="977" t="s">
        <v>3286</v>
      </c>
      <c r="H92" s="976">
        <v>120466.25</v>
      </c>
      <c r="I92" s="975">
        <f>13*H92/85</f>
        <v>18424.25</v>
      </c>
      <c r="J92" s="975">
        <f>H92*2/85</f>
        <v>2834.5</v>
      </c>
      <c r="K92" s="975">
        <f>H92+I92+J92</f>
        <v>141725</v>
      </c>
      <c r="L92" s="965">
        <v>7369.7</v>
      </c>
      <c r="M92" s="983">
        <f>I92-L92</f>
        <v>11054.55</v>
      </c>
    </row>
    <row r="93" spans="1:13" ht="29.25" thickBot="1">
      <c r="A93" s="982">
        <v>82</v>
      </c>
      <c r="B93" s="998">
        <v>1</v>
      </c>
      <c r="C93" s="980" t="s">
        <v>3447</v>
      </c>
      <c r="D93" s="979" t="s">
        <v>3448</v>
      </c>
      <c r="E93" s="978" t="s">
        <v>3445</v>
      </c>
      <c r="F93" s="963" t="s">
        <v>3403</v>
      </c>
      <c r="G93" s="977" t="s">
        <v>3286</v>
      </c>
      <c r="H93" s="976">
        <v>87623.354999999996</v>
      </c>
      <c r="I93" s="975">
        <f>13*H93/85</f>
        <v>13401.218999999999</v>
      </c>
      <c r="J93" s="975">
        <f>H93*2/85</f>
        <v>2061.7260000000001</v>
      </c>
      <c r="K93" s="975">
        <f>H93+I93+J93</f>
        <v>103086.29999999999</v>
      </c>
      <c r="L93" s="965">
        <v>6306.46</v>
      </c>
      <c r="M93" s="983">
        <f>I93-L93</f>
        <v>7094.7589999999991</v>
      </c>
    </row>
    <row r="94" spans="1:13" ht="26.25" thickBot="1">
      <c r="A94" s="982">
        <v>83</v>
      </c>
      <c r="B94" s="998">
        <v>1</v>
      </c>
      <c r="C94" s="980" t="s">
        <v>3447</v>
      </c>
      <c r="D94" s="979" t="s">
        <v>3446</v>
      </c>
      <c r="E94" s="978" t="s">
        <v>3445</v>
      </c>
      <c r="F94" s="963" t="s">
        <v>3403</v>
      </c>
      <c r="G94" s="977" t="s">
        <v>3286</v>
      </c>
      <c r="H94" s="976">
        <v>66682.5</v>
      </c>
      <c r="I94" s="975">
        <f>13*H94/85</f>
        <v>10198.5</v>
      </c>
      <c r="J94" s="975">
        <f>H94*2/85</f>
        <v>1569</v>
      </c>
      <c r="K94" s="975">
        <f>H94+I94+J94</f>
        <v>78450</v>
      </c>
      <c r="L94" s="965">
        <v>4079.4</v>
      </c>
      <c r="M94" s="983">
        <f>I94-L94</f>
        <v>6119.1</v>
      </c>
    </row>
    <row r="95" spans="1:13" ht="26.25" thickBot="1">
      <c r="A95" s="982">
        <v>84</v>
      </c>
      <c r="B95" s="981">
        <v>2</v>
      </c>
      <c r="C95" s="980" t="s">
        <v>3442</v>
      </c>
      <c r="D95" s="979" t="s">
        <v>3444</v>
      </c>
      <c r="E95" s="978" t="s">
        <v>3440</v>
      </c>
      <c r="F95" s="963" t="s">
        <v>3403</v>
      </c>
      <c r="G95" s="977" t="s">
        <v>3286</v>
      </c>
      <c r="H95" s="976">
        <v>252258.75</v>
      </c>
      <c r="I95" s="975">
        <f>13*H95/85</f>
        <v>38580.75</v>
      </c>
      <c r="J95" s="975">
        <f>H95*2/85</f>
        <v>5935.5</v>
      </c>
      <c r="K95" s="975">
        <f>H95+I95+J95</f>
        <v>296775</v>
      </c>
      <c r="L95" s="965">
        <v>15432.28</v>
      </c>
      <c r="M95" s="983">
        <f>I95-L95</f>
        <v>23148.47</v>
      </c>
    </row>
    <row r="96" spans="1:13" ht="26.25" thickBot="1">
      <c r="A96" s="982">
        <v>85</v>
      </c>
      <c r="B96" s="981">
        <v>2</v>
      </c>
      <c r="C96" s="980" t="s">
        <v>3442</v>
      </c>
      <c r="D96" s="979" t="s">
        <v>3443</v>
      </c>
      <c r="E96" s="978" t="s">
        <v>3440</v>
      </c>
      <c r="F96" s="963" t="s">
        <v>3403</v>
      </c>
      <c r="G96" s="977" t="s">
        <v>3286</v>
      </c>
      <c r="H96" s="976">
        <v>172316.25</v>
      </c>
      <c r="I96" s="975">
        <f>13*H96/85</f>
        <v>26354.25</v>
      </c>
      <c r="J96" s="975">
        <f>H96*2/85</f>
        <v>4054.5</v>
      </c>
      <c r="K96" s="975">
        <f>H96+I96+J96</f>
        <v>202725</v>
      </c>
      <c r="L96" s="965">
        <v>10541.7</v>
      </c>
      <c r="M96" s="983">
        <f>I96-L96</f>
        <v>15812.55</v>
      </c>
    </row>
    <row r="97" spans="1:16" ht="26.25" thickBot="1">
      <c r="A97" s="982">
        <v>86</v>
      </c>
      <c r="B97" s="981">
        <v>2</v>
      </c>
      <c r="C97" s="980" t="s">
        <v>3442</v>
      </c>
      <c r="D97" s="979" t="s">
        <v>3441</v>
      </c>
      <c r="E97" s="978" t="s">
        <v>3440</v>
      </c>
      <c r="F97" s="963" t="s">
        <v>3403</v>
      </c>
      <c r="G97" s="977" t="s">
        <v>3286</v>
      </c>
      <c r="H97" s="976">
        <v>112115</v>
      </c>
      <c r="I97" s="975">
        <f>13*H97/85</f>
        <v>17147</v>
      </c>
      <c r="J97" s="975">
        <f>H97*2/85</f>
        <v>2638</v>
      </c>
      <c r="K97" s="975">
        <f>H97+I97+J97</f>
        <v>131900</v>
      </c>
      <c r="L97" s="964"/>
      <c r="M97" s="983">
        <f>I97-L97</f>
        <v>17147</v>
      </c>
    </row>
    <row r="98" spans="1:16" ht="26.25" thickBot="1">
      <c r="A98" s="982">
        <v>87</v>
      </c>
      <c r="B98" s="981">
        <v>3</v>
      </c>
      <c r="C98" s="980" t="s">
        <v>3439</v>
      </c>
      <c r="D98" s="979" t="s">
        <v>3438</v>
      </c>
      <c r="E98" s="978" t="s">
        <v>3437</v>
      </c>
      <c r="F98" s="963" t="s">
        <v>3403</v>
      </c>
      <c r="G98" s="977" t="s">
        <v>3286</v>
      </c>
      <c r="H98" s="976">
        <v>127293.586</v>
      </c>
      <c r="I98" s="975">
        <f>13*H98/85</f>
        <v>19468.430800000002</v>
      </c>
      <c r="J98" s="975">
        <f>H98*2/85</f>
        <v>2995.1432</v>
      </c>
      <c r="K98" s="975">
        <f>H98+I98+J98</f>
        <v>149757.15999999997</v>
      </c>
      <c r="L98" s="965">
        <v>7787.37</v>
      </c>
      <c r="M98" s="983">
        <f>I98-L98</f>
        <v>11681.060800000003</v>
      </c>
    </row>
    <row r="99" spans="1:16" ht="26.25" thickBot="1">
      <c r="A99" s="982">
        <v>88</v>
      </c>
      <c r="B99" s="981">
        <v>2</v>
      </c>
      <c r="C99" s="980" t="s">
        <v>3434</v>
      </c>
      <c r="D99" s="979" t="s">
        <v>3436</v>
      </c>
      <c r="E99" s="978" t="s">
        <v>3432</v>
      </c>
      <c r="F99" s="963" t="s">
        <v>3403</v>
      </c>
      <c r="G99" s="977" t="s">
        <v>3286</v>
      </c>
      <c r="H99" s="976">
        <v>305001.25</v>
      </c>
      <c r="I99" s="975">
        <f>13*H99/85</f>
        <v>46647.25</v>
      </c>
      <c r="J99" s="975">
        <f>H99*2/85</f>
        <v>7176.5</v>
      </c>
      <c r="K99" s="975">
        <f>H99+I99+J99</f>
        <v>358825</v>
      </c>
      <c r="L99" s="964"/>
      <c r="M99" s="983">
        <f>I99-L99</f>
        <v>46647.25</v>
      </c>
    </row>
    <row r="100" spans="1:16" ht="29.25" thickBot="1">
      <c r="A100" s="982">
        <v>89</v>
      </c>
      <c r="B100" s="981">
        <v>2</v>
      </c>
      <c r="C100" s="980" t="s">
        <v>3434</v>
      </c>
      <c r="D100" s="979" t="s">
        <v>3435</v>
      </c>
      <c r="E100" s="978" t="s">
        <v>3432</v>
      </c>
      <c r="F100" s="963" t="s">
        <v>3403</v>
      </c>
      <c r="G100" s="977" t="s">
        <v>3286</v>
      </c>
      <c r="H100" s="976">
        <v>83814.25</v>
      </c>
      <c r="I100" s="975">
        <f>13*H100/85</f>
        <v>12818.65</v>
      </c>
      <c r="J100" s="975">
        <f>H100*2/85</f>
        <v>1972.1</v>
      </c>
      <c r="K100" s="975">
        <f>H100+I100+J100</f>
        <v>98605</v>
      </c>
      <c r="L100" s="965">
        <v>5127.46</v>
      </c>
      <c r="M100" s="983">
        <f>I100-L100</f>
        <v>7691.19</v>
      </c>
    </row>
    <row r="101" spans="1:16" ht="26.25" thickBot="1">
      <c r="A101" s="982">
        <v>90</v>
      </c>
      <c r="B101" s="981">
        <v>2</v>
      </c>
      <c r="C101" s="980" t="s">
        <v>3434</v>
      </c>
      <c r="D101" s="979" t="s">
        <v>3433</v>
      </c>
      <c r="E101" s="978" t="s">
        <v>3432</v>
      </c>
      <c r="F101" s="963" t="s">
        <v>3403</v>
      </c>
      <c r="G101" s="977" t="s">
        <v>3286</v>
      </c>
      <c r="H101" s="976">
        <v>115124</v>
      </c>
      <c r="I101" s="975">
        <f>13*H101/85</f>
        <v>17607.2</v>
      </c>
      <c r="J101" s="975">
        <f>H101*2/85</f>
        <v>2708.8</v>
      </c>
      <c r="K101" s="975">
        <f>H101+I101+J101</f>
        <v>135440</v>
      </c>
      <c r="L101" s="964"/>
      <c r="M101" s="983">
        <f>I101-L101</f>
        <v>17607.2</v>
      </c>
    </row>
    <row r="102" spans="1:16" ht="26.25" thickBot="1">
      <c r="A102" s="982">
        <v>91</v>
      </c>
      <c r="B102" s="997">
        <v>1</v>
      </c>
      <c r="C102" s="980" t="s">
        <v>3431</v>
      </c>
      <c r="D102" s="996" t="s">
        <v>3430</v>
      </c>
      <c r="E102" s="995" t="s">
        <v>3429</v>
      </c>
      <c r="F102" s="963" t="s">
        <v>3403</v>
      </c>
      <c r="G102" s="977" t="s">
        <v>3286</v>
      </c>
      <c r="H102" s="976">
        <v>127456.8625</v>
      </c>
      <c r="I102" s="975">
        <f>13*H102/85</f>
        <v>19493.4025</v>
      </c>
      <c r="J102" s="975">
        <f>H102*2/85</f>
        <v>2998.9850000000001</v>
      </c>
      <c r="K102" s="975">
        <f>H102+I102+J102</f>
        <v>149949.25</v>
      </c>
      <c r="L102" s="965">
        <v>7797.36</v>
      </c>
      <c r="M102" s="983">
        <f>I102-L102</f>
        <v>11696.0425</v>
      </c>
    </row>
    <row r="103" spans="1:16" ht="30" customHeight="1" thickBot="1">
      <c r="A103" s="982">
        <v>92</v>
      </c>
      <c r="B103" s="981">
        <v>2</v>
      </c>
      <c r="C103" s="980" t="s">
        <v>3427</v>
      </c>
      <c r="D103" s="979" t="s">
        <v>3428</v>
      </c>
      <c r="E103" s="979" t="s">
        <v>3425</v>
      </c>
      <c r="F103" s="963" t="s">
        <v>3403</v>
      </c>
      <c r="G103" s="977" t="s">
        <v>3286</v>
      </c>
      <c r="H103" s="976">
        <v>235217.31</v>
      </c>
      <c r="I103" s="975">
        <f>13*H103/85</f>
        <v>35974.412117647058</v>
      </c>
      <c r="J103" s="975">
        <f>H103*2/85</f>
        <v>5534.5249411764707</v>
      </c>
      <c r="K103" s="975">
        <f>H103+I103+J103</f>
        <v>276726.24705882353</v>
      </c>
      <c r="L103" s="993">
        <v>21468.3</v>
      </c>
      <c r="M103" s="983">
        <f>I103-L103</f>
        <v>14506.112117647059</v>
      </c>
      <c r="P103" s="994"/>
    </row>
    <row r="104" spans="1:16" ht="32.25" customHeight="1" thickBot="1">
      <c r="A104" s="982">
        <v>93</v>
      </c>
      <c r="B104" s="981">
        <v>2</v>
      </c>
      <c r="C104" s="980" t="s">
        <v>3427</v>
      </c>
      <c r="D104" s="979" t="s">
        <v>3426</v>
      </c>
      <c r="E104" s="979" t="s">
        <v>3425</v>
      </c>
      <c r="F104" s="963" t="s">
        <v>3424</v>
      </c>
      <c r="G104" s="977" t="s">
        <v>3423</v>
      </c>
      <c r="H104" s="976">
        <v>138380.63</v>
      </c>
      <c r="I104" s="975">
        <f>13*H104/85</f>
        <v>21164.096352941175</v>
      </c>
      <c r="J104" s="975">
        <f>H104*2/85</f>
        <v>3256.0148235294118</v>
      </c>
      <c r="K104" s="975">
        <f>H104+I104+J104</f>
        <v>162800.74117647059</v>
      </c>
      <c r="L104" s="993">
        <v>12607.55</v>
      </c>
      <c r="M104" s="983">
        <f>I104-L104</f>
        <v>8556.5463529411754</v>
      </c>
    </row>
    <row r="105" spans="1:16" ht="26.25" thickBot="1">
      <c r="A105" s="982">
        <v>94</v>
      </c>
      <c r="B105" s="981">
        <v>1</v>
      </c>
      <c r="C105" s="980" t="s">
        <v>3422</v>
      </c>
      <c r="D105" s="979" t="s">
        <v>3421</v>
      </c>
      <c r="E105" s="979" t="s">
        <v>3420</v>
      </c>
      <c r="F105" s="963" t="s">
        <v>3403</v>
      </c>
      <c r="G105" s="977" t="s">
        <v>3286</v>
      </c>
      <c r="H105" s="976">
        <v>91522.05</v>
      </c>
      <c r="I105" s="975">
        <f>13*H105/85</f>
        <v>13997.490000000002</v>
      </c>
      <c r="J105" s="975">
        <f>H105*2/85</f>
        <v>2153.46</v>
      </c>
      <c r="K105" s="975">
        <f>H105+I105+J105</f>
        <v>107673.00000000001</v>
      </c>
      <c r="L105" s="965">
        <v>5599</v>
      </c>
      <c r="M105" s="983">
        <f>I105-L105</f>
        <v>8398.4900000000016</v>
      </c>
    </row>
    <row r="106" spans="1:16" ht="31.5" customHeight="1" thickBot="1">
      <c r="A106" s="982">
        <v>95</v>
      </c>
      <c r="B106" s="981">
        <v>3</v>
      </c>
      <c r="C106" s="980" t="s">
        <v>3419</v>
      </c>
      <c r="D106" s="992" t="s">
        <v>3418</v>
      </c>
      <c r="E106" s="979" t="s">
        <v>3417</v>
      </c>
      <c r="F106" s="963" t="s">
        <v>3403</v>
      </c>
      <c r="G106" s="977" t="s">
        <v>3286</v>
      </c>
      <c r="H106" s="991">
        <v>127563.75</v>
      </c>
      <c r="I106" s="975">
        <f>13*H106/85</f>
        <v>19509.75</v>
      </c>
      <c r="J106" s="975">
        <f>H106*2/85</f>
        <v>3001.5</v>
      </c>
      <c r="K106" s="975">
        <f>H106+I106+J106</f>
        <v>150075</v>
      </c>
      <c r="L106" s="990">
        <v>7803.9</v>
      </c>
      <c r="M106" s="983">
        <f>I106-L106</f>
        <v>11705.85</v>
      </c>
    </row>
    <row r="107" spans="1:16" s="855" customFormat="1" ht="26.25" customHeight="1" thickBot="1">
      <c r="A107" s="982">
        <v>96</v>
      </c>
      <c r="B107" s="989">
        <v>3</v>
      </c>
      <c r="C107" s="988" t="s">
        <v>3416</v>
      </c>
      <c r="D107" s="987" t="s">
        <v>3415</v>
      </c>
      <c r="E107" s="979" t="s">
        <v>3414</v>
      </c>
      <c r="F107" s="963" t="s">
        <v>3403</v>
      </c>
      <c r="G107" s="977" t="s">
        <v>3286</v>
      </c>
      <c r="H107" s="976">
        <v>59500</v>
      </c>
      <c r="I107" s="975">
        <f>13*H107/85</f>
        <v>9100</v>
      </c>
      <c r="J107" s="975">
        <f>H107*2/85</f>
        <v>1400</v>
      </c>
      <c r="K107" s="975">
        <f>H107+I107+J107</f>
        <v>70000</v>
      </c>
      <c r="L107" s="985">
        <v>3640</v>
      </c>
      <c r="M107" s="983">
        <f>I107-L107</f>
        <v>5460</v>
      </c>
    </row>
    <row r="108" spans="1:16" ht="36.75" customHeight="1" thickBot="1">
      <c r="A108" s="982">
        <v>97</v>
      </c>
      <c r="B108" s="981">
        <v>3</v>
      </c>
      <c r="C108" s="963" t="s">
        <v>3413</v>
      </c>
      <c r="D108" s="986" t="s">
        <v>3412</v>
      </c>
      <c r="E108" s="979" t="s">
        <v>3411</v>
      </c>
      <c r="F108" s="963" t="s">
        <v>3403</v>
      </c>
      <c r="G108" s="977" t="s">
        <v>3286</v>
      </c>
      <c r="H108" s="976">
        <v>229739.91</v>
      </c>
      <c r="I108" s="975">
        <f>13*H108/85</f>
        <v>35136.692117647057</v>
      </c>
      <c r="J108" s="975">
        <f>H108*2/85</f>
        <v>5405.6449411764706</v>
      </c>
      <c r="K108" s="975">
        <f>H108+I108+J108</f>
        <v>270282.24705882353</v>
      </c>
      <c r="L108" s="985">
        <v>14054.68</v>
      </c>
      <c r="M108" s="983">
        <f>I108-L108</f>
        <v>21082.012117647057</v>
      </c>
    </row>
    <row r="109" spans="1:16" ht="26.25" thickBot="1">
      <c r="A109" s="982">
        <v>98</v>
      </c>
      <c r="B109" s="981">
        <v>3</v>
      </c>
      <c r="C109" s="963" t="s">
        <v>3410</v>
      </c>
      <c r="D109" s="984" t="s">
        <v>3409</v>
      </c>
      <c r="E109" s="979" t="s">
        <v>3408</v>
      </c>
      <c r="F109" s="963" t="s">
        <v>3407</v>
      </c>
      <c r="G109" s="977" t="s">
        <v>3286</v>
      </c>
      <c r="H109" s="976">
        <v>139825</v>
      </c>
      <c r="I109" s="975">
        <v>21385</v>
      </c>
      <c r="J109" s="975">
        <v>3290</v>
      </c>
      <c r="K109" s="975">
        <f>H109+I109+J109</f>
        <v>164500</v>
      </c>
      <c r="L109" s="965">
        <v>8554</v>
      </c>
      <c r="M109" s="983">
        <f>I109-L109</f>
        <v>12831</v>
      </c>
    </row>
    <row r="110" spans="1:16" ht="26.25" thickBot="1">
      <c r="A110" s="982">
        <v>99</v>
      </c>
      <c r="B110" s="981">
        <v>3</v>
      </c>
      <c r="C110" s="980" t="s">
        <v>3406</v>
      </c>
      <c r="D110" s="979" t="s">
        <v>3405</v>
      </c>
      <c r="E110" s="978" t="s">
        <v>3404</v>
      </c>
      <c r="F110" s="963" t="s">
        <v>3403</v>
      </c>
      <c r="G110" s="977" t="s">
        <v>3286</v>
      </c>
      <c r="H110" s="976">
        <f>85/100*K110</f>
        <v>86840.190499999997</v>
      </c>
      <c r="I110" s="975">
        <f>13%*K110</f>
        <v>13281.4409</v>
      </c>
      <c r="J110" s="975">
        <f>2%*K110</f>
        <v>2043.2985999999999</v>
      </c>
      <c r="K110" s="975">
        <v>102164.93</v>
      </c>
      <c r="L110" s="965"/>
      <c r="M110" s="974"/>
    </row>
    <row r="111" spans="1:16" ht="28.5">
      <c r="A111" s="973"/>
      <c r="B111" s="972">
        <v>2</v>
      </c>
      <c r="C111" s="971" t="s">
        <v>3402</v>
      </c>
      <c r="D111" s="970" t="s">
        <v>3401</v>
      </c>
      <c r="E111" s="970" t="s">
        <v>3400</v>
      </c>
      <c r="F111" s="969" t="s">
        <v>3399</v>
      </c>
      <c r="G111" s="968" t="s">
        <v>3286</v>
      </c>
      <c r="H111" s="967" t="s">
        <v>3398</v>
      </c>
      <c r="I111" s="966" t="s">
        <v>3397</v>
      </c>
      <c r="J111" s="966" t="s">
        <v>3396</v>
      </c>
      <c r="K111" s="966" t="s">
        <v>3395</v>
      </c>
      <c r="L111" s="965"/>
      <c r="M111" s="964"/>
    </row>
    <row r="112" spans="1:16">
      <c r="F112" s="963"/>
    </row>
    <row r="113" spans="2:12">
      <c r="B113" s="962" t="s">
        <v>3394</v>
      </c>
      <c r="C113" s="961"/>
      <c r="D113" s="961"/>
      <c r="E113" s="961"/>
      <c r="F113" s="961"/>
      <c r="G113" s="961"/>
      <c r="H113" s="961"/>
      <c r="I113" s="961"/>
      <c r="J113" s="961"/>
      <c r="K113" s="961"/>
    </row>
    <row r="115" spans="2:12">
      <c r="D115" s="958"/>
      <c r="F115" s="958"/>
      <c r="H115" s="958"/>
      <c r="I115" s="958"/>
      <c r="J115" s="958"/>
      <c r="K115" s="958"/>
      <c r="L115" s="958"/>
    </row>
    <row r="116" spans="2:12">
      <c r="D116" s="958"/>
      <c r="F116" s="958"/>
      <c r="H116" s="958"/>
      <c r="I116" s="958"/>
      <c r="J116" s="958"/>
      <c r="K116" s="958"/>
      <c r="L116" s="958"/>
    </row>
    <row r="117" spans="2:12">
      <c r="D117" s="958"/>
      <c r="F117" s="958"/>
      <c r="H117" s="958"/>
      <c r="I117" s="958"/>
      <c r="J117" s="958"/>
      <c r="K117" s="958"/>
      <c r="L117" s="960"/>
    </row>
    <row r="118" spans="2:12">
      <c r="D118" s="958"/>
      <c r="F118" s="958"/>
      <c r="H118" s="958"/>
      <c r="I118" s="958"/>
      <c r="J118" s="958"/>
      <c r="K118" s="958"/>
      <c r="L118" s="960"/>
    </row>
    <row r="119" spans="2:12">
      <c r="D119" s="958"/>
      <c r="F119" s="958"/>
      <c r="H119" s="958"/>
      <c r="I119" s="958"/>
      <c r="J119" s="958"/>
      <c r="K119" s="958"/>
      <c r="L119" s="960"/>
    </row>
    <row r="120" spans="2:12">
      <c r="D120" s="958"/>
      <c r="F120" s="958"/>
      <c r="H120" s="958"/>
      <c r="I120" s="958"/>
      <c r="J120" s="958"/>
      <c r="K120" s="958"/>
    </row>
  </sheetData>
  <sheetProtection sort="0"/>
  <protectedRanges>
    <protectedRange password="CA9C" sqref="H9:M108 K109:K110 M109:M110" name="Zonă1"/>
  </protectedRanges>
  <autoFilter ref="A11:M111"/>
  <mergeCells count="18">
    <mergeCell ref="B113:K113"/>
    <mergeCell ref="L9:L11"/>
    <mergeCell ref="H10:I10"/>
    <mergeCell ref="B9:B11"/>
    <mergeCell ref="A9:A11"/>
    <mergeCell ref="J10:J11"/>
    <mergeCell ref="C9:C11"/>
    <mergeCell ref="E9:E11"/>
    <mergeCell ref="M9:M11"/>
    <mergeCell ref="N37:O37"/>
    <mergeCell ref="F9:F11"/>
    <mergeCell ref="A1:K1"/>
    <mergeCell ref="K9:K11"/>
    <mergeCell ref="D9:D11"/>
    <mergeCell ref="H9:J9"/>
    <mergeCell ref="G9:G11"/>
    <mergeCell ref="A2:M2"/>
    <mergeCell ref="A3:M3"/>
  </mergeCells>
  <printOptions horizontalCentered="1"/>
  <pageMargins left="0.25" right="0.25" top="0.75" bottom="0.75" header="0.3" footer="0.3"/>
  <pageSetup paperSize="9" scale="53" fitToHeight="0" orientation="landscape" horizontalDpi="300" verticalDpi="300" r:id="rId1"/>
  <headerFooter alignWithMargins="0">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workbookViewId="0">
      <selection activeCell="W13" sqref="W13"/>
    </sheetView>
  </sheetViews>
  <sheetFormatPr defaultRowHeight="12.75"/>
  <cols>
    <col min="1" max="1" width="6.7109375" style="853" bestFit="1" customWidth="1"/>
    <col min="2" max="2" width="6.7109375" style="853" customWidth="1"/>
    <col min="3" max="3" width="14" style="853" customWidth="1"/>
    <col min="4" max="4" width="17.42578125" style="853" customWidth="1"/>
    <col min="5" max="5" width="9.7109375" style="853" customWidth="1"/>
    <col min="6" max="6" width="23.140625" style="853" customWidth="1"/>
    <col min="7" max="7" width="13.140625" style="853" customWidth="1"/>
    <col min="8" max="8" width="13.42578125" style="853" customWidth="1"/>
    <col min="9" max="9" width="16.42578125" style="853" customWidth="1"/>
    <col min="10" max="10" width="10.42578125" style="853" customWidth="1"/>
    <col min="11" max="11" width="15.42578125" style="853" customWidth="1"/>
    <col min="12" max="12" width="10.42578125" style="853" customWidth="1"/>
    <col min="13" max="13" width="19" style="853" customWidth="1"/>
    <col min="14" max="14" width="1.42578125" style="853" customWidth="1"/>
    <col min="15" max="15" width="15.42578125" style="853" customWidth="1"/>
    <col min="16" max="16384" width="9.140625" style="853"/>
  </cols>
  <sheetData>
    <row r="1" spans="1:15" ht="15.75" customHeight="1">
      <c r="A1" s="1119" t="s">
        <v>3684</v>
      </c>
      <c r="B1" s="1118"/>
      <c r="C1" s="1118"/>
      <c r="D1" s="1118"/>
      <c r="E1" s="1118"/>
      <c r="F1" s="1118"/>
      <c r="G1" s="1118"/>
      <c r="H1" s="1118"/>
      <c r="I1" s="1118"/>
      <c r="J1" s="1118"/>
      <c r="K1" s="1118"/>
      <c r="L1" s="1118"/>
      <c r="M1" s="1118"/>
      <c r="N1" s="1118"/>
      <c r="O1" s="1117"/>
    </row>
    <row r="2" spans="1:15">
      <c r="A2" s="1116">
        <v>44576</v>
      </c>
      <c r="B2" s="1115"/>
      <c r="C2" s="1115"/>
      <c r="D2" s="1115"/>
      <c r="E2" s="1115"/>
      <c r="F2" s="1115"/>
      <c r="G2" s="1115"/>
      <c r="H2" s="1115"/>
      <c r="I2" s="1115"/>
      <c r="J2" s="1115"/>
      <c r="K2" s="1115"/>
      <c r="L2" s="1115"/>
      <c r="M2" s="1115"/>
      <c r="N2" s="1054"/>
      <c r="O2" s="1054"/>
    </row>
    <row r="3" spans="1:15" ht="12.75" customHeight="1">
      <c r="A3" s="1113" t="s">
        <v>1475</v>
      </c>
      <c r="B3" s="1114" t="s">
        <v>3391</v>
      </c>
      <c r="C3" s="1113" t="s">
        <v>3390</v>
      </c>
      <c r="D3" s="1113" t="s">
        <v>3389</v>
      </c>
      <c r="E3" s="1114" t="s">
        <v>3388</v>
      </c>
      <c r="F3" s="1113" t="s">
        <v>3387</v>
      </c>
      <c r="G3" s="1113" t="s">
        <v>3386</v>
      </c>
      <c r="H3" s="1113"/>
      <c r="I3" s="1113"/>
      <c r="J3" s="1113" t="s">
        <v>3683</v>
      </c>
      <c r="K3" s="1114" t="s">
        <v>3383</v>
      </c>
      <c r="L3" s="1114" t="s">
        <v>3382</v>
      </c>
      <c r="M3" s="1114" t="s">
        <v>3682</v>
      </c>
      <c r="N3" s="1054"/>
      <c r="O3" s="1054"/>
    </row>
    <row r="4" spans="1:15">
      <c r="A4" s="1113"/>
      <c r="B4" s="1112"/>
      <c r="C4" s="1113"/>
      <c r="D4" s="1113"/>
      <c r="E4" s="1112"/>
      <c r="F4" s="1113"/>
      <c r="G4" s="1113" t="s">
        <v>3380</v>
      </c>
      <c r="H4" s="1113"/>
      <c r="I4" s="1113" t="s">
        <v>3379</v>
      </c>
      <c r="J4" s="1110"/>
      <c r="K4" s="1112"/>
      <c r="L4" s="1112"/>
      <c r="M4" s="1112"/>
      <c r="N4" s="1054"/>
      <c r="O4" s="1054"/>
    </row>
    <row r="5" spans="1:15" ht="25.5">
      <c r="A5" s="1110"/>
      <c r="B5" s="1109"/>
      <c r="C5" s="1110"/>
      <c r="D5" s="1110"/>
      <c r="E5" s="1109"/>
      <c r="F5" s="1110"/>
      <c r="G5" s="1111" t="s">
        <v>3681</v>
      </c>
      <c r="H5" s="1111" t="s">
        <v>3607</v>
      </c>
      <c r="I5" s="1110"/>
      <c r="J5" s="1110"/>
      <c r="K5" s="1109"/>
      <c r="L5" s="1109"/>
      <c r="M5" s="1109"/>
      <c r="N5" s="1054"/>
      <c r="O5" s="1054"/>
    </row>
    <row r="6" spans="1:15" ht="12.75" customHeight="1">
      <c r="A6" s="1108"/>
      <c r="B6" s="1107"/>
      <c r="C6" s="1098" t="s">
        <v>3680</v>
      </c>
      <c r="D6" s="1079"/>
      <c r="E6" s="1079"/>
      <c r="F6" s="1097"/>
      <c r="G6" s="1106"/>
      <c r="H6" s="1106"/>
      <c r="I6" s="1106"/>
      <c r="J6" s="1106"/>
      <c r="K6" s="1106"/>
      <c r="L6" s="1106"/>
      <c r="M6" s="1105"/>
    </row>
    <row r="7" spans="1:15" ht="25.5">
      <c r="A7" s="1065">
        <v>1</v>
      </c>
      <c r="B7" s="1065">
        <v>3938</v>
      </c>
      <c r="C7" s="1064" t="s">
        <v>3679</v>
      </c>
      <c r="D7" s="1092" t="s">
        <v>3650</v>
      </c>
      <c r="E7" s="1062" t="s">
        <v>3352</v>
      </c>
      <c r="F7" s="1061" t="s">
        <v>3623</v>
      </c>
      <c r="G7" s="1090">
        <f>J7*0.85</f>
        <v>69127.3465</v>
      </c>
      <c r="H7" s="1091">
        <f>J7*0.13</f>
        <v>10572.4177</v>
      </c>
      <c r="I7" s="1091">
        <f>J7*0.02</f>
        <v>1626.5257999999999</v>
      </c>
      <c r="J7" s="1090">
        <v>81326.289999999994</v>
      </c>
      <c r="K7" s="1103"/>
      <c r="L7" s="1103"/>
      <c r="M7" s="1082" t="s">
        <v>3423</v>
      </c>
    </row>
    <row r="8" spans="1:15" ht="25.5">
      <c r="A8" s="1065">
        <v>2</v>
      </c>
      <c r="B8" s="1100">
        <v>4046</v>
      </c>
      <c r="C8" s="1064" t="s">
        <v>3678</v>
      </c>
      <c r="D8" s="1092" t="s">
        <v>3677</v>
      </c>
      <c r="E8" s="1062" t="s">
        <v>3676</v>
      </c>
      <c r="F8" s="1061" t="s">
        <v>3623</v>
      </c>
      <c r="G8" s="1090">
        <f>J8*0.85</f>
        <v>49468.572</v>
      </c>
      <c r="H8" s="1091">
        <f>J8*0.13</f>
        <v>7565.7816000000003</v>
      </c>
      <c r="I8" s="1091">
        <f>J8*0.02</f>
        <v>1163.9664</v>
      </c>
      <c r="J8" s="1090">
        <v>58198.32</v>
      </c>
      <c r="K8" s="1103"/>
      <c r="L8" s="1103"/>
      <c r="M8" s="1082" t="s">
        <v>3423</v>
      </c>
    </row>
    <row r="9" spans="1:15" ht="25.5">
      <c r="A9" s="1065">
        <v>3</v>
      </c>
      <c r="B9" s="1100">
        <v>4069</v>
      </c>
      <c r="C9" s="1064" t="s">
        <v>3675</v>
      </c>
      <c r="D9" s="1092" t="s">
        <v>3626</v>
      </c>
      <c r="E9" s="1062" t="s">
        <v>3332</v>
      </c>
      <c r="F9" s="1061" t="s">
        <v>3623</v>
      </c>
      <c r="G9" s="1090">
        <f>J9*0.85</f>
        <v>64646.75</v>
      </c>
      <c r="H9" s="1091">
        <f>J9*0.13</f>
        <v>9887.15</v>
      </c>
      <c r="I9" s="1091">
        <f>J9*0.02</f>
        <v>1521.1000000000001</v>
      </c>
      <c r="J9" s="1090">
        <v>76055</v>
      </c>
      <c r="K9" s="1104">
        <v>283.61</v>
      </c>
      <c r="L9" s="1103">
        <f>9887.15-K9</f>
        <v>9603.5399999999991</v>
      </c>
      <c r="M9" s="1082" t="s">
        <v>3423</v>
      </c>
    </row>
    <row r="10" spans="1:15" ht="25.5">
      <c r="A10" s="1065">
        <v>4</v>
      </c>
      <c r="B10" s="1100">
        <v>4064</v>
      </c>
      <c r="C10" s="1064" t="s">
        <v>3674</v>
      </c>
      <c r="D10" s="1092" t="s">
        <v>3673</v>
      </c>
      <c r="E10" s="1062" t="s">
        <v>3672</v>
      </c>
      <c r="F10" s="1061" t="s">
        <v>3623</v>
      </c>
      <c r="G10" s="1090">
        <f>J10*0.85</f>
        <v>38007.75</v>
      </c>
      <c r="H10" s="1091">
        <f>J10*0.13</f>
        <v>5812.95</v>
      </c>
      <c r="I10" s="1091">
        <f>J10*0.02</f>
        <v>894.30000000000007</v>
      </c>
      <c r="J10" s="1090">
        <v>44715</v>
      </c>
      <c r="K10" s="1083"/>
      <c r="L10" s="1083"/>
      <c r="M10" s="1082" t="s">
        <v>3423</v>
      </c>
    </row>
    <row r="11" spans="1:15" ht="25.5">
      <c r="A11" s="1065">
        <v>5</v>
      </c>
      <c r="B11" s="1102">
        <v>4057</v>
      </c>
      <c r="C11" s="1064" t="s">
        <v>3671</v>
      </c>
      <c r="D11" s="1092" t="s">
        <v>3670</v>
      </c>
      <c r="E11" s="1062" t="s">
        <v>3669</v>
      </c>
      <c r="F11" s="1061" t="s">
        <v>3623</v>
      </c>
      <c r="G11" s="1090">
        <f>J11*0.85</f>
        <v>42500</v>
      </c>
      <c r="H11" s="1091">
        <f>J11*0.13</f>
        <v>6500</v>
      </c>
      <c r="I11" s="1091">
        <f>J11*0.02</f>
        <v>1000</v>
      </c>
      <c r="J11" s="1090">
        <v>50000</v>
      </c>
      <c r="K11" s="1083"/>
      <c r="L11" s="1083"/>
      <c r="M11" s="1082" t="s">
        <v>3423</v>
      </c>
    </row>
    <row r="12" spans="1:15" ht="25.5">
      <c r="A12" s="1065">
        <v>6</v>
      </c>
      <c r="B12" s="1101">
        <v>3930</v>
      </c>
      <c r="C12" s="1064" t="s">
        <v>3668</v>
      </c>
      <c r="D12" s="1092" t="s">
        <v>3636</v>
      </c>
      <c r="E12" s="1062" t="s">
        <v>3635</v>
      </c>
      <c r="F12" s="1061" t="s">
        <v>3623</v>
      </c>
      <c r="G12" s="1090">
        <v>59858.368499999997</v>
      </c>
      <c r="H12" s="1091">
        <v>9154.8093000000008</v>
      </c>
      <c r="I12" s="1091">
        <v>1408.4322</v>
      </c>
      <c r="J12" s="1090">
        <v>70421.61</v>
      </c>
      <c r="K12" s="1083"/>
      <c r="L12" s="1083"/>
      <c r="M12" s="1082" t="s">
        <v>3423</v>
      </c>
    </row>
    <row r="13" spans="1:15" ht="25.5">
      <c r="A13" s="1065">
        <v>7</v>
      </c>
      <c r="B13" s="1100">
        <v>4117</v>
      </c>
      <c r="C13" s="1064" t="s">
        <v>3667</v>
      </c>
      <c r="D13" s="1092" t="s">
        <v>3666</v>
      </c>
      <c r="E13" s="1062" t="s">
        <v>3665</v>
      </c>
      <c r="F13" s="1061" t="s">
        <v>3623</v>
      </c>
      <c r="G13" s="1090">
        <f>J13*0.85</f>
        <v>69127.3465</v>
      </c>
      <c r="H13" s="1091">
        <f>J13*0.13</f>
        <v>10572.4177</v>
      </c>
      <c r="I13" s="1091">
        <f>J13*0.02</f>
        <v>1626.5257999999999</v>
      </c>
      <c r="J13" s="1090">
        <v>81326.289999999994</v>
      </c>
      <c r="K13" s="1083"/>
      <c r="L13" s="1083"/>
      <c r="M13" s="1082" t="s">
        <v>3423</v>
      </c>
    </row>
    <row r="14" spans="1:15" ht="25.5">
      <c r="A14" s="1065">
        <v>8</v>
      </c>
      <c r="B14" s="1065">
        <v>3953</v>
      </c>
      <c r="C14" s="1064" t="s">
        <v>3664</v>
      </c>
      <c r="D14" s="1092" t="s">
        <v>3663</v>
      </c>
      <c r="E14" s="1062" t="s">
        <v>3662</v>
      </c>
      <c r="F14" s="1061" t="s">
        <v>3623</v>
      </c>
      <c r="G14" s="1090">
        <f>J14*0.85</f>
        <v>41242.544000000002</v>
      </c>
      <c r="H14" s="1091">
        <f>J14*0.13</f>
        <v>6307.6832000000004</v>
      </c>
      <c r="I14" s="1091">
        <f>J14*0.02</f>
        <v>970.41280000000006</v>
      </c>
      <c r="J14" s="1090">
        <v>48520.639999999999</v>
      </c>
      <c r="K14" s="1083"/>
      <c r="L14" s="1083"/>
      <c r="M14" s="1082" t="s">
        <v>3423</v>
      </c>
    </row>
    <row r="15" spans="1:15" ht="25.5">
      <c r="A15" s="1065">
        <v>9</v>
      </c>
      <c r="B15" s="1065">
        <v>4044</v>
      </c>
      <c r="C15" s="1064" t="s">
        <v>3661</v>
      </c>
      <c r="D15" s="1092" t="s">
        <v>3646</v>
      </c>
      <c r="E15" s="1062" t="s">
        <v>3645</v>
      </c>
      <c r="F15" s="1061" t="s">
        <v>3623</v>
      </c>
      <c r="G15" s="1090">
        <f>J15*0.85</f>
        <v>50159.775000000001</v>
      </c>
      <c r="H15" s="1091">
        <f>J15*0.13</f>
        <v>7671.4949999999999</v>
      </c>
      <c r="I15" s="1091">
        <f>J15*0.02</f>
        <v>1180.23</v>
      </c>
      <c r="J15" s="1090">
        <v>59011.5</v>
      </c>
      <c r="K15" s="1083"/>
      <c r="L15" s="1083"/>
      <c r="M15" s="1082" t="s">
        <v>3423</v>
      </c>
    </row>
    <row r="16" spans="1:15" ht="25.5">
      <c r="A16" s="1065">
        <v>10</v>
      </c>
      <c r="B16" s="1065">
        <v>4050</v>
      </c>
      <c r="C16" s="1064" t="s">
        <v>3660</v>
      </c>
      <c r="D16" s="1092" t="s">
        <v>3659</v>
      </c>
      <c r="E16" s="1062" t="s">
        <v>3658</v>
      </c>
      <c r="F16" s="1061" t="s">
        <v>3623</v>
      </c>
      <c r="G16" s="1090">
        <f>J16*0.85</f>
        <v>41174</v>
      </c>
      <c r="H16" s="1091">
        <f>J16*0.13</f>
        <v>6297.2</v>
      </c>
      <c r="I16" s="1091">
        <f>J16*0.02</f>
        <v>968.80000000000007</v>
      </c>
      <c r="J16" s="1090">
        <v>48440</v>
      </c>
      <c r="K16" s="1083"/>
      <c r="L16" s="1083"/>
      <c r="M16" s="1082" t="s">
        <v>3423</v>
      </c>
    </row>
    <row r="17" spans="1:13" ht="23.25" customHeight="1">
      <c r="A17" s="1099"/>
      <c r="B17" s="1081"/>
      <c r="C17" s="1098" t="s">
        <v>3657</v>
      </c>
      <c r="D17" s="1079"/>
      <c r="E17" s="1079"/>
      <c r="F17" s="1097"/>
      <c r="G17" s="1096"/>
      <c r="H17" s="1096"/>
      <c r="I17" s="1096"/>
      <c r="J17" s="1096"/>
      <c r="K17" s="1095"/>
      <c r="L17" s="1095"/>
      <c r="M17" s="1094"/>
    </row>
    <row r="18" spans="1:13" ht="25.5">
      <c r="A18" s="1065">
        <v>11</v>
      </c>
      <c r="B18" s="1065">
        <v>5902</v>
      </c>
      <c r="C18" s="1064" t="s">
        <v>3656</v>
      </c>
      <c r="D18" s="1092" t="s">
        <v>3633</v>
      </c>
      <c r="E18" s="1062" t="s">
        <v>3632</v>
      </c>
      <c r="F18" s="1061" t="s">
        <v>3623</v>
      </c>
      <c r="G18" s="1057">
        <f>J18*0.85</f>
        <v>59372.482999999993</v>
      </c>
      <c r="H18" s="1091">
        <f>J18*0.13</f>
        <v>9080.4974000000002</v>
      </c>
      <c r="I18" s="1091">
        <f>J18*0.02</f>
        <v>1396.9995999999999</v>
      </c>
      <c r="J18" s="1090">
        <v>69849.98</v>
      </c>
      <c r="K18" s="1083"/>
      <c r="L18" s="1083"/>
      <c r="M18" s="1082" t="s">
        <v>3622</v>
      </c>
    </row>
    <row r="19" spans="1:13" ht="25.5">
      <c r="A19" s="1065">
        <v>12</v>
      </c>
      <c r="B19" s="1065">
        <v>5620</v>
      </c>
      <c r="C19" s="1064" t="s">
        <v>3655</v>
      </c>
      <c r="D19" s="1092" t="s">
        <v>3654</v>
      </c>
      <c r="E19" s="1062" t="s">
        <v>3653</v>
      </c>
      <c r="F19" s="1061" t="s">
        <v>3623</v>
      </c>
      <c r="G19" s="1057">
        <f>J19*0.85</f>
        <v>56529.632499999992</v>
      </c>
      <c r="H19" s="1091">
        <f>J19*0.13</f>
        <v>8645.7085000000006</v>
      </c>
      <c r="I19" s="1091">
        <f>J19*0.02</f>
        <v>1330.1089999999999</v>
      </c>
      <c r="J19" s="1090">
        <v>66505.45</v>
      </c>
      <c r="K19" s="1083"/>
      <c r="L19" s="1083"/>
      <c r="M19" s="1082" t="s">
        <v>3622</v>
      </c>
    </row>
    <row r="20" spans="1:13" ht="25.5">
      <c r="A20" s="1065">
        <v>13</v>
      </c>
      <c r="B20" s="1065">
        <v>5944</v>
      </c>
      <c r="C20" s="1064" t="s">
        <v>3652</v>
      </c>
      <c r="D20" s="1092" t="s">
        <v>3646</v>
      </c>
      <c r="E20" s="1062" t="s">
        <v>3645</v>
      </c>
      <c r="F20" s="1061" t="s">
        <v>3623</v>
      </c>
      <c r="G20" s="1071">
        <f>J20*0.85</f>
        <v>183141</v>
      </c>
      <c r="H20" s="1091">
        <f>J20*0.13</f>
        <v>28009.8</v>
      </c>
      <c r="I20" s="1091">
        <f>J20*0.02</f>
        <v>4309.2</v>
      </c>
      <c r="J20" s="1090">
        <v>215460</v>
      </c>
      <c r="K20" s="1083"/>
      <c r="L20" s="1083"/>
      <c r="M20" s="1082" t="s">
        <v>3622</v>
      </c>
    </row>
    <row r="21" spans="1:13" ht="25.5">
      <c r="A21" s="1065">
        <v>14</v>
      </c>
      <c r="B21" s="1065">
        <v>5584</v>
      </c>
      <c r="C21" s="1064" t="s">
        <v>3651</v>
      </c>
      <c r="D21" s="1092" t="s">
        <v>3650</v>
      </c>
      <c r="E21" s="1062" t="s">
        <v>3352</v>
      </c>
      <c r="F21" s="1061" t="s">
        <v>3623</v>
      </c>
      <c r="G21" s="1071">
        <f>J21*0.85</f>
        <v>43920.809000000001</v>
      </c>
      <c r="H21" s="1091">
        <f>J21*0.13</f>
        <v>6717.3002000000006</v>
      </c>
      <c r="I21" s="1091">
        <f>J21*0.02</f>
        <v>1033.4308000000001</v>
      </c>
      <c r="J21" s="1090">
        <v>51671.54</v>
      </c>
      <c r="K21" s="1083"/>
      <c r="L21" s="1083"/>
      <c r="M21" s="1082" t="s">
        <v>3622</v>
      </c>
    </row>
    <row r="22" spans="1:13" ht="25.5">
      <c r="A22" s="1065">
        <v>15</v>
      </c>
      <c r="B22" s="1065">
        <v>5464</v>
      </c>
      <c r="C22" s="1064" t="s">
        <v>3649</v>
      </c>
      <c r="D22" s="1092" t="s">
        <v>3648</v>
      </c>
      <c r="E22" s="1062" t="s">
        <v>2210</v>
      </c>
      <c r="F22" s="1061" t="s">
        <v>3623</v>
      </c>
      <c r="G22" s="1057">
        <f>J22*0.85</f>
        <v>51768.255499999999</v>
      </c>
      <c r="H22" s="1091">
        <f>J22*0.13</f>
        <v>7917.4979000000003</v>
      </c>
      <c r="I22" s="1091">
        <f>J22*0.02</f>
        <v>1218.0766000000001</v>
      </c>
      <c r="J22" s="1090">
        <v>60903.83</v>
      </c>
      <c r="K22" s="1083"/>
      <c r="L22" s="1083"/>
      <c r="M22" s="1082" t="s">
        <v>3622</v>
      </c>
    </row>
    <row r="23" spans="1:13" ht="25.5">
      <c r="A23" s="1065">
        <v>16</v>
      </c>
      <c r="B23" s="1065">
        <v>5894</v>
      </c>
      <c r="C23" s="1064" t="s">
        <v>3647</v>
      </c>
      <c r="D23" s="1092" t="s">
        <v>3646</v>
      </c>
      <c r="E23" s="1062" t="s">
        <v>3645</v>
      </c>
      <c r="F23" s="1061" t="s">
        <v>3623</v>
      </c>
      <c r="G23" s="1090">
        <f>J23*0.85</f>
        <v>68765</v>
      </c>
      <c r="H23" s="1091">
        <f>J23*0.13</f>
        <v>10517</v>
      </c>
      <c r="I23" s="1091">
        <f>J23*0.02</f>
        <v>1618</v>
      </c>
      <c r="J23" s="1090">
        <v>80900</v>
      </c>
      <c r="K23" s="1083"/>
      <c r="L23" s="1083"/>
      <c r="M23" s="1082" t="s">
        <v>3622</v>
      </c>
    </row>
    <row r="24" spans="1:13" ht="25.5">
      <c r="A24" s="1065">
        <v>17</v>
      </c>
      <c r="B24" s="1065">
        <v>5577</v>
      </c>
      <c r="C24" s="1064" t="s">
        <v>3644</v>
      </c>
      <c r="D24" s="1092" t="s">
        <v>3643</v>
      </c>
      <c r="E24" s="1093" t="s">
        <v>3642</v>
      </c>
      <c r="F24" s="1061" t="s">
        <v>3623</v>
      </c>
      <c r="G24" s="1090">
        <f>J24*0.85</f>
        <v>48867.35</v>
      </c>
      <c r="H24" s="1091">
        <f>J24*0.13</f>
        <v>7473.83</v>
      </c>
      <c r="I24" s="1091">
        <f>J24*0.02</f>
        <v>1149.82</v>
      </c>
      <c r="J24" s="1090">
        <v>57491</v>
      </c>
      <c r="K24" s="1083"/>
      <c r="L24" s="1083"/>
      <c r="M24" s="1082" t="s">
        <v>3622</v>
      </c>
    </row>
    <row r="25" spans="1:13" ht="25.5">
      <c r="A25" s="1065">
        <v>18</v>
      </c>
      <c r="B25" s="1065">
        <v>5929</v>
      </c>
      <c r="C25" s="1064" t="s">
        <v>3641</v>
      </c>
      <c r="D25" s="1092" t="s">
        <v>3640</v>
      </c>
      <c r="E25" s="1062" t="s">
        <v>1529</v>
      </c>
      <c r="F25" s="1061" t="s">
        <v>3623</v>
      </c>
      <c r="G25" s="1090">
        <f>J25*0.85</f>
        <v>58734.15</v>
      </c>
      <c r="H25" s="1091">
        <f>J25*0.13</f>
        <v>8982.8700000000008</v>
      </c>
      <c r="I25" s="1091">
        <f>J25*0.02</f>
        <v>1381.98</v>
      </c>
      <c r="J25" s="1090">
        <v>69099</v>
      </c>
      <c r="K25" s="1083"/>
      <c r="L25" s="1083"/>
      <c r="M25" s="1082" t="s">
        <v>3622</v>
      </c>
    </row>
    <row r="26" spans="1:13" ht="25.5">
      <c r="A26" s="1065">
        <v>19</v>
      </c>
      <c r="B26" s="1065">
        <v>5811</v>
      </c>
      <c r="C26" s="1064" t="s">
        <v>3639</v>
      </c>
      <c r="D26" s="1092" t="s">
        <v>3638</v>
      </c>
      <c r="E26" s="1062" t="s">
        <v>1512</v>
      </c>
      <c r="F26" s="1061" t="s">
        <v>3623</v>
      </c>
      <c r="G26" s="1090">
        <f>J26*0.85</f>
        <v>58216.5</v>
      </c>
      <c r="H26" s="1091">
        <f>J26*0.13</f>
        <v>8903.7000000000007</v>
      </c>
      <c r="I26" s="1091">
        <f>J26*0.02</f>
        <v>1369.8</v>
      </c>
      <c r="J26" s="1090">
        <v>68490</v>
      </c>
      <c r="K26" s="1083"/>
      <c r="L26" s="1083"/>
      <c r="M26" s="1082" t="s">
        <v>3622</v>
      </c>
    </row>
    <row r="27" spans="1:13" ht="25.5">
      <c r="A27" s="1065">
        <v>20</v>
      </c>
      <c r="B27" s="1065">
        <v>5864</v>
      </c>
      <c r="C27" s="1064" t="s">
        <v>3637</v>
      </c>
      <c r="D27" s="1092" t="s">
        <v>3636</v>
      </c>
      <c r="E27" s="1062" t="s">
        <v>3635</v>
      </c>
      <c r="F27" s="1061" t="s">
        <v>3623</v>
      </c>
      <c r="G27" s="1090">
        <f>J27*0.85</f>
        <v>52701.113499999999</v>
      </c>
      <c r="H27" s="1091">
        <f>J27*0.13</f>
        <v>8060.1702999999998</v>
      </c>
      <c r="I27" s="1091">
        <f>J27*0.02</f>
        <v>1240.0262</v>
      </c>
      <c r="J27" s="1090">
        <v>62001.31</v>
      </c>
      <c r="K27" s="1083"/>
      <c r="L27" s="1083"/>
      <c r="M27" s="1082" t="s">
        <v>3622</v>
      </c>
    </row>
    <row r="28" spans="1:13" ht="25.5">
      <c r="A28" s="1065">
        <v>21</v>
      </c>
      <c r="B28" s="1065">
        <v>5597</v>
      </c>
      <c r="C28" s="1064" t="s">
        <v>3634</v>
      </c>
      <c r="D28" s="1092" t="s">
        <v>3633</v>
      </c>
      <c r="E28" s="1062" t="s">
        <v>3632</v>
      </c>
      <c r="F28" s="1061" t="s">
        <v>3623</v>
      </c>
      <c r="G28" s="1090">
        <f>J28*0.85</f>
        <v>59500</v>
      </c>
      <c r="H28" s="1091">
        <f>J28*0.13</f>
        <v>9100</v>
      </c>
      <c r="I28" s="1091">
        <f>J28*0.02</f>
        <v>1400</v>
      </c>
      <c r="J28" s="1090">
        <v>70000</v>
      </c>
      <c r="K28" s="1083"/>
      <c r="L28" s="1083"/>
      <c r="M28" s="1082" t="s">
        <v>3622</v>
      </c>
    </row>
    <row r="29" spans="1:13" ht="25.5">
      <c r="A29" s="1089">
        <v>22</v>
      </c>
      <c r="B29" s="1089">
        <v>5853</v>
      </c>
      <c r="C29" s="1088" t="s">
        <v>3631</v>
      </c>
      <c r="D29" s="1087" t="s">
        <v>3630</v>
      </c>
      <c r="E29" s="1086" t="s">
        <v>3629</v>
      </c>
      <c r="F29" s="1085" t="s">
        <v>3623</v>
      </c>
      <c r="G29" s="1083">
        <f>J29*0.7</f>
        <v>43908.899999999994</v>
      </c>
      <c r="H29" s="1084">
        <f>J29*0.13</f>
        <v>8154.51</v>
      </c>
      <c r="I29" s="1084">
        <f>J29*0.17</f>
        <v>10663.59</v>
      </c>
      <c r="J29" s="1083">
        <v>62727</v>
      </c>
      <c r="K29" s="1083"/>
      <c r="L29" s="1083"/>
      <c r="M29" s="1082" t="s">
        <v>3622</v>
      </c>
    </row>
    <row r="30" spans="1:13">
      <c r="A30" s="1081"/>
      <c r="B30" s="1080"/>
      <c r="C30" s="1079" t="s">
        <v>3628</v>
      </c>
      <c r="D30" s="1079"/>
      <c r="E30" s="1079"/>
      <c r="F30" s="1079"/>
      <c r="G30" s="1078"/>
      <c r="H30" s="1078"/>
      <c r="I30" s="1078"/>
      <c r="J30" s="1078"/>
      <c r="K30" s="1078"/>
      <c r="L30" s="1078"/>
      <c r="M30" s="1077"/>
    </row>
    <row r="31" spans="1:13" ht="25.5">
      <c r="A31" s="1076">
        <v>23</v>
      </c>
      <c r="B31" s="1075">
        <v>7889</v>
      </c>
      <c r="C31" s="1074" t="s">
        <v>3627</v>
      </c>
      <c r="D31" s="1073" t="s">
        <v>3626</v>
      </c>
      <c r="E31" s="1072" t="s">
        <v>3332</v>
      </c>
      <c r="F31" s="1071" t="s">
        <v>3623</v>
      </c>
      <c r="G31" s="1068">
        <v>76993</v>
      </c>
      <c r="H31" s="1070">
        <f>J31*0.13</f>
        <v>14298.7</v>
      </c>
      <c r="I31" s="1069">
        <f>J31*0.17</f>
        <v>18698.300000000003</v>
      </c>
      <c r="J31" s="1068">
        <v>109990</v>
      </c>
      <c r="K31" s="1067"/>
      <c r="L31" s="1067"/>
      <c r="M31" s="1066" t="s">
        <v>3622</v>
      </c>
    </row>
    <row r="32" spans="1:13" ht="25.5">
      <c r="A32" s="1065">
        <v>24</v>
      </c>
      <c r="B32" s="1065">
        <v>7886</v>
      </c>
      <c r="C32" s="1064" t="s">
        <v>3625</v>
      </c>
      <c r="D32" s="1063" t="s">
        <v>3624</v>
      </c>
      <c r="E32" s="1062" t="s">
        <v>2210</v>
      </c>
      <c r="F32" s="1061" t="s">
        <v>3623</v>
      </c>
      <c r="G32" s="1060">
        <v>70080.5</v>
      </c>
      <c r="H32" s="1059">
        <f>J32*0.13</f>
        <v>13014.95</v>
      </c>
      <c r="I32" s="1058">
        <f>J32-G32-H32</f>
        <v>17019.55</v>
      </c>
      <c r="J32" s="1057">
        <v>100115</v>
      </c>
      <c r="K32" s="1056"/>
      <c r="L32" s="1056"/>
      <c r="M32" s="1055" t="s">
        <v>3622</v>
      </c>
    </row>
    <row r="33" spans="2:13">
      <c r="B33" s="1051"/>
      <c r="C33" s="1053"/>
      <c r="D33" s="1053"/>
      <c r="E33" s="1053"/>
      <c r="F33" s="1053"/>
      <c r="G33" s="1052"/>
      <c r="H33" s="1052"/>
      <c r="I33" s="1052"/>
      <c r="J33" s="1052"/>
      <c r="K33" s="1045"/>
      <c r="L33" s="1054"/>
      <c r="M33" s="1054"/>
    </row>
    <row r="34" spans="2:13">
      <c r="B34" s="1051"/>
      <c r="C34" s="1048"/>
      <c r="D34" s="1049"/>
      <c r="E34" s="1049"/>
      <c r="F34" s="1048"/>
      <c r="G34" s="1046"/>
      <c r="H34" s="1047"/>
      <c r="I34" s="1047"/>
      <c r="J34" s="1046"/>
      <c r="K34" s="1045"/>
    </row>
    <row r="35" spans="2:13">
      <c r="B35" s="1051"/>
      <c r="C35" s="1048"/>
      <c r="D35" s="1049"/>
      <c r="E35" s="1049"/>
      <c r="F35" s="1048"/>
      <c r="G35" s="1046"/>
      <c r="H35" s="1047"/>
      <c r="I35" s="1047"/>
      <c r="J35" s="1046"/>
      <c r="K35" s="1045"/>
    </row>
    <row r="36" spans="2:13">
      <c r="B36" s="1051"/>
      <c r="C36" s="1048"/>
      <c r="D36" s="1049"/>
      <c r="E36" s="1049"/>
      <c r="F36" s="1048"/>
      <c r="G36" s="1046"/>
      <c r="H36" s="1047"/>
      <c r="I36" s="1047"/>
      <c r="J36" s="1046"/>
      <c r="K36" s="1045"/>
    </row>
    <row r="37" spans="2:13">
      <c r="B37" s="1051"/>
      <c r="C37" s="1048"/>
      <c r="D37" s="1049"/>
      <c r="E37" s="1049"/>
      <c r="F37" s="1048"/>
      <c r="G37" s="1046"/>
      <c r="H37" s="1047"/>
      <c r="I37" s="1047"/>
      <c r="J37" s="1046"/>
      <c r="K37" s="1045"/>
    </row>
    <row r="38" spans="2:13">
      <c r="B38" s="1051"/>
      <c r="C38" s="1048"/>
      <c r="D38" s="1049"/>
      <c r="E38" s="1049"/>
      <c r="F38" s="1048"/>
      <c r="G38" s="1046"/>
      <c r="H38" s="1047"/>
      <c r="I38" s="1047"/>
      <c r="J38" s="1046"/>
      <c r="K38" s="1045"/>
    </row>
    <row r="39" spans="2:13">
      <c r="B39" s="1051"/>
      <c r="C39" s="1048"/>
      <c r="D39" s="1049"/>
      <c r="E39" s="1049"/>
      <c r="F39" s="1048"/>
      <c r="G39" s="1046"/>
      <c r="H39" s="1047"/>
      <c r="I39" s="1047"/>
      <c r="J39" s="1046"/>
      <c r="K39" s="1045"/>
    </row>
    <row r="40" spans="2:13">
      <c r="B40" s="1051"/>
      <c r="C40" s="1048"/>
      <c r="D40" s="1049"/>
      <c r="E40" s="1049"/>
      <c r="F40" s="1048"/>
      <c r="G40" s="1046"/>
      <c r="H40" s="1047"/>
      <c r="I40" s="1047"/>
      <c r="J40" s="1046"/>
      <c r="K40" s="1045"/>
    </row>
    <row r="41" spans="2:13">
      <c r="B41" s="1051"/>
      <c r="C41" s="1048"/>
      <c r="D41" s="1049"/>
      <c r="E41" s="1049"/>
      <c r="F41" s="1048"/>
      <c r="G41" s="1046"/>
      <c r="H41" s="1047"/>
      <c r="I41" s="1047"/>
      <c r="J41" s="1046"/>
      <c r="K41" s="1045"/>
    </row>
    <row r="42" spans="2:13">
      <c r="B42" s="1051"/>
      <c r="C42" s="1048"/>
      <c r="D42" s="1049"/>
      <c r="E42" s="1049"/>
      <c r="F42" s="1048"/>
      <c r="G42" s="1046"/>
      <c r="H42" s="1047"/>
      <c r="I42" s="1047"/>
      <c r="J42" s="1046"/>
      <c r="K42" s="1045"/>
    </row>
    <row r="43" spans="2:13">
      <c r="B43" s="1051"/>
      <c r="C43" s="1048"/>
      <c r="D43" s="1049"/>
      <c r="E43" s="1049"/>
      <c r="F43" s="1048"/>
      <c r="G43" s="1046"/>
      <c r="H43" s="1047"/>
      <c r="I43" s="1047"/>
      <c r="J43" s="1046"/>
      <c r="K43" s="1045"/>
    </row>
    <row r="44" spans="2:13">
      <c r="B44" s="1051"/>
      <c r="C44" s="1048"/>
      <c r="D44" s="1049"/>
      <c r="E44" s="1049"/>
      <c r="F44" s="1048"/>
      <c r="G44" s="1046"/>
      <c r="H44" s="1047"/>
      <c r="I44" s="1047"/>
      <c r="J44" s="1046"/>
      <c r="K44" s="1045"/>
    </row>
    <row r="45" spans="2:13">
      <c r="B45" s="1051"/>
      <c r="C45" s="1053"/>
      <c r="D45" s="1053"/>
      <c r="E45" s="1053"/>
      <c r="F45" s="1053"/>
      <c r="G45" s="1052"/>
      <c r="H45" s="1052"/>
      <c r="I45" s="1052"/>
      <c r="J45" s="1052"/>
      <c r="K45" s="1045"/>
    </row>
    <row r="46" spans="2:13">
      <c r="B46" s="1051"/>
      <c r="C46" s="1050"/>
      <c r="D46" s="1049"/>
      <c r="E46" s="1049"/>
      <c r="F46" s="1048"/>
      <c r="G46" s="1046"/>
      <c r="H46" s="1047"/>
      <c r="I46" s="1047"/>
      <c r="J46" s="1046"/>
      <c r="K46" s="1045"/>
    </row>
    <row r="47" spans="2:13">
      <c r="B47" s="1051"/>
      <c r="C47" s="1050"/>
      <c r="D47" s="1049"/>
      <c r="E47" s="1049"/>
      <c r="F47" s="1048"/>
      <c r="G47" s="1046"/>
      <c r="H47" s="1047"/>
      <c r="I47" s="1047"/>
      <c r="J47" s="1046"/>
      <c r="K47" s="1045"/>
    </row>
    <row r="48" spans="2:13">
      <c r="B48" s="1051"/>
      <c r="C48" s="1050"/>
      <c r="D48" s="1049"/>
      <c r="E48" s="1049"/>
      <c r="F48" s="1048"/>
      <c r="G48" s="1047"/>
      <c r="H48" s="1047"/>
      <c r="I48" s="1047"/>
      <c r="J48" s="1046"/>
      <c r="K48" s="1045"/>
    </row>
    <row r="49" spans="2:11">
      <c r="B49" s="1051"/>
      <c r="C49" s="1050"/>
      <c r="D49" s="1049"/>
      <c r="E49" s="1049"/>
      <c r="F49" s="1048"/>
      <c r="G49" s="1047"/>
      <c r="H49" s="1047"/>
      <c r="I49" s="1047"/>
      <c r="J49" s="1046"/>
      <c r="K49" s="1045"/>
    </row>
    <row r="50" spans="2:11">
      <c r="B50" s="1051"/>
      <c r="C50" s="1050"/>
      <c r="D50" s="1049"/>
      <c r="E50" s="1049"/>
      <c r="F50" s="1048"/>
      <c r="G50" s="1046"/>
      <c r="H50" s="1047"/>
      <c r="I50" s="1047"/>
      <c r="J50" s="1046"/>
      <c r="K50" s="1045"/>
    </row>
    <row r="51" spans="2:11">
      <c r="B51" s="1051"/>
      <c r="C51" s="1050"/>
      <c r="D51" s="1049"/>
      <c r="E51" s="1049"/>
      <c r="F51" s="1048"/>
      <c r="G51" s="1046"/>
      <c r="H51" s="1047"/>
      <c r="I51" s="1047"/>
      <c r="J51" s="1046"/>
      <c r="K51" s="1045"/>
    </row>
    <row r="52" spans="2:11">
      <c r="B52" s="1051"/>
      <c r="C52" s="1050"/>
      <c r="D52" s="1049"/>
      <c r="E52" s="1049"/>
      <c r="F52" s="1048"/>
      <c r="G52" s="1046"/>
      <c r="H52" s="1047"/>
      <c r="I52" s="1047"/>
      <c r="J52" s="1046"/>
      <c r="K52" s="1045"/>
    </row>
    <row r="53" spans="2:11">
      <c r="B53" s="1051"/>
      <c r="C53" s="1050"/>
      <c r="D53" s="1049"/>
      <c r="E53" s="1049"/>
      <c r="F53" s="1048"/>
      <c r="G53" s="1046"/>
      <c r="H53" s="1047"/>
      <c r="I53" s="1047"/>
      <c r="J53" s="1046"/>
      <c r="K53" s="1045"/>
    </row>
    <row r="54" spans="2:11">
      <c r="B54" s="1051"/>
      <c r="C54" s="1050"/>
      <c r="D54" s="1049"/>
      <c r="E54" s="1049"/>
      <c r="F54" s="1048"/>
      <c r="G54" s="1046"/>
      <c r="H54" s="1047"/>
      <c r="I54" s="1047"/>
      <c r="J54" s="1046"/>
      <c r="K54" s="1045"/>
    </row>
    <row r="55" spans="2:11">
      <c r="B55" s="1051"/>
      <c r="C55" s="1050"/>
      <c r="D55" s="1049"/>
      <c r="E55" s="1049"/>
      <c r="F55" s="1048"/>
      <c r="G55" s="1046"/>
      <c r="H55" s="1047"/>
      <c r="I55" s="1047"/>
      <c r="J55" s="1046"/>
      <c r="K55" s="1045"/>
    </row>
    <row r="56" spans="2:11">
      <c r="B56" s="1051"/>
      <c r="C56" s="1050"/>
      <c r="D56" s="1049"/>
      <c r="E56" s="1049"/>
      <c r="F56" s="1048"/>
      <c r="G56" s="1046"/>
      <c r="H56" s="1047"/>
      <c r="I56" s="1047"/>
      <c r="J56" s="1046"/>
      <c r="K56" s="1045"/>
    </row>
    <row r="57" spans="2:11">
      <c r="B57" s="1051"/>
      <c r="C57" s="1050"/>
      <c r="D57" s="1049"/>
      <c r="E57" s="1049"/>
      <c r="F57" s="1048"/>
      <c r="G57" s="1046"/>
      <c r="H57" s="1047"/>
      <c r="I57" s="1047"/>
      <c r="J57" s="1046"/>
      <c r="K57" s="1045"/>
    </row>
    <row r="58" spans="2:11">
      <c r="B58" s="1044"/>
      <c r="C58" s="1044"/>
      <c r="D58" s="1044"/>
      <c r="E58" s="1044"/>
      <c r="F58" s="1044"/>
      <c r="G58" s="1044"/>
      <c r="H58" s="1044"/>
      <c r="I58" s="1044"/>
      <c r="J58" s="1044"/>
      <c r="K58" s="1044"/>
    </row>
    <row r="59" spans="2:11">
      <c r="B59" s="1044"/>
      <c r="C59" s="1044"/>
      <c r="D59" s="1044"/>
      <c r="E59" s="1044"/>
      <c r="F59" s="1044"/>
      <c r="G59" s="1044"/>
      <c r="H59" s="1044"/>
      <c r="I59" s="1044"/>
      <c r="J59" s="1044"/>
      <c r="K59" s="1044"/>
    </row>
  </sheetData>
  <autoFilter ref="A5:O29"/>
  <mergeCells count="20">
    <mergeCell ref="A3:A5"/>
    <mergeCell ref="C3:C5"/>
    <mergeCell ref="D3:D5"/>
    <mergeCell ref="C30:F30"/>
    <mergeCell ref="C33:F33"/>
    <mergeCell ref="C45:F45"/>
    <mergeCell ref="C17:F17"/>
    <mergeCell ref="E3:E5"/>
    <mergeCell ref="B3:B5"/>
    <mergeCell ref="C6:F6"/>
    <mergeCell ref="M3:M5"/>
    <mergeCell ref="A2:M2"/>
    <mergeCell ref="A1:O1"/>
    <mergeCell ref="K3:K5"/>
    <mergeCell ref="L3:L5"/>
    <mergeCell ref="F3:F5"/>
    <mergeCell ref="G3:I3"/>
    <mergeCell ref="J3:J5"/>
    <mergeCell ref="G4:H4"/>
    <mergeCell ref="I4:I5"/>
  </mergeCells>
  <pageMargins left="0.7" right="0.7" top="0.75" bottom="0.75" header="0.3" footer="0.3"/>
  <pageSetup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zoomScale="87" zoomScaleNormal="87" workbookViewId="0">
      <pane xSplit="2" ySplit="5" topLeftCell="C111" activePane="bottomRight" state="frozen"/>
      <selection activeCell="W13" sqref="W13"/>
      <selection pane="topRight" activeCell="W13" sqref="W13"/>
      <selection pane="bottomLeft" activeCell="W13" sqref="W13"/>
      <selection pane="bottomRight" activeCell="W13" sqref="W13"/>
    </sheetView>
  </sheetViews>
  <sheetFormatPr defaultRowHeight="12.75"/>
  <cols>
    <col min="1" max="1" width="5.42578125" style="853" customWidth="1"/>
    <col min="2" max="2" width="13.7109375" style="1120" customWidth="1"/>
    <col min="3" max="3" width="24.140625" style="853" customWidth="1"/>
    <col min="4" max="4" width="13.85546875" style="1000" customWidth="1"/>
    <col min="5" max="5" width="15" style="853" customWidth="1"/>
    <col min="6" max="6" width="22" style="853" customWidth="1"/>
    <col min="7" max="7" width="14.7109375" style="1000" customWidth="1"/>
    <col min="8" max="8" width="16.7109375" style="853" customWidth="1"/>
    <col min="9" max="9" width="9.42578125" style="958" customWidth="1"/>
    <col min="10" max="10" width="14.28515625" style="853" customWidth="1"/>
    <col min="11" max="11" width="15" style="853" customWidth="1"/>
    <col min="12" max="12" width="14.42578125" style="853" customWidth="1"/>
    <col min="13" max="13" width="16.42578125" style="853" customWidth="1"/>
    <col min="14" max="14" width="12.140625" style="853" customWidth="1"/>
    <col min="15" max="15" width="9.140625" style="853"/>
    <col min="16" max="16" width="22.140625" style="853" hidden="1" customWidth="1"/>
    <col min="17" max="17" width="13.140625" style="853" hidden="1" customWidth="1"/>
    <col min="18" max="18" width="17" style="853" hidden="1" customWidth="1"/>
    <col min="19" max="19" width="8.7109375" style="853" hidden="1" customWidth="1"/>
    <col min="20" max="20" width="9.140625" style="853"/>
    <col min="21" max="21" width="9.140625" style="853" customWidth="1"/>
    <col min="22" max="16384" width="9.140625" style="853"/>
  </cols>
  <sheetData>
    <row r="1" spans="1:24" ht="15" customHeight="1">
      <c r="A1" s="1220" t="s">
        <v>4012</v>
      </c>
      <c r="B1" s="1219"/>
      <c r="C1" s="1219"/>
      <c r="D1" s="1219"/>
      <c r="E1" s="1219"/>
      <c r="F1" s="1219"/>
      <c r="G1" s="1219"/>
      <c r="H1" s="1219"/>
      <c r="I1" s="1219"/>
      <c r="J1" s="1219"/>
      <c r="K1" s="1219"/>
      <c r="L1" s="1219"/>
      <c r="M1" s="1219"/>
      <c r="N1" s="1219"/>
      <c r="O1" s="1219"/>
      <c r="P1" s="1219"/>
      <c r="Q1" s="1219"/>
      <c r="R1" s="1219"/>
      <c r="S1" s="1218"/>
    </row>
    <row r="2" spans="1:24">
      <c r="A2" s="1217">
        <v>44576</v>
      </c>
      <c r="B2" s="1216"/>
      <c r="C2" s="1216"/>
      <c r="D2" s="1216"/>
      <c r="E2" s="1216"/>
      <c r="F2" s="1216"/>
      <c r="G2" s="1216"/>
      <c r="H2" s="1216"/>
      <c r="I2" s="1216"/>
      <c r="J2" s="1216"/>
      <c r="K2" s="1216"/>
      <c r="L2" s="1216"/>
      <c r="M2" s="1216"/>
      <c r="N2" s="1216"/>
      <c r="O2" s="1216"/>
      <c r="P2" s="1216"/>
      <c r="Q2" s="1216"/>
      <c r="R2" s="1216"/>
      <c r="S2" s="1215"/>
    </row>
    <row r="3" spans="1:24" ht="51" customHeight="1">
      <c r="A3" s="1204" t="s">
        <v>1475</v>
      </c>
      <c r="B3" s="1204" t="s">
        <v>3391</v>
      </c>
      <c r="C3" s="1214" t="s">
        <v>4011</v>
      </c>
      <c r="D3" s="1204" t="s">
        <v>3390</v>
      </c>
      <c r="E3" s="1213" t="s">
        <v>4010</v>
      </c>
      <c r="F3" s="1212"/>
      <c r="G3" s="1204" t="s">
        <v>4009</v>
      </c>
      <c r="H3" s="1204" t="s">
        <v>4008</v>
      </c>
      <c r="I3" s="1204" t="s">
        <v>3387</v>
      </c>
      <c r="J3" s="1211"/>
      <c r="K3" s="1206" t="s">
        <v>4007</v>
      </c>
      <c r="L3" s="1205"/>
      <c r="M3" s="1204" t="s">
        <v>4006</v>
      </c>
      <c r="N3" s="1204" t="s">
        <v>4005</v>
      </c>
      <c r="O3" s="1204" t="s">
        <v>4004</v>
      </c>
      <c r="P3" s="1210" t="s">
        <v>4003</v>
      </c>
      <c r="Q3" s="1210" t="s">
        <v>4002</v>
      </c>
      <c r="R3" s="1210" t="s">
        <v>4001</v>
      </c>
      <c r="S3" s="1210" t="s">
        <v>4000</v>
      </c>
    </row>
    <row r="4" spans="1:24" ht="22.5" customHeight="1">
      <c r="A4" s="1203"/>
      <c r="B4" s="1203"/>
      <c r="C4" s="1209"/>
      <c r="D4" s="1203"/>
      <c r="E4" s="1208"/>
      <c r="F4" s="1207"/>
      <c r="G4" s="1203"/>
      <c r="H4" s="1203"/>
      <c r="I4" s="1203"/>
      <c r="J4" s="1206" t="s">
        <v>3609</v>
      </c>
      <c r="K4" s="1205"/>
      <c r="L4" s="1204" t="s">
        <v>3999</v>
      </c>
      <c r="M4" s="1203"/>
      <c r="N4" s="1203"/>
      <c r="O4" s="1203"/>
      <c r="P4" s="1202"/>
      <c r="Q4" s="1202"/>
      <c r="R4" s="1202"/>
      <c r="S4" s="1202"/>
    </row>
    <row r="5" spans="1:24" ht="45.75" customHeight="1">
      <c r="A5" s="1197"/>
      <c r="B5" s="1197"/>
      <c r="C5" s="1201"/>
      <c r="D5" s="1197"/>
      <c r="E5" s="1200"/>
      <c r="F5" s="1199"/>
      <c r="G5" s="1197"/>
      <c r="H5" s="1197"/>
      <c r="I5" s="1197"/>
      <c r="J5" s="1198" t="s">
        <v>3608</v>
      </c>
      <c r="K5" s="1198" t="s">
        <v>3998</v>
      </c>
      <c r="L5" s="1197"/>
      <c r="M5" s="1197"/>
      <c r="N5" s="1197"/>
      <c r="O5" s="1197"/>
      <c r="P5" s="1196"/>
      <c r="Q5" s="1196"/>
      <c r="R5" s="1196"/>
      <c r="S5" s="1196"/>
    </row>
    <row r="6" spans="1:24" ht="25.5">
      <c r="A6" s="1134">
        <v>1</v>
      </c>
      <c r="B6" s="1133" t="s">
        <v>3997</v>
      </c>
      <c r="C6" s="1174" t="s">
        <v>3833</v>
      </c>
      <c r="D6" s="1193" t="s">
        <v>3996</v>
      </c>
      <c r="E6" s="1170">
        <v>42461</v>
      </c>
      <c r="F6" s="1170">
        <v>44286</v>
      </c>
      <c r="G6" s="1004" t="s">
        <v>3423</v>
      </c>
      <c r="H6" s="1195" t="s">
        <v>3964</v>
      </c>
      <c r="I6" s="1173">
        <v>1.2</v>
      </c>
      <c r="J6" s="1143">
        <f>M6*85/100</f>
        <v>113318.6</v>
      </c>
      <c r="K6" s="1127">
        <f>M6*13/100</f>
        <v>17331.080000000002</v>
      </c>
      <c r="L6" s="1127">
        <f>M6*2/100</f>
        <v>2666.32</v>
      </c>
      <c r="M6" s="1172">
        <v>133316</v>
      </c>
      <c r="N6" s="1171">
        <v>13584.48</v>
      </c>
      <c r="O6" s="1194"/>
      <c r="P6" s="1004" t="s">
        <v>3685</v>
      </c>
      <c r="Q6" s="1170">
        <v>42461</v>
      </c>
      <c r="R6" s="1170">
        <v>44286</v>
      </c>
      <c r="S6" s="1169"/>
    </row>
    <row r="7" spans="1:24" ht="25.5">
      <c r="A7" s="1134">
        <v>2</v>
      </c>
      <c r="B7" s="1133" t="s">
        <v>3995</v>
      </c>
      <c r="C7" s="1174" t="s">
        <v>3833</v>
      </c>
      <c r="D7" s="1193" t="s">
        <v>3994</v>
      </c>
      <c r="E7" s="1170">
        <v>42461</v>
      </c>
      <c r="F7" s="1170">
        <v>44104</v>
      </c>
      <c r="G7" s="1004" t="s">
        <v>3423</v>
      </c>
      <c r="H7" s="1174" t="s">
        <v>3964</v>
      </c>
      <c r="I7" s="1173">
        <v>3.1</v>
      </c>
      <c r="J7" s="1143">
        <f>M7*85/100</f>
        <v>115832.05</v>
      </c>
      <c r="K7" s="1127">
        <f>M7*13/100</f>
        <v>17715.490000000002</v>
      </c>
      <c r="L7" s="1127">
        <f>M7*2/100</f>
        <v>2725.46</v>
      </c>
      <c r="M7" s="1172">
        <v>136273</v>
      </c>
      <c r="N7" s="1171">
        <f>11210.72+1148.98</f>
        <v>12359.699999999999</v>
      </c>
      <c r="O7" s="1194"/>
      <c r="P7" s="1004" t="s">
        <v>3685</v>
      </c>
      <c r="Q7" s="1170">
        <v>42461</v>
      </c>
      <c r="R7" s="1170">
        <v>44104</v>
      </c>
      <c r="S7" s="1169"/>
    </row>
    <row r="8" spans="1:24" ht="25.5">
      <c r="A8" s="1134">
        <v>3</v>
      </c>
      <c r="B8" s="1133" t="s">
        <v>3993</v>
      </c>
      <c r="C8" s="1174" t="s">
        <v>3992</v>
      </c>
      <c r="D8" s="1193" t="s">
        <v>3991</v>
      </c>
      <c r="E8" s="1170">
        <v>42736</v>
      </c>
      <c r="F8" s="1170">
        <v>44561</v>
      </c>
      <c r="G8" s="1004" t="s">
        <v>3685</v>
      </c>
      <c r="H8" s="1174" t="s">
        <v>3990</v>
      </c>
      <c r="I8" s="1173">
        <v>4.2</v>
      </c>
      <c r="J8" s="1143">
        <f>M8*85/100</f>
        <v>157717.5</v>
      </c>
      <c r="K8" s="1127">
        <f>M8*13/100</f>
        <v>24121.5</v>
      </c>
      <c r="L8" s="1127">
        <f>M8*2/100</f>
        <v>3711</v>
      </c>
      <c r="M8" s="1172">
        <v>185550</v>
      </c>
      <c r="N8" s="1171">
        <v>13520.93</v>
      </c>
      <c r="O8" s="1124"/>
      <c r="P8" s="1004" t="s">
        <v>3685</v>
      </c>
      <c r="Q8" s="1170">
        <v>42736</v>
      </c>
      <c r="R8" s="1170">
        <v>44561</v>
      </c>
      <c r="S8" s="1169"/>
    </row>
    <row r="9" spans="1:24" ht="15.75">
      <c r="A9" s="1134">
        <v>4</v>
      </c>
      <c r="B9" s="1133" t="s">
        <v>3989</v>
      </c>
      <c r="C9" s="1136" t="s">
        <v>3482</v>
      </c>
      <c r="D9" s="1193" t="s">
        <v>3988</v>
      </c>
      <c r="E9" s="1170">
        <v>42461</v>
      </c>
      <c r="F9" s="1170">
        <v>44286</v>
      </c>
      <c r="G9" s="1004" t="s">
        <v>3423</v>
      </c>
      <c r="H9" s="1136" t="s">
        <v>3676</v>
      </c>
      <c r="I9" s="1173">
        <v>4.0999999999999996</v>
      </c>
      <c r="J9" s="1143">
        <f>M9*85/100</f>
        <v>174312.9</v>
      </c>
      <c r="K9" s="1127">
        <f>M9*13/100</f>
        <v>26659.62</v>
      </c>
      <c r="L9" s="1127">
        <f>M9*2/100</f>
        <v>4101.4799999999996</v>
      </c>
      <c r="M9" s="1172">
        <v>205074</v>
      </c>
      <c r="N9" s="1171"/>
      <c r="O9" s="1124"/>
      <c r="P9" s="1004" t="s">
        <v>3685</v>
      </c>
      <c r="Q9" s="1170">
        <v>42461</v>
      </c>
      <c r="R9" s="1170">
        <v>44286</v>
      </c>
      <c r="S9" s="1169"/>
    </row>
    <row r="10" spans="1:24" ht="25.5">
      <c r="A10" s="1134">
        <v>5</v>
      </c>
      <c r="B10" s="1133" t="s">
        <v>3987</v>
      </c>
      <c r="C10" s="1174" t="s">
        <v>3986</v>
      </c>
      <c r="D10" s="1193" t="s">
        <v>3985</v>
      </c>
      <c r="E10" s="1170">
        <v>42461</v>
      </c>
      <c r="F10" s="1170">
        <v>43921</v>
      </c>
      <c r="G10" s="1004" t="s">
        <v>3423</v>
      </c>
      <c r="H10" s="1174" t="s">
        <v>3984</v>
      </c>
      <c r="I10" s="1173">
        <v>4.0999999999999996</v>
      </c>
      <c r="J10" s="1143">
        <f>M10*85/100</f>
        <v>136745.45000000001</v>
      </c>
      <c r="K10" s="1127">
        <f>M10*13/100</f>
        <v>20914.009999999998</v>
      </c>
      <c r="L10" s="1127">
        <f>M10*2/100</f>
        <v>3217.54</v>
      </c>
      <c r="M10" s="1127">
        <v>160877</v>
      </c>
      <c r="N10" s="1171">
        <v>13378.58</v>
      </c>
      <c r="O10" s="1124"/>
      <c r="P10" s="1004" t="s">
        <v>3685</v>
      </c>
      <c r="Q10" s="1170">
        <v>42461</v>
      </c>
      <c r="R10" s="1170">
        <v>43921</v>
      </c>
      <c r="S10" s="1169"/>
    </row>
    <row r="11" spans="1:24" ht="49.5" customHeight="1">
      <c r="A11" s="1134">
        <v>6</v>
      </c>
      <c r="B11" s="1192" t="s">
        <v>3982</v>
      </c>
      <c r="C11" s="1174" t="s">
        <v>3983</v>
      </c>
      <c r="D11" s="1182" t="s">
        <v>3980</v>
      </c>
      <c r="E11" s="1191">
        <v>42461</v>
      </c>
      <c r="F11" s="1191">
        <v>43921</v>
      </c>
      <c r="G11" s="1151" t="s">
        <v>3423</v>
      </c>
      <c r="H11" s="1180" t="s">
        <v>3947</v>
      </c>
      <c r="I11" s="1179">
        <v>3.1</v>
      </c>
      <c r="J11" s="1143">
        <f>M11*85/100</f>
        <v>92658.5</v>
      </c>
      <c r="K11" s="1127">
        <f>M11*13/100</f>
        <v>14171.3</v>
      </c>
      <c r="L11" s="1127">
        <f>M11*2/100</f>
        <v>2180.1999999999998</v>
      </c>
      <c r="M11" s="1127">
        <v>109010</v>
      </c>
      <c r="N11" s="1171"/>
      <c r="O11" s="1124"/>
      <c r="P11" s="1157" t="s">
        <v>3685</v>
      </c>
      <c r="Q11" s="1187">
        <v>42461</v>
      </c>
      <c r="R11" s="1187">
        <v>43921</v>
      </c>
      <c r="S11" s="1186"/>
      <c r="T11" s="1054"/>
    </row>
    <row r="12" spans="1:24" ht="64.150000000000006" customHeight="1">
      <c r="A12" s="1134">
        <v>7</v>
      </c>
      <c r="B12" s="1192" t="s">
        <v>3982</v>
      </c>
      <c r="C12" s="1174" t="s">
        <v>3981</v>
      </c>
      <c r="D12" s="1182" t="s">
        <v>3980</v>
      </c>
      <c r="E12" s="1191">
        <v>42461</v>
      </c>
      <c r="F12" s="1191">
        <v>43921</v>
      </c>
      <c r="G12" s="1151" t="s">
        <v>3423</v>
      </c>
      <c r="H12" s="1180" t="s">
        <v>3947</v>
      </c>
      <c r="I12" s="1179">
        <v>3.1</v>
      </c>
      <c r="J12" s="1143">
        <f>M12*75/100</f>
        <v>53721</v>
      </c>
      <c r="K12" s="1127">
        <f>M12*13/100</f>
        <v>9311.64</v>
      </c>
      <c r="L12" s="1127">
        <f>M12*12/100</f>
        <v>8595.36</v>
      </c>
      <c r="M12" s="1127">
        <v>71628</v>
      </c>
      <c r="N12" s="1171">
        <f>7175.83+1838.36</f>
        <v>9014.19</v>
      </c>
      <c r="O12" s="1124"/>
      <c r="P12" s="1149"/>
      <c r="Q12" s="1178"/>
      <c r="R12" s="1178"/>
      <c r="S12" s="1177"/>
      <c r="X12" s="853" t="s">
        <v>3979</v>
      </c>
    </row>
    <row r="13" spans="1:24" ht="27.75" customHeight="1">
      <c r="A13" s="1134">
        <v>8</v>
      </c>
      <c r="B13" s="1133" t="s">
        <v>3978</v>
      </c>
      <c r="C13" s="1136" t="s">
        <v>3931</v>
      </c>
      <c r="D13" s="1175" t="s">
        <v>3977</v>
      </c>
      <c r="E13" s="1170">
        <v>42736</v>
      </c>
      <c r="F13" s="1170">
        <v>44561</v>
      </c>
      <c r="G13" s="1004" t="s">
        <v>3685</v>
      </c>
      <c r="H13" s="1136" t="s">
        <v>3665</v>
      </c>
      <c r="I13" s="1173">
        <v>3.1</v>
      </c>
      <c r="J13" s="1143">
        <f>M13*85/100</f>
        <v>153886.54999999999</v>
      </c>
      <c r="K13" s="1127">
        <f>M13*13/100</f>
        <v>23535.59</v>
      </c>
      <c r="L13" s="1127">
        <f>M13*2/100</f>
        <v>3620.86</v>
      </c>
      <c r="M13" s="1172">
        <v>181043</v>
      </c>
      <c r="N13" s="1171"/>
      <c r="O13" s="1124"/>
      <c r="P13" s="1004" t="s">
        <v>3685</v>
      </c>
      <c r="Q13" s="1170">
        <v>42736</v>
      </c>
      <c r="R13" s="1170">
        <v>44561</v>
      </c>
      <c r="S13" s="1169"/>
    </row>
    <row r="14" spans="1:24" ht="25.5">
      <c r="A14" s="1134">
        <v>9</v>
      </c>
      <c r="B14" s="1133" t="s">
        <v>3976</v>
      </c>
      <c r="C14" s="1174" t="s">
        <v>3716</v>
      </c>
      <c r="D14" s="1175" t="s">
        <v>3975</v>
      </c>
      <c r="E14" s="1170">
        <v>42736</v>
      </c>
      <c r="F14" s="1170">
        <v>44561</v>
      </c>
      <c r="G14" s="1004" t="s">
        <v>3685</v>
      </c>
      <c r="H14" s="1174" t="s">
        <v>3857</v>
      </c>
      <c r="I14" s="1173">
        <v>1.2</v>
      </c>
      <c r="J14" s="1143">
        <f>M14*85/100</f>
        <v>193154</v>
      </c>
      <c r="K14" s="1127">
        <f>M14*13/100</f>
        <v>29541.200000000001</v>
      </c>
      <c r="L14" s="1127">
        <f>M14*2/100</f>
        <v>4544.8</v>
      </c>
      <c r="M14" s="1172">
        <v>227240</v>
      </c>
      <c r="N14" s="1171">
        <v>17199.43</v>
      </c>
      <c r="O14" s="1124"/>
      <c r="P14" s="1004" t="s">
        <v>3685</v>
      </c>
      <c r="Q14" s="1170">
        <v>42736</v>
      </c>
      <c r="R14" s="1170">
        <v>44561</v>
      </c>
      <c r="S14" s="1169"/>
    </row>
    <row r="15" spans="1:24" ht="34.15" customHeight="1">
      <c r="A15" s="1134">
        <v>10</v>
      </c>
      <c r="B15" s="1192" t="s">
        <v>3973</v>
      </c>
      <c r="C15" s="1174" t="s">
        <v>3792</v>
      </c>
      <c r="D15" s="1182" t="s">
        <v>3974</v>
      </c>
      <c r="E15" s="1191">
        <v>42461</v>
      </c>
      <c r="F15" s="1191">
        <v>44286</v>
      </c>
      <c r="G15" s="1151" t="s">
        <v>3423</v>
      </c>
      <c r="H15" s="1180" t="s">
        <v>3881</v>
      </c>
      <c r="I15" s="1173">
        <v>1.2</v>
      </c>
      <c r="J15" s="1143">
        <f>M15*85/100</f>
        <v>117636.6</v>
      </c>
      <c r="K15" s="1127">
        <f>M15*13/100</f>
        <v>17991.48</v>
      </c>
      <c r="L15" s="1127">
        <f>M15*2/100</f>
        <v>2767.92</v>
      </c>
      <c r="M15" s="1172">
        <v>138396</v>
      </c>
      <c r="N15" s="1171">
        <v>15586.09</v>
      </c>
      <c r="O15" s="1124"/>
      <c r="P15" s="1157" t="s">
        <v>3685</v>
      </c>
      <c r="Q15" s="1187">
        <v>42461</v>
      </c>
      <c r="R15" s="1187">
        <v>44286</v>
      </c>
      <c r="S15" s="1186"/>
    </row>
    <row r="16" spans="1:24" ht="118.5" customHeight="1">
      <c r="A16" s="1134">
        <v>11</v>
      </c>
      <c r="B16" s="1192" t="s">
        <v>3973</v>
      </c>
      <c r="C16" s="1174" t="s">
        <v>3972</v>
      </c>
      <c r="D16" s="1182" t="s">
        <v>3971</v>
      </c>
      <c r="E16" s="1191">
        <v>42461</v>
      </c>
      <c r="F16" s="1191">
        <v>44286</v>
      </c>
      <c r="G16" s="1151" t="s">
        <v>3423</v>
      </c>
      <c r="H16" s="1180" t="s">
        <v>3881</v>
      </c>
      <c r="I16" s="1173">
        <v>2.2000000000000002</v>
      </c>
      <c r="J16" s="1143">
        <f>M16*85/100</f>
        <v>145812.4</v>
      </c>
      <c r="K16" s="1127">
        <f>M16*13/100</f>
        <v>22300.720000000001</v>
      </c>
      <c r="L16" s="1127">
        <f>M16*2/100</f>
        <v>3430.88</v>
      </c>
      <c r="M16" s="1172">
        <v>171544</v>
      </c>
      <c r="N16" s="1171"/>
      <c r="O16" s="1124"/>
      <c r="P16" s="1149"/>
      <c r="Q16" s="1178"/>
      <c r="R16" s="1178"/>
      <c r="S16" s="1177"/>
    </row>
    <row r="17" spans="1:19" ht="51">
      <c r="A17" s="1134">
        <v>12</v>
      </c>
      <c r="B17" s="1133" t="s">
        <v>3970</v>
      </c>
      <c r="C17" s="1174" t="s">
        <v>3969</v>
      </c>
      <c r="D17" s="1175" t="s">
        <v>3968</v>
      </c>
      <c r="E17" s="1170">
        <v>42736</v>
      </c>
      <c r="F17" s="1170">
        <v>44377</v>
      </c>
      <c r="G17" s="1004" t="s">
        <v>3685</v>
      </c>
      <c r="H17" s="1174" t="s">
        <v>3967</v>
      </c>
      <c r="I17" s="1173">
        <v>3.1</v>
      </c>
      <c r="J17" s="1143">
        <f>M17*85/100</f>
        <v>109984.9</v>
      </c>
      <c r="K17" s="1127">
        <f>M17*13/100</f>
        <v>16821.22</v>
      </c>
      <c r="L17" s="1127">
        <f>M17*2/100</f>
        <v>2587.88</v>
      </c>
      <c r="M17" s="1172">
        <v>129394</v>
      </c>
      <c r="N17" s="1171">
        <v>16539.8</v>
      </c>
      <c r="O17" s="1124"/>
      <c r="P17" s="1004" t="s">
        <v>3685</v>
      </c>
      <c r="Q17" s="1170">
        <v>42736</v>
      </c>
      <c r="R17" s="1170">
        <v>44377</v>
      </c>
      <c r="S17" s="1169"/>
    </row>
    <row r="18" spans="1:19" ht="25.5">
      <c r="A18" s="1134">
        <v>13</v>
      </c>
      <c r="B18" s="1133" t="s">
        <v>3966</v>
      </c>
      <c r="C18" s="1174" t="s">
        <v>3833</v>
      </c>
      <c r="D18" s="1175" t="s">
        <v>3965</v>
      </c>
      <c r="E18" s="1170">
        <v>42461</v>
      </c>
      <c r="F18" s="1170">
        <v>44104</v>
      </c>
      <c r="G18" s="1004" t="s">
        <v>3423</v>
      </c>
      <c r="H18" s="1174" t="s">
        <v>3964</v>
      </c>
      <c r="I18" s="1173">
        <v>2.1</v>
      </c>
      <c r="J18" s="1143">
        <f>M18*85/100</f>
        <v>126718</v>
      </c>
      <c r="K18" s="1127">
        <f>M18*13/100</f>
        <v>19380.400000000001</v>
      </c>
      <c r="L18" s="1127">
        <f>M18*2/100</f>
        <v>2981.6</v>
      </c>
      <c r="M18" s="1172">
        <v>149080</v>
      </c>
      <c r="N18" s="1171">
        <v>12926.45</v>
      </c>
      <c r="O18" s="1124"/>
      <c r="P18" s="1004" t="s">
        <v>3685</v>
      </c>
      <c r="Q18" s="1170">
        <v>42461</v>
      </c>
      <c r="R18" s="1170">
        <v>44104</v>
      </c>
      <c r="S18" s="1169"/>
    </row>
    <row r="19" spans="1:19" ht="38.25">
      <c r="A19" s="1134">
        <v>14</v>
      </c>
      <c r="B19" s="1133" t="s">
        <v>3963</v>
      </c>
      <c r="C19" s="1174" t="s">
        <v>460</v>
      </c>
      <c r="D19" s="1175" t="s">
        <v>3962</v>
      </c>
      <c r="E19" s="1170">
        <v>42736</v>
      </c>
      <c r="F19" s="1170">
        <v>44561</v>
      </c>
      <c r="G19" s="1004" t="s">
        <v>3685</v>
      </c>
      <c r="H19" s="1174" t="s">
        <v>1512</v>
      </c>
      <c r="I19" s="1173">
        <v>3.1</v>
      </c>
      <c r="J19" s="1143">
        <f>M19*85/100</f>
        <v>198186</v>
      </c>
      <c r="K19" s="1127">
        <f>M19*13/100</f>
        <v>30310.799999999999</v>
      </c>
      <c r="L19" s="1127">
        <f>M19*2/100</f>
        <v>4663.2</v>
      </c>
      <c r="M19" s="1127">
        <v>233160</v>
      </c>
      <c r="N19" s="1171">
        <v>25280.79</v>
      </c>
      <c r="O19" s="1124"/>
      <c r="P19" s="1004" t="s">
        <v>3685</v>
      </c>
      <c r="Q19" s="1170">
        <v>42736</v>
      </c>
      <c r="R19" s="1170">
        <v>44561</v>
      </c>
      <c r="S19" s="1169"/>
    </row>
    <row r="20" spans="1:19" ht="25.5">
      <c r="A20" s="1134">
        <v>15</v>
      </c>
      <c r="B20" s="1133" t="s">
        <v>3961</v>
      </c>
      <c r="C20" s="1174" t="s">
        <v>3792</v>
      </c>
      <c r="D20" s="1175" t="s">
        <v>3960</v>
      </c>
      <c r="E20" s="1170">
        <v>42736</v>
      </c>
      <c r="F20" s="1170">
        <v>44196</v>
      </c>
      <c r="G20" s="1004" t="s">
        <v>3423</v>
      </c>
      <c r="H20" s="1174" t="s">
        <v>3881</v>
      </c>
      <c r="I20" s="1173">
        <v>3.1</v>
      </c>
      <c r="J20" s="1143">
        <f>M20*85/100</f>
        <v>172598.45</v>
      </c>
      <c r="K20" s="1127">
        <f>M20*13/100</f>
        <v>26397.41</v>
      </c>
      <c r="L20" s="1127">
        <f>M20*2/100</f>
        <v>4061.14</v>
      </c>
      <c r="M20" s="1172">
        <v>203057</v>
      </c>
      <c r="N20" s="1171">
        <v>19700.57</v>
      </c>
      <c r="O20" s="1124"/>
      <c r="P20" s="1004" t="s">
        <v>3685</v>
      </c>
      <c r="Q20" s="1170">
        <v>42736</v>
      </c>
      <c r="R20" s="1170">
        <v>44196</v>
      </c>
      <c r="S20" s="1169"/>
    </row>
    <row r="21" spans="1:19" ht="38.25">
      <c r="A21" s="1134">
        <v>16</v>
      </c>
      <c r="B21" s="1133" t="s">
        <v>3959</v>
      </c>
      <c r="C21" s="1174" t="s">
        <v>3958</v>
      </c>
      <c r="D21" s="1175" t="s">
        <v>3957</v>
      </c>
      <c r="E21" s="1170">
        <v>42736</v>
      </c>
      <c r="F21" s="1170">
        <v>44561</v>
      </c>
      <c r="G21" s="1004" t="s">
        <v>3685</v>
      </c>
      <c r="H21" s="1174" t="s">
        <v>1681</v>
      </c>
      <c r="I21" s="1173">
        <v>4.0999999999999996</v>
      </c>
      <c r="J21" s="1143">
        <f>M21*85/100</f>
        <v>114373.45</v>
      </c>
      <c r="K21" s="1127">
        <f>M21*13/100</f>
        <v>17492.41</v>
      </c>
      <c r="L21" s="1127">
        <f>M21*2/100</f>
        <v>2691.14</v>
      </c>
      <c r="M21" s="1172">
        <v>134557</v>
      </c>
      <c r="N21" s="1171">
        <v>14907.36</v>
      </c>
      <c r="O21" s="1190"/>
      <c r="P21" s="1004" t="s">
        <v>3685</v>
      </c>
      <c r="Q21" s="1170">
        <v>42736</v>
      </c>
      <c r="R21" s="1170">
        <v>44561</v>
      </c>
      <c r="S21" s="1169"/>
    </row>
    <row r="22" spans="1:19" ht="25.5">
      <c r="A22" s="1134">
        <v>17</v>
      </c>
      <c r="B22" s="1133" t="s">
        <v>3956</v>
      </c>
      <c r="C22" s="1136" t="s">
        <v>3955</v>
      </c>
      <c r="D22" s="1175" t="s">
        <v>3954</v>
      </c>
      <c r="E22" s="1170">
        <v>42736</v>
      </c>
      <c r="F22" s="1170">
        <v>44561</v>
      </c>
      <c r="G22" s="1004" t="s">
        <v>3685</v>
      </c>
      <c r="H22" s="1136" t="s">
        <v>3294</v>
      </c>
      <c r="I22" s="1173">
        <v>1.2</v>
      </c>
      <c r="J22" s="1143">
        <f>M22*85/100</f>
        <v>114488.2</v>
      </c>
      <c r="K22" s="1127">
        <f>M22*13/100</f>
        <v>17509.96</v>
      </c>
      <c r="L22" s="1127">
        <f>M22*2/100</f>
        <v>2693.84</v>
      </c>
      <c r="M22" s="1172">
        <v>134692</v>
      </c>
      <c r="N22" s="1171"/>
      <c r="O22" s="1124"/>
      <c r="P22" s="1004" t="s">
        <v>3685</v>
      </c>
      <c r="Q22" s="1170">
        <v>42736</v>
      </c>
      <c r="R22" s="1170">
        <v>44561</v>
      </c>
      <c r="S22" s="1169"/>
    </row>
    <row r="23" spans="1:19" ht="25.5">
      <c r="A23" s="1134">
        <v>18</v>
      </c>
      <c r="B23" s="1133" t="s">
        <v>3953</v>
      </c>
      <c r="C23" s="1136" t="s">
        <v>3952</v>
      </c>
      <c r="D23" s="1175" t="s">
        <v>3951</v>
      </c>
      <c r="E23" s="1170">
        <v>42736</v>
      </c>
      <c r="F23" s="1170">
        <v>44561</v>
      </c>
      <c r="G23" s="1004" t="s">
        <v>3685</v>
      </c>
      <c r="H23" s="1136" t="s">
        <v>3896</v>
      </c>
      <c r="I23" s="1173">
        <v>4.0999999999999996</v>
      </c>
      <c r="J23" s="1143">
        <f>M23*85/100</f>
        <v>130655.2</v>
      </c>
      <c r="K23" s="1127">
        <f>M23*13/100</f>
        <v>19982.560000000001</v>
      </c>
      <c r="L23" s="1127">
        <f>M23*2/100</f>
        <v>3074.24</v>
      </c>
      <c r="M23" s="1172">
        <v>153712</v>
      </c>
      <c r="N23" s="1171">
        <v>13820.11</v>
      </c>
      <c r="O23" s="1124"/>
      <c r="P23" s="1004" t="s">
        <v>3685</v>
      </c>
      <c r="Q23" s="1170">
        <v>42736</v>
      </c>
      <c r="R23" s="1170">
        <v>44561</v>
      </c>
      <c r="S23" s="1169"/>
    </row>
    <row r="24" spans="1:19" ht="25.5">
      <c r="A24" s="1134">
        <v>19</v>
      </c>
      <c r="B24" s="1133" t="s">
        <v>3950</v>
      </c>
      <c r="C24" s="1174" t="s">
        <v>3949</v>
      </c>
      <c r="D24" s="1175" t="s">
        <v>3948</v>
      </c>
      <c r="E24" s="1170">
        <v>42736</v>
      </c>
      <c r="F24" s="1170">
        <v>44561</v>
      </c>
      <c r="G24" s="1004" t="s">
        <v>3685</v>
      </c>
      <c r="H24" s="1174" t="s">
        <v>3947</v>
      </c>
      <c r="I24" s="1173">
        <v>3.1</v>
      </c>
      <c r="J24" s="1143">
        <f>M24*85/100</f>
        <v>107096.6</v>
      </c>
      <c r="K24" s="1127">
        <f>M24*13/100</f>
        <v>16379.48</v>
      </c>
      <c r="L24" s="1127">
        <f>M24*2/100</f>
        <v>2519.92</v>
      </c>
      <c r="M24" s="1172">
        <v>125996</v>
      </c>
      <c r="N24" s="1171">
        <v>13303.87</v>
      </c>
      <c r="O24" s="1124"/>
      <c r="P24" s="1004" t="s">
        <v>3685</v>
      </c>
      <c r="Q24" s="1170">
        <v>42736</v>
      </c>
      <c r="R24" s="1170">
        <v>44561</v>
      </c>
      <c r="S24" s="1169"/>
    </row>
    <row r="25" spans="1:19" ht="15.75">
      <c r="A25" s="1134">
        <v>20</v>
      </c>
      <c r="B25" s="1133" t="s">
        <v>3946</v>
      </c>
      <c r="C25" s="1136" t="s">
        <v>3945</v>
      </c>
      <c r="D25" s="1175" t="s">
        <v>3944</v>
      </c>
      <c r="E25" s="1170">
        <v>42461</v>
      </c>
      <c r="F25" s="1170">
        <v>44104</v>
      </c>
      <c r="G25" s="1004" t="s">
        <v>3423</v>
      </c>
      <c r="H25" s="1136" t="s">
        <v>3943</v>
      </c>
      <c r="I25" s="1173">
        <v>4.0999999999999996</v>
      </c>
      <c r="J25" s="1143">
        <f>M25*85/100</f>
        <v>126773.25</v>
      </c>
      <c r="K25" s="1127">
        <f>M25*13/100</f>
        <v>19388.849999999999</v>
      </c>
      <c r="L25" s="1127">
        <f>M25*2/100</f>
        <v>2982.9</v>
      </c>
      <c r="M25" s="1172">
        <v>149145</v>
      </c>
      <c r="N25" s="1171">
        <v>18852.53</v>
      </c>
      <c r="O25" s="1124"/>
      <c r="P25" s="1004" t="s">
        <v>3685</v>
      </c>
      <c r="Q25" s="1170">
        <v>42461</v>
      </c>
      <c r="R25" s="1170">
        <v>44104</v>
      </c>
      <c r="S25" s="1169"/>
    </row>
    <row r="26" spans="1:19" ht="38.25">
      <c r="A26" s="1134">
        <v>21</v>
      </c>
      <c r="B26" s="1133" t="s">
        <v>3942</v>
      </c>
      <c r="C26" s="1174" t="s">
        <v>3941</v>
      </c>
      <c r="D26" s="1175" t="s">
        <v>3940</v>
      </c>
      <c r="E26" s="1170">
        <v>42461</v>
      </c>
      <c r="F26" s="1170">
        <v>43921</v>
      </c>
      <c r="G26" s="1004" t="s">
        <v>3423</v>
      </c>
      <c r="H26" s="1174" t="s">
        <v>3896</v>
      </c>
      <c r="I26" s="1173">
        <v>1.2</v>
      </c>
      <c r="J26" s="1143">
        <f>M26*85/100</f>
        <v>101999.15</v>
      </c>
      <c r="K26" s="1127">
        <f>M26*13/100</f>
        <v>15599.87</v>
      </c>
      <c r="L26" s="1127">
        <f>M26*2/100</f>
        <v>2399.98</v>
      </c>
      <c r="M26" s="1172">
        <v>119999</v>
      </c>
      <c r="N26" s="1171">
        <v>15561.13</v>
      </c>
      <c r="O26" s="1124"/>
      <c r="P26" s="1004" t="s">
        <v>3685</v>
      </c>
      <c r="Q26" s="1170">
        <v>42461</v>
      </c>
      <c r="R26" s="1170">
        <v>43921</v>
      </c>
      <c r="S26" s="1169"/>
    </row>
    <row r="27" spans="1:19" ht="38.25">
      <c r="A27" s="1134">
        <v>22</v>
      </c>
      <c r="B27" s="1133" t="s">
        <v>3939</v>
      </c>
      <c r="C27" s="1174" t="s">
        <v>3918</v>
      </c>
      <c r="D27" s="1175" t="s">
        <v>3938</v>
      </c>
      <c r="E27" s="1170">
        <v>42461</v>
      </c>
      <c r="F27" s="1170">
        <v>43921</v>
      </c>
      <c r="G27" s="1004" t="s">
        <v>3423</v>
      </c>
      <c r="H27" s="1174" t="s">
        <v>3916</v>
      </c>
      <c r="I27" s="1173">
        <v>2.1</v>
      </c>
      <c r="J27" s="1143">
        <f>M27*85/100</f>
        <v>102836.4</v>
      </c>
      <c r="K27" s="1127">
        <f>M27*13/100</f>
        <v>15727.92</v>
      </c>
      <c r="L27" s="1127">
        <f>M27*2/100</f>
        <v>2419.6799999999998</v>
      </c>
      <c r="M27" s="1172">
        <v>120984</v>
      </c>
      <c r="N27" s="1171">
        <v>15728.03</v>
      </c>
      <c r="O27" s="1124"/>
      <c r="P27" s="1004" t="s">
        <v>3685</v>
      </c>
      <c r="Q27" s="1170">
        <v>42461</v>
      </c>
      <c r="R27" s="1170">
        <v>43921</v>
      </c>
      <c r="S27" s="1169"/>
    </row>
    <row r="28" spans="1:19" ht="38.25">
      <c r="A28" s="1134">
        <v>23</v>
      </c>
      <c r="B28" s="1133" t="s">
        <v>3937</v>
      </c>
      <c r="C28" s="1174" t="s">
        <v>3936</v>
      </c>
      <c r="D28" s="1175" t="s">
        <v>3935</v>
      </c>
      <c r="E28" s="1170">
        <v>42461</v>
      </c>
      <c r="F28" s="1170">
        <v>43921</v>
      </c>
      <c r="G28" s="1004" t="s">
        <v>3423</v>
      </c>
      <c r="H28" s="1174" t="s">
        <v>3896</v>
      </c>
      <c r="I28" s="1173">
        <v>4.0999999999999996</v>
      </c>
      <c r="J28" s="1143">
        <f>M28*85/100</f>
        <v>90390.7</v>
      </c>
      <c r="K28" s="1127">
        <f>M28*13/100</f>
        <v>13824.46</v>
      </c>
      <c r="L28" s="1127">
        <f>M28*2/100</f>
        <v>2126.84</v>
      </c>
      <c r="M28" s="1172">
        <v>106342</v>
      </c>
      <c r="N28" s="1171">
        <f>8270.38+5391.55</f>
        <v>13661.93</v>
      </c>
      <c r="O28" s="1124"/>
      <c r="P28" s="1004" t="s">
        <v>3685</v>
      </c>
      <c r="Q28" s="1170">
        <v>42461</v>
      </c>
      <c r="R28" s="1170">
        <v>43921</v>
      </c>
      <c r="S28" s="1169"/>
    </row>
    <row r="29" spans="1:19" ht="38.25">
      <c r="A29" s="1134">
        <v>24</v>
      </c>
      <c r="B29" s="1133" t="s">
        <v>3934</v>
      </c>
      <c r="C29" s="1174" t="s">
        <v>3855</v>
      </c>
      <c r="D29" s="1175" t="s">
        <v>3933</v>
      </c>
      <c r="E29" s="1170">
        <v>42736</v>
      </c>
      <c r="F29" s="1170">
        <v>44561</v>
      </c>
      <c r="G29" s="1004" t="s">
        <v>3685</v>
      </c>
      <c r="H29" s="1174" t="s">
        <v>3853</v>
      </c>
      <c r="I29" s="1173">
        <v>1.1000000000000001</v>
      </c>
      <c r="J29" s="1143">
        <f>M29*85/100</f>
        <v>114748.3</v>
      </c>
      <c r="K29" s="1127">
        <f>M29*13/100</f>
        <v>17549.740000000002</v>
      </c>
      <c r="L29" s="1127">
        <f>M29*2/100</f>
        <v>2699.96</v>
      </c>
      <c r="M29" s="1172">
        <v>134998</v>
      </c>
      <c r="N29" s="1171">
        <v>11469.2</v>
      </c>
      <c r="O29" s="1124"/>
      <c r="P29" s="1004" t="s">
        <v>3685</v>
      </c>
      <c r="Q29" s="1170">
        <v>42736</v>
      </c>
      <c r="R29" s="1170">
        <v>44561</v>
      </c>
      <c r="S29" s="1169"/>
    </row>
    <row r="30" spans="1:19" ht="15.75">
      <c r="A30" s="1134">
        <v>25</v>
      </c>
      <c r="B30" s="1133" t="s">
        <v>3932</v>
      </c>
      <c r="C30" s="1136" t="s">
        <v>3931</v>
      </c>
      <c r="D30" s="1175" t="s">
        <v>3930</v>
      </c>
      <c r="E30" s="1170">
        <v>42736</v>
      </c>
      <c r="F30" s="1170">
        <v>44377</v>
      </c>
      <c r="G30" s="1004" t="s">
        <v>3685</v>
      </c>
      <c r="H30" s="1136" t="s">
        <v>3665</v>
      </c>
      <c r="I30" s="1173">
        <v>3.1</v>
      </c>
      <c r="J30" s="1143">
        <f>M30*85/100</f>
        <v>109888.85</v>
      </c>
      <c r="K30" s="1127">
        <f>M30*13/100</f>
        <v>16806.53</v>
      </c>
      <c r="L30" s="1127">
        <f>M30*2/100</f>
        <v>2585.62</v>
      </c>
      <c r="M30" s="1172">
        <v>129281</v>
      </c>
      <c r="N30" s="1171"/>
      <c r="O30" s="1124"/>
      <c r="P30" s="1004" t="s">
        <v>3685</v>
      </c>
      <c r="Q30" s="1170">
        <v>42736</v>
      </c>
      <c r="R30" s="1170">
        <v>44377</v>
      </c>
      <c r="S30" s="1169"/>
    </row>
    <row r="31" spans="1:19" ht="15.75">
      <c r="A31" s="1134">
        <v>26</v>
      </c>
      <c r="B31" s="1133" t="s">
        <v>3929</v>
      </c>
      <c r="C31" s="1136" t="s">
        <v>3441</v>
      </c>
      <c r="D31" s="1175" t="s">
        <v>3928</v>
      </c>
      <c r="E31" s="1170">
        <v>42461</v>
      </c>
      <c r="F31" s="1170">
        <v>44104</v>
      </c>
      <c r="G31" s="1004" t="s">
        <v>3423</v>
      </c>
      <c r="H31" s="1136" t="s">
        <v>3645</v>
      </c>
      <c r="I31" s="1173">
        <v>3.1</v>
      </c>
      <c r="J31" s="1143">
        <f>M31*85/100</f>
        <v>135742.45000000001</v>
      </c>
      <c r="K31" s="1127">
        <f>M31*13/100</f>
        <v>20760.61</v>
      </c>
      <c r="L31" s="1127">
        <f>M31*2/100</f>
        <v>3193.94</v>
      </c>
      <c r="M31" s="1172">
        <v>159697</v>
      </c>
      <c r="N31" s="1171"/>
      <c r="O31" s="1124"/>
      <c r="P31" s="1004" t="s">
        <v>3685</v>
      </c>
      <c r="Q31" s="1170">
        <v>42461</v>
      </c>
      <c r="R31" s="1170">
        <v>44104</v>
      </c>
      <c r="S31" s="1169"/>
    </row>
    <row r="32" spans="1:19" ht="51">
      <c r="A32" s="1134">
        <v>27</v>
      </c>
      <c r="B32" s="1133" t="s">
        <v>3927</v>
      </c>
      <c r="C32" s="1174" t="s">
        <v>3926</v>
      </c>
      <c r="D32" s="1175" t="s">
        <v>3925</v>
      </c>
      <c r="E32" s="1170">
        <v>42736</v>
      </c>
      <c r="F32" s="1170">
        <v>44561</v>
      </c>
      <c r="G32" s="1004" t="s">
        <v>3685</v>
      </c>
      <c r="H32" s="1174" t="s">
        <v>3896</v>
      </c>
      <c r="I32" s="1173">
        <v>1.2</v>
      </c>
      <c r="J32" s="1143">
        <f>M32*85/100</f>
        <v>162338.1</v>
      </c>
      <c r="K32" s="1127">
        <f>M32*13/100</f>
        <v>24828.18</v>
      </c>
      <c r="L32" s="1127">
        <f>M32*2/100</f>
        <v>3819.72</v>
      </c>
      <c r="M32" s="1172">
        <v>190986</v>
      </c>
      <c r="N32" s="1171">
        <v>21130.11</v>
      </c>
      <c r="O32" s="1124"/>
      <c r="P32" s="1004" t="s">
        <v>3685</v>
      </c>
      <c r="Q32" s="1170">
        <v>42736</v>
      </c>
      <c r="R32" s="1170">
        <v>44561</v>
      </c>
      <c r="S32" s="1169"/>
    </row>
    <row r="33" spans="1:19" ht="15.75">
      <c r="A33" s="1134">
        <v>28</v>
      </c>
      <c r="B33" s="1133" t="s">
        <v>3924</v>
      </c>
      <c r="C33" s="1174" t="s">
        <v>3923</v>
      </c>
      <c r="D33" s="1175" t="s">
        <v>3922</v>
      </c>
      <c r="E33" s="1170">
        <v>42736</v>
      </c>
      <c r="F33" s="1170">
        <v>44561</v>
      </c>
      <c r="G33" s="1004" t="s">
        <v>3685</v>
      </c>
      <c r="H33" s="1174" t="s">
        <v>3352</v>
      </c>
      <c r="I33" s="1173">
        <v>3.1</v>
      </c>
      <c r="J33" s="1143">
        <f>M33*85/100</f>
        <v>114192.4</v>
      </c>
      <c r="K33" s="1127">
        <f>M33*13/100</f>
        <v>17464.72</v>
      </c>
      <c r="L33" s="1127">
        <f>M33*2/100</f>
        <v>2686.88</v>
      </c>
      <c r="M33" s="1172">
        <v>134344</v>
      </c>
      <c r="N33" s="1171">
        <v>13432.79</v>
      </c>
      <c r="O33" s="1124"/>
      <c r="P33" s="1004" t="s">
        <v>3685</v>
      </c>
      <c r="Q33" s="1170">
        <v>42736</v>
      </c>
      <c r="R33" s="1170">
        <v>44561</v>
      </c>
      <c r="S33" s="1169"/>
    </row>
    <row r="34" spans="1:19" ht="38.25">
      <c r="A34" s="1134">
        <v>29</v>
      </c>
      <c r="B34" s="1133" t="s">
        <v>3921</v>
      </c>
      <c r="C34" s="1174" t="s">
        <v>3918</v>
      </c>
      <c r="D34" s="1175" t="s">
        <v>3920</v>
      </c>
      <c r="E34" s="1170">
        <v>42736</v>
      </c>
      <c r="F34" s="1170">
        <v>44561</v>
      </c>
      <c r="G34" s="1004" t="s">
        <v>3685</v>
      </c>
      <c r="H34" s="1174" t="s">
        <v>3916</v>
      </c>
      <c r="I34" s="1173">
        <v>1.2</v>
      </c>
      <c r="J34" s="1143">
        <f>M34*85/100</f>
        <v>151517.6</v>
      </c>
      <c r="K34" s="1127">
        <f>M34*13/100</f>
        <v>23173.279999999999</v>
      </c>
      <c r="L34" s="1127">
        <f>M34*2/100</f>
        <v>3565.12</v>
      </c>
      <c r="M34" s="1127">
        <v>178256</v>
      </c>
      <c r="N34" s="1171">
        <v>15883.07</v>
      </c>
      <c r="O34" s="1124"/>
      <c r="P34" s="1004" t="s">
        <v>3685</v>
      </c>
      <c r="Q34" s="1170">
        <v>42736</v>
      </c>
      <c r="R34" s="1170">
        <v>44561</v>
      </c>
      <c r="S34" s="1169"/>
    </row>
    <row r="35" spans="1:19" ht="38.25">
      <c r="A35" s="1134">
        <v>30</v>
      </c>
      <c r="B35" s="1133" t="s">
        <v>3919</v>
      </c>
      <c r="C35" s="1174" t="s">
        <v>3918</v>
      </c>
      <c r="D35" s="1175" t="s">
        <v>3917</v>
      </c>
      <c r="E35" s="1170">
        <v>42461</v>
      </c>
      <c r="F35" s="1170">
        <v>43921</v>
      </c>
      <c r="G35" s="1004" t="s">
        <v>3423</v>
      </c>
      <c r="H35" s="1174" t="s">
        <v>3916</v>
      </c>
      <c r="I35" s="1173">
        <v>1.2</v>
      </c>
      <c r="J35" s="1143">
        <f>M35*85/100</f>
        <v>214347.05</v>
      </c>
      <c r="K35" s="1127">
        <f>M35*13/100</f>
        <v>32782.49</v>
      </c>
      <c r="L35" s="1127">
        <f>M35*2/100</f>
        <v>5043.46</v>
      </c>
      <c r="M35" s="1127">
        <v>252173</v>
      </c>
      <c r="N35" s="1171">
        <v>31552.82</v>
      </c>
      <c r="O35" s="1124"/>
      <c r="P35" s="1004" t="s">
        <v>3685</v>
      </c>
      <c r="Q35" s="1170">
        <v>42461</v>
      </c>
      <c r="R35" s="1170">
        <v>43921</v>
      </c>
      <c r="S35" s="1169"/>
    </row>
    <row r="36" spans="1:19" ht="37.15" customHeight="1">
      <c r="A36" s="1134">
        <v>31</v>
      </c>
      <c r="B36" s="1189" t="s">
        <v>3914</v>
      </c>
      <c r="C36" s="1174" t="s">
        <v>3915</v>
      </c>
      <c r="D36" s="1182" t="s">
        <v>3912</v>
      </c>
      <c r="E36" s="1181">
        <v>42461</v>
      </c>
      <c r="F36" s="1181">
        <v>44286</v>
      </c>
      <c r="G36" s="1151" t="s">
        <v>3423</v>
      </c>
      <c r="H36" s="1180" t="s">
        <v>3896</v>
      </c>
      <c r="I36" s="1188">
        <v>1.2</v>
      </c>
      <c r="J36" s="1143">
        <f>M36*85/100</f>
        <v>114843.5</v>
      </c>
      <c r="K36" s="1127">
        <f>M36*13/100</f>
        <v>17564.3</v>
      </c>
      <c r="L36" s="1127">
        <f>M36*2/100</f>
        <v>2702.2</v>
      </c>
      <c r="M36" s="1172">
        <v>135110</v>
      </c>
      <c r="N36" s="1171">
        <v>11959.23</v>
      </c>
      <c r="O36" s="1124"/>
      <c r="P36" s="1157" t="s">
        <v>3685</v>
      </c>
      <c r="Q36" s="1187">
        <v>42461</v>
      </c>
      <c r="R36" s="1187">
        <v>44286</v>
      </c>
      <c r="S36" s="1186"/>
    </row>
    <row r="37" spans="1:19" ht="40.5" customHeight="1">
      <c r="A37" s="1134">
        <v>32</v>
      </c>
      <c r="B37" s="1189" t="s">
        <v>3914</v>
      </c>
      <c r="C37" s="1176" t="s">
        <v>3913</v>
      </c>
      <c r="D37" s="1182" t="s">
        <v>3912</v>
      </c>
      <c r="E37" s="1181">
        <v>42461</v>
      </c>
      <c r="F37" s="1181">
        <v>44286</v>
      </c>
      <c r="G37" s="1151" t="s">
        <v>3423</v>
      </c>
      <c r="H37" s="1180" t="s">
        <v>3896</v>
      </c>
      <c r="I37" s="1188"/>
      <c r="J37" s="1143">
        <f>M37*85/100</f>
        <v>208144.6</v>
      </c>
      <c r="K37" s="1127">
        <f>M37*13/100</f>
        <v>31833.88</v>
      </c>
      <c r="L37" s="1127">
        <f>M37*2/100</f>
        <v>4897.5200000000004</v>
      </c>
      <c r="M37" s="1172">
        <v>244876</v>
      </c>
      <c r="N37" s="1171">
        <v>22356.46</v>
      </c>
      <c r="O37" s="1124"/>
      <c r="P37" s="1149"/>
      <c r="Q37" s="1178"/>
      <c r="R37" s="1178"/>
      <c r="S37" s="1177"/>
    </row>
    <row r="38" spans="1:19" ht="38.25">
      <c r="A38" s="1134">
        <v>33</v>
      </c>
      <c r="B38" s="1133" t="s">
        <v>3911</v>
      </c>
      <c r="C38" s="1174" t="s">
        <v>3910</v>
      </c>
      <c r="D38" s="1175" t="s">
        <v>3909</v>
      </c>
      <c r="E38" s="1170">
        <v>42736</v>
      </c>
      <c r="F38" s="1170">
        <v>44561</v>
      </c>
      <c r="G38" s="1004" t="s">
        <v>3685</v>
      </c>
      <c r="H38" s="1174" t="s">
        <v>3294</v>
      </c>
      <c r="I38" s="1173">
        <v>3.1</v>
      </c>
      <c r="J38" s="1143">
        <f>M38*85/100</f>
        <v>182329.25</v>
      </c>
      <c r="K38" s="1127">
        <f>M38*13/100</f>
        <v>27885.65</v>
      </c>
      <c r="L38" s="1127">
        <f>M38*2/100</f>
        <v>4290.1000000000004</v>
      </c>
      <c r="M38" s="1127">
        <v>214505</v>
      </c>
      <c r="N38" s="1171">
        <v>14983.64</v>
      </c>
      <c r="O38" s="1124"/>
      <c r="P38" s="1004" t="s">
        <v>3685</v>
      </c>
      <c r="Q38" s="1170">
        <v>42736</v>
      </c>
      <c r="R38" s="1170">
        <v>44561</v>
      </c>
      <c r="S38" s="1169"/>
    </row>
    <row r="39" spans="1:19" ht="38.25">
      <c r="A39" s="1134">
        <v>34</v>
      </c>
      <c r="B39" s="1133" t="s">
        <v>3908</v>
      </c>
      <c r="C39" s="1174" t="s">
        <v>3759</v>
      </c>
      <c r="D39" s="1175" t="s">
        <v>3907</v>
      </c>
      <c r="E39" s="1170">
        <v>42736</v>
      </c>
      <c r="F39" s="1170">
        <v>44561</v>
      </c>
      <c r="G39" s="1004" t="s">
        <v>3685</v>
      </c>
      <c r="H39" s="1174" t="s">
        <v>3861</v>
      </c>
      <c r="I39" s="1173">
        <v>2.1</v>
      </c>
      <c r="J39" s="1143">
        <f>M39*85/100</f>
        <v>181066.15</v>
      </c>
      <c r="K39" s="1127">
        <f>M39*13/100</f>
        <v>27692.47</v>
      </c>
      <c r="L39" s="1127">
        <f>M39*2/100</f>
        <v>4260.38</v>
      </c>
      <c r="M39" s="1172">
        <v>213019</v>
      </c>
      <c r="N39" s="1171">
        <v>17283.310000000001</v>
      </c>
      <c r="O39" s="1124"/>
      <c r="P39" s="1004" t="s">
        <v>3685</v>
      </c>
      <c r="Q39" s="1170">
        <v>42736</v>
      </c>
      <c r="R39" s="1170">
        <v>44561</v>
      </c>
      <c r="S39" s="1169"/>
    </row>
    <row r="40" spans="1:19" ht="25.5">
      <c r="A40" s="1134">
        <v>35</v>
      </c>
      <c r="B40" s="1133" t="s">
        <v>3906</v>
      </c>
      <c r="C40" s="1174" t="s">
        <v>3905</v>
      </c>
      <c r="D40" s="1175" t="s">
        <v>3904</v>
      </c>
      <c r="E40" s="1170">
        <v>42461</v>
      </c>
      <c r="F40" s="1170">
        <v>44286</v>
      </c>
      <c r="G40" s="1004" t="s">
        <v>3423</v>
      </c>
      <c r="H40" s="1174" t="s">
        <v>3853</v>
      </c>
      <c r="I40" s="1173">
        <v>3.1</v>
      </c>
      <c r="J40" s="1143">
        <f>M40*85/100</f>
        <v>125150.6</v>
      </c>
      <c r="K40" s="1127">
        <f>M40*13/100</f>
        <v>19140.68</v>
      </c>
      <c r="L40" s="1127">
        <f>M40*2/100</f>
        <v>2944.72</v>
      </c>
      <c r="M40" s="1172">
        <v>147236</v>
      </c>
      <c r="N40" s="1171">
        <v>13747.93</v>
      </c>
      <c r="O40" s="1124"/>
      <c r="P40" s="1004" t="s">
        <v>3685</v>
      </c>
      <c r="Q40" s="1170">
        <v>42461</v>
      </c>
      <c r="R40" s="1170">
        <v>44286</v>
      </c>
      <c r="S40" s="1169"/>
    </row>
    <row r="41" spans="1:19" ht="51">
      <c r="A41" s="1134">
        <v>36</v>
      </c>
      <c r="B41" s="1133" t="s">
        <v>3903</v>
      </c>
      <c r="C41" s="1174" t="s">
        <v>3902</v>
      </c>
      <c r="D41" s="1175" t="s">
        <v>3901</v>
      </c>
      <c r="E41" s="1170">
        <v>42461</v>
      </c>
      <c r="F41" s="1170">
        <v>43921</v>
      </c>
      <c r="G41" s="1004" t="s">
        <v>3423</v>
      </c>
      <c r="H41" s="1174" t="s">
        <v>3900</v>
      </c>
      <c r="I41" s="1173">
        <v>3.1</v>
      </c>
      <c r="J41" s="1143">
        <f>M41*85/100</f>
        <v>146401.45000000001</v>
      </c>
      <c r="K41" s="1127">
        <f>M41*13/100</f>
        <v>22390.81</v>
      </c>
      <c r="L41" s="1127">
        <f>M41*2/100</f>
        <v>3444.74</v>
      </c>
      <c r="M41" s="1172">
        <v>172237</v>
      </c>
      <c r="N41" s="1171">
        <v>16194.22</v>
      </c>
      <c r="O41" s="1124"/>
      <c r="P41" s="1004" t="s">
        <v>3685</v>
      </c>
      <c r="Q41" s="1170">
        <v>42461</v>
      </c>
      <c r="R41" s="1170">
        <v>43921</v>
      </c>
      <c r="S41" s="1169"/>
    </row>
    <row r="42" spans="1:19" ht="38.25">
      <c r="A42" s="1134">
        <v>37</v>
      </c>
      <c r="B42" s="1133" t="s">
        <v>3899</v>
      </c>
      <c r="C42" s="1174" t="s">
        <v>3898</v>
      </c>
      <c r="D42" s="1175" t="s">
        <v>3897</v>
      </c>
      <c r="E42" s="1170">
        <v>42461</v>
      </c>
      <c r="F42" s="1170">
        <v>44286</v>
      </c>
      <c r="G42" s="1004" t="s">
        <v>3423</v>
      </c>
      <c r="H42" s="1174" t="s">
        <v>3896</v>
      </c>
      <c r="I42" s="1173">
        <v>1.1000000000000001</v>
      </c>
      <c r="J42" s="1143">
        <f>M42*85/100</f>
        <v>114962.5</v>
      </c>
      <c r="K42" s="1127">
        <f>M42*13/100</f>
        <v>17582.5</v>
      </c>
      <c r="L42" s="1127">
        <f>M42*2/100</f>
        <v>2705</v>
      </c>
      <c r="M42" s="1172">
        <v>135250</v>
      </c>
      <c r="N42" s="1171">
        <v>15567.6</v>
      </c>
      <c r="O42" s="1124"/>
      <c r="P42" s="1004" t="s">
        <v>3685</v>
      </c>
      <c r="Q42" s="1170">
        <v>42461</v>
      </c>
      <c r="R42" s="1170">
        <v>44286</v>
      </c>
      <c r="S42" s="1169"/>
    </row>
    <row r="43" spans="1:19" ht="25.5">
      <c r="A43" s="1134">
        <v>38</v>
      </c>
      <c r="B43" s="1133" t="s">
        <v>3895</v>
      </c>
      <c r="C43" s="1174" t="s">
        <v>3792</v>
      </c>
      <c r="D43" s="1175" t="s">
        <v>3894</v>
      </c>
      <c r="E43" s="1170">
        <v>42461</v>
      </c>
      <c r="F43" s="1170">
        <v>43921</v>
      </c>
      <c r="G43" s="1004" t="s">
        <v>3423</v>
      </c>
      <c r="H43" s="1174" t="s">
        <v>3881</v>
      </c>
      <c r="I43" s="1173">
        <v>4.2</v>
      </c>
      <c r="J43" s="1143">
        <f>M43*85/100</f>
        <v>119896.75</v>
      </c>
      <c r="K43" s="1127">
        <f>M43*13/100</f>
        <v>18337.150000000001</v>
      </c>
      <c r="L43" s="1127">
        <f>M43*2/100</f>
        <v>2821.1</v>
      </c>
      <c r="M43" s="1172">
        <v>141055</v>
      </c>
      <c r="N43" s="1171">
        <v>17564.46</v>
      </c>
      <c r="O43" s="1124"/>
      <c r="P43" s="1004" t="s">
        <v>3685</v>
      </c>
      <c r="Q43" s="1170">
        <v>42461</v>
      </c>
      <c r="R43" s="1170">
        <v>43921</v>
      </c>
      <c r="S43" s="1169"/>
    </row>
    <row r="44" spans="1:19" ht="25.5">
      <c r="A44" s="1134">
        <v>39</v>
      </c>
      <c r="B44" s="1133" t="s">
        <v>3893</v>
      </c>
      <c r="C44" s="1174" t="s">
        <v>3892</v>
      </c>
      <c r="D44" s="1175" t="s">
        <v>3891</v>
      </c>
      <c r="E44" s="1170">
        <v>42736</v>
      </c>
      <c r="F44" s="1170">
        <v>44377</v>
      </c>
      <c r="G44" s="1004" t="s">
        <v>3685</v>
      </c>
      <c r="H44" s="1174" t="s">
        <v>3890</v>
      </c>
      <c r="I44" s="1173">
        <v>2.1</v>
      </c>
      <c r="J44" s="1143">
        <f>M44*75/100</f>
        <v>69988.5</v>
      </c>
      <c r="K44" s="1127">
        <f>M44*13/100</f>
        <v>12131.34</v>
      </c>
      <c r="L44" s="1127">
        <f>M44*12/100</f>
        <v>11198.16</v>
      </c>
      <c r="M44" s="1172">
        <v>93318</v>
      </c>
      <c r="N44" s="1171">
        <v>10436.08</v>
      </c>
      <c r="O44" s="1124"/>
      <c r="P44" s="1004" t="s">
        <v>3685</v>
      </c>
      <c r="Q44" s="1170">
        <v>42736</v>
      </c>
      <c r="R44" s="1170">
        <v>44377</v>
      </c>
      <c r="S44" s="1169"/>
    </row>
    <row r="45" spans="1:19" ht="15.75">
      <c r="A45" s="1134">
        <v>40</v>
      </c>
      <c r="B45" s="1133" t="s">
        <v>3889</v>
      </c>
      <c r="C45" s="1136" t="s">
        <v>3482</v>
      </c>
      <c r="D45" s="1175" t="s">
        <v>3888</v>
      </c>
      <c r="E45" s="1170">
        <v>42461</v>
      </c>
      <c r="F45" s="1170">
        <v>44104</v>
      </c>
      <c r="G45" s="1004" t="s">
        <v>3423</v>
      </c>
      <c r="H45" s="1136" t="s">
        <v>3676</v>
      </c>
      <c r="I45" s="1173">
        <v>2.1</v>
      </c>
      <c r="J45" s="1143">
        <f>M45*85/100</f>
        <v>96513.25</v>
      </c>
      <c r="K45" s="1127">
        <f>M45*13/100</f>
        <v>14760.85</v>
      </c>
      <c r="L45" s="1127">
        <f>M45*2/100</f>
        <v>2270.9</v>
      </c>
      <c r="M45" s="1172">
        <v>113545</v>
      </c>
      <c r="N45" s="1171"/>
      <c r="O45" s="1124"/>
      <c r="P45" s="1004" t="s">
        <v>3685</v>
      </c>
      <c r="Q45" s="1170">
        <v>42461</v>
      </c>
      <c r="R45" s="1170">
        <v>44104</v>
      </c>
      <c r="S45" s="1169"/>
    </row>
    <row r="46" spans="1:19" ht="38.25">
      <c r="A46" s="1134">
        <v>41</v>
      </c>
      <c r="B46" s="1133" t="s">
        <v>3887</v>
      </c>
      <c r="C46" s="1174" t="s">
        <v>3886</v>
      </c>
      <c r="D46" s="1175" t="s">
        <v>3885</v>
      </c>
      <c r="E46" s="1170">
        <v>42736</v>
      </c>
      <c r="F46" s="1170">
        <v>44561</v>
      </c>
      <c r="G46" s="1004" t="s">
        <v>3685</v>
      </c>
      <c r="H46" s="1174" t="s">
        <v>3884</v>
      </c>
      <c r="I46" s="1173">
        <v>3.1</v>
      </c>
      <c r="J46" s="1143">
        <f>M46*85/100</f>
        <v>99404.95</v>
      </c>
      <c r="K46" s="1127">
        <f>M46*13/100</f>
        <v>15203.11</v>
      </c>
      <c r="L46" s="1127">
        <f>M46*2/100</f>
        <v>2338.94</v>
      </c>
      <c r="M46" s="1172">
        <v>116947</v>
      </c>
      <c r="N46" s="1171"/>
      <c r="O46" s="1124"/>
      <c r="P46" s="1004" t="s">
        <v>3685</v>
      </c>
      <c r="Q46" s="1170">
        <v>42736</v>
      </c>
      <c r="R46" s="1170">
        <v>44561</v>
      </c>
      <c r="S46" s="1169"/>
    </row>
    <row r="47" spans="1:19" ht="25.5">
      <c r="A47" s="1134">
        <v>42</v>
      </c>
      <c r="B47" s="1133" t="s">
        <v>3883</v>
      </c>
      <c r="C47" s="1174" t="s">
        <v>3879</v>
      </c>
      <c r="D47" s="1175" t="s">
        <v>3882</v>
      </c>
      <c r="E47" s="1170">
        <v>42736</v>
      </c>
      <c r="F47" s="1170">
        <v>44196</v>
      </c>
      <c r="G47" s="1004" t="s">
        <v>3423</v>
      </c>
      <c r="H47" s="1174" t="s">
        <v>3881</v>
      </c>
      <c r="I47" s="1173">
        <v>4.0999999999999996</v>
      </c>
      <c r="J47" s="1143">
        <f>M47*85/100</f>
        <v>143743.5</v>
      </c>
      <c r="K47" s="1127">
        <f>M47*13/100</f>
        <v>21984.3</v>
      </c>
      <c r="L47" s="1127">
        <f>M47*2/100</f>
        <v>3382.2</v>
      </c>
      <c r="M47" s="1127">
        <v>169110</v>
      </c>
      <c r="N47" s="1171">
        <f>18978.28+3006.02</f>
        <v>21984.3</v>
      </c>
      <c r="O47" s="1124"/>
      <c r="P47" s="1004" t="s">
        <v>3685</v>
      </c>
      <c r="Q47" s="1170">
        <v>42736</v>
      </c>
      <c r="R47" s="1170">
        <v>44196</v>
      </c>
      <c r="S47" s="1169"/>
    </row>
    <row r="48" spans="1:19" ht="25.5">
      <c r="A48" s="1134">
        <v>43</v>
      </c>
      <c r="B48" s="1133" t="s">
        <v>3880</v>
      </c>
      <c r="C48" s="1174" t="s">
        <v>3879</v>
      </c>
      <c r="D48" s="1175" t="s">
        <v>3878</v>
      </c>
      <c r="E48" s="1170">
        <v>42461</v>
      </c>
      <c r="F48" s="1170">
        <v>43921</v>
      </c>
      <c r="G48" s="1004" t="s">
        <v>3423</v>
      </c>
      <c r="H48" s="1174" t="s">
        <v>3861</v>
      </c>
      <c r="I48" s="1173">
        <v>2.1</v>
      </c>
      <c r="J48" s="1143">
        <f>M48*85/100</f>
        <v>74971.7</v>
      </c>
      <c r="K48" s="1127">
        <f>M48*13/100</f>
        <v>11466.26</v>
      </c>
      <c r="L48" s="1127">
        <f>M48*2/100</f>
        <v>1764.04</v>
      </c>
      <c r="M48" s="1172">
        <v>88202</v>
      </c>
      <c r="N48" s="1171">
        <f>9180.1+2268.29</f>
        <v>11448.39</v>
      </c>
      <c r="O48" s="1124"/>
      <c r="P48" s="1004" t="s">
        <v>3685</v>
      </c>
      <c r="Q48" s="1170">
        <v>42461</v>
      </c>
      <c r="R48" s="1170">
        <v>43921</v>
      </c>
      <c r="S48" s="1169"/>
    </row>
    <row r="49" spans="1:19" ht="37.5" customHeight="1">
      <c r="A49" s="1134">
        <v>44</v>
      </c>
      <c r="B49" s="1175" t="s">
        <v>3876</v>
      </c>
      <c r="C49" s="1174" t="s">
        <v>3877</v>
      </c>
      <c r="D49" s="1182" t="s">
        <v>3874</v>
      </c>
      <c r="E49" s="1181">
        <v>42461</v>
      </c>
      <c r="F49" s="1181">
        <v>44286</v>
      </c>
      <c r="G49" s="1151" t="s">
        <v>3423</v>
      </c>
      <c r="H49" s="1180" t="s">
        <v>3873</v>
      </c>
      <c r="I49" s="1179">
        <v>3.1</v>
      </c>
      <c r="J49" s="1143">
        <f>M49*85/100</f>
        <v>95907.199999999997</v>
      </c>
      <c r="K49" s="1127">
        <f>M49*13/100</f>
        <v>14668.16</v>
      </c>
      <c r="L49" s="1127">
        <f>M49*2/100</f>
        <v>2256.64</v>
      </c>
      <c r="M49" s="1172">
        <v>112832</v>
      </c>
      <c r="N49" s="1171">
        <v>7063.99</v>
      </c>
      <c r="O49" s="1124"/>
      <c r="P49" s="1157" t="s">
        <v>3685</v>
      </c>
      <c r="Q49" s="1187">
        <v>42461</v>
      </c>
      <c r="R49" s="1187">
        <v>44286</v>
      </c>
      <c r="S49" s="1186"/>
    </row>
    <row r="50" spans="1:19" ht="25.5" customHeight="1">
      <c r="A50" s="1134">
        <v>45</v>
      </c>
      <c r="B50" s="1175" t="s">
        <v>3876</v>
      </c>
      <c r="C50" s="1174" t="s">
        <v>3441</v>
      </c>
      <c r="D50" s="1182" t="s">
        <v>3874</v>
      </c>
      <c r="E50" s="1181">
        <v>42461</v>
      </c>
      <c r="F50" s="1181">
        <v>44286</v>
      </c>
      <c r="G50" s="1151" t="s">
        <v>3423</v>
      </c>
      <c r="H50" s="1180" t="s">
        <v>3873</v>
      </c>
      <c r="I50" s="1179">
        <v>3.1</v>
      </c>
      <c r="J50" s="1143">
        <f>M50*85/100</f>
        <v>194524.2</v>
      </c>
      <c r="K50" s="1127">
        <f>M50*13/100</f>
        <v>29750.76</v>
      </c>
      <c r="L50" s="1127">
        <f>M50*2/100</f>
        <v>4577.04</v>
      </c>
      <c r="M50" s="1172">
        <v>228852</v>
      </c>
      <c r="N50" s="1171">
        <v>10453.02</v>
      </c>
      <c r="O50" s="1124"/>
      <c r="P50" s="1185"/>
      <c r="Q50" s="1184"/>
      <c r="R50" s="1184"/>
      <c r="S50" s="1183"/>
    </row>
    <row r="51" spans="1:19" ht="25.5" customHeight="1">
      <c r="A51" s="1134">
        <v>46</v>
      </c>
      <c r="B51" s="1175" t="s">
        <v>3876</v>
      </c>
      <c r="C51" s="1174" t="s">
        <v>3875</v>
      </c>
      <c r="D51" s="1182" t="s">
        <v>3874</v>
      </c>
      <c r="E51" s="1181">
        <v>42461</v>
      </c>
      <c r="F51" s="1181">
        <v>44286</v>
      </c>
      <c r="G51" s="1151" t="s">
        <v>3423</v>
      </c>
      <c r="H51" s="1180" t="s">
        <v>3873</v>
      </c>
      <c r="I51" s="1179">
        <v>3.1</v>
      </c>
      <c r="J51" s="1143">
        <f>M51*85/100</f>
        <v>5053.25</v>
      </c>
      <c r="K51" s="1127">
        <f>M51*13/100</f>
        <v>772.85</v>
      </c>
      <c r="L51" s="1127">
        <f>M51*2/100</f>
        <v>118.9</v>
      </c>
      <c r="M51" s="1172">
        <v>5945</v>
      </c>
      <c r="N51" s="1171"/>
      <c r="O51" s="1124"/>
      <c r="P51" s="1149"/>
      <c r="Q51" s="1178"/>
      <c r="R51" s="1178"/>
      <c r="S51" s="1177"/>
    </row>
    <row r="52" spans="1:19" ht="15.75">
      <c r="A52" s="1134">
        <v>47</v>
      </c>
      <c r="B52" s="1133" t="s">
        <v>3872</v>
      </c>
      <c r="C52" s="1174" t="s">
        <v>3800</v>
      </c>
      <c r="D52" s="1175" t="s">
        <v>3871</v>
      </c>
      <c r="E52" s="1170">
        <v>42736</v>
      </c>
      <c r="F52" s="1170">
        <v>44561</v>
      </c>
      <c r="G52" s="1004" t="s">
        <v>3685</v>
      </c>
      <c r="H52" s="1174" t="s">
        <v>3870</v>
      </c>
      <c r="I52" s="1173">
        <v>2.1</v>
      </c>
      <c r="J52" s="1143">
        <f>M52*85/100</f>
        <v>113813.3</v>
      </c>
      <c r="K52" s="1127">
        <f>M52*13/100</f>
        <v>17406.740000000002</v>
      </c>
      <c r="L52" s="1127">
        <f>M52*2/100</f>
        <v>2677.96</v>
      </c>
      <c r="M52" s="1172">
        <v>133898</v>
      </c>
      <c r="N52" s="1171">
        <v>15911.61</v>
      </c>
      <c r="O52" s="1124"/>
      <c r="P52" s="1004" t="s">
        <v>3685</v>
      </c>
      <c r="Q52" s="1170">
        <v>42736</v>
      </c>
      <c r="R52" s="1170">
        <v>44561</v>
      </c>
      <c r="S52" s="1169"/>
    </row>
    <row r="53" spans="1:19" ht="25.5">
      <c r="A53" s="1134">
        <v>48</v>
      </c>
      <c r="B53" s="1133" t="s">
        <v>3869</v>
      </c>
      <c r="C53" s="1176" t="s">
        <v>3868</v>
      </c>
      <c r="D53" s="1175" t="s">
        <v>3867</v>
      </c>
      <c r="E53" s="1170">
        <v>42736</v>
      </c>
      <c r="F53" s="1170">
        <v>44377</v>
      </c>
      <c r="G53" s="1004" t="s">
        <v>3685</v>
      </c>
      <c r="H53" s="1176" t="s">
        <v>3866</v>
      </c>
      <c r="I53" s="1173">
        <v>1.2</v>
      </c>
      <c r="J53" s="1143">
        <f>M53*75/100</f>
        <v>86127.75</v>
      </c>
      <c r="K53" s="1127">
        <f>M53*13/100</f>
        <v>14928.81</v>
      </c>
      <c r="L53" s="1127">
        <f>M53*12/100</f>
        <v>13780.44</v>
      </c>
      <c r="M53" s="1172">
        <v>114837</v>
      </c>
      <c r="N53" s="1171">
        <v>12074.91</v>
      </c>
      <c r="O53" s="1124"/>
      <c r="P53" s="1004" t="s">
        <v>3685</v>
      </c>
      <c r="Q53" s="1170">
        <v>42736</v>
      </c>
      <c r="R53" s="1170">
        <v>44377</v>
      </c>
      <c r="S53" s="1169"/>
    </row>
    <row r="54" spans="1:19" ht="25.5">
      <c r="A54" s="1134">
        <v>49</v>
      </c>
      <c r="B54" s="1133" t="s">
        <v>3865</v>
      </c>
      <c r="C54" s="1174" t="s">
        <v>3722</v>
      </c>
      <c r="D54" s="1175" t="s">
        <v>3864</v>
      </c>
      <c r="E54" s="1170">
        <v>42736</v>
      </c>
      <c r="F54" s="1170">
        <v>44377</v>
      </c>
      <c r="G54" s="1004" t="s">
        <v>3685</v>
      </c>
      <c r="H54" s="1174" t="s">
        <v>3645</v>
      </c>
      <c r="I54" s="1173">
        <v>3.1</v>
      </c>
      <c r="J54" s="1143">
        <f>M54*85/100</f>
        <v>116838.45</v>
      </c>
      <c r="K54" s="1127">
        <f>M54*13/100</f>
        <v>17869.41</v>
      </c>
      <c r="L54" s="1127">
        <f>M54*2/100</f>
        <v>2749.14</v>
      </c>
      <c r="M54" s="1172">
        <v>137457</v>
      </c>
      <c r="N54" s="1171">
        <v>14201.92</v>
      </c>
      <c r="O54" s="1124"/>
      <c r="P54" s="1004" t="s">
        <v>3685</v>
      </c>
      <c r="Q54" s="1170">
        <v>42736</v>
      </c>
      <c r="R54" s="1170">
        <v>44377</v>
      </c>
      <c r="S54" s="1169"/>
    </row>
    <row r="55" spans="1:19" ht="38.25">
      <c r="A55" s="1134">
        <v>50</v>
      </c>
      <c r="B55" s="1133" t="s">
        <v>3863</v>
      </c>
      <c r="C55" s="1174" t="s">
        <v>3759</v>
      </c>
      <c r="D55" s="1175" t="s">
        <v>3862</v>
      </c>
      <c r="E55" s="1170">
        <v>42461</v>
      </c>
      <c r="F55" s="1170">
        <v>44286</v>
      </c>
      <c r="G55" s="1004" t="s">
        <v>3423</v>
      </c>
      <c r="H55" s="1174" t="s">
        <v>3861</v>
      </c>
      <c r="I55" s="1173">
        <v>3.1</v>
      </c>
      <c r="J55" s="1143">
        <f>M55*85/100</f>
        <v>130169</v>
      </c>
      <c r="K55" s="1127">
        <f>M55*13/100</f>
        <v>19908.2</v>
      </c>
      <c r="L55" s="1127">
        <f>M55*2/100</f>
        <v>3062.8</v>
      </c>
      <c r="M55" s="1172">
        <v>153140</v>
      </c>
      <c r="N55" s="1171">
        <v>13898.3</v>
      </c>
      <c r="O55" s="1124"/>
      <c r="P55" s="1004" t="s">
        <v>3685</v>
      </c>
      <c r="Q55" s="1170">
        <v>42461</v>
      </c>
      <c r="R55" s="1170">
        <v>44286</v>
      </c>
      <c r="S55" s="1169"/>
    </row>
    <row r="56" spans="1:19" ht="25.5">
      <c r="A56" s="1134">
        <v>51</v>
      </c>
      <c r="B56" s="1133" t="s">
        <v>3860</v>
      </c>
      <c r="C56" s="1174" t="s">
        <v>3859</v>
      </c>
      <c r="D56" s="1175" t="s">
        <v>3858</v>
      </c>
      <c r="E56" s="1170">
        <v>42461</v>
      </c>
      <c r="F56" s="1170">
        <v>44286</v>
      </c>
      <c r="G56" s="1004" t="s">
        <v>3423</v>
      </c>
      <c r="H56" s="1174" t="s">
        <v>3857</v>
      </c>
      <c r="I56" s="1173">
        <v>2.1</v>
      </c>
      <c r="J56" s="1143">
        <f>M56*85/100</f>
        <v>95244.2</v>
      </c>
      <c r="K56" s="1127">
        <f>M56*13/100</f>
        <v>14566.76</v>
      </c>
      <c r="L56" s="1127">
        <f>M56*2/100</f>
        <v>2241.04</v>
      </c>
      <c r="M56" s="1172">
        <v>112052</v>
      </c>
      <c r="N56" s="1171">
        <v>10239.91</v>
      </c>
      <c r="O56" s="1124"/>
      <c r="P56" s="1004" t="s">
        <v>3685</v>
      </c>
      <c r="Q56" s="1170">
        <v>42461</v>
      </c>
      <c r="R56" s="1170">
        <v>44286</v>
      </c>
      <c r="S56" s="1169"/>
    </row>
    <row r="57" spans="1:19" ht="38.25">
      <c r="A57" s="1134">
        <v>52</v>
      </c>
      <c r="B57" s="1133" t="s">
        <v>3856</v>
      </c>
      <c r="C57" s="1174" t="s">
        <v>3855</v>
      </c>
      <c r="D57" s="1175" t="s">
        <v>3854</v>
      </c>
      <c r="E57" s="1170">
        <v>42736</v>
      </c>
      <c r="F57" s="1170">
        <v>44561</v>
      </c>
      <c r="G57" s="1004" t="s">
        <v>3685</v>
      </c>
      <c r="H57" s="1174" t="s">
        <v>3853</v>
      </c>
      <c r="I57" s="1173">
        <v>3.1</v>
      </c>
      <c r="J57" s="1143">
        <f>M57*85/100</f>
        <v>207223.2</v>
      </c>
      <c r="K57" s="1127">
        <f>M57*13/100</f>
        <v>31692.959999999999</v>
      </c>
      <c r="L57" s="1127">
        <f>M57*2/100</f>
        <v>4875.84</v>
      </c>
      <c r="M57" s="1172">
        <v>243792</v>
      </c>
      <c r="N57" s="1171">
        <v>27096.54</v>
      </c>
      <c r="O57" s="1124"/>
      <c r="P57" s="1123" t="s">
        <v>3685</v>
      </c>
      <c r="Q57" s="1170">
        <v>42736</v>
      </c>
      <c r="R57" s="1170">
        <v>44561</v>
      </c>
      <c r="S57" s="1169"/>
    </row>
    <row r="58" spans="1:19" ht="29.65" customHeight="1">
      <c r="A58" s="1134">
        <v>53</v>
      </c>
      <c r="B58" s="1131" t="s">
        <v>3851</v>
      </c>
      <c r="C58" s="1130" t="s">
        <v>3852</v>
      </c>
      <c r="D58" s="1166" t="s">
        <v>3849</v>
      </c>
      <c r="E58" s="1122">
        <v>43252</v>
      </c>
      <c r="F58" s="1122">
        <v>44712</v>
      </c>
      <c r="G58" s="1004" t="s">
        <v>3685</v>
      </c>
      <c r="H58" s="1130" t="s">
        <v>3697</v>
      </c>
      <c r="I58" s="1129" t="s">
        <v>3687</v>
      </c>
      <c r="J58" s="1143">
        <f>M58*75/100</f>
        <v>49716</v>
      </c>
      <c r="K58" s="1127">
        <f>M58*13/100</f>
        <v>8617.44</v>
      </c>
      <c r="L58" s="1127">
        <f>M58*2/100</f>
        <v>1325.76</v>
      </c>
      <c r="M58" s="1150">
        <v>66288</v>
      </c>
      <c r="N58" s="1125"/>
      <c r="O58" s="1124"/>
      <c r="P58" s="1123" t="s">
        <v>3685</v>
      </c>
      <c r="Q58" s="1122">
        <v>43252</v>
      </c>
      <c r="R58" s="1122">
        <v>44712</v>
      </c>
      <c r="S58" s="1121"/>
    </row>
    <row r="59" spans="1:19" ht="38.65" customHeight="1">
      <c r="A59" s="1134">
        <v>54</v>
      </c>
      <c r="B59" s="1131" t="s">
        <v>3851</v>
      </c>
      <c r="C59" s="1130" t="s">
        <v>3850</v>
      </c>
      <c r="D59" s="1166" t="s">
        <v>3849</v>
      </c>
      <c r="E59" s="1122">
        <v>43252</v>
      </c>
      <c r="F59" s="1122">
        <v>44712</v>
      </c>
      <c r="G59" s="1004" t="s">
        <v>3685</v>
      </c>
      <c r="H59" s="1130" t="s">
        <v>3697</v>
      </c>
      <c r="I59" s="1129" t="s">
        <v>3687</v>
      </c>
      <c r="J59" s="1143">
        <f>M59*85/100</f>
        <v>67126.2</v>
      </c>
      <c r="K59" s="1127">
        <f>M59*13/100</f>
        <v>10266.36</v>
      </c>
      <c r="L59" s="1127">
        <f>M59*2/100</f>
        <v>1579.44</v>
      </c>
      <c r="M59" s="1150">
        <v>78972</v>
      </c>
      <c r="N59" s="1125"/>
      <c r="O59" s="1124"/>
      <c r="P59" s="1123" t="s">
        <v>3685</v>
      </c>
      <c r="Q59" s="1122">
        <v>43252</v>
      </c>
      <c r="R59" s="1122">
        <v>44712</v>
      </c>
      <c r="S59" s="1121"/>
    </row>
    <row r="60" spans="1:19" ht="25.5">
      <c r="A60" s="1134">
        <v>55</v>
      </c>
      <c r="B60" s="1133" t="s">
        <v>3848</v>
      </c>
      <c r="C60" s="1130" t="s">
        <v>3847</v>
      </c>
      <c r="D60" s="1131" t="s">
        <v>3846</v>
      </c>
      <c r="E60" s="1122">
        <v>43252</v>
      </c>
      <c r="F60" s="1122">
        <v>44895</v>
      </c>
      <c r="G60" s="1004" t="s">
        <v>3685</v>
      </c>
      <c r="H60" s="1130" t="s">
        <v>3688</v>
      </c>
      <c r="I60" s="1129" t="s">
        <v>3728</v>
      </c>
      <c r="J60" s="1143">
        <f>M60*85/100</f>
        <v>124204.55</v>
      </c>
      <c r="K60" s="1127">
        <f>M60*13/100</f>
        <v>18995.990000000002</v>
      </c>
      <c r="L60" s="1127">
        <f>M60*2/100</f>
        <v>2922.46</v>
      </c>
      <c r="M60" s="1150">
        <v>146123</v>
      </c>
      <c r="N60" s="1125"/>
      <c r="O60" s="1124"/>
      <c r="P60" s="1123" t="s">
        <v>3685</v>
      </c>
      <c r="Q60" s="1122">
        <v>43252</v>
      </c>
      <c r="R60" s="1122">
        <v>44895</v>
      </c>
      <c r="S60" s="1121"/>
    </row>
    <row r="61" spans="1:19" ht="40.5" customHeight="1">
      <c r="A61" s="1134">
        <v>56</v>
      </c>
      <c r="B61" s="1131" t="s">
        <v>3844</v>
      </c>
      <c r="C61" s="1130" t="s">
        <v>3845</v>
      </c>
      <c r="D61" s="1166" t="s">
        <v>3842</v>
      </c>
      <c r="E61" s="1122">
        <v>43252</v>
      </c>
      <c r="F61" s="1122">
        <v>44895</v>
      </c>
      <c r="G61" s="1004" t="s">
        <v>3685</v>
      </c>
      <c r="H61" s="1130" t="s">
        <v>3724</v>
      </c>
      <c r="I61" s="1129" t="s">
        <v>3705</v>
      </c>
      <c r="J61" s="1128">
        <v>73822.5</v>
      </c>
      <c r="K61" s="1127">
        <f>M61*13/100</f>
        <v>11290.5</v>
      </c>
      <c r="L61" s="1127">
        <f>M61*2/100</f>
        <v>1737</v>
      </c>
      <c r="M61" s="1126">
        <v>86850</v>
      </c>
      <c r="N61" s="1125"/>
      <c r="O61" s="1124"/>
      <c r="P61" s="1123" t="s">
        <v>3685</v>
      </c>
      <c r="Q61" s="1122">
        <v>43252</v>
      </c>
      <c r="R61" s="1122">
        <v>44895</v>
      </c>
      <c r="S61" s="1121"/>
    </row>
    <row r="62" spans="1:19" ht="37.5" customHeight="1">
      <c r="A62" s="1134">
        <v>57</v>
      </c>
      <c r="B62" s="1131" t="s">
        <v>3844</v>
      </c>
      <c r="C62" s="1130" t="s">
        <v>3843</v>
      </c>
      <c r="D62" s="1166" t="s">
        <v>3842</v>
      </c>
      <c r="E62" s="1122">
        <v>43252</v>
      </c>
      <c r="F62" s="1122">
        <v>44895</v>
      </c>
      <c r="G62" s="1004" t="s">
        <v>3685</v>
      </c>
      <c r="H62" s="1130" t="s">
        <v>3724</v>
      </c>
      <c r="I62" s="1129" t="s">
        <v>3705</v>
      </c>
      <c r="J62" s="1128">
        <v>69713.600000000006</v>
      </c>
      <c r="K62" s="1127">
        <f>M62*13/100</f>
        <v>10662.08</v>
      </c>
      <c r="L62" s="1127">
        <f>M62*2/100</f>
        <v>1640.32</v>
      </c>
      <c r="M62" s="1126">
        <v>82016</v>
      </c>
      <c r="N62" s="1125"/>
      <c r="O62" s="1124"/>
      <c r="P62" s="1123" t="s">
        <v>3685</v>
      </c>
      <c r="Q62" s="1122">
        <v>43252</v>
      </c>
      <c r="R62" s="1122">
        <v>44895</v>
      </c>
      <c r="S62" s="1121"/>
    </row>
    <row r="63" spans="1:19" ht="38.25">
      <c r="A63" s="1134">
        <v>58</v>
      </c>
      <c r="B63" s="1133" t="s">
        <v>3841</v>
      </c>
      <c r="C63" s="1130" t="s">
        <v>3840</v>
      </c>
      <c r="D63" s="1131" t="s">
        <v>3839</v>
      </c>
      <c r="E63" s="1122">
        <v>43252</v>
      </c>
      <c r="F63" s="1122">
        <v>45077</v>
      </c>
      <c r="G63" s="1004" t="s">
        <v>3685</v>
      </c>
      <c r="H63" s="1130" t="s">
        <v>3838</v>
      </c>
      <c r="I63" s="1129" t="s">
        <v>3687</v>
      </c>
      <c r="J63" s="1128">
        <v>167682.04999999999</v>
      </c>
      <c r="K63" s="1127">
        <f>M63*13/100</f>
        <v>25645.49</v>
      </c>
      <c r="L63" s="1127">
        <f>M63*2/100</f>
        <v>3945.46</v>
      </c>
      <c r="M63" s="1126">
        <v>197273</v>
      </c>
      <c r="N63" s="1125"/>
      <c r="O63" s="1124"/>
      <c r="P63" s="1123" t="s">
        <v>3685</v>
      </c>
      <c r="Q63" s="1122">
        <v>43252</v>
      </c>
      <c r="R63" s="1122">
        <v>45077</v>
      </c>
      <c r="S63" s="1121"/>
    </row>
    <row r="64" spans="1:19" ht="25.5">
      <c r="A64" s="1134">
        <v>59</v>
      </c>
      <c r="B64" s="1133" t="s">
        <v>3837</v>
      </c>
      <c r="C64" s="1130" t="s">
        <v>3836</v>
      </c>
      <c r="D64" s="1131" t="s">
        <v>3835</v>
      </c>
      <c r="E64" s="1122">
        <v>43252</v>
      </c>
      <c r="F64" s="1122">
        <v>45077</v>
      </c>
      <c r="G64" s="1004" t="s">
        <v>3685</v>
      </c>
      <c r="H64" s="1130" t="s">
        <v>3688</v>
      </c>
      <c r="I64" s="1129" t="s">
        <v>3732</v>
      </c>
      <c r="J64" s="1128">
        <v>119000</v>
      </c>
      <c r="K64" s="1127">
        <f>M64*13/100</f>
        <v>18200</v>
      </c>
      <c r="L64" s="1127">
        <f>M64*2/100</f>
        <v>2800</v>
      </c>
      <c r="M64" s="1126">
        <v>140000</v>
      </c>
      <c r="N64" s="1125"/>
      <c r="O64" s="1124"/>
      <c r="P64" s="1123" t="s">
        <v>3685</v>
      </c>
      <c r="Q64" s="1122">
        <v>43252</v>
      </c>
      <c r="R64" s="1122">
        <v>45077</v>
      </c>
      <c r="S64" s="1121"/>
    </row>
    <row r="65" spans="1:19" ht="25.5">
      <c r="A65" s="1134">
        <v>60</v>
      </c>
      <c r="B65" s="1133" t="s">
        <v>3834</v>
      </c>
      <c r="C65" s="1130" t="s">
        <v>3833</v>
      </c>
      <c r="D65" s="1131" t="s">
        <v>3832</v>
      </c>
      <c r="E65" s="1122">
        <v>43252</v>
      </c>
      <c r="F65" s="1122">
        <v>44895</v>
      </c>
      <c r="G65" s="1004" t="s">
        <v>3685</v>
      </c>
      <c r="H65" s="1130" t="s">
        <v>3697</v>
      </c>
      <c r="I65" s="1129" t="s">
        <v>3728</v>
      </c>
      <c r="J65" s="1128">
        <v>125754.1</v>
      </c>
      <c r="K65" s="1127">
        <f>M65*13/100</f>
        <v>19232.98</v>
      </c>
      <c r="L65" s="1127">
        <f>M65*2/100</f>
        <v>2958.92</v>
      </c>
      <c r="M65" s="1126">
        <v>147946</v>
      </c>
      <c r="N65" s="1125"/>
      <c r="O65" s="1124"/>
      <c r="P65" s="1123" t="s">
        <v>3685</v>
      </c>
      <c r="Q65" s="1122">
        <v>43252</v>
      </c>
      <c r="R65" s="1122">
        <v>44895</v>
      </c>
      <c r="S65" s="1121"/>
    </row>
    <row r="66" spans="1:19" ht="38.25">
      <c r="A66" s="1134">
        <v>61</v>
      </c>
      <c r="B66" s="1133" t="s">
        <v>3831</v>
      </c>
      <c r="C66" s="1130" t="s">
        <v>3830</v>
      </c>
      <c r="D66" s="1131" t="s">
        <v>3829</v>
      </c>
      <c r="E66" s="1122">
        <v>43252</v>
      </c>
      <c r="F66" s="1122">
        <v>44895</v>
      </c>
      <c r="G66" s="1004" t="s">
        <v>3685</v>
      </c>
      <c r="H66" s="1130" t="s">
        <v>3733</v>
      </c>
      <c r="I66" s="1129" t="s">
        <v>3732</v>
      </c>
      <c r="J66" s="1128">
        <v>87180.25</v>
      </c>
      <c r="K66" s="1127">
        <f>M66*13/100</f>
        <v>13333.45</v>
      </c>
      <c r="L66" s="1127">
        <f>M66*2/100</f>
        <v>2051.3000000000002</v>
      </c>
      <c r="M66" s="1126">
        <v>102565</v>
      </c>
      <c r="N66" s="1125"/>
      <c r="O66" s="1124"/>
      <c r="P66" s="1123" t="s">
        <v>3685</v>
      </c>
      <c r="Q66" s="1122">
        <v>43252</v>
      </c>
      <c r="R66" s="1122">
        <v>44895</v>
      </c>
      <c r="S66" s="1121"/>
    </row>
    <row r="67" spans="1:19" ht="51">
      <c r="A67" s="1134">
        <v>62</v>
      </c>
      <c r="B67" s="1133" t="s">
        <v>3828</v>
      </c>
      <c r="C67" s="1168" t="s">
        <v>3808</v>
      </c>
      <c r="D67" s="1131" t="s">
        <v>3827</v>
      </c>
      <c r="E67" s="1122">
        <v>43252</v>
      </c>
      <c r="F67" s="1122">
        <v>44895</v>
      </c>
      <c r="G67" s="1004" t="s">
        <v>3685</v>
      </c>
      <c r="H67" s="1130" t="s">
        <v>3724</v>
      </c>
      <c r="I67" s="1129" t="s">
        <v>3687</v>
      </c>
      <c r="J67" s="1143">
        <f>M67*85/100</f>
        <v>104522.8</v>
      </c>
      <c r="K67" s="1127">
        <f>M67*13/100</f>
        <v>15985.84</v>
      </c>
      <c r="L67" s="1127">
        <f>M67*2/100</f>
        <v>2459.36</v>
      </c>
      <c r="M67" s="1150">
        <v>122968</v>
      </c>
      <c r="N67" s="1125">
        <v>13762.92</v>
      </c>
      <c r="O67" s="1124"/>
      <c r="P67" s="1123" t="s">
        <v>3685</v>
      </c>
      <c r="Q67" s="1122">
        <v>43252</v>
      </c>
      <c r="R67" s="1122">
        <v>44895</v>
      </c>
      <c r="S67" s="1121"/>
    </row>
    <row r="68" spans="1:19" ht="25.5">
      <c r="A68" s="1134">
        <v>63</v>
      </c>
      <c r="B68" s="1133" t="s">
        <v>3826</v>
      </c>
      <c r="C68" s="1168" t="s">
        <v>3792</v>
      </c>
      <c r="D68" s="1131" t="s">
        <v>3825</v>
      </c>
      <c r="E68" s="1122">
        <v>43252</v>
      </c>
      <c r="F68" s="1122">
        <v>45077</v>
      </c>
      <c r="G68" s="1004" t="s">
        <v>3685</v>
      </c>
      <c r="H68" s="1130" t="s">
        <v>3776</v>
      </c>
      <c r="I68" s="1129" t="s">
        <v>3728</v>
      </c>
      <c r="J68" s="1143">
        <f>M68*85/100</f>
        <v>174428.5</v>
      </c>
      <c r="K68" s="1127">
        <f>M68*13/100</f>
        <v>26677.3</v>
      </c>
      <c r="L68" s="1127">
        <f>M68*2/100</f>
        <v>4104.2</v>
      </c>
      <c r="M68" s="1126">
        <v>205210</v>
      </c>
      <c r="N68" s="1125"/>
      <c r="O68" s="1124"/>
      <c r="P68" s="1123" t="s">
        <v>3685</v>
      </c>
      <c r="Q68" s="1122">
        <v>43252</v>
      </c>
      <c r="R68" s="1122">
        <v>45077</v>
      </c>
      <c r="S68" s="1121"/>
    </row>
    <row r="69" spans="1:19" ht="15.75">
      <c r="A69" s="1134">
        <v>64</v>
      </c>
      <c r="B69" s="1133" t="s">
        <v>3824</v>
      </c>
      <c r="C69" s="1168" t="s">
        <v>3505</v>
      </c>
      <c r="D69" s="1131" t="s">
        <v>3823</v>
      </c>
      <c r="E69" s="1122">
        <v>43252</v>
      </c>
      <c r="F69" s="1122">
        <v>45077</v>
      </c>
      <c r="G69" s="1004" t="s">
        <v>3685</v>
      </c>
      <c r="H69" s="1130" t="s">
        <v>3697</v>
      </c>
      <c r="I69" s="1129" t="s">
        <v>3732</v>
      </c>
      <c r="J69" s="1143">
        <f>M69*85/100</f>
        <v>125253.45</v>
      </c>
      <c r="K69" s="1127">
        <f>M69*13/100</f>
        <v>19156.41</v>
      </c>
      <c r="L69" s="1127">
        <f>M69*2/100</f>
        <v>2947.14</v>
      </c>
      <c r="M69" s="1126">
        <v>147357</v>
      </c>
      <c r="N69" s="1125"/>
      <c r="O69" s="1124"/>
      <c r="P69" s="1123" t="s">
        <v>3685</v>
      </c>
      <c r="Q69" s="1122">
        <v>43252</v>
      </c>
      <c r="R69" s="1122">
        <v>45077</v>
      </c>
      <c r="S69" s="1121"/>
    </row>
    <row r="70" spans="1:19" ht="25.5">
      <c r="A70" s="1134">
        <v>65</v>
      </c>
      <c r="B70" s="1133" t="s">
        <v>3822</v>
      </c>
      <c r="C70" s="1168" t="s">
        <v>3821</v>
      </c>
      <c r="D70" s="1131" t="s">
        <v>3820</v>
      </c>
      <c r="E70" s="1122">
        <v>43252</v>
      </c>
      <c r="F70" s="1122">
        <v>44895</v>
      </c>
      <c r="G70" s="1004" t="s">
        <v>3685</v>
      </c>
      <c r="H70" s="1130" t="s">
        <v>3688</v>
      </c>
      <c r="I70" s="1129" t="s">
        <v>3687</v>
      </c>
      <c r="J70" s="1143">
        <f>M70*85/100</f>
        <v>278762.59999999998</v>
      </c>
      <c r="K70" s="1127">
        <f>M70*13/100</f>
        <v>42634.28</v>
      </c>
      <c r="L70" s="1127">
        <f>M70*2/100</f>
        <v>6559.12</v>
      </c>
      <c r="M70" s="1150">
        <v>327956</v>
      </c>
      <c r="N70" s="1125"/>
      <c r="O70" s="1124"/>
      <c r="P70" s="1123" t="s">
        <v>3685</v>
      </c>
      <c r="Q70" s="1122">
        <v>43252</v>
      </c>
      <c r="R70" s="1122">
        <v>44895</v>
      </c>
      <c r="S70" s="1121"/>
    </row>
    <row r="71" spans="1:19" ht="38.25">
      <c r="A71" s="1134">
        <v>66</v>
      </c>
      <c r="B71" s="1133" t="s">
        <v>3819</v>
      </c>
      <c r="C71" s="1168" t="s">
        <v>3707</v>
      </c>
      <c r="D71" s="1131" t="s">
        <v>3818</v>
      </c>
      <c r="E71" s="1122">
        <v>43252</v>
      </c>
      <c r="F71" s="1122">
        <v>44895</v>
      </c>
      <c r="G71" s="1004" t="s">
        <v>3685</v>
      </c>
      <c r="H71" s="1130" t="s">
        <v>3688</v>
      </c>
      <c r="I71" s="1129" t="s">
        <v>3701</v>
      </c>
      <c r="J71" s="1143">
        <f>M71*85/100</f>
        <v>127500</v>
      </c>
      <c r="K71" s="1127">
        <f>M71*13/100</f>
        <v>19500</v>
      </c>
      <c r="L71" s="1127">
        <f>M71*2/100</f>
        <v>3000</v>
      </c>
      <c r="M71" s="1126">
        <v>150000</v>
      </c>
      <c r="N71" s="1125"/>
      <c r="O71" s="1124"/>
      <c r="P71" s="1123" t="s">
        <v>3685</v>
      </c>
      <c r="Q71" s="1122">
        <v>43252</v>
      </c>
      <c r="R71" s="1122">
        <v>44895</v>
      </c>
      <c r="S71" s="1121"/>
    </row>
    <row r="72" spans="1:19" ht="23.65" customHeight="1">
      <c r="A72" s="1134">
        <v>67</v>
      </c>
      <c r="B72" s="1131" t="s">
        <v>3817</v>
      </c>
      <c r="C72" s="1168" t="s">
        <v>3798</v>
      </c>
      <c r="D72" s="1166" t="s">
        <v>3815</v>
      </c>
      <c r="E72" s="1122">
        <v>43252</v>
      </c>
      <c r="F72" s="1122">
        <v>44712</v>
      </c>
      <c r="G72" s="1004" t="s">
        <v>3685</v>
      </c>
      <c r="H72" s="1130" t="s">
        <v>3688</v>
      </c>
      <c r="I72" s="1129" t="s">
        <v>3705</v>
      </c>
      <c r="J72" s="1143">
        <f>M72*85/100</f>
        <v>73892.2</v>
      </c>
      <c r="K72" s="1127">
        <f>M72*13/100</f>
        <v>11301.16</v>
      </c>
      <c r="L72" s="1127">
        <f>M72*2/100</f>
        <v>1738.64</v>
      </c>
      <c r="M72" s="1150">
        <v>86932</v>
      </c>
      <c r="N72" s="1125"/>
      <c r="O72" s="1124"/>
      <c r="P72" s="1123" t="s">
        <v>3685</v>
      </c>
      <c r="Q72" s="1122">
        <v>43252</v>
      </c>
      <c r="R72" s="1122">
        <v>44712</v>
      </c>
      <c r="S72" s="1121"/>
    </row>
    <row r="73" spans="1:19" ht="31.5" customHeight="1">
      <c r="A73" s="1134">
        <v>68</v>
      </c>
      <c r="B73" s="1131" t="s">
        <v>3817</v>
      </c>
      <c r="C73" s="1168" t="s">
        <v>3816</v>
      </c>
      <c r="D73" s="1166" t="s">
        <v>3815</v>
      </c>
      <c r="E73" s="1122">
        <v>43252</v>
      </c>
      <c r="F73" s="1122">
        <v>44712</v>
      </c>
      <c r="G73" s="1004" t="s">
        <v>3685</v>
      </c>
      <c r="H73" s="1130" t="s">
        <v>3776</v>
      </c>
      <c r="I73" s="1129" t="s">
        <v>3705</v>
      </c>
      <c r="J73" s="1143">
        <f>M73*85/100</f>
        <v>104325.6</v>
      </c>
      <c r="K73" s="1127">
        <f>M73*13/100</f>
        <v>15955.68</v>
      </c>
      <c r="L73" s="1127">
        <f>M73*2/100</f>
        <v>2454.7199999999998</v>
      </c>
      <c r="M73" s="1150">
        <v>122736</v>
      </c>
      <c r="N73" s="1125">
        <f>9103.79+2962.6</f>
        <v>12066.390000000001</v>
      </c>
      <c r="O73" s="1124"/>
      <c r="P73" s="1123" t="s">
        <v>3685</v>
      </c>
      <c r="Q73" s="1122">
        <v>43252</v>
      </c>
      <c r="R73" s="1122">
        <v>44712</v>
      </c>
      <c r="S73" s="1121"/>
    </row>
    <row r="74" spans="1:19" ht="15.75">
      <c r="A74" s="1134">
        <v>69</v>
      </c>
      <c r="B74" s="1133" t="s">
        <v>3814</v>
      </c>
      <c r="C74" s="1168" t="s">
        <v>3813</v>
      </c>
      <c r="D74" s="1131" t="s">
        <v>3812</v>
      </c>
      <c r="E74" s="1122">
        <v>43252</v>
      </c>
      <c r="F74" s="1122">
        <v>44712</v>
      </c>
      <c r="G74" s="1004" t="s">
        <v>3685</v>
      </c>
      <c r="H74" s="1130" t="s">
        <v>3697</v>
      </c>
      <c r="I74" s="1129" t="s">
        <v>3732</v>
      </c>
      <c r="J74" s="1143">
        <f>M74*85/100</f>
        <v>107721.35</v>
      </c>
      <c r="K74" s="1127">
        <f>M74*13/100</f>
        <v>16475.03</v>
      </c>
      <c r="L74" s="1127">
        <f>M74*2/100</f>
        <v>2534.62</v>
      </c>
      <c r="M74" s="1150">
        <v>126731</v>
      </c>
      <c r="N74" s="1125"/>
      <c r="O74" s="1124"/>
      <c r="P74" s="1123" t="s">
        <v>3685</v>
      </c>
      <c r="Q74" s="1122">
        <v>43252</v>
      </c>
      <c r="R74" s="1122">
        <v>44712</v>
      </c>
      <c r="S74" s="1121"/>
    </row>
    <row r="75" spans="1:19" ht="33.75" customHeight="1">
      <c r="A75" s="1134">
        <v>70</v>
      </c>
      <c r="B75" s="1133" t="s">
        <v>3811</v>
      </c>
      <c r="C75" s="1130" t="s">
        <v>3707</v>
      </c>
      <c r="D75" s="1131" t="s">
        <v>3810</v>
      </c>
      <c r="E75" s="1122">
        <v>43252</v>
      </c>
      <c r="F75" s="1122">
        <v>45077</v>
      </c>
      <c r="G75" s="1004" t="s">
        <v>3685</v>
      </c>
      <c r="H75" s="1130" t="s">
        <v>3688</v>
      </c>
      <c r="I75" s="1129" t="s">
        <v>3687</v>
      </c>
      <c r="J75" s="1143">
        <f>M75*85/100</f>
        <v>159198.20000000001</v>
      </c>
      <c r="K75" s="1127">
        <f>M75*13/100</f>
        <v>24347.96</v>
      </c>
      <c r="L75" s="1127">
        <f>M75*2/100</f>
        <v>3745.84</v>
      </c>
      <c r="M75" s="1150">
        <v>187292</v>
      </c>
      <c r="N75" s="1125"/>
      <c r="O75" s="1124"/>
      <c r="P75" s="1123" t="s">
        <v>3685</v>
      </c>
      <c r="Q75" s="1122">
        <v>43252</v>
      </c>
      <c r="R75" s="1122">
        <v>45077</v>
      </c>
      <c r="S75" s="1121"/>
    </row>
    <row r="76" spans="1:19" ht="45.75" customHeight="1">
      <c r="A76" s="1134">
        <v>71</v>
      </c>
      <c r="B76" s="1133" t="s">
        <v>3809</v>
      </c>
      <c r="C76" s="1130" t="s">
        <v>3808</v>
      </c>
      <c r="D76" s="1131" t="s">
        <v>3807</v>
      </c>
      <c r="E76" s="1122">
        <v>43252</v>
      </c>
      <c r="F76" s="1122">
        <v>45077</v>
      </c>
      <c r="G76" s="1004" t="s">
        <v>3685</v>
      </c>
      <c r="H76" s="1130" t="s">
        <v>3724</v>
      </c>
      <c r="I76" s="1129" t="s">
        <v>3732</v>
      </c>
      <c r="J76" s="1143">
        <f>M76*85/100</f>
        <v>156145</v>
      </c>
      <c r="K76" s="1127">
        <f>M76*13/100</f>
        <v>23881</v>
      </c>
      <c r="L76" s="1127">
        <f>M76*2/100</f>
        <v>3674</v>
      </c>
      <c r="M76" s="1167">
        <v>183700</v>
      </c>
      <c r="N76" s="1125"/>
      <c r="O76" s="1124"/>
      <c r="P76" s="1123" t="s">
        <v>3685</v>
      </c>
      <c r="Q76" s="1122">
        <v>43252</v>
      </c>
      <c r="R76" s="1122">
        <v>45077</v>
      </c>
      <c r="S76" s="1121"/>
    </row>
    <row r="77" spans="1:19" ht="15.75">
      <c r="A77" s="1134">
        <v>72</v>
      </c>
      <c r="B77" s="1133" t="s">
        <v>3806</v>
      </c>
      <c r="C77" s="1130" t="s">
        <v>3805</v>
      </c>
      <c r="D77" s="1131" t="s">
        <v>3804</v>
      </c>
      <c r="E77" s="1122">
        <v>43252</v>
      </c>
      <c r="F77" s="1122">
        <v>44895</v>
      </c>
      <c r="G77" s="1004" t="s">
        <v>3685</v>
      </c>
      <c r="H77" s="1130" t="s">
        <v>3733</v>
      </c>
      <c r="I77" s="1129" t="s">
        <v>3701</v>
      </c>
      <c r="J77" s="1143">
        <f>M77*85/100</f>
        <v>127585</v>
      </c>
      <c r="K77" s="1127">
        <f>M77*13/100</f>
        <v>19513</v>
      </c>
      <c r="L77" s="1127">
        <f>M77*2/100</f>
        <v>3002</v>
      </c>
      <c r="M77" s="1126">
        <v>150100</v>
      </c>
      <c r="N77" s="1125"/>
      <c r="O77" s="1124"/>
      <c r="P77" s="1123" t="s">
        <v>3685</v>
      </c>
      <c r="Q77" s="1122">
        <v>43252</v>
      </c>
      <c r="R77" s="1122">
        <v>44895</v>
      </c>
      <c r="S77" s="1121"/>
    </row>
    <row r="78" spans="1:19" ht="15.75">
      <c r="A78" s="1134">
        <v>73</v>
      </c>
      <c r="B78" s="1133" t="s">
        <v>3803</v>
      </c>
      <c r="C78" s="1130" t="s">
        <v>3802</v>
      </c>
      <c r="D78" s="1131" t="s">
        <v>3801</v>
      </c>
      <c r="E78" s="1122">
        <v>43252</v>
      </c>
      <c r="F78" s="1122">
        <v>44895</v>
      </c>
      <c r="G78" s="1004" t="s">
        <v>3685</v>
      </c>
      <c r="H78" s="1130" t="s">
        <v>3697</v>
      </c>
      <c r="I78" s="1129" t="s">
        <v>3687</v>
      </c>
      <c r="J78" s="1143">
        <f>M78*85/100</f>
        <v>192615.1</v>
      </c>
      <c r="K78" s="1127">
        <f>M78*13/100</f>
        <v>29458.78</v>
      </c>
      <c r="L78" s="1127">
        <f>M78*2/100</f>
        <v>4532.12</v>
      </c>
      <c r="M78" s="1150">
        <v>226606</v>
      </c>
      <c r="N78" s="1125"/>
      <c r="O78" s="1124"/>
      <c r="P78" s="1123" t="s">
        <v>3685</v>
      </c>
      <c r="Q78" s="1122">
        <v>43252</v>
      </c>
      <c r="R78" s="1122">
        <v>44895</v>
      </c>
      <c r="S78" s="1121"/>
    </row>
    <row r="79" spans="1:19" ht="21.75" customHeight="1">
      <c r="A79" s="1134">
        <v>74</v>
      </c>
      <c r="B79" s="1131" t="s">
        <v>3799</v>
      </c>
      <c r="C79" s="1130" t="s">
        <v>3800</v>
      </c>
      <c r="D79" s="1166" t="s">
        <v>3797</v>
      </c>
      <c r="E79" s="1122">
        <v>43252</v>
      </c>
      <c r="F79" s="1122">
        <v>44895</v>
      </c>
      <c r="G79" s="1004" t="s">
        <v>3685</v>
      </c>
      <c r="H79" s="1130" t="s">
        <v>3688</v>
      </c>
      <c r="I79" s="1129" t="s">
        <v>3701</v>
      </c>
      <c r="J79" s="1143">
        <f>M79*85/100</f>
        <v>60117.1</v>
      </c>
      <c r="K79" s="1127">
        <f>M79*13/100</f>
        <v>9194.3799999999992</v>
      </c>
      <c r="L79" s="1127">
        <f>M79*2/100</f>
        <v>1414.52</v>
      </c>
      <c r="M79" s="1150">
        <v>70726</v>
      </c>
      <c r="N79" s="1125"/>
      <c r="O79" s="1124"/>
      <c r="P79" s="1123" t="s">
        <v>3685</v>
      </c>
      <c r="Q79" s="1122">
        <v>43252</v>
      </c>
      <c r="R79" s="1122">
        <v>44895</v>
      </c>
      <c r="S79" s="1121"/>
    </row>
    <row r="80" spans="1:19" ht="23.65" customHeight="1">
      <c r="A80" s="1134">
        <v>75</v>
      </c>
      <c r="B80" s="1131" t="s">
        <v>3799</v>
      </c>
      <c r="C80" s="1130" t="s">
        <v>3798</v>
      </c>
      <c r="D80" s="1166" t="s">
        <v>3797</v>
      </c>
      <c r="E80" s="1122">
        <v>43252</v>
      </c>
      <c r="F80" s="1122">
        <v>44895</v>
      </c>
      <c r="G80" s="1004" t="s">
        <v>3685</v>
      </c>
      <c r="H80" s="1130" t="s">
        <v>3688</v>
      </c>
      <c r="I80" s="1129" t="s">
        <v>3701</v>
      </c>
      <c r="J80" s="1143">
        <f>M80*85/100</f>
        <v>69511.3</v>
      </c>
      <c r="K80" s="1127">
        <f>M80*13/100</f>
        <v>10631.14</v>
      </c>
      <c r="L80" s="1127">
        <f>M80*2/100</f>
        <v>1635.56</v>
      </c>
      <c r="M80" s="1150">
        <v>81778</v>
      </c>
      <c r="N80" s="1125"/>
      <c r="O80" s="1124"/>
      <c r="P80" s="1123" t="s">
        <v>3685</v>
      </c>
      <c r="Q80" s="1122">
        <v>43252</v>
      </c>
      <c r="R80" s="1122">
        <v>44895</v>
      </c>
      <c r="S80" s="1121"/>
    </row>
    <row r="81" spans="1:19" ht="38.25">
      <c r="A81" s="1134">
        <v>76</v>
      </c>
      <c r="B81" s="1133" t="s">
        <v>3796</v>
      </c>
      <c r="C81" s="1130" t="s">
        <v>3795</v>
      </c>
      <c r="D81" s="1131" t="s">
        <v>3794</v>
      </c>
      <c r="E81" s="1122">
        <v>43252</v>
      </c>
      <c r="F81" s="1122">
        <v>45077</v>
      </c>
      <c r="G81" s="1004" t="s">
        <v>3685</v>
      </c>
      <c r="H81" s="1130" t="s">
        <v>3724</v>
      </c>
      <c r="I81" s="1129" t="s">
        <v>3732</v>
      </c>
      <c r="J81" s="1143">
        <f>M81*85/100</f>
        <v>166175</v>
      </c>
      <c r="K81" s="1127">
        <f>M81*13/100</f>
        <v>25415</v>
      </c>
      <c r="L81" s="1127">
        <f>M81*2/100</f>
        <v>3910</v>
      </c>
      <c r="M81" s="1126">
        <v>195500</v>
      </c>
      <c r="N81" s="1125"/>
      <c r="O81" s="1124"/>
      <c r="P81" s="1123" t="s">
        <v>3685</v>
      </c>
      <c r="Q81" s="1122">
        <v>43252</v>
      </c>
      <c r="R81" s="1122">
        <v>45077</v>
      </c>
      <c r="S81" s="1121"/>
    </row>
    <row r="82" spans="1:19" ht="25.5">
      <c r="A82" s="1134">
        <v>77</v>
      </c>
      <c r="B82" s="1133" t="s">
        <v>3793</v>
      </c>
      <c r="C82" s="1130" t="s">
        <v>3792</v>
      </c>
      <c r="D82" s="1131" t="s">
        <v>3791</v>
      </c>
      <c r="E82" s="1122">
        <v>43252</v>
      </c>
      <c r="F82" s="1122">
        <v>45077</v>
      </c>
      <c r="G82" s="1004" t="s">
        <v>3685</v>
      </c>
      <c r="H82" s="1130" t="s">
        <v>3776</v>
      </c>
      <c r="I82" s="1129" t="s">
        <v>3790</v>
      </c>
      <c r="J82" s="1143">
        <f>M82*85/100</f>
        <v>167306.35</v>
      </c>
      <c r="K82" s="1127">
        <f>M82*13/100</f>
        <v>25588.03</v>
      </c>
      <c r="L82" s="1127">
        <f>M82*2/100</f>
        <v>3936.62</v>
      </c>
      <c r="M82" s="1126">
        <v>196831</v>
      </c>
      <c r="N82" s="1125"/>
      <c r="O82" s="1124"/>
      <c r="P82" s="1123" t="s">
        <v>3685</v>
      </c>
      <c r="Q82" s="1122">
        <v>43252</v>
      </c>
      <c r="R82" s="1122">
        <v>45077</v>
      </c>
      <c r="S82" s="1121"/>
    </row>
    <row r="83" spans="1:19" ht="38.25">
      <c r="A83" s="1134">
        <v>78</v>
      </c>
      <c r="B83" s="1133" t="s">
        <v>3789</v>
      </c>
      <c r="C83" s="1130" t="s">
        <v>3707</v>
      </c>
      <c r="D83" s="1131" t="s">
        <v>3788</v>
      </c>
      <c r="E83" s="1122">
        <v>43252</v>
      </c>
      <c r="F83" s="1122">
        <v>45077</v>
      </c>
      <c r="G83" s="1004" t="s">
        <v>3685</v>
      </c>
      <c r="H83" s="1130" t="s">
        <v>3688</v>
      </c>
      <c r="I83" s="1129" t="s">
        <v>3732</v>
      </c>
      <c r="J83" s="1143">
        <f>M83*85/100</f>
        <v>149911.95000000001</v>
      </c>
      <c r="K83" s="1127">
        <f>M83*13/100</f>
        <v>22927.71</v>
      </c>
      <c r="L83" s="1127">
        <f>M83*2/100</f>
        <v>3527.34</v>
      </c>
      <c r="M83" s="1126">
        <v>176367</v>
      </c>
      <c r="N83" s="1125"/>
      <c r="O83" s="1124"/>
      <c r="P83" s="1123" t="s">
        <v>3685</v>
      </c>
      <c r="Q83" s="1122">
        <v>43252</v>
      </c>
      <c r="R83" s="1122">
        <v>45077</v>
      </c>
      <c r="S83" s="1121"/>
    </row>
    <row r="84" spans="1:19" ht="38.25">
      <c r="A84" s="1134">
        <v>79</v>
      </c>
      <c r="B84" s="1133" t="s">
        <v>3787</v>
      </c>
      <c r="C84" s="1130" t="s">
        <v>3751</v>
      </c>
      <c r="D84" s="1131" t="s">
        <v>3786</v>
      </c>
      <c r="E84" s="1122">
        <v>43252</v>
      </c>
      <c r="F84" s="1122">
        <v>45077</v>
      </c>
      <c r="G84" s="1004" t="s">
        <v>3685</v>
      </c>
      <c r="H84" s="1130" t="s">
        <v>3724</v>
      </c>
      <c r="I84" s="1129" t="s">
        <v>3701</v>
      </c>
      <c r="J84" s="1143">
        <f>M84*85/100</f>
        <v>131279.1</v>
      </c>
      <c r="K84" s="1127">
        <f>M84*13/100</f>
        <v>20077.98</v>
      </c>
      <c r="L84" s="1127">
        <f>M84*2/100</f>
        <v>3088.92</v>
      </c>
      <c r="M84" s="1126">
        <v>154446</v>
      </c>
      <c r="N84" s="1125"/>
      <c r="O84" s="1124"/>
      <c r="P84" s="1123" t="s">
        <v>3685</v>
      </c>
      <c r="Q84" s="1122">
        <v>43252</v>
      </c>
      <c r="R84" s="1122">
        <v>45077</v>
      </c>
      <c r="S84" s="1121"/>
    </row>
    <row r="85" spans="1:19" ht="25.5">
      <c r="A85" s="1134">
        <v>80</v>
      </c>
      <c r="B85" s="1133" t="s">
        <v>3785</v>
      </c>
      <c r="C85" s="1141" t="s">
        <v>3774</v>
      </c>
      <c r="D85" s="1142" t="s">
        <v>3784</v>
      </c>
      <c r="E85" s="1122">
        <v>43678</v>
      </c>
      <c r="F85" s="1122" t="s">
        <v>3693</v>
      </c>
      <c r="G85" s="1004" t="s">
        <v>3685</v>
      </c>
      <c r="H85" s="1141" t="s">
        <v>3718</v>
      </c>
      <c r="I85" s="1129" t="s">
        <v>3728</v>
      </c>
      <c r="J85" s="1143">
        <f>M85*85/100</f>
        <v>120173</v>
      </c>
      <c r="K85" s="1127">
        <f>M85*13/100</f>
        <v>18379.400000000001</v>
      </c>
      <c r="L85" s="1127">
        <f>M85*2/100</f>
        <v>2827.6</v>
      </c>
      <c r="M85" s="1126">
        <v>141380</v>
      </c>
      <c r="N85" s="1125"/>
      <c r="O85" s="1124"/>
      <c r="P85" s="1123" t="s">
        <v>3685</v>
      </c>
      <c r="Q85" s="1122">
        <v>43678</v>
      </c>
      <c r="R85" s="1122" t="s">
        <v>3693</v>
      </c>
      <c r="S85" s="1121"/>
    </row>
    <row r="86" spans="1:19" ht="38.25">
      <c r="A86" s="1134">
        <v>81</v>
      </c>
      <c r="B86" s="1133" t="s">
        <v>3783</v>
      </c>
      <c r="C86" s="1141" t="s">
        <v>3482</v>
      </c>
      <c r="D86" s="1142" t="s">
        <v>3782</v>
      </c>
      <c r="E86" s="1122">
        <v>43678</v>
      </c>
      <c r="F86" s="1122" t="s">
        <v>3693</v>
      </c>
      <c r="G86" s="1004" t="s">
        <v>3685</v>
      </c>
      <c r="H86" s="1141" t="s">
        <v>3697</v>
      </c>
      <c r="I86" s="1129" t="s">
        <v>3687</v>
      </c>
      <c r="J86" s="1143">
        <f>M86*85/100</f>
        <v>115146.95</v>
      </c>
      <c r="K86" s="1127">
        <f>M86*13/100</f>
        <v>17610.71</v>
      </c>
      <c r="L86" s="1127">
        <f>M86*2/100</f>
        <v>2709.34</v>
      </c>
      <c r="M86" s="1150">
        <v>135467</v>
      </c>
      <c r="N86" s="1125"/>
      <c r="O86" s="1124"/>
      <c r="P86" s="1123" t="s">
        <v>3685</v>
      </c>
      <c r="Q86" s="1122">
        <v>43678</v>
      </c>
      <c r="R86" s="1122" t="s">
        <v>3693</v>
      </c>
      <c r="S86" s="1121"/>
    </row>
    <row r="87" spans="1:19" ht="25.5">
      <c r="A87" s="1134">
        <v>82</v>
      </c>
      <c r="B87" s="1133" t="s">
        <v>3781</v>
      </c>
      <c r="C87" s="1141" t="s">
        <v>3722</v>
      </c>
      <c r="D87" s="1142" t="s">
        <v>3780</v>
      </c>
      <c r="E87" s="1122">
        <v>43678</v>
      </c>
      <c r="F87" s="1122" t="s">
        <v>3693</v>
      </c>
      <c r="G87" s="1004" t="s">
        <v>3685</v>
      </c>
      <c r="H87" s="1141" t="s">
        <v>3697</v>
      </c>
      <c r="I87" s="1129" t="s">
        <v>3701</v>
      </c>
      <c r="J87" s="1143">
        <f>M87*85/100</f>
        <v>138017.9</v>
      </c>
      <c r="K87" s="1127">
        <f>M87*13/100</f>
        <v>21108.62</v>
      </c>
      <c r="L87" s="1127">
        <f>M87*2/100</f>
        <v>3247.48</v>
      </c>
      <c r="M87" s="1150">
        <v>162374</v>
      </c>
      <c r="N87" s="1125"/>
      <c r="O87" s="1124"/>
      <c r="P87" s="1123" t="s">
        <v>3685</v>
      </c>
      <c r="Q87" s="1122">
        <v>43678</v>
      </c>
      <c r="R87" s="1122" t="s">
        <v>3693</v>
      </c>
      <c r="S87" s="1121"/>
    </row>
    <row r="88" spans="1:19" ht="25.5">
      <c r="A88" s="1134">
        <v>83</v>
      </c>
      <c r="B88" s="1133" t="s">
        <v>3779</v>
      </c>
      <c r="C88" s="1141" t="s">
        <v>3778</v>
      </c>
      <c r="D88" s="1142" t="s">
        <v>3777</v>
      </c>
      <c r="E88" s="1122">
        <v>43678</v>
      </c>
      <c r="F88" s="1122" t="s">
        <v>3693</v>
      </c>
      <c r="G88" s="1004" t="s">
        <v>3685</v>
      </c>
      <c r="H88" s="1141" t="s">
        <v>3776</v>
      </c>
      <c r="I88" s="1129" t="s">
        <v>3705</v>
      </c>
      <c r="J88" s="1143">
        <f>M88*85/100</f>
        <v>117087.5</v>
      </c>
      <c r="K88" s="1127">
        <f>M88*13/100</f>
        <v>17907.5</v>
      </c>
      <c r="L88" s="1127">
        <f>M88*2/100</f>
        <v>2755</v>
      </c>
      <c r="M88" s="1126">
        <v>137750</v>
      </c>
      <c r="N88" s="1125"/>
      <c r="O88" s="1124"/>
      <c r="P88" s="1123" t="s">
        <v>3685</v>
      </c>
      <c r="Q88" s="1122">
        <v>43678</v>
      </c>
      <c r="R88" s="1122" t="s">
        <v>3693</v>
      </c>
      <c r="S88" s="1121"/>
    </row>
    <row r="89" spans="1:19" ht="25.5">
      <c r="A89" s="1134">
        <v>84</v>
      </c>
      <c r="B89" s="1133" t="s">
        <v>3775</v>
      </c>
      <c r="C89" s="1141" t="s">
        <v>3774</v>
      </c>
      <c r="D89" s="1142" t="s">
        <v>3773</v>
      </c>
      <c r="E89" s="1122">
        <v>43678</v>
      </c>
      <c r="F89" s="1122" t="s">
        <v>3693</v>
      </c>
      <c r="G89" s="1004" t="s">
        <v>3685</v>
      </c>
      <c r="H89" s="1141" t="s">
        <v>3718</v>
      </c>
      <c r="I89" s="1129" t="s">
        <v>3728</v>
      </c>
      <c r="J89" s="1143">
        <f>M89*85/100</f>
        <v>109984.9</v>
      </c>
      <c r="K89" s="1127">
        <f>M89*13/100</f>
        <v>16821.22</v>
      </c>
      <c r="L89" s="1127">
        <f>M89*2/100</f>
        <v>2587.88</v>
      </c>
      <c r="M89" s="1126">
        <v>129394</v>
      </c>
      <c r="N89" s="1125"/>
      <c r="O89" s="1165"/>
      <c r="P89" s="1123" t="s">
        <v>3685</v>
      </c>
      <c r="Q89" s="1122">
        <v>43678</v>
      </c>
      <c r="R89" s="1122" t="s">
        <v>3693</v>
      </c>
      <c r="S89" s="1164"/>
    </row>
    <row r="90" spans="1:19" ht="42" customHeight="1">
      <c r="A90" s="1134">
        <v>85</v>
      </c>
      <c r="B90" s="1133" t="s">
        <v>3772</v>
      </c>
      <c r="C90" s="1141" t="s">
        <v>3771</v>
      </c>
      <c r="D90" s="1142" t="s">
        <v>3770</v>
      </c>
      <c r="E90" s="1122">
        <v>43678</v>
      </c>
      <c r="F90" s="1122" t="s">
        <v>3693</v>
      </c>
      <c r="G90" s="1004" t="s">
        <v>3685</v>
      </c>
      <c r="H90" s="1141" t="s">
        <v>3688</v>
      </c>
      <c r="I90" s="1129" t="s">
        <v>3732</v>
      </c>
      <c r="J90" s="1143">
        <f>M90*85/100</f>
        <v>94389.95</v>
      </c>
      <c r="K90" s="1127">
        <f>M90*13/100</f>
        <v>14436.11</v>
      </c>
      <c r="L90" s="1127">
        <f>M90*2/100</f>
        <v>2220.94</v>
      </c>
      <c r="M90" s="1150">
        <v>111047</v>
      </c>
      <c r="N90" s="1125"/>
      <c r="O90" s="964"/>
      <c r="P90" s="1123" t="s">
        <v>3685</v>
      </c>
      <c r="Q90" s="1122">
        <v>43678</v>
      </c>
      <c r="R90" s="1122" t="s">
        <v>3693</v>
      </c>
      <c r="S90" s="1163"/>
    </row>
    <row r="91" spans="1:19" ht="51" customHeight="1">
      <c r="A91" s="1134">
        <v>86</v>
      </c>
      <c r="B91" s="1155" t="s">
        <v>3769</v>
      </c>
      <c r="C91" s="1141" t="s">
        <v>3768</v>
      </c>
      <c r="D91" s="1162" t="s">
        <v>3766</v>
      </c>
      <c r="E91" s="1153">
        <v>43678</v>
      </c>
      <c r="F91" s="1122">
        <v>45138</v>
      </c>
      <c r="G91" s="1151" t="s">
        <v>3685</v>
      </c>
      <c r="H91" s="1141" t="s">
        <v>3688</v>
      </c>
      <c r="I91" s="1129" t="s">
        <v>3701</v>
      </c>
      <c r="J91" s="1143">
        <f>M91*75/100</f>
        <v>52687.5</v>
      </c>
      <c r="K91" s="1127">
        <f>M91*13/100</f>
        <v>9132.5</v>
      </c>
      <c r="L91" s="1127">
        <v>8670</v>
      </c>
      <c r="M91" s="1150">
        <v>70250</v>
      </c>
      <c r="N91" s="1125"/>
      <c r="O91" s="964"/>
      <c r="P91" s="1157" t="s">
        <v>3685</v>
      </c>
      <c r="Q91" s="1156">
        <v>43678</v>
      </c>
      <c r="R91" s="1156" t="s">
        <v>3693</v>
      </c>
    </row>
    <row r="92" spans="1:19" ht="26.65" customHeight="1">
      <c r="A92" s="1134">
        <v>87</v>
      </c>
      <c r="B92" s="1155"/>
      <c r="C92" s="1141" t="s">
        <v>3767</v>
      </c>
      <c r="D92" s="1162" t="s">
        <v>3766</v>
      </c>
      <c r="E92" s="1153">
        <v>43678</v>
      </c>
      <c r="F92" s="1122">
        <v>45138</v>
      </c>
      <c r="G92" s="1151" t="s">
        <v>3685</v>
      </c>
      <c r="H92" s="1141" t="s">
        <v>3733</v>
      </c>
      <c r="I92" s="1129" t="s">
        <v>3701</v>
      </c>
      <c r="J92" s="1143">
        <f>M92*85/100</f>
        <v>86827.5</v>
      </c>
      <c r="K92" s="1127">
        <f>M92*13/100</f>
        <v>13279.5</v>
      </c>
      <c r="L92" s="1127">
        <f>M92*2/100</f>
        <v>2043</v>
      </c>
      <c r="M92" s="1126">
        <v>102150</v>
      </c>
      <c r="N92" s="1125"/>
      <c r="O92" s="964"/>
      <c r="P92" s="1149"/>
      <c r="Q92" s="1148"/>
      <c r="R92" s="1148"/>
    </row>
    <row r="93" spans="1:19" ht="25.5" customHeight="1">
      <c r="A93" s="1134">
        <v>88</v>
      </c>
      <c r="B93" s="1133" t="s">
        <v>3765</v>
      </c>
      <c r="C93" s="1141" t="s">
        <v>3482</v>
      </c>
      <c r="D93" s="1142" t="s">
        <v>3764</v>
      </c>
      <c r="E93" s="1122">
        <v>43678</v>
      </c>
      <c r="F93" s="1122" t="s">
        <v>3693</v>
      </c>
      <c r="G93" s="1004" t="s">
        <v>3685</v>
      </c>
      <c r="H93" s="1141" t="s">
        <v>3697</v>
      </c>
      <c r="I93" s="1129" t="s">
        <v>3732</v>
      </c>
      <c r="J93" s="1143">
        <f>M93*85/100</f>
        <v>106335</v>
      </c>
      <c r="K93" s="1127">
        <f>M93*13/100</f>
        <v>16263</v>
      </c>
      <c r="L93" s="1127">
        <f>M93*2/100</f>
        <v>2502</v>
      </c>
      <c r="M93" s="1126">
        <v>125100</v>
      </c>
      <c r="N93" s="1125"/>
      <c r="O93" s="964"/>
      <c r="P93" s="1123" t="s">
        <v>3685</v>
      </c>
      <c r="Q93" s="1122">
        <v>43678</v>
      </c>
      <c r="R93" s="1122" t="s">
        <v>3693</v>
      </c>
    </row>
    <row r="94" spans="1:19" ht="29.25" customHeight="1">
      <c r="A94" s="1134">
        <v>89</v>
      </c>
      <c r="B94" s="1133" t="s">
        <v>3763</v>
      </c>
      <c r="C94" s="1141" t="s">
        <v>3762</v>
      </c>
      <c r="D94" s="1161" t="s">
        <v>3761</v>
      </c>
      <c r="E94" s="1122">
        <v>43678</v>
      </c>
      <c r="F94" s="1122" t="s">
        <v>3693</v>
      </c>
      <c r="G94" s="1004" t="s">
        <v>3685</v>
      </c>
      <c r="H94" s="1141" t="s">
        <v>3688</v>
      </c>
      <c r="I94" s="1129" t="s">
        <v>3687</v>
      </c>
      <c r="J94" s="1143">
        <f>M94*85/100</f>
        <v>115763.2</v>
      </c>
      <c r="K94" s="1127">
        <f>M94*13/100</f>
        <v>17704.96</v>
      </c>
      <c r="L94" s="1127">
        <f>M94*2/100</f>
        <v>2723.84</v>
      </c>
      <c r="M94" s="1126">
        <v>136192</v>
      </c>
      <c r="N94" s="1125"/>
      <c r="O94" s="964"/>
      <c r="P94" s="1123" t="s">
        <v>3685</v>
      </c>
      <c r="Q94" s="1122">
        <v>43678</v>
      </c>
      <c r="R94" s="1122" t="s">
        <v>3693</v>
      </c>
    </row>
    <row r="95" spans="1:19" ht="29.25" customHeight="1">
      <c r="A95" s="1134">
        <v>90</v>
      </c>
      <c r="B95" s="1160" t="s">
        <v>3760</v>
      </c>
      <c r="C95" s="1141" t="s">
        <v>3759</v>
      </c>
      <c r="D95" s="1159" t="s">
        <v>3758</v>
      </c>
      <c r="E95" s="1158">
        <v>43678</v>
      </c>
      <c r="F95" s="1158" t="s">
        <v>3693</v>
      </c>
      <c r="G95" s="1004" t="s">
        <v>3685</v>
      </c>
      <c r="H95" s="1141" t="s">
        <v>3718</v>
      </c>
      <c r="I95" s="1129" t="s">
        <v>3687</v>
      </c>
      <c r="J95" s="1143">
        <f>M95*85/100</f>
        <v>114877.5</v>
      </c>
      <c r="K95" s="1127">
        <f>M95*13/100</f>
        <v>17569.5</v>
      </c>
      <c r="L95" s="1127">
        <f>M95*2/100</f>
        <v>2703</v>
      </c>
      <c r="M95" s="1126">
        <v>135150</v>
      </c>
      <c r="N95" s="1125"/>
      <c r="O95" s="964"/>
      <c r="P95" s="1123" t="s">
        <v>3685</v>
      </c>
      <c r="Q95" s="1122">
        <v>43678</v>
      </c>
      <c r="R95" s="1122" t="s">
        <v>3693</v>
      </c>
    </row>
    <row r="96" spans="1:19" ht="29.25" customHeight="1">
      <c r="A96" s="1134">
        <v>91</v>
      </c>
      <c r="B96" s="1133" t="s">
        <v>3757</v>
      </c>
      <c r="C96" s="1141" t="s">
        <v>3441</v>
      </c>
      <c r="D96" s="1142" t="s">
        <v>3756</v>
      </c>
      <c r="E96" s="1122">
        <v>43678</v>
      </c>
      <c r="F96" s="1122" t="s">
        <v>3693</v>
      </c>
      <c r="G96" s="1004" t="s">
        <v>3685</v>
      </c>
      <c r="H96" s="1141" t="s">
        <v>3697</v>
      </c>
      <c r="I96" s="1129" t="s">
        <v>3705</v>
      </c>
      <c r="J96" s="1143">
        <f>M96*85/100</f>
        <v>137360</v>
      </c>
      <c r="K96" s="1127">
        <f>M96*13/100</f>
        <v>21008</v>
      </c>
      <c r="L96" s="1127">
        <f>M96*2/100</f>
        <v>3232</v>
      </c>
      <c r="M96" s="1126">
        <v>161600</v>
      </c>
      <c r="N96" s="1125"/>
      <c r="O96" s="964"/>
      <c r="P96" s="1123" t="s">
        <v>3685</v>
      </c>
      <c r="Q96" s="1122">
        <v>43678</v>
      </c>
      <c r="R96" s="1122" t="s">
        <v>3693</v>
      </c>
    </row>
    <row r="97" spans="1:18" ht="25.5">
      <c r="A97" s="1134">
        <v>92</v>
      </c>
      <c r="B97" s="1133" t="s">
        <v>3755</v>
      </c>
      <c r="C97" s="1141" t="s">
        <v>3754</v>
      </c>
      <c r="D97" s="1142" t="s">
        <v>3753</v>
      </c>
      <c r="E97" s="1122">
        <v>43678</v>
      </c>
      <c r="F97" s="1122" t="s">
        <v>3693</v>
      </c>
      <c r="G97" s="1004" t="s">
        <v>3685</v>
      </c>
      <c r="H97" s="1141" t="s">
        <v>3697</v>
      </c>
      <c r="I97" s="1129" t="s">
        <v>3705</v>
      </c>
      <c r="J97" s="1143">
        <f>M97*85/100</f>
        <v>128146</v>
      </c>
      <c r="K97" s="1127">
        <f>M97*13/100</f>
        <v>19598.8</v>
      </c>
      <c r="L97" s="1127">
        <f>M97*2/100</f>
        <v>3015.2</v>
      </c>
      <c r="M97" s="1126">
        <v>150760</v>
      </c>
      <c r="N97" s="1125"/>
      <c r="O97" s="964"/>
      <c r="P97" s="1123" t="s">
        <v>3685</v>
      </c>
      <c r="Q97" s="1122">
        <v>43678</v>
      </c>
      <c r="R97" s="1122" t="s">
        <v>3693</v>
      </c>
    </row>
    <row r="98" spans="1:18" ht="38.25">
      <c r="A98" s="1134">
        <v>93</v>
      </c>
      <c r="B98" s="1133" t="s">
        <v>3752</v>
      </c>
      <c r="C98" s="1141" t="s">
        <v>3751</v>
      </c>
      <c r="D98" s="1142" t="s">
        <v>3750</v>
      </c>
      <c r="E98" s="1122">
        <v>43678</v>
      </c>
      <c r="F98" s="1122" t="s">
        <v>3693</v>
      </c>
      <c r="G98" s="1004" t="s">
        <v>3685</v>
      </c>
      <c r="H98" s="1141" t="s">
        <v>3724</v>
      </c>
      <c r="I98" s="1129" t="s">
        <v>3701</v>
      </c>
      <c r="J98" s="1143">
        <f>M98*85/100</f>
        <v>114085.3</v>
      </c>
      <c r="K98" s="1127">
        <f>M98*13/100</f>
        <v>17448.34</v>
      </c>
      <c r="L98" s="1127">
        <f>M98*2/100</f>
        <v>2684.36</v>
      </c>
      <c r="M98" s="1126">
        <v>134218</v>
      </c>
      <c r="N98" s="1125"/>
      <c r="O98" s="964"/>
      <c r="P98" s="1123" t="s">
        <v>3685</v>
      </c>
      <c r="Q98" s="1122">
        <v>43678</v>
      </c>
      <c r="R98" s="1122" t="s">
        <v>3693</v>
      </c>
    </row>
    <row r="99" spans="1:18" ht="38.25">
      <c r="A99" s="1134">
        <v>94</v>
      </c>
      <c r="B99" s="1133" t="s">
        <v>3749</v>
      </c>
      <c r="C99" s="1141" t="s">
        <v>3748</v>
      </c>
      <c r="D99" s="1142" t="s">
        <v>3747</v>
      </c>
      <c r="E99" s="1122">
        <v>43678</v>
      </c>
      <c r="F99" s="1122" t="s">
        <v>3693</v>
      </c>
      <c r="G99" s="1004" t="s">
        <v>3685</v>
      </c>
      <c r="H99" s="1141" t="s">
        <v>3688</v>
      </c>
      <c r="I99" s="1129" t="s">
        <v>3705</v>
      </c>
      <c r="J99" s="1143">
        <f>M99*75/100</f>
        <v>114727.5</v>
      </c>
      <c r="K99" s="1127">
        <f>M99*13/100</f>
        <v>19886.099999999999</v>
      </c>
      <c r="L99" s="1127">
        <v>22500</v>
      </c>
      <c r="M99" s="1126">
        <v>152970</v>
      </c>
      <c r="N99" s="1125"/>
      <c r="O99" s="964"/>
      <c r="P99" s="1123" t="s">
        <v>3685</v>
      </c>
      <c r="Q99" s="1122">
        <v>43678</v>
      </c>
      <c r="R99" s="1122" t="s">
        <v>3693</v>
      </c>
    </row>
    <row r="100" spans="1:18" ht="27.75" customHeight="1">
      <c r="A100" s="1134">
        <v>95</v>
      </c>
      <c r="B100" s="1133" t="s">
        <v>3746</v>
      </c>
      <c r="C100" s="1141" t="s">
        <v>3745</v>
      </c>
      <c r="D100" s="1142" t="s">
        <v>3744</v>
      </c>
      <c r="E100" s="1122">
        <v>43678</v>
      </c>
      <c r="F100" s="1122" t="s">
        <v>3693</v>
      </c>
      <c r="G100" s="1004" t="s">
        <v>3685</v>
      </c>
      <c r="H100" s="1141" t="s">
        <v>3724</v>
      </c>
      <c r="I100" s="1129" t="s">
        <v>3687</v>
      </c>
      <c r="J100" s="1143">
        <f>M100*85/100</f>
        <v>146200</v>
      </c>
      <c r="K100" s="1127">
        <f>M100*13/100</f>
        <v>22360</v>
      </c>
      <c r="L100" s="1127">
        <f>M100*2/100</f>
        <v>3440</v>
      </c>
      <c r="M100" s="1126">
        <v>172000</v>
      </c>
      <c r="N100" s="1125"/>
      <c r="O100" s="964"/>
      <c r="P100" s="1123" t="s">
        <v>3685</v>
      </c>
      <c r="Q100" s="1122">
        <v>43678</v>
      </c>
      <c r="R100" s="1122" t="s">
        <v>3693</v>
      </c>
    </row>
    <row r="101" spans="1:18" ht="27.75" customHeight="1">
      <c r="A101" s="1134">
        <v>96</v>
      </c>
      <c r="B101" s="1133" t="s">
        <v>3743</v>
      </c>
      <c r="C101" s="1141" t="s">
        <v>3742</v>
      </c>
      <c r="D101" s="1142" t="s">
        <v>3741</v>
      </c>
      <c r="E101" s="1122">
        <v>43678</v>
      </c>
      <c r="F101" s="1122" t="s">
        <v>3693</v>
      </c>
      <c r="G101" s="1004" t="s">
        <v>3685</v>
      </c>
      <c r="H101" s="1141" t="s">
        <v>3733</v>
      </c>
      <c r="I101" s="1129" t="s">
        <v>3732</v>
      </c>
      <c r="J101" s="1143">
        <f>M101*85/100</f>
        <v>128265</v>
      </c>
      <c r="K101" s="1127">
        <f>M101*13/100</f>
        <v>19617</v>
      </c>
      <c r="L101" s="1127">
        <f>M101*2/100</f>
        <v>3018</v>
      </c>
      <c r="M101" s="1126">
        <v>150900</v>
      </c>
      <c r="N101" s="1125"/>
      <c r="O101" s="964"/>
      <c r="P101" s="1123" t="s">
        <v>3685</v>
      </c>
      <c r="Q101" s="1122">
        <v>43678</v>
      </c>
      <c r="R101" s="1122" t="s">
        <v>3693</v>
      </c>
    </row>
    <row r="102" spans="1:18" ht="25.5">
      <c r="A102" s="1134">
        <v>97</v>
      </c>
      <c r="B102" s="1133" t="s">
        <v>3740</v>
      </c>
      <c r="C102" s="1141" t="s">
        <v>3716</v>
      </c>
      <c r="D102" s="1142" t="s">
        <v>3739</v>
      </c>
      <c r="E102" s="1122">
        <v>43678</v>
      </c>
      <c r="F102" s="1122" t="s">
        <v>3693</v>
      </c>
      <c r="G102" s="1004" t="s">
        <v>3685</v>
      </c>
      <c r="H102" s="1141" t="s">
        <v>3714</v>
      </c>
      <c r="I102" s="1129" t="s">
        <v>3732</v>
      </c>
      <c r="J102" s="1143">
        <f>M102*85/100</f>
        <v>121907</v>
      </c>
      <c r="K102" s="1127">
        <f>M102*13/100</f>
        <v>18644.599999999999</v>
      </c>
      <c r="L102" s="1127">
        <f>M102*2/100</f>
        <v>2868.4</v>
      </c>
      <c r="M102" s="1150">
        <v>143420</v>
      </c>
      <c r="N102" s="1125"/>
      <c r="O102" s="964"/>
      <c r="P102" s="1123" t="s">
        <v>3685</v>
      </c>
      <c r="Q102" s="1122">
        <v>43678</v>
      </c>
      <c r="R102" s="1122" t="s">
        <v>3693</v>
      </c>
    </row>
    <row r="103" spans="1:18" ht="25.5">
      <c r="A103" s="1134">
        <v>98</v>
      </c>
      <c r="B103" s="1133" t="s">
        <v>3738</v>
      </c>
      <c r="C103" s="1141" t="s">
        <v>3737</v>
      </c>
      <c r="D103" s="1142" t="s">
        <v>3736</v>
      </c>
      <c r="E103" s="1122">
        <v>43678</v>
      </c>
      <c r="F103" s="1122" t="s">
        <v>3693</v>
      </c>
      <c r="G103" s="1004" t="s">
        <v>3685</v>
      </c>
      <c r="H103" s="1141" t="s">
        <v>3733</v>
      </c>
      <c r="I103" s="1129" t="s">
        <v>3728</v>
      </c>
      <c r="J103" s="1143">
        <f>M103*85/100</f>
        <v>82455.95</v>
      </c>
      <c r="K103" s="1127">
        <f>M103*13/100</f>
        <v>12610.91</v>
      </c>
      <c r="L103" s="1127">
        <f>M103*2/100</f>
        <v>1940.14</v>
      </c>
      <c r="M103" s="1126">
        <v>97007</v>
      </c>
      <c r="N103" s="1125"/>
      <c r="O103" s="964"/>
      <c r="P103" s="1123" t="s">
        <v>3685</v>
      </c>
      <c r="Q103" s="1122">
        <v>43678</v>
      </c>
      <c r="R103" s="1122" t="s">
        <v>3693</v>
      </c>
    </row>
    <row r="104" spans="1:18" ht="25.5">
      <c r="A104" s="1134">
        <v>99</v>
      </c>
      <c r="B104" s="1133" t="s">
        <v>3735</v>
      </c>
      <c r="C104" s="1141" t="s">
        <v>3564</v>
      </c>
      <c r="D104" s="1142" t="s">
        <v>3734</v>
      </c>
      <c r="E104" s="1122">
        <v>43678</v>
      </c>
      <c r="F104" s="1122" t="s">
        <v>3693</v>
      </c>
      <c r="G104" s="1004" t="s">
        <v>3685</v>
      </c>
      <c r="H104" s="1141" t="s">
        <v>3733</v>
      </c>
      <c r="I104" s="1129" t="s">
        <v>3732</v>
      </c>
      <c r="J104" s="1143">
        <f>M104*85/100</f>
        <v>91757.5</v>
      </c>
      <c r="K104" s="1127">
        <f>M104*13/100</f>
        <v>14033.5</v>
      </c>
      <c r="L104" s="1127">
        <f>M104*2/100</f>
        <v>2159</v>
      </c>
      <c r="M104" s="1126">
        <v>107950</v>
      </c>
      <c r="N104" s="1125"/>
      <c r="O104" s="964"/>
      <c r="P104" s="1123" t="s">
        <v>3685</v>
      </c>
      <c r="Q104" s="1122">
        <v>43678</v>
      </c>
      <c r="R104" s="1122" t="s">
        <v>3693</v>
      </c>
    </row>
    <row r="105" spans="1:18" ht="38.25">
      <c r="A105" s="1134">
        <v>100</v>
      </c>
      <c r="B105" s="1133" t="s">
        <v>3731</v>
      </c>
      <c r="C105" s="1141" t="s">
        <v>3707</v>
      </c>
      <c r="D105" s="1142" t="s">
        <v>3730</v>
      </c>
      <c r="E105" s="1122">
        <v>43678</v>
      </c>
      <c r="F105" s="1122" t="s">
        <v>3693</v>
      </c>
      <c r="G105" s="1004" t="s">
        <v>3685</v>
      </c>
      <c r="H105" s="1141" t="s">
        <v>3688</v>
      </c>
      <c r="I105" s="1129" t="s">
        <v>3701</v>
      </c>
      <c r="J105" s="1143">
        <f>M105*85/100</f>
        <v>130704.5</v>
      </c>
      <c r="K105" s="1127">
        <f>M105*13/100</f>
        <v>19990.099999999999</v>
      </c>
      <c r="L105" s="1127">
        <f>M105*2/100</f>
        <v>3075.4</v>
      </c>
      <c r="M105" s="1126">
        <v>153770</v>
      </c>
      <c r="N105" s="1125"/>
      <c r="O105" s="964"/>
      <c r="P105" s="1123" t="s">
        <v>3685</v>
      </c>
      <c r="Q105" s="1122">
        <v>43678</v>
      </c>
      <c r="R105" s="1122" t="s">
        <v>3693</v>
      </c>
    </row>
    <row r="106" spans="1:18" ht="25.5">
      <c r="A106" s="1134">
        <v>101</v>
      </c>
      <c r="B106" s="1133" t="s">
        <v>3696</v>
      </c>
      <c r="C106" s="1141" t="s">
        <v>3695</v>
      </c>
      <c r="D106" s="1142" t="s">
        <v>3729</v>
      </c>
      <c r="E106" s="1122">
        <v>43678</v>
      </c>
      <c r="F106" s="1122" t="s">
        <v>3693</v>
      </c>
      <c r="G106" s="1004" t="s">
        <v>3685</v>
      </c>
      <c r="H106" s="1141" t="s">
        <v>3688</v>
      </c>
      <c r="I106" s="1129" t="s">
        <v>3728</v>
      </c>
      <c r="J106" s="1143">
        <f>M106*75/100</f>
        <v>69262.5</v>
      </c>
      <c r="K106" s="1127">
        <f>M106*13/100</f>
        <v>12005.5</v>
      </c>
      <c r="L106" s="1127">
        <v>14304</v>
      </c>
      <c r="M106" s="1126">
        <v>92350</v>
      </c>
      <c r="N106" s="1125"/>
      <c r="O106" s="964"/>
      <c r="P106" s="1123" t="s">
        <v>3685</v>
      </c>
      <c r="Q106" s="1122">
        <v>43678</v>
      </c>
      <c r="R106" s="1122" t="s">
        <v>3693</v>
      </c>
    </row>
    <row r="107" spans="1:18" ht="38.25">
      <c r="A107" s="1134">
        <v>102</v>
      </c>
      <c r="B107" s="1133" t="s">
        <v>3727</v>
      </c>
      <c r="C107" s="1141" t="s">
        <v>3726</v>
      </c>
      <c r="D107" s="1142" t="s">
        <v>3725</v>
      </c>
      <c r="E107" s="1122">
        <v>43678</v>
      </c>
      <c r="F107" s="1122" t="s">
        <v>3693</v>
      </c>
      <c r="G107" s="1004" t="s">
        <v>3685</v>
      </c>
      <c r="H107" s="1141" t="s">
        <v>3724</v>
      </c>
      <c r="I107" s="1129" t="s">
        <v>3687</v>
      </c>
      <c r="J107" s="1143">
        <f>M107*85/100</f>
        <v>126596.45</v>
      </c>
      <c r="K107" s="1127">
        <f>M107*13/100</f>
        <v>19361.810000000001</v>
      </c>
      <c r="L107" s="1127">
        <f>M107*2/100</f>
        <v>2978.74</v>
      </c>
      <c r="M107" s="1126">
        <v>148937</v>
      </c>
      <c r="N107" s="1125"/>
      <c r="O107" s="964"/>
      <c r="P107" s="1123" t="s">
        <v>3685</v>
      </c>
      <c r="Q107" s="1122">
        <v>43678</v>
      </c>
      <c r="R107" s="1122" t="s">
        <v>3693</v>
      </c>
    </row>
    <row r="108" spans="1:18" ht="25.5">
      <c r="A108" s="1134">
        <v>103</v>
      </c>
      <c r="B108" s="1133" t="s">
        <v>3723</v>
      </c>
      <c r="C108" s="1141" t="s">
        <v>3722</v>
      </c>
      <c r="D108" s="1142" t="s">
        <v>3721</v>
      </c>
      <c r="E108" s="1122">
        <v>43678</v>
      </c>
      <c r="F108" s="1122" t="s">
        <v>3693</v>
      </c>
      <c r="G108" s="1004" t="s">
        <v>3685</v>
      </c>
      <c r="H108" s="1141" t="s">
        <v>3697</v>
      </c>
      <c r="I108" s="1129" t="s">
        <v>3701</v>
      </c>
      <c r="J108" s="1143">
        <f>M108*85/100</f>
        <v>85654.5</v>
      </c>
      <c r="K108" s="1127">
        <f>M108*13/100</f>
        <v>13100.1</v>
      </c>
      <c r="L108" s="1127">
        <f>M108*2/100</f>
        <v>2015.4</v>
      </c>
      <c r="M108" s="1126">
        <v>100770</v>
      </c>
      <c r="N108" s="1125"/>
      <c r="O108" s="964"/>
      <c r="P108" s="1123" t="s">
        <v>3685</v>
      </c>
      <c r="Q108" s="1122">
        <v>43678</v>
      </c>
      <c r="R108" s="1122" t="s">
        <v>3693</v>
      </c>
    </row>
    <row r="109" spans="1:18" ht="25.5">
      <c r="A109" s="1134">
        <v>104</v>
      </c>
      <c r="B109" s="1133" t="s">
        <v>3720</v>
      </c>
      <c r="C109" s="1141" t="s">
        <v>3297</v>
      </c>
      <c r="D109" s="1142" t="s">
        <v>3719</v>
      </c>
      <c r="E109" s="1122">
        <v>43678</v>
      </c>
      <c r="F109" s="1122" t="s">
        <v>3693</v>
      </c>
      <c r="G109" s="1004" t="s">
        <v>3685</v>
      </c>
      <c r="H109" s="1141" t="s">
        <v>3718</v>
      </c>
      <c r="I109" s="1129" t="s">
        <v>3705</v>
      </c>
      <c r="J109" s="1143">
        <f>M109*85/100</f>
        <v>92208</v>
      </c>
      <c r="K109" s="1127">
        <f>M109*13/100</f>
        <v>14102.4</v>
      </c>
      <c r="L109" s="1127">
        <f>M109*2/100</f>
        <v>2169.6</v>
      </c>
      <c r="M109" s="1126">
        <v>108480</v>
      </c>
      <c r="N109" s="1125"/>
      <c r="O109" s="964"/>
      <c r="P109" s="1123" t="s">
        <v>3685</v>
      </c>
      <c r="Q109" s="1122">
        <v>43678</v>
      </c>
      <c r="R109" s="1122" t="s">
        <v>3693</v>
      </c>
    </row>
    <row r="110" spans="1:18" ht="25.5">
      <c r="A110" s="1134">
        <v>105</v>
      </c>
      <c r="B110" s="1133" t="s">
        <v>3717</v>
      </c>
      <c r="C110" s="1141" t="s">
        <v>3716</v>
      </c>
      <c r="D110" s="1142" t="s">
        <v>3715</v>
      </c>
      <c r="E110" s="1122">
        <v>43678</v>
      </c>
      <c r="F110" s="1122" t="s">
        <v>3693</v>
      </c>
      <c r="G110" s="1004" t="s">
        <v>3685</v>
      </c>
      <c r="H110" s="1141" t="s">
        <v>3714</v>
      </c>
      <c r="I110" s="1129" t="s">
        <v>3701</v>
      </c>
      <c r="J110" s="1143">
        <f>M110*85/100</f>
        <v>146880</v>
      </c>
      <c r="K110" s="1127">
        <f>M110*13/100</f>
        <v>22464</v>
      </c>
      <c r="L110" s="1127">
        <f>M110*2/100</f>
        <v>3456</v>
      </c>
      <c r="M110" s="1126">
        <v>172800</v>
      </c>
      <c r="N110" s="1125"/>
      <c r="O110" s="964"/>
      <c r="P110" s="1123" t="s">
        <v>3685</v>
      </c>
      <c r="Q110" s="1122">
        <v>43678</v>
      </c>
      <c r="R110" s="1122" t="s">
        <v>3693</v>
      </c>
    </row>
    <row r="111" spans="1:18" ht="28.15" customHeight="1">
      <c r="A111" s="1134">
        <v>106</v>
      </c>
      <c r="B111" s="1155" t="s">
        <v>3712</v>
      </c>
      <c r="C111" s="1141" t="s">
        <v>3713</v>
      </c>
      <c r="D111" s="1154" t="s">
        <v>3710</v>
      </c>
      <c r="E111" s="1153">
        <v>43678</v>
      </c>
      <c r="F111" s="1153" t="s">
        <v>3693</v>
      </c>
      <c r="G111" s="1151" t="s">
        <v>3685</v>
      </c>
      <c r="H111" s="1141" t="s">
        <v>3688</v>
      </c>
      <c r="I111" s="1129" t="s">
        <v>3701</v>
      </c>
      <c r="J111" s="1143">
        <f>M111*85/100</f>
        <v>110682.75</v>
      </c>
      <c r="K111" s="1127">
        <f>M111*13/100</f>
        <v>16927.95</v>
      </c>
      <c r="L111" s="1127">
        <f>M111*2/100</f>
        <v>2604.3000000000002</v>
      </c>
      <c r="M111" s="1150">
        <v>130215</v>
      </c>
      <c r="N111" s="1125"/>
      <c r="O111" s="964"/>
      <c r="P111" s="1157" t="s">
        <v>3685</v>
      </c>
      <c r="Q111" s="1156">
        <v>43678</v>
      </c>
      <c r="R111" s="1156" t="s">
        <v>3693</v>
      </c>
    </row>
    <row r="112" spans="1:18" ht="62.25" customHeight="1">
      <c r="A112" s="1134">
        <v>107</v>
      </c>
      <c r="B112" s="1155" t="s">
        <v>3712</v>
      </c>
      <c r="C112" s="1141" t="s">
        <v>3711</v>
      </c>
      <c r="D112" s="1154" t="s">
        <v>3710</v>
      </c>
      <c r="E112" s="1153" t="s">
        <v>3709</v>
      </c>
      <c r="F112" s="1152">
        <v>45138</v>
      </c>
      <c r="G112" s="1151" t="s">
        <v>3685</v>
      </c>
      <c r="H112" s="1141" t="s">
        <v>3688</v>
      </c>
      <c r="I112" s="1129" t="s">
        <v>3701</v>
      </c>
      <c r="J112" s="1143">
        <f>M112*85/100</f>
        <v>101223.95</v>
      </c>
      <c r="K112" s="1127">
        <f>M112*13/100</f>
        <v>15481.31</v>
      </c>
      <c r="L112" s="1127">
        <f>M112*2/100</f>
        <v>2381.7399999999998</v>
      </c>
      <c r="M112" s="1150">
        <v>119087</v>
      </c>
      <c r="N112" s="1125"/>
      <c r="O112" s="964"/>
      <c r="P112" s="1149"/>
      <c r="Q112" s="1148"/>
      <c r="R112" s="1148"/>
    </row>
    <row r="113" spans="1:19" ht="38.25">
      <c r="A113" s="1134">
        <v>108</v>
      </c>
      <c r="B113" s="1133" t="s">
        <v>3708</v>
      </c>
      <c r="C113" s="1141" t="s">
        <v>3707</v>
      </c>
      <c r="D113" s="1142" t="s">
        <v>3706</v>
      </c>
      <c r="E113" s="1122">
        <v>43678</v>
      </c>
      <c r="F113" s="1122" t="s">
        <v>3693</v>
      </c>
      <c r="G113" s="1004" t="s">
        <v>3685</v>
      </c>
      <c r="H113" s="1141" t="s">
        <v>3688</v>
      </c>
      <c r="I113" s="1129" t="s">
        <v>3705</v>
      </c>
      <c r="J113" s="1143">
        <f>M113*85/100</f>
        <v>124678</v>
      </c>
      <c r="K113" s="1127">
        <f>M113*13/100</f>
        <v>19068.400000000001</v>
      </c>
      <c r="L113" s="1127">
        <f>M113*2/100</f>
        <v>2933.6</v>
      </c>
      <c r="M113" s="1126">
        <v>146680</v>
      </c>
      <c r="N113" s="1125"/>
      <c r="O113" s="964"/>
      <c r="P113" s="1123" t="s">
        <v>3685</v>
      </c>
      <c r="Q113" s="1122">
        <v>43678</v>
      </c>
      <c r="R113" s="1122" t="s">
        <v>3693</v>
      </c>
    </row>
    <row r="114" spans="1:19" ht="45.75" customHeight="1">
      <c r="A114" s="1134">
        <v>109</v>
      </c>
      <c r="B114" s="1133" t="s">
        <v>3704</v>
      </c>
      <c r="C114" s="1141" t="s">
        <v>3703</v>
      </c>
      <c r="D114" s="1142" t="s">
        <v>3702</v>
      </c>
      <c r="E114" s="1122">
        <v>43678</v>
      </c>
      <c r="F114" s="1122" t="s">
        <v>3693</v>
      </c>
      <c r="G114" s="1004" t="s">
        <v>3685</v>
      </c>
      <c r="H114" s="1141" t="s">
        <v>3697</v>
      </c>
      <c r="I114" s="1129" t="s">
        <v>3701</v>
      </c>
      <c r="J114" s="1143">
        <f>M114*85/100</f>
        <v>127160</v>
      </c>
      <c r="K114" s="1127">
        <f>M114*13/100</f>
        <v>19448</v>
      </c>
      <c r="L114" s="1127">
        <f>M114*2/100</f>
        <v>2992</v>
      </c>
      <c r="M114" s="1126">
        <v>149600</v>
      </c>
      <c r="N114" s="1125"/>
      <c r="O114" s="964"/>
      <c r="P114" s="1123" t="s">
        <v>3685</v>
      </c>
      <c r="Q114" s="1122">
        <v>43678</v>
      </c>
      <c r="R114" s="1122" t="s">
        <v>3693</v>
      </c>
    </row>
    <row r="115" spans="1:19" ht="45.75" customHeight="1">
      <c r="A115" s="1134">
        <v>110</v>
      </c>
      <c r="B115" s="1133" t="s">
        <v>3700</v>
      </c>
      <c r="C115" s="1141" t="s">
        <v>3699</v>
      </c>
      <c r="D115" s="1142" t="s">
        <v>3698</v>
      </c>
      <c r="E115" s="1122">
        <v>43678</v>
      </c>
      <c r="F115" s="1122" t="s">
        <v>3693</v>
      </c>
      <c r="G115" s="1004" t="s">
        <v>3685</v>
      </c>
      <c r="H115" s="1141" t="s">
        <v>3697</v>
      </c>
      <c r="I115" s="1129" t="s">
        <v>3687</v>
      </c>
      <c r="J115" s="1143">
        <f>M115*85/100</f>
        <v>114602.95</v>
      </c>
      <c r="K115" s="1127">
        <f>M115*13/100</f>
        <v>17527.509999999998</v>
      </c>
      <c r="L115" s="1127">
        <f>M115*2/100</f>
        <v>2696.54</v>
      </c>
      <c r="M115" s="1126">
        <v>134827</v>
      </c>
      <c r="N115" s="1125"/>
      <c r="O115" s="964"/>
      <c r="P115" s="1123" t="s">
        <v>3685</v>
      </c>
      <c r="Q115" s="1122">
        <v>43678</v>
      </c>
      <c r="R115" s="1122" t="s">
        <v>3693</v>
      </c>
    </row>
    <row r="116" spans="1:19" ht="25.5">
      <c r="A116" s="1134">
        <v>111</v>
      </c>
      <c r="B116" s="1133" t="s">
        <v>3696</v>
      </c>
      <c r="C116" s="1147" t="s">
        <v>3695</v>
      </c>
      <c r="D116" s="1146" t="s">
        <v>3694</v>
      </c>
      <c r="E116" s="1145">
        <v>43678</v>
      </c>
      <c r="F116" s="1145" t="s">
        <v>3693</v>
      </c>
      <c r="G116" s="1144" t="s">
        <v>3685</v>
      </c>
      <c r="H116" s="1141" t="s">
        <v>3692</v>
      </c>
      <c r="I116" s="1129"/>
      <c r="J116" s="1143">
        <f>M116*85/100</f>
        <v>78497.5</v>
      </c>
      <c r="K116" s="1127">
        <f>M116*13/100</f>
        <v>12005.5</v>
      </c>
      <c r="L116" s="1127">
        <f>M116*2/100</f>
        <v>1847</v>
      </c>
      <c r="M116" s="1126">
        <v>92350</v>
      </c>
      <c r="N116" s="1125"/>
      <c r="O116" s="964"/>
      <c r="P116" s="1139"/>
      <c r="Q116" s="1138"/>
      <c r="R116" s="1138"/>
    </row>
    <row r="117" spans="1:19" ht="15.75">
      <c r="A117" s="1134"/>
      <c r="B117" s="1133"/>
      <c r="C117" s="1141"/>
      <c r="D117" s="1142"/>
      <c r="E117" s="1122"/>
      <c r="F117" s="1122"/>
      <c r="G117" s="1004"/>
      <c r="H117" s="1141"/>
      <c r="I117" s="1129"/>
      <c r="J117" s="1128"/>
      <c r="K117" s="1127"/>
      <c r="L117" s="1126"/>
      <c r="M117" s="1126"/>
      <c r="N117" s="1125"/>
      <c r="O117" s="964"/>
      <c r="P117" s="1139"/>
      <c r="Q117" s="1138"/>
      <c r="R117" s="1138"/>
    </row>
    <row r="118" spans="1:19" ht="42.75" customHeight="1">
      <c r="A118" s="1134"/>
      <c r="B118" s="1133"/>
      <c r="C118" s="1141"/>
      <c r="D118" s="1142"/>
      <c r="E118" s="1122"/>
      <c r="F118" s="1122"/>
      <c r="G118" s="1004"/>
      <c r="H118" s="1130"/>
      <c r="I118" s="1129"/>
      <c r="J118" s="1128"/>
      <c r="K118" s="1127"/>
      <c r="L118" s="1127"/>
      <c r="M118" s="1126"/>
      <c r="O118" s="964"/>
      <c r="P118" s="1139"/>
      <c r="Q118" s="1138"/>
      <c r="R118" s="1138"/>
    </row>
    <row r="119" spans="1:19" ht="27.75" customHeight="1">
      <c r="A119" s="869"/>
      <c r="B119" s="1133"/>
      <c r="C119" s="1141"/>
      <c r="D119" s="1142"/>
      <c r="E119" s="1122"/>
      <c r="F119" s="1122"/>
      <c r="G119" s="1004"/>
      <c r="H119" s="1130"/>
      <c r="I119" s="1129"/>
      <c r="J119" s="1128"/>
      <c r="K119" s="1127"/>
      <c r="L119" s="1127"/>
      <c r="M119" s="1126"/>
      <c r="N119" s="1125"/>
      <c r="O119" s="964"/>
      <c r="P119" s="1139"/>
      <c r="Q119" s="1138"/>
      <c r="R119" s="1138"/>
    </row>
    <row r="120" spans="1:19" ht="19.5" customHeight="1">
      <c r="A120" s="869"/>
      <c r="B120" s="1133"/>
      <c r="C120" s="1141"/>
      <c r="D120" s="1142"/>
      <c r="E120" s="1122"/>
      <c r="F120" s="1122"/>
      <c r="G120" s="1004"/>
      <c r="H120" s="1130"/>
      <c r="I120" s="1129"/>
      <c r="J120" s="1128"/>
      <c r="K120" s="1127"/>
      <c r="L120" s="1127"/>
      <c r="M120" s="1126"/>
      <c r="N120" s="1125"/>
      <c r="O120" s="964"/>
      <c r="P120" s="1139"/>
      <c r="Q120" s="1138"/>
      <c r="R120" s="1138"/>
    </row>
    <row r="121" spans="1:19" ht="15.75">
      <c r="A121" s="869"/>
      <c r="B121" s="1133"/>
      <c r="C121" s="1141"/>
      <c r="D121" s="1142"/>
      <c r="E121" s="1122"/>
      <c r="F121" s="1122"/>
      <c r="G121" s="1004"/>
      <c r="H121" s="1141"/>
      <c r="I121" s="1129"/>
      <c r="J121" s="1128"/>
      <c r="K121" s="1127"/>
      <c r="L121" s="1127"/>
      <c r="M121" s="1140"/>
      <c r="N121" s="1125"/>
      <c r="O121" s="964"/>
      <c r="P121" s="1139"/>
      <c r="Q121" s="1138"/>
      <c r="R121" s="1138"/>
    </row>
    <row r="122" spans="1:19" ht="25.5" customHeight="1">
      <c r="A122" s="964"/>
      <c r="B122" s="1131"/>
      <c r="C122" s="1136"/>
      <c r="D122" s="1131"/>
      <c r="E122" s="1131"/>
      <c r="F122" s="1136"/>
      <c r="G122" s="1137"/>
      <c r="H122" s="1136"/>
      <c r="I122" s="1135"/>
      <c r="J122" s="1128">
        <f>SUM(J6:J115)</f>
        <v>13502286.449999994</v>
      </c>
      <c r="K122" s="1128">
        <f>SUM(K6:K115)</f>
        <v>2075174.7900000003</v>
      </c>
      <c r="L122" s="1128">
        <f>SUM(L6:L115)</f>
        <v>386398.56000000006</v>
      </c>
      <c r="M122" s="1128">
        <f>SUM(M6:M116)</f>
        <v>16055233</v>
      </c>
      <c r="N122" s="1125">
        <f>SUM(N6:N121)</f>
        <v>678689.0900000002</v>
      </c>
      <c r="O122" s="964"/>
    </row>
    <row r="123" spans="1:19">
      <c r="N123" s="994"/>
    </row>
    <row r="124" spans="1:19">
      <c r="M124" s="994"/>
    </row>
    <row r="125" spans="1:19" hidden="1">
      <c r="J125" s="853">
        <v>14002736.379999992</v>
      </c>
      <c r="K125" s="853">
        <v>2152529.9028999992</v>
      </c>
      <c r="L125" s="853">
        <v>401214.56659999985</v>
      </c>
      <c r="M125" s="853">
        <v>16559707.33</v>
      </c>
      <c r="N125" s="853">
        <v>658957.55000000016</v>
      </c>
    </row>
    <row r="127" spans="1:19" ht="15.75" hidden="1">
      <c r="A127" s="1134">
        <v>56</v>
      </c>
      <c r="B127" s="1133" t="s">
        <v>3691</v>
      </c>
      <c r="C127" s="1132" t="s">
        <v>3690</v>
      </c>
      <c r="D127" s="1131" t="s">
        <v>3689</v>
      </c>
      <c r="E127" s="1122">
        <v>43252</v>
      </c>
      <c r="F127" s="1122">
        <v>45077</v>
      </c>
      <c r="G127" s="1004" t="s">
        <v>3685</v>
      </c>
      <c r="H127" s="1130" t="s">
        <v>3688</v>
      </c>
      <c r="I127" s="1129" t="s">
        <v>3687</v>
      </c>
      <c r="J127" s="1128">
        <v>133539.25</v>
      </c>
      <c r="K127" s="1127">
        <f>M127*13/100</f>
        <v>20423.650000000001</v>
      </c>
      <c r="L127" s="1127">
        <f>M127*2/100</f>
        <v>3142.1</v>
      </c>
      <c r="M127" s="1126">
        <v>157105</v>
      </c>
      <c r="N127" s="1125"/>
      <c r="O127" s="1124" t="s">
        <v>3686</v>
      </c>
      <c r="P127" s="1123" t="s">
        <v>3685</v>
      </c>
      <c r="Q127" s="1122">
        <v>43252</v>
      </c>
      <c r="R127" s="1122">
        <v>45077</v>
      </c>
      <c r="S127" s="1121"/>
    </row>
  </sheetData>
  <autoFilter ref="A3:X118"/>
  <mergeCells count="29">
    <mergeCell ref="S3:S5"/>
    <mergeCell ref="P3:P5"/>
    <mergeCell ref="R3:R5"/>
    <mergeCell ref="Q3:Q5"/>
    <mergeCell ref="A1:S1"/>
    <mergeCell ref="A2:S2"/>
    <mergeCell ref="R11:R12"/>
    <mergeCell ref="S11:S12"/>
    <mergeCell ref="P15:P16"/>
    <mergeCell ref="Q15:Q16"/>
    <mergeCell ref="R15:R16"/>
    <mergeCell ref="P11:P12"/>
    <mergeCell ref="Q11:Q12"/>
    <mergeCell ref="R49:R51"/>
    <mergeCell ref="S49:S51"/>
    <mergeCell ref="P49:P51"/>
    <mergeCell ref="Q49:Q51"/>
    <mergeCell ref="S15:S16"/>
    <mergeCell ref="I36:I37"/>
    <mergeCell ref="P36:P37"/>
    <mergeCell ref="Q36:Q37"/>
    <mergeCell ref="R36:R37"/>
    <mergeCell ref="S36:S37"/>
    <mergeCell ref="P111:P112"/>
    <mergeCell ref="Q111:Q112"/>
    <mergeCell ref="R111:R112"/>
    <mergeCell ref="P91:P92"/>
    <mergeCell ref="Q91:Q92"/>
    <mergeCell ref="R91:R92"/>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70" topLeftCell="A338" activePane="bottomLeft"/>
      <selection activeCell="X6" sqref="X6"/>
      <selection pane="bottomLeft" activeCell="G344" sqref="G344"/>
    </sheetView>
  </sheetViews>
  <sheetFormatPr defaultColWidth="8.85546875" defaultRowHeight="12"/>
  <cols>
    <col min="1" max="1" width="6.140625" style="120" customWidth="1"/>
    <col min="2" max="2" width="12" style="120" customWidth="1"/>
    <col min="3" max="3" width="10.140625" style="120" customWidth="1"/>
    <col min="4" max="4" width="18" style="120" customWidth="1"/>
    <col min="5" max="5" width="15.85546875" style="120" customWidth="1"/>
    <col min="6" max="6" width="18.42578125" style="120" customWidth="1"/>
    <col min="7" max="7" width="24.5703125" style="120" customWidth="1"/>
    <col min="8" max="8" width="10.5703125" style="120" customWidth="1"/>
    <col min="9" max="9" width="16.5703125" style="121" customWidth="1"/>
    <col min="10" max="10" width="12.5703125" style="120" customWidth="1"/>
    <col min="11" max="11" width="16.85546875" style="121" customWidth="1"/>
    <col min="12" max="12" width="14.85546875" style="120" customWidth="1"/>
    <col min="13" max="13" width="13.85546875" style="120" hidden="1" customWidth="1"/>
    <col min="14" max="14" width="13.5703125" style="120" hidden="1" customWidth="1"/>
    <col min="15" max="15" width="10.140625" style="120" hidden="1" customWidth="1"/>
    <col min="16" max="16" width="10.42578125" style="120" hidden="1" customWidth="1"/>
    <col min="17" max="17" width="10.5703125" style="120" hidden="1" customWidth="1"/>
    <col min="18" max="18" width="0.5703125" style="120" hidden="1" customWidth="1"/>
    <col min="19" max="19" width="19.5703125" style="120" customWidth="1"/>
    <col min="20" max="21" width="12.5703125" style="120" customWidth="1"/>
    <col min="22" max="22" width="18.42578125" style="120" customWidth="1"/>
    <col min="23" max="23" width="18.7109375" style="120" customWidth="1"/>
    <col min="24" max="255" width="8.85546875" style="120"/>
    <col min="256" max="256" width="3.5703125" style="120" customWidth="1"/>
    <col min="257" max="257" width="9.140625" style="120" customWidth="1"/>
    <col min="258" max="258" width="10.140625" style="120" customWidth="1"/>
    <col min="259" max="259" width="18" style="120" customWidth="1"/>
    <col min="260" max="260" width="11" style="120" customWidth="1"/>
    <col min="261" max="261" width="18.42578125" style="120" customWidth="1"/>
    <col min="262" max="262" width="24.5703125" style="120" customWidth="1"/>
    <col min="263" max="263" width="10.5703125" style="120" customWidth="1"/>
    <col min="264" max="264" width="16.5703125" style="120" customWidth="1"/>
    <col min="265" max="265" width="12.5703125" style="120" customWidth="1"/>
    <col min="266" max="266" width="16.85546875" style="120" customWidth="1"/>
    <col min="267" max="267" width="12.42578125" style="120" customWidth="1"/>
    <col min="268" max="273" width="0" style="120" hidden="1" customWidth="1"/>
    <col min="274" max="274" width="10.5703125" style="120" customWidth="1"/>
    <col min="275" max="275" width="8.85546875" style="120"/>
    <col min="276" max="276" width="12.5703125" style="120" customWidth="1"/>
    <col min="277" max="277" width="18.42578125" style="120" customWidth="1"/>
    <col min="278" max="511" width="8.85546875" style="120"/>
    <col min="512" max="512" width="3.5703125" style="120" customWidth="1"/>
    <col min="513" max="513" width="9.140625" style="120" customWidth="1"/>
    <col min="514" max="514" width="10.140625" style="120" customWidth="1"/>
    <col min="515" max="515" width="18" style="120" customWidth="1"/>
    <col min="516" max="516" width="11" style="120" customWidth="1"/>
    <col min="517" max="517" width="18.42578125" style="120" customWidth="1"/>
    <col min="518" max="518" width="24.5703125" style="120" customWidth="1"/>
    <col min="519" max="519" width="10.5703125" style="120" customWidth="1"/>
    <col min="520" max="520" width="16.5703125" style="120" customWidth="1"/>
    <col min="521" max="521" width="12.5703125" style="120" customWidth="1"/>
    <col min="522" max="522" width="16.85546875" style="120" customWidth="1"/>
    <col min="523" max="523" width="12.42578125" style="120" customWidth="1"/>
    <col min="524" max="529" width="0" style="120" hidden="1" customWidth="1"/>
    <col min="530" max="530" width="10.5703125" style="120" customWidth="1"/>
    <col min="531" max="531" width="8.85546875" style="120"/>
    <col min="532" max="532" width="12.5703125" style="120" customWidth="1"/>
    <col min="533" max="533" width="18.42578125" style="120" customWidth="1"/>
    <col min="534" max="767" width="8.85546875" style="120"/>
    <col min="768" max="768" width="3.5703125" style="120" customWidth="1"/>
    <col min="769" max="769" width="9.140625" style="120" customWidth="1"/>
    <col min="770" max="770" width="10.140625" style="120" customWidth="1"/>
    <col min="771" max="771" width="18" style="120" customWidth="1"/>
    <col min="772" max="772" width="11" style="120" customWidth="1"/>
    <col min="773" max="773" width="18.42578125" style="120" customWidth="1"/>
    <col min="774" max="774" width="24.5703125" style="120" customWidth="1"/>
    <col min="775" max="775" width="10.5703125" style="120" customWidth="1"/>
    <col min="776" max="776" width="16.5703125" style="120" customWidth="1"/>
    <col min="777" max="777" width="12.5703125" style="120" customWidth="1"/>
    <col min="778" max="778" width="16.85546875" style="120" customWidth="1"/>
    <col min="779" max="779" width="12.42578125" style="120" customWidth="1"/>
    <col min="780" max="785" width="0" style="120" hidden="1" customWidth="1"/>
    <col min="786" max="786" width="10.5703125" style="120" customWidth="1"/>
    <col min="787" max="787" width="8.85546875" style="120"/>
    <col min="788" max="788" width="12.5703125" style="120" customWidth="1"/>
    <col min="789" max="789" width="18.42578125" style="120" customWidth="1"/>
    <col min="790" max="1023" width="8.85546875" style="120"/>
    <col min="1024" max="1024" width="3.5703125" style="120" customWidth="1"/>
    <col min="1025" max="1025" width="9.140625" style="120" customWidth="1"/>
    <col min="1026" max="1026" width="10.140625" style="120" customWidth="1"/>
    <col min="1027" max="1027" width="18" style="120" customWidth="1"/>
    <col min="1028" max="1028" width="11" style="120" customWidth="1"/>
    <col min="1029" max="1029" width="18.42578125" style="120" customWidth="1"/>
    <col min="1030" max="1030" width="24.5703125" style="120" customWidth="1"/>
    <col min="1031" max="1031" width="10.5703125" style="120" customWidth="1"/>
    <col min="1032" max="1032" width="16.5703125" style="120" customWidth="1"/>
    <col min="1033" max="1033" width="12.5703125" style="120" customWidth="1"/>
    <col min="1034" max="1034" width="16.85546875" style="120" customWidth="1"/>
    <col min="1035" max="1035" width="12.42578125" style="120" customWidth="1"/>
    <col min="1036" max="1041" width="0" style="120" hidden="1" customWidth="1"/>
    <col min="1042" max="1042" width="10.5703125" style="120" customWidth="1"/>
    <col min="1043" max="1043" width="8.85546875" style="120"/>
    <col min="1044" max="1044" width="12.5703125" style="120" customWidth="1"/>
    <col min="1045" max="1045" width="18.42578125" style="120" customWidth="1"/>
    <col min="1046" max="1279" width="8.85546875" style="120"/>
    <col min="1280" max="1280" width="3.5703125" style="120" customWidth="1"/>
    <col min="1281" max="1281" width="9.140625" style="120" customWidth="1"/>
    <col min="1282" max="1282" width="10.140625" style="120" customWidth="1"/>
    <col min="1283" max="1283" width="18" style="120" customWidth="1"/>
    <col min="1284" max="1284" width="11" style="120" customWidth="1"/>
    <col min="1285" max="1285" width="18.42578125" style="120" customWidth="1"/>
    <col min="1286" max="1286" width="24.5703125" style="120" customWidth="1"/>
    <col min="1287" max="1287" width="10.5703125" style="120" customWidth="1"/>
    <col min="1288" max="1288" width="16.5703125" style="120" customWidth="1"/>
    <col min="1289" max="1289" width="12.5703125" style="120" customWidth="1"/>
    <col min="1290" max="1290" width="16.85546875" style="120" customWidth="1"/>
    <col min="1291" max="1291" width="12.42578125" style="120" customWidth="1"/>
    <col min="1292" max="1297" width="0" style="120" hidden="1" customWidth="1"/>
    <col min="1298" max="1298" width="10.5703125" style="120" customWidth="1"/>
    <col min="1299" max="1299" width="8.85546875" style="120"/>
    <col min="1300" max="1300" width="12.5703125" style="120" customWidth="1"/>
    <col min="1301" max="1301" width="18.42578125" style="120" customWidth="1"/>
    <col min="1302" max="1535" width="8.85546875" style="120"/>
    <col min="1536" max="1536" width="3.5703125" style="120" customWidth="1"/>
    <col min="1537" max="1537" width="9.140625" style="120" customWidth="1"/>
    <col min="1538" max="1538" width="10.140625" style="120" customWidth="1"/>
    <col min="1539" max="1539" width="18" style="120" customWidth="1"/>
    <col min="1540" max="1540" width="11" style="120" customWidth="1"/>
    <col min="1541" max="1541" width="18.42578125" style="120" customWidth="1"/>
    <col min="1542" max="1542" width="24.5703125" style="120" customWidth="1"/>
    <col min="1543" max="1543" width="10.5703125" style="120" customWidth="1"/>
    <col min="1544" max="1544" width="16.5703125" style="120" customWidth="1"/>
    <col min="1545" max="1545" width="12.5703125" style="120" customWidth="1"/>
    <col min="1546" max="1546" width="16.85546875" style="120" customWidth="1"/>
    <col min="1547" max="1547" width="12.42578125" style="120" customWidth="1"/>
    <col min="1548" max="1553" width="0" style="120" hidden="1" customWidth="1"/>
    <col min="1554" max="1554" width="10.5703125" style="120" customWidth="1"/>
    <col min="1555" max="1555" width="8.85546875" style="120"/>
    <col min="1556" max="1556" width="12.5703125" style="120" customWidth="1"/>
    <col min="1557" max="1557" width="18.42578125" style="120" customWidth="1"/>
    <col min="1558" max="1791" width="8.85546875" style="120"/>
    <col min="1792" max="1792" width="3.5703125" style="120" customWidth="1"/>
    <col min="1793" max="1793" width="9.140625" style="120" customWidth="1"/>
    <col min="1794" max="1794" width="10.140625" style="120" customWidth="1"/>
    <col min="1795" max="1795" width="18" style="120" customWidth="1"/>
    <col min="1796" max="1796" width="11" style="120" customWidth="1"/>
    <col min="1797" max="1797" width="18.42578125" style="120" customWidth="1"/>
    <col min="1798" max="1798" width="24.5703125" style="120" customWidth="1"/>
    <col min="1799" max="1799" width="10.5703125" style="120" customWidth="1"/>
    <col min="1800" max="1800" width="16.5703125" style="120" customWidth="1"/>
    <col min="1801" max="1801" width="12.5703125" style="120" customWidth="1"/>
    <col min="1802" max="1802" width="16.85546875" style="120" customWidth="1"/>
    <col min="1803" max="1803" width="12.42578125" style="120" customWidth="1"/>
    <col min="1804" max="1809" width="0" style="120" hidden="1" customWidth="1"/>
    <col min="1810" max="1810" width="10.5703125" style="120" customWidth="1"/>
    <col min="1811" max="1811" width="8.85546875" style="120"/>
    <col min="1812" max="1812" width="12.5703125" style="120" customWidth="1"/>
    <col min="1813" max="1813" width="18.42578125" style="120" customWidth="1"/>
    <col min="1814" max="2047" width="8.85546875" style="120"/>
    <col min="2048" max="2048" width="3.5703125" style="120" customWidth="1"/>
    <col min="2049" max="2049" width="9.140625" style="120" customWidth="1"/>
    <col min="2050" max="2050" width="10.140625" style="120" customWidth="1"/>
    <col min="2051" max="2051" width="18" style="120" customWidth="1"/>
    <col min="2052" max="2052" width="11" style="120" customWidth="1"/>
    <col min="2053" max="2053" width="18.42578125" style="120" customWidth="1"/>
    <col min="2054" max="2054" width="24.5703125" style="120" customWidth="1"/>
    <col min="2055" max="2055" width="10.5703125" style="120" customWidth="1"/>
    <col min="2056" max="2056" width="16.5703125" style="120" customWidth="1"/>
    <col min="2057" max="2057" width="12.5703125" style="120" customWidth="1"/>
    <col min="2058" max="2058" width="16.85546875" style="120" customWidth="1"/>
    <col min="2059" max="2059" width="12.42578125" style="120" customWidth="1"/>
    <col min="2060" max="2065" width="0" style="120" hidden="1" customWidth="1"/>
    <col min="2066" max="2066" width="10.5703125" style="120" customWidth="1"/>
    <col min="2067" max="2067" width="8.85546875" style="120"/>
    <col min="2068" max="2068" width="12.5703125" style="120" customWidth="1"/>
    <col min="2069" max="2069" width="18.42578125" style="120" customWidth="1"/>
    <col min="2070" max="2303" width="8.85546875" style="120"/>
    <col min="2304" max="2304" width="3.5703125" style="120" customWidth="1"/>
    <col min="2305" max="2305" width="9.140625" style="120" customWidth="1"/>
    <col min="2306" max="2306" width="10.140625" style="120" customWidth="1"/>
    <col min="2307" max="2307" width="18" style="120" customWidth="1"/>
    <col min="2308" max="2308" width="11" style="120" customWidth="1"/>
    <col min="2309" max="2309" width="18.42578125" style="120" customWidth="1"/>
    <col min="2310" max="2310" width="24.5703125" style="120" customWidth="1"/>
    <col min="2311" max="2311" width="10.5703125" style="120" customWidth="1"/>
    <col min="2312" max="2312" width="16.5703125" style="120" customWidth="1"/>
    <col min="2313" max="2313" width="12.5703125" style="120" customWidth="1"/>
    <col min="2314" max="2314" width="16.85546875" style="120" customWidth="1"/>
    <col min="2315" max="2315" width="12.42578125" style="120" customWidth="1"/>
    <col min="2316" max="2321" width="0" style="120" hidden="1" customWidth="1"/>
    <col min="2322" max="2322" width="10.5703125" style="120" customWidth="1"/>
    <col min="2323" max="2323" width="8.85546875" style="120"/>
    <col min="2324" max="2324" width="12.5703125" style="120" customWidth="1"/>
    <col min="2325" max="2325" width="18.42578125" style="120" customWidth="1"/>
    <col min="2326" max="2559" width="8.85546875" style="120"/>
    <col min="2560" max="2560" width="3.5703125" style="120" customWidth="1"/>
    <col min="2561" max="2561" width="9.140625" style="120" customWidth="1"/>
    <col min="2562" max="2562" width="10.140625" style="120" customWidth="1"/>
    <col min="2563" max="2563" width="18" style="120" customWidth="1"/>
    <col min="2564" max="2564" width="11" style="120" customWidth="1"/>
    <col min="2565" max="2565" width="18.42578125" style="120" customWidth="1"/>
    <col min="2566" max="2566" width="24.5703125" style="120" customWidth="1"/>
    <col min="2567" max="2567" width="10.5703125" style="120" customWidth="1"/>
    <col min="2568" max="2568" width="16.5703125" style="120" customWidth="1"/>
    <col min="2569" max="2569" width="12.5703125" style="120" customWidth="1"/>
    <col min="2570" max="2570" width="16.85546875" style="120" customWidth="1"/>
    <col min="2571" max="2571" width="12.42578125" style="120" customWidth="1"/>
    <col min="2572" max="2577" width="0" style="120" hidden="1" customWidth="1"/>
    <col min="2578" max="2578" width="10.5703125" style="120" customWidth="1"/>
    <col min="2579" max="2579" width="8.85546875" style="120"/>
    <col min="2580" max="2580" width="12.5703125" style="120" customWidth="1"/>
    <col min="2581" max="2581" width="18.42578125" style="120" customWidth="1"/>
    <col min="2582" max="2815" width="8.85546875" style="120"/>
    <col min="2816" max="2816" width="3.5703125" style="120" customWidth="1"/>
    <col min="2817" max="2817" width="9.140625" style="120" customWidth="1"/>
    <col min="2818" max="2818" width="10.140625" style="120" customWidth="1"/>
    <col min="2819" max="2819" width="18" style="120" customWidth="1"/>
    <col min="2820" max="2820" width="11" style="120" customWidth="1"/>
    <col min="2821" max="2821" width="18.42578125" style="120" customWidth="1"/>
    <col min="2822" max="2822" width="24.5703125" style="120" customWidth="1"/>
    <col min="2823" max="2823" width="10.5703125" style="120" customWidth="1"/>
    <col min="2824" max="2824" width="16.5703125" style="120" customWidth="1"/>
    <col min="2825" max="2825" width="12.5703125" style="120" customWidth="1"/>
    <col min="2826" max="2826" width="16.85546875" style="120" customWidth="1"/>
    <col min="2827" max="2827" width="12.42578125" style="120" customWidth="1"/>
    <col min="2828" max="2833" width="0" style="120" hidden="1" customWidth="1"/>
    <col min="2834" max="2834" width="10.5703125" style="120" customWidth="1"/>
    <col min="2835" max="2835" width="8.85546875" style="120"/>
    <col min="2836" max="2836" width="12.5703125" style="120" customWidth="1"/>
    <col min="2837" max="2837" width="18.42578125" style="120" customWidth="1"/>
    <col min="2838" max="3071" width="8.85546875" style="120"/>
    <col min="3072" max="3072" width="3.5703125" style="120" customWidth="1"/>
    <col min="3073" max="3073" width="9.140625" style="120" customWidth="1"/>
    <col min="3074" max="3074" width="10.140625" style="120" customWidth="1"/>
    <col min="3075" max="3075" width="18" style="120" customWidth="1"/>
    <col min="3076" max="3076" width="11" style="120" customWidth="1"/>
    <col min="3077" max="3077" width="18.42578125" style="120" customWidth="1"/>
    <col min="3078" max="3078" width="24.5703125" style="120" customWidth="1"/>
    <col min="3079" max="3079" width="10.5703125" style="120" customWidth="1"/>
    <col min="3080" max="3080" width="16.5703125" style="120" customWidth="1"/>
    <col min="3081" max="3081" width="12.5703125" style="120" customWidth="1"/>
    <col min="3082" max="3082" width="16.85546875" style="120" customWidth="1"/>
    <col min="3083" max="3083" width="12.42578125" style="120" customWidth="1"/>
    <col min="3084" max="3089" width="0" style="120" hidden="1" customWidth="1"/>
    <col min="3090" max="3090" width="10.5703125" style="120" customWidth="1"/>
    <col min="3091" max="3091" width="8.85546875" style="120"/>
    <col min="3092" max="3092" width="12.5703125" style="120" customWidth="1"/>
    <col min="3093" max="3093" width="18.42578125" style="120" customWidth="1"/>
    <col min="3094" max="3327" width="8.85546875" style="120"/>
    <col min="3328" max="3328" width="3.5703125" style="120" customWidth="1"/>
    <col min="3329" max="3329" width="9.140625" style="120" customWidth="1"/>
    <col min="3330" max="3330" width="10.140625" style="120" customWidth="1"/>
    <col min="3331" max="3331" width="18" style="120" customWidth="1"/>
    <col min="3332" max="3332" width="11" style="120" customWidth="1"/>
    <col min="3333" max="3333" width="18.42578125" style="120" customWidth="1"/>
    <col min="3334" max="3334" width="24.5703125" style="120" customWidth="1"/>
    <col min="3335" max="3335" width="10.5703125" style="120" customWidth="1"/>
    <col min="3336" max="3336" width="16.5703125" style="120" customWidth="1"/>
    <col min="3337" max="3337" width="12.5703125" style="120" customWidth="1"/>
    <col min="3338" max="3338" width="16.85546875" style="120" customWidth="1"/>
    <col min="3339" max="3339" width="12.42578125" style="120" customWidth="1"/>
    <col min="3340" max="3345" width="0" style="120" hidden="1" customWidth="1"/>
    <col min="3346" max="3346" width="10.5703125" style="120" customWidth="1"/>
    <col min="3347" max="3347" width="8.85546875" style="120"/>
    <col min="3348" max="3348" width="12.5703125" style="120" customWidth="1"/>
    <col min="3349" max="3349" width="18.42578125" style="120" customWidth="1"/>
    <col min="3350" max="3583" width="8.85546875" style="120"/>
    <col min="3584" max="3584" width="3.5703125" style="120" customWidth="1"/>
    <col min="3585" max="3585" width="9.140625" style="120" customWidth="1"/>
    <col min="3586" max="3586" width="10.140625" style="120" customWidth="1"/>
    <col min="3587" max="3587" width="18" style="120" customWidth="1"/>
    <col min="3588" max="3588" width="11" style="120" customWidth="1"/>
    <col min="3589" max="3589" width="18.42578125" style="120" customWidth="1"/>
    <col min="3590" max="3590" width="24.5703125" style="120" customWidth="1"/>
    <col min="3591" max="3591" width="10.5703125" style="120" customWidth="1"/>
    <col min="3592" max="3592" width="16.5703125" style="120" customWidth="1"/>
    <col min="3593" max="3593" width="12.5703125" style="120" customWidth="1"/>
    <col min="3594" max="3594" width="16.85546875" style="120" customWidth="1"/>
    <col min="3595" max="3595" width="12.42578125" style="120" customWidth="1"/>
    <col min="3596" max="3601" width="0" style="120" hidden="1" customWidth="1"/>
    <col min="3602" max="3602" width="10.5703125" style="120" customWidth="1"/>
    <col min="3603" max="3603" width="8.85546875" style="120"/>
    <col min="3604" max="3604" width="12.5703125" style="120" customWidth="1"/>
    <col min="3605" max="3605" width="18.42578125" style="120" customWidth="1"/>
    <col min="3606" max="3839" width="8.85546875" style="120"/>
    <col min="3840" max="3840" width="3.5703125" style="120" customWidth="1"/>
    <col min="3841" max="3841" width="9.140625" style="120" customWidth="1"/>
    <col min="3842" max="3842" width="10.140625" style="120" customWidth="1"/>
    <col min="3843" max="3843" width="18" style="120" customWidth="1"/>
    <col min="3844" max="3844" width="11" style="120" customWidth="1"/>
    <col min="3845" max="3845" width="18.42578125" style="120" customWidth="1"/>
    <col min="3846" max="3846" width="24.5703125" style="120" customWidth="1"/>
    <col min="3847" max="3847" width="10.5703125" style="120" customWidth="1"/>
    <col min="3848" max="3848" width="16.5703125" style="120" customWidth="1"/>
    <col min="3849" max="3849" width="12.5703125" style="120" customWidth="1"/>
    <col min="3850" max="3850" width="16.85546875" style="120" customWidth="1"/>
    <col min="3851" max="3851" width="12.42578125" style="120" customWidth="1"/>
    <col min="3852" max="3857" width="0" style="120" hidden="1" customWidth="1"/>
    <col min="3858" max="3858" width="10.5703125" style="120" customWidth="1"/>
    <col min="3859" max="3859" width="8.85546875" style="120"/>
    <col min="3860" max="3860" width="12.5703125" style="120" customWidth="1"/>
    <col min="3861" max="3861" width="18.42578125" style="120" customWidth="1"/>
    <col min="3862" max="4095" width="8.85546875" style="120"/>
    <col min="4096" max="4096" width="3.5703125" style="120" customWidth="1"/>
    <col min="4097" max="4097" width="9.140625" style="120" customWidth="1"/>
    <col min="4098" max="4098" width="10.140625" style="120" customWidth="1"/>
    <col min="4099" max="4099" width="18" style="120" customWidth="1"/>
    <col min="4100" max="4100" width="11" style="120" customWidth="1"/>
    <col min="4101" max="4101" width="18.42578125" style="120" customWidth="1"/>
    <col min="4102" max="4102" width="24.5703125" style="120" customWidth="1"/>
    <col min="4103" max="4103" width="10.5703125" style="120" customWidth="1"/>
    <col min="4104" max="4104" width="16.5703125" style="120" customWidth="1"/>
    <col min="4105" max="4105" width="12.5703125" style="120" customWidth="1"/>
    <col min="4106" max="4106" width="16.85546875" style="120" customWidth="1"/>
    <col min="4107" max="4107" width="12.42578125" style="120" customWidth="1"/>
    <col min="4108" max="4113" width="0" style="120" hidden="1" customWidth="1"/>
    <col min="4114" max="4114" width="10.5703125" style="120" customWidth="1"/>
    <col min="4115" max="4115" width="8.85546875" style="120"/>
    <col min="4116" max="4116" width="12.5703125" style="120" customWidth="1"/>
    <col min="4117" max="4117" width="18.42578125" style="120" customWidth="1"/>
    <col min="4118" max="4351" width="8.85546875" style="120"/>
    <col min="4352" max="4352" width="3.5703125" style="120" customWidth="1"/>
    <col min="4353" max="4353" width="9.140625" style="120" customWidth="1"/>
    <col min="4354" max="4354" width="10.140625" style="120" customWidth="1"/>
    <col min="4355" max="4355" width="18" style="120" customWidth="1"/>
    <col min="4356" max="4356" width="11" style="120" customWidth="1"/>
    <col min="4357" max="4357" width="18.42578125" style="120" customWidth="1"/>
    <col min="4358" max="4358" width="24.5703125" style="120" customWidth="1"/>
    <col min="4359" max="4359" width="10.5703125" style="120" customWidth="1"/>
    <col min="4360" max="4360" width="16.5703125" style="120" customWidth="1"/>
    <col min="4361" max="4361" width="12.5703125" style="120" customWidth="1"/>
    <col min="4362" max="4362" width="16.85546875" style="120" customWidth="1"/>
    <col min="4363" max="4363" width="12.42578125" style="120" customWidth="1"/>
    <col min="4364" max="4369" width="0" style="120" hidden="1" customWidth="1"/>
    <col min="4370" max="4370" width="10.5703125" style="120" customWidth="1"/>
    <col min="4371" max="4371" width="8.85546875" style="120"/>
    <col min="4372" max="4372" width="12.5703125" style="120" customWidth="1"/>
    <col min="4373" max="4373" width="18.42578125" style="120" customWidth="1"/>
    <col min="4374" max="4607" width="8.85546875" style="120"/>
    <col min="4608" max="4608" width="3.5703125" style="120" customWidth="1"/>
    <col min="4609" max="4609" width="9.140625" style="120" customWidth="1"/>
    <col min="4610" max="4610" width="10.140625" style="120" customWidth="1"/>
    <col min="4611" max="4611" width="18" style="120" customWidth="1"/>
    <col min="4612" max="4612" width="11" style="120" customWidth="1"/>
    <col min="4613" max="4613" width="18.42578125" style="120" customWidth="1"/>
    <col min="4614" max="4614" width="24.5703125" style="120" customWidth="1"/>
    <col min="4615" max="4615" width="10.5703125" style="120" customWidth="1"/>
    <col min="4616" max="4616" width="16.5703125" style="120" customWidth="1"/>
    <col min="4617" max="4617" width="12.5703125" style="120" customWidth="1"/>
    <col min="4618" max="4618" width="16.85546875" style="120" customWidth="1"/>
    <col min="4619" max="4619" width="12.42578125" style="120" customWidth="1"/>
    <col min="4620" max="4625" width="0" style="120" hidden="1" customWidth="1"/>
    <col min="4626" max="4626" width="10.5703125" style="120" customWidth="1"/>
    <col min="4627" max="4627" width="8.85546875" style="120"/>
    <col min="4628" max="4628" width="12.5703125" style="120" customWidth="1"/>
    <col min="4629" max="4629" width="18.42578125" style="120" customWidth="1"/>
    <col min="4630" max="4863" width="8.85546875" style="120"/>
    <col min="4864" max="4864" width="3.5703125" style="120" customWidth="1"/>
    <col min="4865" max="4865" width="9.140625" style="120" customWidth="1"/>
    <col min="4866" max="4866" width="10.140625" style="120" customWidth="1"/>
    <col min="4867" max="4867" width="18" style="120" customWidth="1"/>
    <col min="4868" max="4868" width="11" style="120" customWidth="1"/>
    <col min="4869" max="4869" width="18.42578125" style="120" customWidth="1"/>
    <col min="4870" max="4870" width="24.5703125" style="120" customWidth="1"/>
    <col min="4871" max="4871" width="10.5703125" style="120" customWidth="1"/>
    <col min="4872" max="4872" width="16.5703125" style="120" customWidth="1"/>
    <col min="4873" max="4873" width="12.5703125" style="120" customWidth="1"/>
    <col min="4874" max="4874" width="16.85546875" style="120" customWidth="1"/>
    <col min="4875" max="4875" width="12.42578125" style="120" customWidth="1"/>
    <col min="4876" max="4881" width="0" style="120" hidden="1" customWidth="1"/>
    <col min="4882" max="4882" width="10.5703125" style="120" customWidth="1"/>
    <col min="4883" max="4883" width="8.85546875" style="120"/>
    <col min="4884" max="4884" width="12.5703125" style="120" customWidth="1"/>
    <col min="4885" max="4885" width="18.42578125" style="120" customWidth="1"/>
    <col min="4886" max="5119" width="8.85546875" style="120"/>
    <col min="5120" max="5120" width="3.5703125" style="120" customWidth="1"/>
    <col min="5121" max="5121" width="9.140625" style="120" customWidth="1"/>
    <col min="5122" max="5122" width="10.140625" style="120" customWidth="1"/>
    <col min="5123" max="5123" width="18" style="120" customWidth="1"/>
    <col min="5124" max="5124" width="11" style="120" customWidth="1"/>
    <col min="5125" max="5125" width="18.42578125" style="120" customWidth="1"/>
    <col min="5126" max="5126" width="24.5703125" style="120" customWidth="1"/>
    <col min="5127" max="5127" width="10.5703125" style="120" customWidth="1"/>
    <col min="5128" max="5128" width="16.5703125" style="120" customWidth="1"/>
    <col min="5129" max="5129" width="12.5703125" style="120" customWidth="1"/>
    <col min="5130" max="5130" width="16.85546875" style="120" customWidth="1"/>
    <col min="5131" max="5131" width="12.42578125" style="120" customWidth="1"/>
    <col min="5132" max="5137" width="0" style="120" hidden="1" customWidth="1"/>
    <col min="5138" max="5138" width="10.5703125" style="120" customWidth="1"/>
    <col min="5139" max="5139" width="8.85546875" style="120"/>
    <col min="5140" max="5140" width="12.5703125" style="120" customWidth="1"/>
    <col min="5141" max="5141" width="18.42578125" style="120" customWidth="1"/>
    <col min="5142" max="5375" width="8.85546875" style="120"/>
    <col min="5376" max="5376" width="3.5703125" style="120" customWidth="1"/>
    <col min="5377" max="5377" width="9.140625" style="120" customWidth="1"/>
    <col min="5378" max="5378" width="10.140625" style="120" customWidth="1"/>
    <col min="5379" max="5379" width="18" style="120" customWidth="1"/>
    <col min="5380" max="5380" width="11" style="120" customWidth="1"/>
    <col min="5381" max="5381" width="18.42578125" style="120" customWidth="1"/>
    <col min="5382" max="5382" width="24.5703125" style="120" customWidth="1"/>
    <col min="5383" max="5383" width="10.5703125" style="120" customWidth="1"/>
    <col min="5384" max="5384" width="16.5703125" style="120" customWidth="1"/>
    <col min="5385" max="5385" width="12.5703125" style="120" customWidth="1"/>
    <col min="5386" max="5386" width="16.85546875" style="120" customWidth="1"/>
    <col min="5387" max="5387" width="12.42578125" style="120" customWidth="1"/>
    <col min="5388" max="5393" width="0" style="120" hidden="1" customWidth="1"/>
    <col min="5394" max="5394" width="10.5703125" style="120" customWidth="1"/>
    <col min="5395" max="5395" width="8.85546875" style="120"/>
    <col min="5396" max="5396" width="12.5703125" style="120" customWidth="1"/>
    <col min="5397" max="5397" width="18.42578125" style="120" customWidth="1"/>
    <col min="5398" max="5631" width="8.85546875" style="120"/>
    <col min="5632" max="5632" width="3.5703125" style="120" customWidth="1"/>
    <col min="5633" max="5633" width="9.140625" style="120" customWidth="1"/>
    <col min="5634" max="5634" width="10.140625" style="120" customWidth="1"/>
    <col min="5635" max="5635" width="18" style="120" customWidth="1"/>
    <col min="5636" max="5636" width="11" style="120" customWidth="1"/>
    <col min="5637" max="5637" width="18.42578125" style="120" customWidth="1"/>
    <col min="5638" max="5638" width="24.5703125" style="120" customWidth="1"/>
    <col min="5639" max="5639" width="10.5703125" style="120" customWidth="1"/>
    <col min="5640" max="5640" width="16.5703125" style="120" customWidth="1"/>
    <col min="5641" max="5641" width="12.5703125" style="120" customWidth="1"/>
    <col min="5642" max="5642" width="16.85546875" style="120" customWidth="1"/>
    <col min="5643" max="5643" width="12.42578125" style="120" customWidth="1"/>
    <col min="5644" max="5649" width="0" style="120" hidden="1" customWidth="1"/>
    <col min="5650" max="5650" width="10.5703125" style="120" customWidth="1"/>
    <col min="5651" max="5651" width="8.85546875" style="120"/>
    <col min="5652" max="5652" width="12.5703125" style="120" customWidth="1"/>
    <col min="5653" max="5653" width="18.42578125" style="120" customWidth="1"/>
    <col min="5654" max="5887" width="8.85546875" style="120"/>
    <col min="5888" max="5888" width="3.5703125" style="120" customWidth="1"/>
    <col min="5889" max="5889" width="9.140625" style="120" customWidth="1"/>
    <col min="5890" max="5890" width="10.140625" style="120" customWidth="1"/>
    <col min="5891" max="5891" width="18" style="120" customWidth="1"/>
    <col min="5892" max="5892" width="11" style="120" customWidth="1"/>
    <col min="5893" max="5893" width="18.42578125" style="120" customWidth="1"/>
    <col min="5894" max="5894" width="24.5703125" style="120" customWidth="1"/>
    <col min="5895" max="5895" width="10.5703125" style="120" customWidth="1"/>
    <col min="5896" max="5896" width="16.5703125" style="120" customWidth="1"/>
    <col min="5897" max="5897" width="12.5703125" style="120" customWidth="1"/>
    <col min="5898" max="5898" width="16.85546875" style="120" customWidth="1"/>
    <col min="5899" max="5899" width="12.42578125" style="120" customWidth="1"/>
    <col min="5900" max="5905" width="0" style="120" hidden="1" customWidth="1"/>
    <col min="5906" max="5906" width="10.5703125" style="120" customWidth="1"/>
    <col min="5907" max="5907" width="8.85546875" style="120"/>
    <col min="5908" max="5908" width="12.5703125" style="120" customWidth="1"/>
    <col min="5909" max="5909" width="18.42578125" style="120" customWidth="1"/>
    <col min="5910" max="6143" width="8.85546875" style="120"/>
    <col min="6144" max="6144" width="3.5703125" style="120" customWidth="1"/>
    <col min="6145" max="6145" width="9.140625" style="120" customWidth="1"/>
    <col min="6146" max="6146" width="10.140625" style="120" customWidth="1"/>
    <col min="6147" max="6147" width="18" style="120" customWidth="1"/>
    <col min="6148" max="6148" width="11" style="120" customWidth="1"/>
    <col min="6149" max="6149" width="18.42578125" style="120" customWidth="1"/>
    <col min="6150" max="6150" width="24.5703125" style="120" customWidth="1"/>
    <col min="6151" max="6151" width="10.5703125" style="120" customWidth="1"/>
    <col min="6152" max="6152" width="16.5703125" style="120" customWidth="1"/>
    <col min="6153" max="6153" width="12.5703125" style="120" customWidth="1"/>
    <col min="6154" max="6154" width="16.85546875" style="120" customWidth="1"/>
    <col min="6155" max="6155" width="12.42578125" style="120" customWidth="1"/>
    <col min="6156" max="6161" width="0" style="120" hidden="1" customWidth="1"/>
    <col min="6162" max="6162" width="10.5703125" style="120" customWidth="1"/>
    <col min="6163" max="6163" width="8.85546875" style="120"/>
    <col min="6164" max="6164" width="12.5703125" style="120" customWidth="1"/>
    <col min="6165" max="6165" width="18.42578125" style="120" customWidth="1"/>
    <col min="6166" max="6399" width="8.85546875" style="120"/>
    <col min="6400" max="6400" width="3.5703125" style="120" customWidth="1"/>
    <col min="6401" max="6401" width="9.140625" style="120" customWidth="1"/>
    <col min="6402" max="6402" width="10.140625" style="120" customWidth="1"/>
    <col min="6403" max="6403" width="18" style="120" customWidth="1"/>
    <col min="6404" max="6404" width="11" style="120" customWidth="1"/>
    <col min="6405" max="6405" width="18.42578125" style="120" customWidth="1"/>
    <col min="6406" max="6406" width="24.5703125" style="120" customWidth="1"/>
    <col min="6407" max="6407" width="10.5703125" style="120" customWidth="1"/>
    <col min="6408" max="6408" width="16.5703125" style="120" customWidth="1"/>
    <col min="6409" max="6409" width="12.5703125" style="120" customWidth="1"/>
    <col min="6410" max="6410" width="16.85546875" style="120" customWidth="1"/>
    <col min="6411" max="6411" width="12.42578125" style="120" customWidth="1"/>
    <col min="6412" max="6417" width="0" style="120" hidden="1" customWidth="1"/>
    <col min="6418" max="6418" width="10.5703125" style="120" customWidth="1"/>
    <col min="6419" max="6419" width="8.85546875" style="120"/>
    <col min="6420" max="6420" width="12.5703125" style="120" customWidth="1"/>
    <col min="6421" max="6421" width="18.42578125" style="120" customWidth="1"/>
    <col min="6422" max="6655" width="8.85546875" style="120"/>
    <col min="6656" max="6656" width="3.5703125" style="120" customWidth="1"/>
    <col min="6657" max="6657" width="9.140625" style="120" customWidth="1"/>
    <col min="6658" max="6658" width="10.140625" style="120" customWidth="1"/>
    <col min="6659" max="6659" width="18" style="120" customWidth="1"/>
    <col min="6660" max="6660" width="11" style="120" customWidth="1"/>
    <col min="6661" max="6661" width="18.42578125" style="120" customWidth="1"/>
    <col min="6662" max="6662" width="24.5703125" style="120" customWidth="1"/>
    <col min="6663" max="6663" width="10.5703125" style="120" customWidth="1"/>
    <col min="6664" max="6664" width="16.5703125" style="120" customWidth="1"/>
    <col min="6665" max="6665" width="12.5703125" style="120" customWidth="1"/>
    <col min="6666" max="6666" width="16.85546875" style="120" customWidth="1"/>
    <col min="6667" max="6667" width="12.42578125" style="120" customWidth="1"/>
    <col min="6668" max="6673" width="0" style="120" hidden="1" customWidth="1"/>
    <col min="6674" max="6674" width="10.5703125" style="120" customWidth="1"/>
    <col min="6675" max="6675" width="8.85546875" style="120"/>
    <col min="6676" max="6676" width="12.5703125" style="120" customWidth="1"/>
    <col min="6677" max="6677" width="18.42578125" style="120" customWidth="1"/>
    <col min="6678" max="6911" width="8.85546875" style="120"/>
    <col min="6912" max="6912" width="3.5703125" style="120" customWidth="1"/>
    <col min="6913" max="6913" width="9.140625" style="120" customWidth="1"/>
    <col min="6914" max="6914" width="10.140625" style="120" customWidth="1"/>
    <col min="6915" max="6915" width="18" style="120" customWidth="1"/>
    <col min="6916" max="6916" width="11" style="120" customWidth="1"/>
    <col min="6917" max="6917" width="18.42578125" style="120" customWidth="1"/>
    <col min="6918" max="6918" width="24.5703125" style="120" customWidth="1"/>
    <col min="6919" max="6919" width="10.5703125" style="120" customWidth="1"/>
    <col min="6920" max="6920" width="16.5703125" style="120" customWidth="1"/>
    <col min="6921" max="6921" width="12.5703125" style="120" customWidth="1"/>
    <col min="6922" max="6922" width="16.85546875" style="120" customWidth="1"/>
    <col min="6923" max="6923" width="12.42578125" style="120" customWidth="1"/>
    <col min="6924" max="6929" width="0" style="120" hidden="1" customWidth="1"/>
    <col min="6930" max="6930" width="10.5703125" style="120" customWidth="1"/>
    <col min="6931" max="6931" width="8.85546875" style="120"/>
    <col min="6932" max="6932" width="12.5703125" style="120" customWidth="1"/>
    <col min="6933" max="6933" width="18.42578125" style="120" customWidth="1"/>
    <col min="6934" max="7167" width="8.85546875" style="120"/>
    <col min="7168" max="7168" width="3.5703125" style="120" customWidth="1"/>
    <col min="7169" max="7169" width="9.140625" style="120" customWidth="1"/>
    <col min="7170" max="7170" width="10.140625" style="120" customWidth="1"/>
    <col min="7171" max="7171" width="18" style="120" customWidth="1"/>
    <col min="7172" max="7172" width="11" style="120" customWidth="1"/>
    <col min="7173" max="7173" width="18.42578125" style="120" customWidth="1"/>
    <col min="7174" max="7174" width="24.5703125" style="120" customWidth="1"/>
    <col min="7175" max="7175" width="10.5703125" style="120" customWidth="1"/>
    <col min="7176" max="7176" width="16.5703125" style="120" customWidth="1"/>
    <col min="7177" max="7177" width="12.5703125" style="120" customWidth="1"/>
    <col min="7178" max="7178" width="16.85546875" style="120" customWidth="1"/>
    <col min="7179" max="7179" width="12.42578125" style="120" customWidth="1"/>
    <col min="7180" max="7185" width="0" style="120" hidden="1" customWidth="1"/>
    <col min="7186" max="7186" width="10.5703125" style="120" customWidth="1"/>
    <col min="7187" max="7187" width="8.85546875" style="120"/>
    <col min="7188" max="7188" width="12.5703125" style="120" customWidth="1"/>
    <col min="7189" max="7189" width="18.42578125" style="120" customWidth="1"/>
    <col min="7190" max="7423" width="8.85546875" style="120"/>
    <col min="7424" max="7424" width="3.5703125" style="120" customWidth="1"/>
    <col min="7425" max="7425" width="9.140625" style="120" customWidth="1"/>
    <col min="7426" max="7426" width="10.140625" style="120" customWidth="1"/>
    <col min="7427" max="7427" width="18" style="120" customWidth="1"/>
    <col min="7428" max="7428" width="11" style="120" customWidth="1"/>
    <col min="7429" max="7429" width="18.42578125" style="120" customWidth="1"/>
    <col min="7430" max="7430" width="24.5703125" style="120" customWidth="1"/>
    <col min="7431" max="7431" width="10.5703125" style="120" customWidth="1"/>
    <col min="7432" max="7432" width="16.5703125" style="120" customWidth="1"/>
    <col min="7433" max="7433" width="12.5703125" style="120" customWidth="1"/>
    <col min="7434" max="7434" width="16.85546875" style="120" customWidth="1"/>
    <col min="7435" max="7435" width="12.42578125" style="120" customWidth="1"/>
    <col min="7436" max="7441" width="0" style="120" hidden="1" customWidth="1"/>
    <col min="7442" max="7442" width="10.5703125" style="120" customWidth="1"/>
    <col min="7443" max="7443" width="8.85546875" style="120"/>
    <col min="7444" max="7444" width="12.5703125" style="120" customWidth="1"/>
    <col min="7445" max="7445" width="18.42578125" style="120" customWidth="1"/>
    <col min="7446" max="7679" width="8.85546875" style="120"/>
    <col min="7680" max="7680" width="3.5703125" style="120" customWidth="1"/>
    <col min="7681" max="7681" width="9.140625" style="120" customWidth="1"/>
    <col min="7682" max="7682" width="10.140625" style="120" customWidth="1"/>
    <col min="7683" max="7683" width="18" style="120" customWidth="1"/>
    <col min="7684" max="7684" width="11" style="120" customWidth="1"/>
    <col min="7685" max="7685" width="18.42578125" style="120" customWidth="1"/>
    <col min="7686" max="7686" width="24.5703125" style="120" customWidth="1"/>
    <col min="7687" max="7687" width="10.5703125" style="120" customWidth="1"/>
    <col min="7688" max="7688" width="16.5703125" style="120" customWidth="1"/>
    <col min="7689" max="7689" width="12.5703125" style="120" customWidth="1"/>
    <col min="7690" max="7690" width="16.85546875" style="120" customWidth="1"/>
    <col min="7691" max="7691" width="12.42578125" style="120" customWidth="1"/>
    <col min="7692" max="7697" width="0" style="120" hidden="1" customWidth="1"/>
    <col min="7698" max="7698" width="10.5703125" style="120" customWidth="1"/>
    <col min="7699" max="7699" width="8.85546875" style="120"/>
    <col min="7700" max="7700" width="12.5703125" style="120" customWidth="1"/>
    <col min="7701" max="7701" width="18.42578125" style="120" customWidth="1"/>
    <col min="7702" max="7935" width="8.85546875" style="120"/>
    <col min="7936" max="7936" width="3.5703125" style="120" customWidth="1"/>
    <col min="7937" max="7937" width="9.140625" style="120" customWidth="1"/>
    <col min="7938" max="7938" width="10.140625" style="120" customWidth="1"/>
    <col min="7939" max="7939" width="18" style="120" customWidth="1"/>
    <col min="7940" max="7940" width="11" style="120" customWidth="1"/>
    <col min="7941" max="7941" width="18.42578125" style="120" customWidth="1"/>
    <col min="7942" max="7942" width="24.5703125" style="120" customWidth="1"/>
    <col min="7943" max="7943" width="10.5703125" style="120" customWidth="1"/>
    <col min="7944" max="7944" width="16.5703125" style="120" customWidth="1"/>
    <col min="7945" max="7945" width="12.5703125" style="120" customWidth="1"/>
    <col min="7946" max="7946" width="16.85546875" style="120" customWidth="1"/>
    <col min="7947" max="7947" width="12.42578125" style="120" customWidth="1"/>
    <col min="7948" max="7953" width="0" style="120" hidden="1" customWidth="1"/>
    <col min="7954" max="7954" width="10.5703125" style="120" customWidth="1"/>
    <col min="7955" max="7955" width="8.85546875" style="120"/>
    <col min="7956" max="7956" width="12.5703125" style="120" customWidth="1"/>
    <col min="7957" max="7957" width="18.42578125" style="120" customWidth="1"/>
    <col min="7958" max="8191" width="8.85546875" style="120"/>
    <col min="8192" max="8192" width="3.5703125" style="120" customWidth="1"/>
    <col min="8193" max="8193" width="9.140625" style="120" customWidth="1"/>
    <col min="8194" max="8194" width="10.140625" style="120" customWidth="1"/>
    <col min="8195" max="8195" width="18" style="120" customWidth="1"/>
    <col min="8196" max="8196" width="11" style="120" customWidth="1"/>
    <col min="8197" max="8197" width="18.42578125" style="120" customWidth="1"/>
    <col min="8198" max="8198" width="24.5703125" style="120" customWidth="1"/>
    <col min="8199" max="8199" width="10.5703125" style="120" customWidth="1"/>
    <col min="8200" max="8200" width="16.5703125" style="120" customWidth="1"/>
    <col min="8201" max="8201" width="12.5703125" style="120" customWidth="1"/>
    <col min="8202" max="8202" width="16.85546875" style="120" customWidth="1"/>
    <col min="8203" max="8203" width="12.42578125" style="120" customWidth="1"/>
    <col min="8204" max="8209" width="0" style="120" hidden="1" customWidth="1"/>
    <col min="8210" max="8210" width="10.5703125" style="120" customWidth="1"/>
    <col min="8211" max="8211" width="8.85546875" style="120"/>
    <col min="8212" max="8212" width="12.5703125" style="120" customWidth="1"/>
    <col min="8213" max="8213" width="18.42578125" style="120" customWidth="1"/>
    <col min="8214" max="8447" width="8.85546875" style="120"/>
    <col min="8448" max="8448" width="3.5703125" style="120" customWidth="1"/>
    <col min="8449" max="8449" width="9.140625" style="120" customWidth="1"/>
    <col min="8450" max="8450" width="10.140625" style="120" customWidth="1"/>
    <col min="8451" max="8451" width="18" style="120" customWidth="1"/>
    <col min="8452" max="8452" width="11" style="120" customWidth="1"/>
    <col min="8453" max="8453" width="18.42578125" style="120" customWidth="1"/>
    <col min="8454" max="8454" width="24.5703125" style="120" customWidth="1"/>
    <col min="8455" max="8455" width="10.5703125" style="120" customWidth="1"/>
    <col min="8456" max="8456" width="16.5703125" style="120" customWidth="1"/>
    <col min="8457" max="8457" width="12.5703125" style="120" customWidth="1"/>
    <col min="8458" max="8458" width="16.85546875" style="120" customWidth="1"/>
    <col min="8459" max="8459" width="12.42578125" style="120" customWidth="1"/>
    <col min="8460" max="8465" width="0" style="120" hidden="1" customWidth="1"/>
    <col min="8466" max="8466" width="10.5703125" style="120" customWidth="1"/>
    <col min="8467" max="8467" width="8.85546875" style="120"/>
    <col min="8468" max="8468" width="12.5703125" style="120" customWidth="1"/>
    <col min="8469" max="8469" width="18.42578125" style="120" customWidth="1"/>
    <col min="8470" max="8703" width="8.85546875" style="120"/>
    <col min="8704" max="8704" width="3.5703125" style="120" customWidth="1"/>
    <col min="8705" max="8705" width="9.140625" style="120" customWidth="1"/>
    <col min="8706" max="8706" width="10.140625" style="120" customWidth="1"/>
    <col min="8707" max="8707" width="18" style="120" customWidth="1"/>
    <col min="8708" max="8708" width="11" style="120" customWidth="1"/>
    <col min="8709" max="8709" width="18.42578125" style="120" customWidth="1"/>
    <col min="8710" max="8710" width="24.5703125" style="120" customWidth="1"/>
    <col min="8711" max="8711" width="10.5703125" style="120" customWidth="1"/>
    <col min="8712" max="8712" width="16.5703125" style="120" customWidth="1"/>
    <col min="8713" max="8713" width="12.5703125" style="120" customWidth="1"/>
    <col min="8714" max="8714" width="16.85546875" style="120" customWidth="1"/>
    <col min="8715" max="8715" width="12.42578125" style="120" customWidth="1"/>
    <col min="8716" max="8721" width="0" style="120" hidden="1" customWidth="1"/>
    <col min="8722" max="8722" width="10.5703125" style="120" customWidth="1"/>
    <col min="8723" max="8723" width="8.85546875" style="120"/>
    <col min="8724" max="8724" width="12.5703125" style="120" customWidth="1"/>
    <col min="8725" max="8725" width="18.42578125" style="120" customWidth="1"/>
    <col min="8726" max="8959" width="8.85546875" style="120"/>
    <col min="8960" max="8960" width="3.5703125" style="120" customWidth="1"/>
    <col min="8961" max="8961" width="9.140625" style="120" customWidth="1"/>
    <col min="8962" max="8962" width="10.140625" style="120" customWidth="1"/>
    <col min="8963" max="8963" width="18" style="120" customWidth="1"/>
    <col min="8964" max="8964" width="11" style="120" customWidth="1"/>
    <col min="8965" max="8965" width="18.42578125" style="120" customWidth="1"/>
    <col min="8966" max="8966" width="24.5703125" style="120" customWidth="1"/>
    <col min="8967" max="8967" width="10.5703125" style="120" customWidth="1"/>
    <col min="8968" max="8968" width="16.5703125" style="120" customWidth="1"/>
    <col min="8969" max="8969" width="12.5703125" style="120" customWidth="1"/>
    <col min="8970" max="8970" width="16.85546875" style="120" customWidth="1"/>
    <col min="8971" max="8971" width="12.42578125" style="120" customWidth="1"/>
    <col min="8972" max="8977" width="0" style="120" hidden="1" customWidth="1"/>
    <col min="8978" max="8978" width="10.5703125" style="120" customWidth="1"/>
    <col min="8979" max="8979" width="8.85546875" style="120"/>
    <col min="8980" max="8980" width="12.5703125" style="120" customWidth="1"/>
    <col min="8981" max="8981" width="18.42578125" style="120" customWidth="1"/>
    <col min="8982" max="9215" width="8.85546875" style="120"/>
    <col min="9216" max="9216" width="3.5703125" style="120" customWidth="1"/>
    <col min="9217" max="9217" width="9.140625" style="120" customWidth="1"/>
    <col min="9218" max="9218" width="10.140625" style="120" customWidth="1"/>
    <col min="9219" max="9219" width="18" style="120" customWidth="1"/>
    <col min="9220" max="9220" width="11" style="120" customWidth="1"/>
    <col min="9221" max="9221" width="18.42578125" style="120" customWidth="1"/>
    <col min="9222" max="9222" width="24.5703125" style="120" customWidth="1"/>
    <col min="9223" max="9223" width="10.5703125" style="120" customWidth="1"/>
    <col min="9224" max="9224" width="16.5703125" style="120" customWidth="1"/>
    <col min="9225" max="9225" width="12.5703125" style="120" customWidth="1"/>
    <col min="9226" max="9226" width="16.85546875" style="120" customWidth="1"/>
    <col min="9227" max="9227" width="12.42578125" style="120" customWidth="1"/>
    <col min="9228" max="9233" width="0" style="120" hidden="1" customWidth="1"/>
    <col min="9234" max="9234" width="10.5703125" style="120" customWidth="1"/>
    <col min="9235" max="9235" width="8.85546875" style="120"/>
    <col min="9236" max="9236" width="12.5703125" style="120" customWidth="1"/>
    <col min="9237" max="9237" width="18.42578125" style="120" customWidth="1"/>
    <col min="9238" max="9471" width="8.85546875" style="120"/>
    <col min="9472" max="9472" width="3.5703125" style="120" customWidth="1"/>
    <col min="9473" max="9473" width="9.140625" style="120" customWidth="1"/>
    <col min="9474" max="9474" width="10.140625" style="120" customWidth="1"/>
    <col min="9475" max="9475" width="18" style="120" customWidth="1"/>
    <col min="9476" max="9476" width="11" style="120" customWidth="1"/>
    <col min="9477" max="9477" width="18.42578125" style="120" customWidth="1"/>
    <col min="9478" max="9478" width="24.5703125" style="120" customWidth="1"/>
    <col min="9479" max="9479" width="10.5703125" style="120" customWidth="1"/>
    <col min="9480" max="9480" width="16.5703125" style="120" customWidth="1"/>
    <col min="9481" max="9481" width="12.5703125" style="120" customWidth="1"/>
    <col min="9482" max="9482" width="16.85546875" style="120" customWidth="1"/>
    <col min="9483" max="9483" width="12.42578125" style="120" customWidth="1"/>
    <col min="9484" max="9489" width="0" style="120" hidden="1" customWidth="1"/>
    <col min="9490" max="9490" width="10.5703125" style="120" customWidth="1"/>
    <col min="9491" max="9491" width="8.85546875" style="120"/>
    <col min="9492" max="9492" width="12.5703125" style="120" customWidth="1"/>
    <col min="9493" max="9493" width="18.42578125" style="120" customWidth="1"/>
    <col min="9494" max="9727" width="8.85546875" style="120"/>
    <col min="9728" max="9728" width="3.5703125" style="120" customWidth="1"/>
    <col min="9729" max="9729" width="9.140625" style="120" customWidth="1"/>
    <col min="9730" max="9730" width="10.140625" style="120" customWidth="1"/>
    <col min="9731" max="9731" width="18" style="120" customWidth="1"/>
    <col min="9732" max="9732" width="11" style="120" customWidth="1"/>
    <col min="9733" max="9733" width="18.42578125" style="120" customWidth="1"/>
    <col min="9734" max="9734" width="24.5703125" style="120" customWidth="1"/>
    <col min="9735" max="9735" width="10.5703125" style="120" customWidth="1"/>
    <col min="9736" max="9736" width="16.5703125" style="120" customWidth="1"/>
    <col min="9737" max="9737" width="12.5703125" style="120" customWidth="1"/>
    <col min="9738" max="9738" width="16.85546875" style="120" customWidth="1"/>
    <col min="9739" max="9739" width="12.42578125" style="120" customWidth="1"/>
    <col min="9740" max="9745" width="0" style="120" hidden="1" customWidth="1"/>
    <col min="9746" max="9746" width="10.5703125" style="120" customWidth="1"/>
    <col min="9747" max="9747" width="8.85546875" style="120"/>
    <col min="9748" max="9748" width="12.5703125" style="120" customWidth="1"/>
    <col min="9749" max="9749" width="18.42578125" style="120" customWidth="1"/>
    <col min="9750" max="9983" width="8.85546875" style="120"/>
    <col min="9984" max="9984" width="3.5703125" style="120" customWidth="1"/>
    <col min="9985" max="9985" width="9.140625" style="120" customWidth="1"/>
    <col min="9986" max="9986" width="10.140625" style="120" customWidth="1"/>
    <col min="9987" max="9987" width="18" style="120" customWidth="1"/>
    <col min="9988" max="9988" width="11" style="120" customWidth="1"/>
    <col min="9989" max="9989" width="18.42578125" style="120" customWidth="1"/>
    <col min="9990" max="9990" width="24.5703125" style="120" customWidth="1"/>
    <col min="9991" max="9991" width="10.5703125" style="120" customWidth="1"/>
    <col min="9992" max="9992" width="16.5703125" style="120" customWidth="1"/>
    <col min="9993" max="9993" width="12.5703125" style="120" customWidth="1"/>
    <col min="9994" max="9994" width="16.85546875" style="120" customWidth="1"/>
    <col min="9995" max="9995" width="12.42578125" style="120" customWidth="1"/>
    <col min="9996" max="10001" width="0" style="120" hidden="1" customWidth="1"/>
    <col min="10002" max="10002" width="10.5703125" style="120" customWidth="1"/>
    <col min="10003" max="10003" width="8.85546875" style="120"/>
    <col min="10004" max="10004" width="12.5703125" style="120" customWidth="1"/>
    <col min="10005" max="10005" width="18.42578125" style="120" customWidth="1"/>
    <col min="10006" max="10239" width="8.85546875" style="120"/>
    <col min="10240" max="10240" width="3.5703125" style="120" customWidth="1"/>
    <col min="10241" max="10241" width="9.140625" style="120" customWidth="1"/>
    <col min="10242" max="10242" width="10.140625" style="120" customWidth="1"/>
    <col min="10243" max="10243" width="18" style="120" customWidth="1"/>
    <col min="10244" max="10244" width="11" style="120" customWidth="1"/>
    <col min="10245" max="10245" width="18.42578125" style="120" customWidth="1"/>
    <col min="10246" max="10246" width="24.5703125" style="120" customWidth="1"/>
    <col min="10247" max="10247" width="10.5703125" style="120" customWidth="1"/>
    <col min="10248" max="10248" width="16.5703125" style="120" customWidth="1"/>
    <col min="10249" max="10249" width="12.5703125" style="120" customWidth="1"/>
    <col min="10250" max="10250" width="16.85546875" style="120" customWidth="1"/>
    <col min="10251" max="10251" width="12.42578125" style="120" customWidth="1"/>
    <col min="10252" max="10257" width="0" style="120" hidden="1" customWidth="1"/>
    <col min="10258" max="10258" width="10.5703125" style="120" customWidth="1"/>
    <col min="10259" max="10259" width="8.85546875" style="120"/>
    <col min="10260" max="10260" width="12.5703125" style="120" customWidth="1"/>
    <col min="10261" max="10261" width="18.42578125" style="120" customWidth="1"/>
    <col min="10262" max="10495" width="8.85546875" style="120"/>
    <col min="10496" max="10496" width="3.5703125" style="120" customWidth="1"/>
    <col min="10497" max="10497" width="9.140625" style="120" customWidth="1"/>
    <col min="10498" max="10498" width="10.140625" style="120" customWidth="1"/>
    <col min="10499" max="10499" width="18" style="120" customWidth="1"/>
    <col min="10500" max="10500" width="11" style="120" customWidth="1"/>
    <col min="10501" max="10501" width="18.42578125" style="120" customWidth="1"/>
    <col min="10502" max="10502" width="24.5703125" style="120" customWidth="1"/>
    <col min="10503" max="10503" width="10.5703125" style="120" customWidth="1"/>
    <col min="10504" max="10504" width="16.5703125" style="120" customWidth="1"/>
    <col min="10505" max="10505" width="12.5703125" style="120" customWidth="1"/>
    <col min="10506" max="10506" width="16.85546875" style="120" customWidth="1"/>
    <col min="10507" max="10507" width="12.42578125" style="120" customWidth="1"/>
    <col min="10508" max="10513" width="0" style="120" hidden="1" customWidth="1"/>
    <col min="10514" max="10514" width="10.5703125" style="120" customWidth="1"/>
    <col min="10515" max="10515" width="8.85546875" style="120"/>
    <col min="10516" max="10516" width="12.5703125" style="120" customWidth="1"/>
    <col min="10517" max="10517" width="18.42578125" style="120" customWidth="1"/>
    <col min="10518" max="10751" width="8.85546875" style="120"/>
    <col min="10752" max="10752" width="3.5703125" style="120" customWidth="1"/>
    <col min="10753" max="10753" width="9.140625" style="120" customWidth="1"/>
    <col min="10754" max="10754" width="10.140625" style="120" customWidth="1"/>
    <col min="10755" max="10755" width="18" style="120" customWidth="1"/>
    <col min="10756" max="10756" width="11" style="120" customWidth="1"/>
    <col min="10757" max="10757" width="18.42578125" style="120" customWidth="1"/>
    <col min="10758" max="10758" width="24.5703125" style="120" customWidth="1"/>
    <col min="10759" max="10759" width="10.5703125" style="120" customWidth="1"/>
    <col min="10760" max="10760" width="16.5703125" style="120" customWidth="1"/>
    <col min="10761" max="10761" width="12.5703125" style="120" customWidth="1"/>
    <col min="10762" max="10762" width="16.85546875" style="120" customWidth="1"/>
    <col min="10763" max="10763" width="12.42578125" style="120" customWidth="1"/>
    <col min="10764" max="10769" width="0" style="120" hidden="1" customWidth="1"/>
    <col min="10770" max="10770" width="10.5703125" style="120" customWidth="1"/>
    <col min="10771" max="10771" width="8.85546875" style="120"/>
    <col min="10772" max="10772" width="12.5703125" style="120" customWidth="1"/>
    <col min="10773" max="10773" width="18.42578125" style="120" customWidth="1"/>
    <col min="10774" max="11007" width="8.85546875" style="120"/>
    <col min="11008" max="11008" width="3.5703125" style="120" customWidth="1"/>
    <col min="11009" max="11009" width="9.140625" style="120" customWidth="1"/>
    <col min="11010" max="11010" width="10.140625" style="120" customWidth="1"/>
    <col min="11011" max="11011" width="18" style="120" customWidth="1"/>
    <col min="11012" max="11012" width="11" style="120" customWidth="1"/>
    <col min="11013" max="11013" width="18.42578125" style="120" customWidth="1"/>
    <col min="11014" max="11014" width="24.5703125" style="120" customWidth="1"/>
    <col min="11015" max="11015" width="10.5703125" style="120" customWidth="1"/>
    <col min="11016" max="11016" width="16.5703125" style="120" customWidth="1"/>
    <col min="11017" max="11017" width="12.5703125" style="120" customWidth="1"/>
    <col min="11018" max="11018" width="16.85546875" style="120" customWidth="1"/>
    <col min="11019" max="11019" width="12.42578125" style="120" customWidth="1"/>
    <col min="11020" max="11025" width="0" style="120" hidden="1" customWidth="1"/>
    <col min="11026" max="11026" width="10.5703125" style="120" customWidth="1"/>
    <col min="11027" max="11027" width="8.85546875" style="120"/>
    <col min="11028" max="11028" width="12.5703125" style="120" customWidth="1"/>
    <col min="11029" max="11029" width="18.42578125" style="120" customWidth="1"/>
    <col min="11030" max="11263" width="8.85546875" style="120"/>
    <col min="11264" max="11264" width="3.5703125" style="120" customWidth="1"/>
    <col min="11265" max="11265" width="9.140625" style="120" customWidth="1"/>
    <col min="11266" max="11266" width="10.140625" style="120" customWidth="1"/>
    <col min="11267" max="11267" width="18" style="120" customWidth="1"/>
    <col min="11268" max="11268" width="11" style="120" customWidth="1"/>
    <col min="11269" max="11269" width="18.42578125" style="120" customWidth="1"/>
    <col min="11270" max="11270" width="24.5703125" style="120" customWidth="1"/>
    <col min="11271" max="11271" width="10.5703125" style="120" customWidth="1"/>
    <col min="11272" max="11272" width="16.5703125" style="120" customWidth="1"/>
    <col min="11273" max="11273" width="12.5703125" style="120" customWidth="1"/>
    <col min="11274" max="11274" width="16.85546875" style="120" customWidth="1"/>
    <col min="11275" max="11275" width="12.42578125" style="120" customWidth="1"/>
    <col min="11276" max="11281" width="0" style="120" hidden="1" customWidth="1"/>
    <col min="11282" max="11282" width="10.5703125" style="120" customWidth="1"/>
    <col min="11283" max="11283" width="8.85546875" style="120"/>
    <col min="11284" max="11284" width="12.5703125" style="120" customWidth="1"/>
    <col min="11285" max="11285" width="18.42578125" style="120" customWidth="1"/>
    <col min="11286" max="11519" width="8.85546875" style="120"/>
    <col min="11520" max="11520" width="3.5703125" style="120" customWidth="1"/>
    <col min="11521" max="11521" width="9.140625" style="120" customWidth="1"/>
    <col min="11522" max="11522" width="10.140625" style="120" customWidth="1"/>
    <col min="11523" max="11523" width="18" style="120" customWidth="1"/>
    <col min="11524" max="11524" width="11" style="120" customWidth="1"/>
    <col min="11525" max="11525" width="18.42578125" style="120" customWidth="1"/>
    <col min="11526" max="11526" width="24.5703125" style="120" customWidth="1"/>
    <col min="11527" max="11527" width="10.5703125" style="120" customWidth="1"/>
    <col min="11528" max="11528" width="16.5703125" style="120" customWidth="1"/>
    <col min="11529" max="11529" width="12.5703125" style="120" customWidth="1"/>
    <col min="11530" max="11530" width="16.85546875" style="120" customWidth="1"/>
    <col min="11531" max="11531" width="12.42578125" style="120" customWidth="1"/>
    <col min="11532" max="11537" width="0" style="120" hidden="1" customWidth="1"/>
    <col min="11538" max="11538" width="10.5703125" style="120" customWidth="1"/>
    <col min="11539" max="11539" width="8.85546875" style="120"/>
    <col min="11540" max="11540" width="12.5703125" style="120" customWidth="1"/>
    <col min="11541" max="11541" width="18.42578125" style="120" customWidth="1"/>
    <col min="11542" max="11775" width="8.85546875" style="120"/>
    <col min="11776" max="11776" width="3.5703125" style="120" customWidth="1"/>
    <col min="11777" max="11777" width="9.140625" style="120" customWidth="1"/>
    <col min="11778" max="11778" width="10.140625" style="120" customWidth="1"/>
    <col min="11779" max="11779" width="18" style="120" customWidth="1"/>
    <col min="11780" max="11780" width="11" style="120" customWidth="1"/>
    <col min="11781" max="11781" width="18.42578125" style="120" customWidth="1"/>
    <col min="11782" max="11782" width="24.5703125" style="120" customWidth="1"/>
    <col min="11783" max="11783" width="10.5703125" style="120" customWidth="1"/>
    <col min="11784" max="11784" width="16.5703125" style="120" customWidth="1"/>
    <col min="11785" max="11785" width="12.5703125" style="120" customWidth="1"/>
    <col min="11786" max="11786" width="16.85546875" style="120" customWidth="1"/>
    <col min="11787" max="11787" width="12.42578125" style="120" customWidth="1"/>
    <col min="11788" max="11793" width="0" style="120" hidden="1" customWidth="1"/>
    <col min="11794" max="11794" width="10.5703125" style="120" customWidth="1"/>
    <col min="11795" max="11795" width="8.85546875" style="120"/>
    <col min="11796" max="11796" width="12.5703125" style="120" customWidth="1"/>
    <col min="11797" max="11797" width="18.42578125" style="120" customWidth="1"/>
    <col min="11798" max="12031" width="8.85546875" style="120"/>
    <col min="12032" max="12032" width="3.5703125" style="120" customWidth="1"/>
    <col min="12033" max="12033" width="9.140625" style="120" customWidth="1"/>
    <col min="12034" max="12034" width="10.140625" style="120" customWidth="1"/>
    <col min="12035" max="12035" width="18" style="120" customWidth="1"/>
    <col min="12036" max="12036" width="11" style="120" customWidth="1"/>
    <col min="12037" max="12037" width="18.42578125" style="120" customWidth="1"/>
    <col min="12038" max="12038" width="24.5703125" style="120" customWidth="1"/>
    <col min="12039" max="12039" width="10.5703125" style="120" customWidth="1"/>
    <col min="12040" max="12040" width="16.5703125" style="120" customWidth="1"/>
    <col min="12041" max="12041" width="12.5703125" style="120" customWidth="1"/>
    <col min="12042" max="12042" width="16.85546875" style="120" customWidth="1"/>
    <col min="12043" max="12043" width="12.42578125" style="120" customWidth="1"/>
    <col min="12044" max="12049" width="0" style="120" hidden="1" customWidth="1"/>
    <col min="12050" max="12050" width="10.5703125" style="120" customWidth="1"/>
    <col min="12051" max="12051" width="8.85546875" style="120"/>
    <col min="12052" max="12052" width="12.5703125" style="120" customWidth="1"/>
    <col min="12053" max="12053" width="18.42578125" style="120" customWidth="1"/>
    <col min="12054" max="12287" width="8.85546875" style="120"/>
    <col min="12288" max="12288" width="3.5703125" style="120" customWidth="1"/>
    <col min="12289" max="12289" width="9.140625" style="120" customWidth="1"/>
    <col min="12290" max="12290" width="10.140625" style="120" customWidth="1"/>
    <col min="12291" max="12291" width="18" style="120" customWidth="1"/>
    <col min="12292" max="12292" width="11" style="120" customWidth="1"/>
    <col min="12293" max="12293" width="18.42578125" style="120" customWidth="1"/>
    <col min="12294" max="12294" width="24.5703125" style="120" customWidth="1"/>
    <col min="12295" max="12295" width="10.5703125" style="120" customWidth="1"/>
    <col min="12296" max="12296" width="16.5703125" style="120" customWidth="1"/>
    <col min="12297" max="12297" width="12.5703125" style="120" customWidth="1"/>
    <col min="12298" max="12298" width="16.85546875" style="120" customWidth="1"/>
    <col min="12299" max="12299" width="12.42578125" style="120" customWidth="1"/>
    <col min="12300" max="12305" width="0" style="120" hidden="1" customWidth="1"/>
    <col min="12306" max="12306" width="10.5703125" style="120" customWidth="1"/>
    <col min="12307" max="12307" width="8.85546875" style="120"/>
    <col min="12308" max="12308" width="12.5703125" style="120" customWidth="1"/>
    <col min="12309" max="12309" width="18.42578125" style="120" customWidth="1"/>
    <col min="12310" max="12543" width="8.85546875" style="120"/>
    <col min="12544" max="12544" width="3.5703125" style="120" customWidth="1"/>
    <col min="12545" max="12545" width="9.140625" style="120" customWidth="1"/>
    <col min="12546" max="12546" width="10.140625" style="120" customWidth="1"/>
    <col min="12547" max="12547" width="18" style="120" customWidth="1"/>
    <col min="12548" max="12548" width="11" style="120" customWidth="1"/>
    <col min="12549" max="12549" width="18.42578125" style="120" customWidth="1"/>
    <col min="12550" max="12550" width="24.5703125" style="120" customWidth="1"/>
    <col min="12551" max="12551" width="10.5703125" style="120" customWidth="1"/>
    <col min="12552" max="12552" width="16.5703125" style="120" customWidth="1"/>
    <col min="12553" max="12553" width="12.5703125" style="120" customWidth="1"/>
    <col min="12554" max="12554" width="16.85546875" style="120" customWidth="1"/>
    <col min="12555" max="12555" width="12.42578125" style="120" customWidth="1"/>
    <col min="12556" max="12561" width="0" style="120" hidden="1" customWidth="1"/>
    <col min="12562" max="12562" width="10.5703125" style="120" customWidth="1"/>
    <col min="12563" max="12563" width="8.85546875" style="120"/>
    <col min="12564" max="12564" width="12.5703125" style="120" customWidth="1"/>
    <col min="12565" max="12565" width="18.42578125" style="120" customWidth="1"/>
    <col min="12566" max="12799" width="8.85546875" style="120"/>
    <col min="12800" max="12800" width="3.5703125" style="120" customWidth="1"/>
    <col min="12801" max="12801" width="9.140625" style="120" customWidth="1"/>
    <col min="12802" max="12802" width="10.140625" style="120" customWidth="1"/>
    <col min="12803" max="12803" width="18" style="120" customWidth="1"/>
    <col min="12804" max="12804" width="11" style="120" customWidth="1"/>
    <col min="12805" max="12805" width="18.42578125" style="120" customWidth="1"/>
    <col min="12806" max="12806" width="24.5703125" style="120" customWidth="1"/>
    <col min="12807" max="12807" width="10.5703125" style="120" customWidth="1"/>
    <col min="12808" max="12808" width="16.5703125" style="120" customWidth="1"/>
    <col min="12809" max="12809" width="12.5703125" style="120" customWidth="1"/>
    <col min="12810" max="12810" width="16.85546875" style="120" customWidth="1"/>
    <col min="12811" max="12811" width="12.42578125" style="120" customWidth="1"/>
    <col min="12812" max="12817" width="0" style="120" hidden="1" customWidth="1"/>
    <col min="12818" max="12818" width="10.5703125" style="120" customWidth="1"/>
    <col min="12819" max="12819" width="8.85546875" style="120"/>
    <col min="12820" max="12820" width="12.5703125" style="120" customWidth="1"/>
    <col min="12821" max="12821" width="18.42578125" style="120" customWidth="1"/>
    <col min="12822" max="13055" width="8.85546875" style="120"/>
    <col min="13056" max="13056" width="3.5703125" style="120" customWidth="1"/>
    <col min="13057" max="13057" width="9.140625" style="120" customWidth="1"/>
    <col min="13058" max="13058" width="10.140625" style="120" customWidth="1"/>
    <col min="13059" max="13059" width="18" style="120" customWidth="1"/>
    <col min="13060" max="13060" width="11" style="120" customWidth="1"/>
    <col min="13061" max="13061" width="18.42578125" style="120" customWidth="1"/>
    <col min="13062" max="13062" width="24.5703125" style="120" customWidth="1"/>
    <col min="13063" max="13063" width="10.5703125" style="120" customWidth="1"/>
    <col min="13064" max="13064" width="16.5703125" style="120" customWidth="1"/>
    <col min="13065" max="13065" width="12.5703125" style="120" customWidth="1"/>
    <col min="13066" max="13066" width="16.85546875" style="120" customWidth="1"/>
    <col min="13067" max="13067" width="12.42578125" style="120" customWidth="1"/>
    <col min="13068" max="13073" width="0" style="120" hidden="1" customWidth="1"/>
    <col min="13074" max="13074" width="10.5703125" style="120" customWidth="1"/>
    <col min="13075" max="13075" width="8.85546875" style="120"/>
    <col min="13076" max="13076" width="12.5703125" style="120" customWidth="1"/>
    <col min="13077" max="13077" width="18.42578125" style="120" customWidth="1"/>
    <col min="13078" max="13311" width="8.85546875" style="120"/>
    <col min="13312" max="13312" width="3.5703125" style="120" customWidth="1"/>
    <col min="13313" max="13313" width="9.140625" style="120" customWidth="1"/>
    <col min="13314" max="13314" width="10.140625" style="120" customWidth="1"/>
    <col min="13315" max="13315" width="18" style="120" customWidth="1"/>
    <col min="13316" max="13316" width="11" style="120" customWidth="1"/>
    <col min="13317" max="13317" width="18.42578125" style="120" customWidth="1"/>
    <col min="13318" max="13318" width="24.5703125" style="120" customWidth="1"/>
    <col min="13319" max="13319" width="10.5703125" style="120" customWidth="1"/>
    <col min="13320" max="13320" width="16.5703125" style="120" customWidth="1"/>
    <col min="13321" max="13321" width="12.5703125" style="120" customWidth="1"/>
    <col min="13322" max="13322" width="16.85546875" style="120" customWidth="1"/>
    <col min="13323" max="13323" width="12.42578125" style="120" customWidth="1"/>
    <col min="13324" max="13329" width="0" style="120" hidden="1" customWidth="1"/>
    <col min="13330" max="13330" width="10.5703125" style="120" customWidth="1"/>
    <col min="13331" max="13331" width="8.85546875" style="120"/>
    <col min="13332" max="13332" width="12.5703125" style="120" customWidth="1"/>
    <col min="13333" max="13333" width="18.42578125" style="120" customWidth="1"/>
    <col min="13334" max="13567" width="8.85546875" style="120"/>
    <col min="13568" max="13568" width="3.5703125" style="120" customWidth="1"/>
    <col min="13569" max="13569" width="9.140625" style="120" customWidth="1"/>
    <col min="13570" max="13570" width="10.140625" style="120" customWidth="1"/>
    <col min="13571" max="13571" width="18" style="120" customWidth="1"/>
    <col min="13572" max="13572" width="11" style="120" customWidth="1"/>
    <col min="13573" max="13573" width="18.42578125" style="120" customWidth="1"/>
    <col min="13574" max="13574" width="24.5703125" style="120" customWidth="1"/>
    <col min="13575" max="13575" width="10.5703125" style="120" customWidth="1"/>
    <col min="13576" max="13576" width="16.5703125" style="120" customWidth="1"/>
    <col min="13577" max="13577" width="12.5703125" style="120" customWidth="1"/>
    <col min="13578" max="13578" width="16.85546875" style="120" customWidth="1"/>
    <col min="13579" max="13579" width="12.42578125" style="120" customWidth="1"/>
    <col min="13580" max="13585" width="0" style="120" hidden="1" customWidth="1"/>
    <col min="13586" max="13586" width="10.5703125" style="120" customWidth="1"/>
    <col min="13587" max="13587" width="8.85546875" style="120"/>
    <col min="13588" max="13588" width="12.5703125" style="120" customWidth="1"/>
    <col min="13589" max="13589" width="18.42578125" style="120" customWidth="1"/>
    <col min="13590" max="13823" width="8.85546875" style="120"/>
    <col min="13824" max="13824" width="3.5703125" style="120" customWidth="1"/>
    <col min="13825" max="13825" width="9.140625" style="120" customWidth="1"/>
    <col min="13826" max="13826" width="10.140625" style="120" customWidth="1"/>
    <col min="13827" max="13827" width="18" style="120" customWidth="1"/>
    <col min="13828" max="13828" width="11" style="120" customWidth="1"/>
    <col min="13829" max="13829" width="18.42578125" style="120" customWidth="1"/>
    <col min="13830" max="13830" width="24.5703125" style="120" customWidth="1"/>
    <col min="13831" max="13831" width="10.5703125" style="120" customWidth="1"/>
    <col min="13832" max="13832" width="16.5703125" style="120" customWidth="1"/>
    <col min="13833" max="13833" width="12.5703125" style="120" customWidth="1"/>
    <col min="13834" max="13834" width="16.85546875" style="120" customWidth="1"/>
    <col min="13835" max="13835" width="12.42578125" style="120" customWidth="1"/>
    <col min="13836" max="13841" width="0" style="120" hidden="1" customWidth="1"/>
    <col min="13842" max="13842" width="10.5703125" style="120" customWidth="1"/>
    <col min="13843" max="13843" width="8.85546875" style="120"/>
    <col min="13844" max="13844" width="12.5703125" style="120" customWidth="1"/>
    <col min="13845" max="13845" width="18.42578125" style="120" customWidth="1"/>
    <col min="13846" max="14079" width="8.85546875" style="120"/>
    <col min="14080" max="14080" width="3.5703125" style="120" customWidth="1"/>
    <col min="14081" max="14081" width="9.140625" style="120" customWidth="1"/>
    <col min="14082" max="14082" width="10.140625" style="120" customWidth="1"/>
    <col min="14083" max="14083" width="18" style="120" customWidth="1"/>
    <col min="14084" max="14084" width="11" style="120" customWidth="1"/>
    <col min="14085" max="14085" width="18.42578125" style="120" customWidth="1"/>
    <col min="14086" max="14086" width="24.5703125" style="120" customWidth="1"/>
    <col min="14087" max="14087" width="10.5703125" style="120" customWidth="1"/>
    <col min="14088" max="14088" width="16.5703125" style="120" customWidth="1"/>
    <col min="14089" max="14089" width="12.5703125" style="120" customWidth="1"/>
    <col min="14090" max="14090" width="16.85546875" style="120" customWidth="1"/>
    <col min="14091" max="14091" width="12.42578125" style="120" customWidth="1"/>
    <col min="14092" max="14097" width="0" style="120" hidden="1" customWidth="1"/>
    <col min="14098" max="14098" width="10.5703125" style="120" customWidth="1"/>
    <col min="14099" max="14099" width="8.85546875" style="120"/>
    <col min="14100" max="14100" width="12.5703125" style="120" customWidth="1"/>
    <col min="14101" max="14101" width="18.42578125" style="120" customWidth="1"/>
    <col min="14102" max="14335" width="8.85546875" style="120"/>
    <col min="14336" max="14336" width="3.5703125" style="120" customWidth="1"/>
    <col min="14337" max="14337" width="9.140625" style="120" customWidth="1"/>
    <col min="14338" max="14338" width="10.140625" style="120" customWidth="1"/>
    <col min="14339" max="14339" width="18" style="120" customWidth="1"/>
    <col min="14340" max="14340" width="11" style="120" customWidth="1"/>
    <col min="14341" max="14341" width="18.42578125" style="120" customWidth="1"/>
    <col min="14342" max="14342" width="24.5703125" style="120" customWidth="1"/>
    <col min="14343" max="14343" width="10.5703125" style="120" customWidth="1"/>
    <col min="14344" max="14344" width="16.5703125" style="120" customWidth="1"/>
    <col min="14345" max="14345" width="12.5703125" style="120" customWidth="1"/>
    <col min="14346" max="14346" width="16.85546875" style="120" customWidth="1"/>
    <col min="14347" max="14347" width="12.42578125" style="120" customWidth="1"/>
    <col min="14348" max="14353" width="0" style="120" hidden="1" customWidth="1"/>
    <col min="14354" max="14354" width="10.5703125" style="120" customWidth="1"/>
    <col min="14355" max="14355" width="8.85546875" style="120"/>
    <col min="14356" max="14356" width="12.5703125" style="120" customWidth="1"/>
    <col min="14357" max="14357" width="18.42578125" style="120" customWidth="1"/>
    <col min="14358" max="14591" width="8.85546875" style="120"/>
    <col min="14592" max="14592" width="3.5703125" style="120" customWidth="1"/>
    <col min="14593" max="14593" width="9.140625" style="120" customWidth="1"/>
    <col min="14594" max="14594" width="10.140625" style="120" customWidth="1"/>
    <col min="14595" max="14595" width="18" style="120" customWidth="1"/>
    <col min="14596" max="14596" width="11" style="120" customWidth="1"/>
    <col min="14597" max="14597" width="18.42578125" style="120" customWidth="1"/>
    <col min="14598" max="14598" width="24.5703125" style="120" customWidth="1"/>
    <col min="14599" max="14599" width="10.5703125" style="120" customWidth="1"/>
    <col min="14600" max="14600" width="16.5703125" style="120" customWidth="1"/>
    <col min="14601" max="14601" width="12.5703125" style="120" customWidth="1"/>
    <col min="14602" max="14602" width="16.85546875" style="120" customWidth="1"/>
    <col min="14603" max="14603" width="12.42578125" style="120" customWidth="1"/>
    <col min="14604" max="14609" width="0" style="120" hidden="1" customWidth="1"/>
    <col min="14610" max="14610" width="10.5703125" style="120" customWidth="1"/>
    <col min="14611" max="14611" width="8.85546875" style="120"/>
    <col min="14612" max="14612" width="12.5703125" style="120" customWidth="1"/>
    <col min="14613" max="14613" width="18.42578125" style="120" customWidth="1"/>
    <col min="14614" max="14847" width="8.85546875" style="120"/>
    <col min="14848" max="14848" width="3.5703125" style="120" customWidth="1"/>
    <col min="14849" max="14849" width="9.140625" style="120" customWidth="1"/>
    <col min="14850" max="14850" width="10.140625" style="120" customWidth="1"/>
    <col min="14851" max="14851" width="18" style="120" customWidth="1"/>
    <col min="14852" max="14852" width="11" style="120" customWidth="1"/>
    <col min="14853" max="14853" width="18.42578125" style="120" customWidth="1"/>
    <col min="14854" max="14854" width="24.5703125" style="120" customWidth="1"/>
    <col min="14855" max="14855" width="10.5703125" style="120" customWidth="1"/>
    <col min="14856" max="14856" width="16.5703125" style="120" customWidth="1"/>
    <col min="14857" max="14857" width="12.5703125" style="120" customWidth="1"/>
    <col min="14858" max="14858" width="16.85546875" style="120" customWidth="1"/>
    <col min="14859" max="14859" width="12.42578125" style="120" customWidth="1"/>
    <col min="14860" max="14865" width="0" style="120" hidden="1" customWidth="1"/>
    <col min="14866" max="14866" width="10.5703125" style="120" customWidth="1"/>
    <col min="14867" max="14867" width="8.85546875" style="120"/>
    <col min="14868" max="14868" width="12.5703125" style="120" customWidth="1"/>
    <col min="14869" max="14869" width="18.42578125" style="120" customWidth="1"/>
    <col min="14870" max="15103" width="8.85546875" style="120"/>
    <col min="15104" max="15104" width="3.5703125" style="120" customWidth="1"/>
    <col min="15105" max="15105" width="9.140625" style="120" customWidth="1"/>
    <col min="15106" max="15106" width="10.140625" style="120" customWidth="1"/>
    <col min="15107" max="15107" width="18" style="120" customWidth="1"/>
    <col min="15108" max="15108" width="11" style="120" customWidth="1"/>
    <col min="15109" max="15109" width="18.42578125" style="120" customWidth="1"/>
    <col min="15110" max="15110" width="24.5703125" style="120" customWidth="1"/>
    <col min="15111" max="15111" width="10.5703125" style="120" customWidth="1"/>
    <col min="15112" max="15112" width="16.5703125" style="120" customWidth="1"/>
    <col min="15113" max="15113" width="12.5703125" style="120" customWidth="1"/>
    <col min="15114" max="15114" width="16.85546875" style="120" customWidth="1"/>
    <col min="15115" max="15115" width="12.42578125" style="120" customWidth="1"/>
    <col min="15116" max="15121" width="0" style="120" hidden="1" customWidth="1"/>
    <col min="15122" max="15122" width="10.5703125" style="120" customWidth="1"/>
    <col min="15123" max="15123" width="8.85546875" style="120"/>
    <col min="15124" max="15124" width="12.5703125" style="120" customWidth="1"/>
    <col min="15125" max="15125" width="18.42578125" style="120" customWidth="1"/>
    <col min="15126" max="15359" width="8.85546875" style="120"/>
    <col min="15360" max="15360" width="3.5703125" style="120" customWidth="1"/>
    <col min="15361" max="15361" width="9.140625" style="120" customWidth="1"/>
    <col min="15362" max="15362" width="10.140625" style="120" customWidth="1"/>
    <col min="15363" max="15363" width="18" style="120" customWidth="1"/>
    <col min="15364" max="15364" width="11" style="120" customWidth="1"/>
    <col min="15365" max="15365" width="18.42578125" style="120" customWidth="1"/>
    <col min="15366" max="15366" width="24.5703125" style="120" customWidth="1"/>
    <col min="15367" max="15367" width="10.5703125" style="120" customWidth="1"/>
    <col min="15368" max="15368" width="16.5703125" style="120" customWidth="1"/>
    <col min="15369" max="15369" width="12.5703125" style="120" customWidth="1"/>
    <col min="15370" max="15370" width="16.85546875" style="120" customWidth="1"/>
    <col min="15371" max="15371" width="12.42578125" style="120" customWidth="1"/>
    <col min="15372" max="15377" width="0" style="120" hidden="1" customWidth="1"/>
    <col min="15378" max="15378" width="10.5703125" style="120" customWidth="1"/>
    <col min="15379" max="15379" width="8.85546875" style="120"/>
    <col min="15380" max="15380" width="12.5703125" style="120" customWidth="1"/>
    <col min="15381" max="15381" width="18.42578125" style="120" customWidth="1"/>
    <col min="15382" max="15615" width="8.85546875" style="120"/>
    <col min="15616" max="15616" width="3.5703125" style="120" customWidth="1"/>
    <col min="15617" max="15617" width="9.140625" style="120" customWidth="1"/>
    <col min="15618" max="15618" width="10.140625" style="120" customWidth="1"/>
    <col min="15619" max="15619" width="18" style="120" customWidth="1"/>
    <col min="15620" max="15620" width="11" style="120" customWidth="1"/>
    <col min="15621" max="15621" width="18.42578125" style="120" customWidth="1"/>
    <col min="15622" max="15622" width="24.5703125" style="120" customWidth="1"/>
    <col min="15623" max="15623" width="10.5703125" style="120" customWidth="1"/>
    <col min="15624" max="15624" width="16.5703125" style="120" customWidth="1"/>
    <col min="15625" max="15625" width="12.5703125" style="120" customWidth="1"/>
    <col min="15626" max="15626" width="16.85546875" style="120" customWidth="1"/>
    <col min="15627" max="15627" width="12.42578125" style="120" customWidth="1"/>
    <col min="15628" max="15633" width="0" style="120" hidden="1" customWidth="1"/>
    <col min="15634" max="15634" width="10.5703125" style="120" customWidth="1"/>
    <col min="15635" max="15635" width="8.85546875" style="120"/>
    <col min="15636" max="15636" width="12.5703125" style="120" customWidth="1"/>
    <col min="15637" max="15637" width="18.42578125" style="120" customWidth="1"/>
    <col min="15638" max="15871" width="8.85546875" style="120"/>
    <col min="15872" max="15872" width="3.5703125" style="120" customWidth="1"/>
    <col min="15873" max="15873" width="9.140625" style="120" customWidth="1"/>
    <col min="15874" max="15874" width="10.140625" style="120" customWidth="1"/>
    <col min="15875" max="15875" width="18" style="120" customWidth="1"/>
    <col min="15876" max="15876" width="11" style="120" customWidth="1"/>
    <col min="15877" max="15877" width="18.42578125" style="120" customWidth="1"/>
    <col min="15878" max="15878" width="24.5703125" style="120" customWidth="1"/>
    <col min="15879" max="15879" width="10.5703125" style="120" customWidth="1"/>
    <col min="15880" max="15880" width="16.5703125" style="120" customWidth="1"/>
    <col min="15881" max="15881" width="12.5703125" style="120" customWidth="1"/>
    <col min="15882" max="15882" width="16.85546875" style="120" customWidth="1"/>
    <col min="15883" max="15883" width="12.42578125" style="120" customWidth="1"/>
    <col min="15884" max="15889" width="0" style="120" hidden="1" customWidth="1"/>
    <col min="15890" max="15890" width="10.5703125" style="120" customWidth="1"/>
    <col min="15891" max="15891" width="8.85546875" style="120"/>
    <col min="15892" max="15892" width="12.5703125" style="120" customWidth="1"/>
    <col min="15893" max="15893" width="18.42578125" style="120" customWidth="1"/>
    <col min="15894" max="16127" width="8.85546875" style="120"/>
    <col min="16128" max="16128" width="3.5703125" style="120" customWidth="1"/>
    <col min="16129" max="16129" width="9.140625" style="120" customWidth="1"/>
    <col min="16130" max="16130" width="10.140625" style="120" customWidth="1"/>
    <col min="16131" max="16131" width="18" style="120" customWidth="1"/>
    <col min="16132" max="16132" width="11" style="120" customWidth="1"/>
    <col min="16133" max="16133" width="18.42578125" style="120" customWidth="1"/>
    <col min="16134" max="16134" width="24.5703125" style="120" customWidth="1"/>
    <col min="16135" max="16135" width="10.5703125" style="120" customWidth="1"/>
    <col min="16136" max="16136" width="16.5703125" style="120" customWidth="1"/>
    <col min="16137" max="16137" width="12.5703125" style="120" customWidth="1"/>
    <col min="16138" max="16138" width="16.85546875" style="120" customWidth="1"/>
    <col min="16139" max="16139" width="12.42578125" style="120" customWidth="1"/>
    <col min="16140" max="16145" width="0" style="120" hidden="1" customWidth="1"/>
    <col min="16146" max="16146" width="10.5703125" style="120" customWidth="1"/>
    <col min="16147" max="16147" width="8.85546875" style="120"/>
    <col min="16148" max="16148" width="12.5703125" style="120" customWidth="1"/>
    <col min="16149" max="16149" width="18.42578125" style="120" customWidth="1"/>
    <col min="16150" max="16384" width="8.85546875" style="120"/>
  </cols>
  <sheetData>
    <row r="2" spans="1:22" ht="15.75">
      <c r="G2" s="798" t="s">
        <v>1473</v>
      </c>
      <c r="H2" s="798"/>
      <c r="I2" s="798"/>
      <c r="J2" s="798"/>
      <c r="K2" s="798"/>
    </row>
    <row r="4" spans="1:22" ht="24" customHeight="1">
      <c r="G4" s="799" t="s">
        <v>1474</v>
      </c>
      <c r="H4" s="799"/>
      <c r="I4" s="799"/>
      <c r="J4" s="799"/>
      <c r="K4" s="799"/>
      <c r="L4" s="122"/>
    </row>
    <row r="5" spans="1:22">
      <c r="A5" s="123"/>
      <c r="B5" s="124"/>
      <c r="C5" s="124"/>
      <c r="D5" s="124"/>
      <c r="E5" s="123"/>
    </row>
    <row r="6" spans="1:22" ht="99.75" customHeight="1">
      <c r="A6" s="125" t="s">
        <v>1475</v>
      </c>
      <c r="B6" s="125" t="s">
        <v>1476</v>
      </c>
      <c r="C6" s="125" t="s">
        <v>1477</v>
      </c>
      <c r="D6" s="125" t="s">
        <v>1478</v>
      </c>
      <c r="E6" s="125" t="s">
        <v>1479</v>
      </c>
      <c r="F6" s="125" t="s">
        <v>1480</v>
      </c>
      <c r="G6" s="125" t="s">
        <v>1481</v>
      </c>
      <c r="H6" s="125" t="s">
        <v>1482</v>
      </c>
      <c r="I6" s="125" t="s">
        <v>1483</v>
      </c>
      <c r="J6" s="126" t="s">
        <v>1484</v>
      </c>
      <c r="K6" s="125" t="s">
        <v>1485</v>
      </c>
      <c r="L6" s="125" t="s">
        <v>1486</v>
      </c>
      <c r="M6" s="125" t="s">
        <v>1487</v>
      </c>
      <c r="N6" s="127" t="s">
        <v>1488</v>
      </c>
      <c r="O6" s="125" t="s">
        <v>1489</v>
      </c>
      <c r="P6" s="128" t="s">
        <v>1490</v>
      </c>
      <c r="Q6" s="128" t="s">
        <v>1491</v>
      </c>
      <c r="R6" s="128" t="s">
        <v>1492</v>
      </c>
      <c r="S6" s="128" t="s">
        <v>1493</v>
      </c>
      <c r="T6" s="129" t="s">
        <v>1494</v>
      </c>
      <c r="U6" s="129" t="s">
        <v>1495</v>
      </c>
      <c r="V6" s="125" t="s">
        <v>1496</v>
      </c>
    </row>
    <row r="7" spans="1:22" ht="21" customHeight="1">
      <c r="A7" s="580">
        <v>1</v>
      </c>
      <c r="B7" s="584" t="s">
        <v>1497</v>
      </c>
      <c r="C7" s="584" t="s">
        <v>1498</v>
      </c>
      <c r="D7" s="773" t="s">
        <v>1499</v>
      </c>
      <c r="E7" s="773" t="s">
        <v>1500</v>
      </c>
      <c r="F7" s="131" t="s">
        <v>1501</v>
      </c>
      <c r="G7" s="132"/>
      <c r="H7" s="133" t="s">
        <v>1502</v>
      </c>
      <c r="I7" s="785">
        <v>7495587</v>
      </c>
      <c r="J7" s="134">
        <v>584248.19999999995</v>
      </c>
      <c r="K7" s="785">
        <v>6320183.46</v>
      </c>
      <c r="L7" s="134">
        <v>496610.97</v>
      </c>
      <c r="M7" s="580">
        <v>36</v>
      </c>
      <c r="N7" s="773" t="s">
        <v>1503</v>
      </c>
      <c r="O7" s="773" t="s">
        <v>1504</v>
      </c>
      <c r="P7" s="580" t="s">
        <v>1505</v>
      </c>
      <c r="Q7" s="580" t="s">
        <v>1505</v>
      </c>
      <c r="R7" s="580" t="s">
        <v>1505</v>
      </c>
      <c r="S7" s="773" t="s">
        <v>1506</v>
      </c>
      <c r="T7" s="580" t="s">
        <v>1507</v>
      </c>
      <c r="U7" s="580" t="s">
        <v>1508</v>
      </c>
      <c r="V7" s="749" t="s">
        <v>1509</v>
      </c>
    </row>
    <row r="8" spans="1:22" ht="21" customHeight="1">
      <c r="A8" s="642"/>
      <c r="B8" s="783"/>
      <c r="C8" s="783"/>
      <c r="D8" s="643"/>
      <c r="E8" s="643"/>
      <c r="F8" s="135"/>
      <c r="G8" s="136" t="s">
        <v>1510</v>
      </c>
      <c r="H8" s="133" t="s">
        <v>1502</v>
      </c>
      <c r="I8" s="787"/>
      <c r="J8" s="134">
        <v>5881792.7999999998</v>
      </c>
      <c r="K8" s="787"/>
      <c r="L8" s="134">
        <v>4999523.88</v>
      </c>
      <c r="M8" s="642"/>
      <c r="N8" s="643"/>
      <c r="O8" s="643"/>
      <c r="P8" s="642"/>
      <c r="Q8" s="642"/>
      <c r="R8" s="642"/>
      <c r="S8" s="643"/>
      <c r="T8" s="642"/>
      <c r="U8" s="642"/>
      <c r="V8" s="779"/>
    </row>
    <row r="9" spans="1:22" ht="18" customHeight="1">
      <c r="A9" s="632"/>
      <c r="B9" s="784"/>
      <c r="C9" s="784"/>
      <c r="D9" s="635"/>
      <c r="E9" s="635"/>
      <c r="F9" s="137"/>
      <c r="G9" s="136" t="s">
        <v>1511</v>
      </c>
      <c r="H9" s="133" t="s">
        <v>1512</v>
      </c>
      <c r="I9" s="786"/>
      <c r="J9" s="134">
        <v>1029546</v>
      </c>
      <c r="K9" s="786"/>
      <c r="L9" s="134">
        <v>824048.61</v>
      </c>
      <c r="M9" s="632"/>
      <c r="N9" s="635"/>
      <c r="O9" s="635"/>
      <c r="P9" s="632"/>
      <c r="Q9" s="632"/>
      <c r="R9" s="632"/>
      <c r="S9" s="635"/>
      <c r="T9" s="632"/>
      <c r="U9" s="632"/>
      <c r="V9" s="750"/>
    </row>
    <row r="10" spans="1:22" ht="23.65" customHeight="1">
      <c r="A10" s="580">
        <v>2</v>
      </c>
      <c r="B10" s="584" t="s">
        <v>1513</v>
      </c>
      <c r="C10" s="584" t="s">
        <v>1498</v>
      </c>
      <c r="D10" s="773" t="s">
        <v>1514</v>
      </c>
      <c r="E10" s="580" t="s">
        <v>1515</v>
      </c>
      <c r="F10" s="138" t="s">
        <v>1510</v>
      </c>
      <c r="G10" s="136"/>
      <c r="H10" s="133" t="s">
        <v>1502</v>
      </c>
      <c r="I10" s="785">
        <v>10172739.24</v>
      </c>
      <c r="J10" s="134">
        <v>5883792.7999999998</v>
      </c>
      <c r="K10" s="785">
        <v>8398518.4299999997</v>
      </c>
      <c r="L10" s="134">
        <v>5001223.88</v>
      </c>
      <c r="M10" s="580">
        <v>36</v>
      </c>
      <c r="N10" s="773" t="s">
        <v>1516</v>
      </c>
      <c r="O10" s="773" t="s">
        <v>1517</v>
      </c>
      <c r="P10" s="580" t="s">
        <v>1518</v>
      </c>
      <c r="Q10" s="580" t="s">
        <v>1519</v>
      </c>
      <c r="R10" s="580" t="s">
        <v>1519</v>
      </c>
      <c r="S10" s="773" t="s">
        <v>1520</v>
      </c>
      <c r="T10" s="580" t="s">
        <v>1507</v>
      </c>
      <c r="U10" s="580" t="s">
        <v>1521</v>
      </c>
      <c r="V10" s="749" t="s">
        <v>1509</v>
      </c>
    </row>
    <row r="11" spans="1:22" ht="21.75" customHeight="1">
      <c r="A11" s="642"/>
      <c r="B11" s="783"/>
      <c r="C11" s="783"/>
      <c r="D11" s="643"/>
      <c r="E11" s="642"/>
      <c r="F11" s="139"/>
      <c r="G11" s="136" t="s">
        <v>1501</v>
      </c>
      <c r="H11" s="133" t="s">
        <v>1502</v>
      </c>
      <c r="I11" s="787"/>
      <c r="J11" s="134">
        <v>559548.19999999995</v>
      </c>
      <c r="K11" s="787"/>
      <c r="L11" s="134">
        <v>475615.97</v>
      </c>
      <c r="M11" s="642"/>
      <c r="N11" s="643"/>
      <c r="O11" s="643"/>
      <c r="P11" s="642"/>
      <c r="Q11" s="642"/>
      <c r="R11" s="642"/>
      <c r="S11" s="643"/>
      <c r="T11" s="642"/>
      <c r="U11" s="642"/>
      <c r="V11" s="779"/>
    </row>
    <row r="12" spans="1:22" ht="24" customHeight="1">
      <c r="A12" s="642"/>
      <c r="B12" s="783"/>
      <c r="C12" s="783"/>
      <c r="D12" s="643"/>
      <c r="E12" s="642"/>
      <c r="F12" s="139"/>
      <c r="G12" s="136" t="s">
        <v>1522</v>
      </c>
      <c r="H12" s="133" t="s">
        <v>1512</v>
      </c>
      <c r="I12" s="787"/>
      <c r="J12" s="134">
        <v>2994852.69</v>
      </c>
      <c r="K12" s="787"/>
      <c r="L12" s="134">
        <v>2349761.42</v>
      </c>
      <c r="M12" s="642"/>
      <c r="N12" s="643"/>
      <c r="O12" s="643"/>
      <c r="P12" s="642"/>
      <c r="Q12" s="642"/>
      <c r="R12" s="642"/>
      <c r="S12" s="643"/>
      <c r="T12" s="642"/>
      <c r="U12" s="642"/>
      <c r="V12" s="779"/>
    </row>
    <row r="13" spans="1:22" ht="22.15" customHeight="1">
      <c r="A13" s="632"/>
      <c r="B13" s="784"/>
      <c r="C13" s="784"/>
      <c r="D13" s="635"/>
      <c r="E13" s="632"/>
      <c r="F13" s="140"/>
      <c r="G13" s="136" t="s">
        <v>1523</v>
      </c>
      <c r="H13" s="133" t="s">
        <v>1512</v>
      </c>
      <c r="I13" s="786"/>
      <c r="J13" s="134">
        <v>734545.55</v>
      </c>
      <c r="K13" s="786"/>
      <c r="L13" s="134">
        <v>571917.16</v>
      </c>
      <c r="M13" s="632"/>
      <c r="N13" s="635"/>
      <c r="O13" s="635"/>
      <c r="P13" s="632"/>
      <c r="Q13" s="632"/>
      <c r="R13" s="632"/>
      <c r="S13" s="635"/>
      <c r="T13" s="632"/>
      <c r="U13" s="632"/>
      <c r="V13" s="750"/>
    </row>
    <row r="14" spans="1:22" ht="20.25" customHeight="1">
      <c r="A14" s="580">
        <v>3</v>
      </c>
      <c r="B14" s="584" t="s">
        <v>1524</v>
      </c>
      <c r="C14" s="584" t="s">
        <v>1525</v>
      </c>
      <c r="D14" s="773" t="s">
        <v>1526</v>
      </c>
      <c r="E14" s="580" t="s">
        <v>1527</v>
      </c>
      <c r="F14" s="131" t="s">
        <v>1528</v>
      </c>
      <c r="G14" s="132"/>
      <c r="H14" s="133" t="s">
        <v>1529</v>
      </c>
      <c r="I14" s="781">
        <v>13836221</v>
      </c>
      <c r="J14" s="134">
        <v>8687397</v>
      </c>
      <c r="K14" s="785">
        <v>11760787.85</v>
      </c>
      <c r="L14" s="134">
        <v>7384287.4500000002</v>
      </c>
      <c r="M14" s="580">
        <v>36</v>
      </c>
      <c r="N14" s="773" t="s">
        <v>1516</v>
      </c>
      <c r="O14" s="773" t="s">
        <v>1530</v>
      </c>
      <c r="P14" s="580" t="s">
        <v>1531</v>
      </c>
      <c r="Q14" s="580" t="s">
        <v>1532</v>
      </c>
      <c r="R14" s="580" t="s">
        <v>1532</v>
      </c>
      <c r="S14" s="626" t="s">
        <v>1533</v>
      </c>
      <c r="T14" s="665" t="s">
        <v>1507</v>
      </c>
      <c r="U14" s="580" t="s">
        <v>1534</v>
      </c>
      <c r="V14" s="749" t="s">
        <v>1509</v>
      </c>
    </row>
    <row r="15" spans="1:22" ht="26.65" customHeight="1">
      <c r="A15" s="642"/>
      <c r="B15" s="783"/>
      <c r="C15" s="783"/>
      <c r="D15" s="643"/>
      <c r="E15" s="642"/>
      <c r="F15" s="139"/>
      <c r="G15" s="141" t="s">
        <v>1535</v>
      </c>
      <c r="H15" s="133" t="s">
        <v>1536</v>
      </c>
      <c r="I15" s="781"/>
      <c r="J15" s="134">
        <v>987520</v>
      </c>
      <c r="K15" s="787"/>
      <c r="L15" s="134">
        <v>839392</v>
      </c>
      <c r="M15" s="642"/>
      <c r="N15" s="643"/>
      <c r="O15" s="643"/>
      <c r="P15" s="642"/>
      <c r="Q15" s="642"/>
      <c r="R15" s="642"/>
      <c r="S15" s="586"/>
      <c r="T15" s="591"/>
      <c r="U15" s="642"/>
      <c r="V15" s="779"/>
    </row>
    <row r="16" spans="1:22" ht="23.65" customHeight="1">
      <c r="A16" s="642"/>
      <c r="B16" s="783"/>
      <c r="C16" s="784"/>
      <c r="D16" s="643"/>
      <c r="E16" s="642"/>
      <c r="F16" s="139"/>
      <c r="G16" s="142" t="s">
        <v>1537</v>
      </c>
      <c r="H16" s="133" t="s">
        <v>1529</v>
      </c>
      <c r="I16" s="781"/>
      <c r="J16" s="134">
        <v>4161304</v>
      </c>
      <c r="K16" s="786"/>
      <c r="L16" s="134">
        <v>3537108.4</v>
      </c>
      <c r="M16" s="642"/>
      <c r="N16" s="643"/>
      <c r="O16" s="643"/>
      <c r="P16" s="632"/>
      <c r="Q16" s="632"/>
      <c r="R16" s="642"/>
      <c r="S16" s="629"/>
      <c r="T16" s="587"/>
      <c r="U16" s="642"/>
      <c r="V16" s="750"/>
    </row>
    <row r="17" spans="1:22" ht="38.65" customHeight="1">
      <c r="A17" s="580">
        <v>4</v>
      </c>
      <c r="B17" s="749" t="s">
        <v>1538</v>
      </c>
      <c r="C17" s="749" t="s">
        <v>1539</v>
      </c>
      <c r="D17" s="773" t="s">
        <v>1540</v>
      </c>
      <c r="E17" s="580" t="s">
        <v>1541</v>
      </c>
      <c r="F17" s="143" t="s">
        <v>1542</v>
      </c>
      <c r="G17" s="132"/>
      <c r="H17" s="133" t="s">
        <v>1543</v>
      </c>
      <c r="I17" s="785">
        <v>13813965.84</v>
      </c>
      <c r="J17" s="134">
        <v>9077646.9499999993</v>
      </c>
      <c r="K17" s="781">
        <v>11741870.949999999</v>
      </c>
      <c r="L17" s="134">
        <v>7715999.9000000004</v>
      </c>
      <c r="M17" s="580">
        <v>35</v>
      </c>
      <c r="N17" s="580" t="s">
        <v>1516</v>
      </c>
      <c r="O17" s="773" t="s">
        <v>1544</v>
      </c>
      <c r="P17" s="580" t="s">
        <v>1545</v>
      </c>
      <c r="Q17" s="580" t="s">
        <v>1545</v>
      </c>
      <c r="R17" s="580" t="s">
        <v>1545</v>
      </c>
      <c r="S17" s="773" t="s">
        <v>1546</v>
      </c>
      <c r="T17" s="580" t="s">
        <v>1547</v>
      </c>
      <c r="U17" s="580" t="s">
        <v>1548</v>
      </c>
      <c r="V17" s="749" t="s">
        <v>1509</v>
      </c>
    </row>
    <row r="18" spans="1:22" ht="30" customHeight="1">
      <c r="A18" s="642"/>
      <c r="B18" s="796"/>
      <c r="C18" s="779"/>
      <c r="D18" s="643"/>
      <c r="E18" s="793"/>
      <c r="F18" s="144"/>
      <c r="G18" s="145" t="s">
        <v>1549</v>
      </c>
      <c r="H18" s="146" t="s">
        <v>1550</v>
      </c>
      <c r="I18" s="787"/>
      <c r="J18" s="134">
        <v>1736318.89</v>
      </c>
      <c r="K18" s="781"/>
      <c r="L18" s="134">
        <v>1475871.05</v>
      </c>
      <c r="M18" s="642"/>
      <c r="N18" s="642"/>
      <c r="O18" s="643"/>
      <c r="P18" s="642"/>
      <c r="Q18" s="642"/>
      <c r="R18" s="642"/>
      <c r="S18" s="643"/>
      <c r="T18" s="642"/>
      <c r="U18" s="642"/>
      <c r="V18" s="791"/>
    </row>
    <row r="19" spans="1:22" ht="35.65" customHeight="1">
      <c r="A19" s="632"/>
      <c r="B19" s="797"/>
      <c r="C19" s="750"/>
      <c r="D19" s="635"/>
      <c r="E19" s="794"/>
      <c r="F19" s="147"/>
      <c r="G19" s="148" t="s">
        <v>1551</v>
      </c>
      <c r="H19" s="133" t="s">
        <v>1543</v>
      </c>
      <c r="I19" s="786"/>
      <c r="J19" s="134">
        <v>3000000</v>
      </c>
      <c r="K19" s="781"/>
      <c r="L19" s="134">
        <v>2550000</v>
      </c>
      <c r="M19" s="632"/>
      <c r="N19" s="632"/>
      <c r="O19" s="635"/>
      <c r="P19" s="632"/>
      <c r="Q19" s="632"/>
      <c r="R19" s="632"/>
      <c r="S19" s="635"/>
      <c r="T19" s="632"/>
      <c r="U19" s="632"/>
      <c r="V19" s="792"/>
    </row>
    <row r="20" spans="1:22" ht="54" customHeight="1">
      <c r="A20" s="580">
        <v>5</v>
      </c>
      <c r="B20" s="633" t="s">
        <v>1552</v>
      </c>
      <c r="C20" s="149" t="s">
        <v>1539</v>
      </c>
      <c r="D20" s="773" t="s">
        <v>1553</v>
      </c>
      <c r="E20" s="580" t="s">
        <v>1554</v>
      </c>
      <c r="F20" s="150" t="s">
        <v>1555</v>
      </c>
      <c r="G20" s="132"/>
      <c r="H20" s="133" t="s">
        <v>1550</v>
      </c>
      <c r="I20" s="785">
        <v>9266172.5600000005</v>
      </c>
      <c r="J20" s="134">
        <v>7165834.71</v>
      </c>
      <c r="K20" s="785">
        <v>7876246.6699999999</v>
      </c>
      <c r="L20" s="134">
        <v>6090959.5</v>
      </c>
      <c r="M20" s="580">
        <v>36</v>
      </c>
      <c r="N20" s="580" t="s">
        <v>1503</v>
      </c>
      <c r="O20" s="773" t="s">
        <v>1556</v>
      </c>
      <c r="P20" s="580" t="s">
        <v>1557</v>
      </c>
      <c r="Q20" s="580" t="s">
        <v>1521</v>
      </c>
      <c r="R20" s="580" t="s">
        <v>1521</v>
      </c>
      <c r="S20" s="773" t="s">
        <v>1558</v>
      </c>
      <c r="T20" s="580" t="s">
        <v>1226</v>
      </c>
      <c r="U20" s="580" t="s">
        <v>1559</v>
      </c>
      <c r="V20" s="749" t="s">
        <v>1509</v>
      </c>
    </row>
    <row r="21" spans="1:22" ht="31.5" customHeight="1">
      <c r="A21" s="632"/>
      <c r="B21" s="676"/>
      <c r="C21" s="151"/>
      <c r="D21" s="635"/>
      <c r="E21" s="632"/>
      <c r="F21" s="132"/>
      <c r="G21" s="152" t="s">
        <v>1560</v>
      </c>
      <c r="H21" s="133" t="s">
        <v>1561</v>
      </c>
      <c r="I21" s="786"/>
      <c r="J21" s="134">
        <v>2100337.85</v>
      </c>
      <c r="K21" s="786"/>
      <c r="L21" s="134">
        <v>1785287.17</v>
      </c>
      <c r="M21" s="632"/>
      <c r="N21" s="632"/>
      <c r="O21" s="635"/>
      <c r="P21" s="632"/>
      <c r="Q21" s="632"/>
      <c r="R21" s="632"/>
      <c r="S21" s="635"/>
      <c r="T21" s="632"/>
      <c r="U21" s="632"/>
      <c r="V21" s="750"/>
    </row>
    <row r="22" spans="1:22" ht="18" customHeight="1">
      <c r="A22" s="572">
        <v>6</v>
      </c>
      <c r="B22" s="633" t="s">
        <v>1562</v>
      </c>
      <c r="C22" s="633" t="s">
        <v>1539</v>
      </c>
      <c r="D22" s="773" t="s">
        <v>1563</v>
      </c>
      <c r="E22" s="580" t="s">
        <v>1564</v>
      </c>
      <c r="F22" s="154" t="s">
        <v>1565</v>
      </c>
      <c r="G22" s="136"/>
      <c r="H22" s="133" t="s">
        <v>1512</v>
      </c>
      <c r="I22" s="785">
        <v>9717383.0600000005</v>
      </c>
      <c r="J22" s="134">
        <v>1468790</v>
      </c>
      <c r="K22" s="781">
        <v>7987250.8099999996</v>
      </c>
      <c r="L22" s="155">
        <v>997749.04</v>
      </c>
      <c r="M22" s="580">
        <v>36</v>
      </c>
      <c r="N22" s="580" t="s">
        <v>1516</v>
      </c>
      <c r="O22" s="773" t="s">
        <v>1504</v>
      </c>
      <c r="P22" s="580" t="s">
        <v>1566</v>
      </c>
      <c r="Q22" s="580" t="s">
        <v>1566</v>
      </c>
      <c r="R22" s="580" t="s">
        <v>1566</v>
      </c>
      <c r="S22" s="773" t="s">
        <v>1567</v>
      </c>
      <c r="T22" s="580" t="s">
        <v>1568</v>
      </c>
      <c r="U22" s="580" t="s">
        <v>1569</v>
      </c>
      <c r="V22" s="749" t="s">
        <v>1509</v>
      </c>
    </row>
    <row r="23" spans="1:22" ht="21.75" customHeight="1">
      <c r="A23" s="572"/>
      <c r="B23" s="675"/>
      <c r="C23" s="675"/>
      <c r="D23" s="643"/>
      <c r="E23" s="642"/>
      <c r="F23" s="156"/>
      <c r="G23" s="148" t="s">
        <v>1570</v>
      </c>
      <c r="H23" s="133" t="s">
        <v>1571</v>
      </c>
      <c r="I23" s="787"/>
      <c r="J23" s="134">
        <v>880376</v>
      </c>
      <c r="K23" s="781"/>
      <c r="L23" s="155">
        <v>742861.26</v>
      </c>
      <c r="M23" s="642"/>
      <c r="N23" s="642"/>
      <c r="O23" s="643"/>
      <c r="P23" s="642"/>
      <c r="Q23" s="642"/>
      <c r="R23" s="642"/>
      <c r="S23" s="643"/>
      <c r="T23" s="642"/>
      <c r="U23" s="642"/>
      <c r="V23" s="779"/>
    </row>
    <row r="24" spans="1:22">
      <c r="A24" s="572"/>
      <c r="B24" s="675"/>
      <c r="C24" s="675"/>
      <c r="D24" s="643"/>
      <c r="E24" s="642"/>
      <c r="F24" s="135"/>
      <c r="G24" s="157" t="s">
        <v>1572</v>
      </c>
      <c r="H24" s="133" t="s">
        <v>1512</v>
      </c>
      <c r="I24" s="787"/>
      <c r="J24" s="134">
        <v>4777314.9800000004</v>
      </c>
      <c r="K24" s="781"/>
      <c r="L24" s="155">
        <v>4060717.73</v>
      </c>
      <c r="M24" s="642"/>
      <c r="N24" s="642"/>
      <c r="O24" s="643"/>
      <c r="P24" s="642"/>
      <c r="Q24" s="642"/>
      <c r="R24" s="642"/>
      <c r="S24" s="643"/>
      <c r="T24" s="642"/>
      <c r="U24" s="642"/>
      <c r="V24" s="779"/>
    </row>
    <row r="25" spans="1:22">
      <c r="A25" s="572"/>
      <c r="B25" s="675"/>
      <c r="C25" s="675"/>
      <c r="D25" s="643"/>
      <c r="E25" s="642"/>
      <c r="F25" s="135"/>
      <c r="G25" s="157" t="s">
        <v>1573</v>
      </c>
      <c r="H25" s="133" t="s">
        <v>1512</v>
      </c>
      <c r="I25" s="787"/>
      <c r="J25" s="134">
        <v>268320</v>
      </c>
      <c r="K25" s="781"/>
      <c r="L25" s="155">
        <v>228072</v>
      </c>
      <c r="M25" s="642"/>
      <c r="N25" s="642"/>
      <c r="O25" s="643"/>
      <c r="P25" s="642"/>
      <c r="Q25" s="642"/>
      <c r="R25" s="642"/>
      <c r="S25" s="643"/>
      <c r="T25" s="642"/>
      <c r="U25" s="642"/>
      <c r="V25" s="779"/>
    </row>
    <row r="26" spans="1:22">
      <c r="A26" s="572"/>
      <c r="B26" s="675"/>
      <c r="C26" s="675"/>
      <c r="D26" s="643"/>
      <c r="E26" s="642"/>
      <c r="F26" s="135"/>
      <c r="G26" s="157" t="s">
        <v>1574</v>
      </c>
      <c r="H26" s="133" t="s">
        <v>1512</v>
      </c>
      <c r="I26" s="787"/>
      <c r="J26" s="134">
        <v>271668</v>
      </c>
      <c r="K26" s="781"/>
      <c r="L26" s="155">
        <v>230917.8</v>
      </c>
      <c r="M26" s="642"/>
      <c r="N26" s="642"/>
      <c r="O26" s="643"/>
      <c r="P26" s="642"/>
      <c r="Q26" s="642"/>
      <c r="R26" s="642"/>
      <c r="S26" s="643"/>
      <c r="T26" s="642"/>
      <c r="U26" s="642"/>
      <c r="V26" s="779"/>
    </row>
    <row r="27" spans="1:22">
      <c r="A27" s="572"/>
      <c r="B27" s="675"/>
      <c r="C27" s="675"/>
      <c r="D27" s="643"/>
      <c r="E27" s="642"/>
      <c r="F27" s="135"/>
      <c r="G27" s="157" t="s">
        <v>1575</v>
      </c>
      <c r="H27" s="133" t="s">
        <v>1512</v>
      </c>
      <c r="I27" s="787"/>
      <c r="J27" s="134">
        <v>268320</v>
      </c>
      <c r="K27" s="781"/>
      <c r="L27" s="155">
        <v>228072</v>
      </c>
      <c r="M27" s="642"/>
      <c r="N27" s="642"/>
      <c r="O27" s="643"/>
      <c r="P27" s="642"/>
      <c r="Q27" s="642"/>
      <c r="R27" s="642"/>
      <c r="S27" s="643"/>
      <c r="T27" s="642"/>
      <c r="U27" s="642"/>
      <c r="V27" s="779"/>
    </row>
    <row r="28" spans="1:22">
      <c r="A28" s="572"/>
      <c r="B28" s="675"/>
      <c r="C28" s="675"/>
      <c r="D28" s="643"/>
      <c r="E28" s="642"/>
      <c r="F28" s="135"/>
      <c r="G28" s="157" t="s">
        <v>1576</v>
      </c>
      <c r="H28" s="133" t="s">
        <v>1512</v>
      </c>
      <c r="I28" s="787"/>
      <c r="J28" s="134">
        <v>274400</v>
      </c>
      <c r="K28" s="781"/>
      <c r="L28" s="155">
        <v>232279.6</v>
      </c>
      <c r="M28" s="642"/>
      <c r="N28" s="642"/>
      <c r="O28" s="643"/>
      <c r="P28" s="642"/>
      <c r="Q28" s="642"/>
      <c r="R28" s="642"/>
      <c r="S28" s="643"/>
      <c r="T28" s="642"/>
      <c r="U28" s="642"/>
      <c r="V28" s="779"/>
    </row>
    <row r="29" spans="1:22" ht="24">
      <c r="A29" s="572"/>
      <c r="B29" s="675"/>
      <c r="C29" s="675"/>
      <c r="D29" s="643"/>
      <c r="E29" s="642"/>
      <c r="F29" s="137"/>
      <c r="G29" s="158" t="s">
        <v>1577</v>
      </c>
      <c r="H29" s="133" t="s">
        <v>1512</v>
      </c>
      <c r="I29" s="787"/>
      <c r="J29" s="134">
        <v>1508194.08</v>
      </c>
      <c r="K29" s="781"/>
      <c r="L29" s="155">
        <v>1266581.3799999999</v>
      </c>
      <c r="M29" s="642"/>
      <c r="N29" s="642"/>
      <c r="O29" s="643"/>
      <c r="P29" s="642"/>
      <c r="Q29" s="642"/>
      <c r="R29" s="642"/>
      <c r="S29" s="643"/>
      <c r="T29" s="642"/>
      <c r="U29" s="642"/>
      <c r="V29" s="779"/>
    </row>
    <row r="30" spans="1:22" ht="48">
      <c r="A30" s="572"/>
      <c r="B30" s="675"/>
      <c r="C30" s="675"/>
      <c r="D30" s="643"/>
      <c r="E30" s="642"/>
      <c r="F30" s="133" t="s">
        <v>1578</v>
      </c>
      <c r="G30" s="158" t="s">
        <v>1579</v>
      </c>
      <c r="H30" s="133" t="s">
        <v>1512</v>
      </c>
      <c r="I30" s="787"/>
      <c r="J30" s="134">
        <v>0</v>
      </c>
      <c r="K30" s="781"/>
      <c r="L30" s="134">
        <v>0</v>
      </c>
      <c r="M30" s="642"/>
      <c r="N30" s="642"/>
      <c r="O30" s="643"/>
      <c r="P30" s="642"/>
      <c r="Q30" s="642"/>
      <c r="R30" s="642"/>
      <c r="S30" s="643"/>
      <c r="T30" s="642"/>
      <c r="U30" s="642"/>
      <c r="V30" s="779"/>
    </row>
    <row r="31" spans="1:22" ht="36">
      <c r="A31" s="572"/>
      <c r="B31" s="675"/>
      <c r="C31" s="675"/>
      <c r="D31" s="643"/>
      <c r="E31" s="642"/>
      <c r="F31" s="142" t="s">
        <v>1580</v>
      </c>
      <c r="G31" s="159" t="s">
        <v>1581</v>
      </c>
      <c r="H31" s="160" t="s">
        <v>1582</v>
      </c>
      <c r="I31" s="787"/>
      <c r="J31" s="134">
        <v>0</v>
      </c>
      <c r="K31" s="781"/>
      <c r="L31" s="134">
        <v>0</v>
      </c>
      <c r="M31" s="642"/>
      <c r="N31" s="642"/>
      <c r="O31" s="643"/>
      <c r="P31" s="642"/>
      <c r="Q31" s="642"/>
      <c r="R31" s="642"/>
      <c r="S31" s="643"/>
      <c r="T31" s="642"/>
      <c r="U31" s="642"/>
      <c r="V31" s="779"/>
    </row>
    <row r="32" spans="1:22" ht="36">
      <c r="A32" s="572"/>
      <c r="B32" s="675"/>
      <c r="C32" s="676"/>
      <c r="D32" s="643"/>
      <c r="E32" s="642"/>
      <c r="F32" s="142" t="s">
        <v>1583</v>
      </c>
      <c r="G32" s="161" t="s">
        <v>1584</v>
      </c>
      <c r="H32" s="133" t="s">
        <v>1512</v>
      </c>
      <c r="I32" s="786"/>
      <c r="J32" s="134">
        <v>0</v>
      </c>
      <c r="K32" s="781"/>
      <c r="L32" s="134">
        <v>0</v>
      </c>
      <c r="M32" s="642"/>
      <c r="N32" s="642"/>
      <c r="O32" s="643"/>
      <c r="P32" s="642"/>
      <c r="Q32" s="642"/>
      <c r="R32" s="642"/>
      <c r="S32" s="643"/>
      <c r="T32" s="642"/>
      <c r="U32" s="642"/>
      <c r="V32" s="750"/>
    </row>
    <row r="33" spans="1:22" ht="29.25" customHeight="1">
      <c r="A33" s="572">
        <v>7</v>
      </c>
      <c r="B33" s="747" t="s">
        <v>1585</v>
      </c>
      <c r="C33" s="749" t="s">
        <v>1586</v>
      </c>
      <c r="D33" s="570" t="s">
        <v>1587</v>
      </c>
      <c r="E33" s="572" t="s">
        <v>1588</v>
      </c>
      <c r="F33" s="162" t="s">
        <v>1589</v>
      </c>
      <c r="G33" s="132"/>
      <c r="H33" s="133" t="s">
        <v>1590</v>
      </c>
      <c r="I33" s="781">
        <v>6531618</v>
      </c>
      <c r="J33" s="134">
        <v>919288</v>
      </c>
      <c r="K33" s="781">
        <v>5551875.2999999998</v>
      </c>
      <c r="L33" s="134">
        <v>781394.8</v>
      </c>
      <c r="M33" s="572">
        <v>33</v>
      </c>
      <c r="N33" s="773" t="s">
        <v>1503</v>
      </c>
      <c r="O33" s="773" t="s">
        <v>1591</v>
      </c>
      <c r="P33" s="580" t="s">
        <v>1592</v>
      </c>
      <c r="Q33" s="580" t="s">
        <v>1592</v>
      </c>
      <c r="R33" s="580" t="s">
        <v>1592</v>
      </c>
      <c r="S33" s="773" t="s">
        <v>2386</v>
      </c>
      <c r="T33" s="580" t="s">
        <v>2385</v>
      </c>
      <c r="U33" s="580" t="s">
        <v>519</v>
      </c>
      <c r="V33" s="749" t="s">
        <v>1593</v>
      </c>
    </row>
    <row r="34" spans="1:22" ht="42.75" customHeight="1">
      <c r="A34" s="572"/>
      <c r="B34" s="748"/>
      <c r="C34" s="779"/>
      <c r="D34" s="570"/>
      <c r="E34" s="572"/>
      <c r="F34" s="162"/>
      <c r="G34" s="141" t="s">
        <v>1594</v>
      </c>
      <c r="H34" s="133" t="s">
        <v>1550</v>
      </c>
      <c r="I34" s="781"/>
      <c r="J34" s="134">
        <v>508390</v>
      </c>
      <c r="K34" s="781"/>
      <c r="L34" s="134">
        <v>432131.5</v>
      </c>
      <c r="M34" s="572"/>
      <c r="N34" s="643"/>
      <c r="O34" s="643"/>
      <c r="P34" s="642"/>
      <c r="Q34" s="642"/>
      <c r="R34" s="642"/>
      <c r="S34" s="643"/>
      <c r="T34" s="642"/>
      <c r="U34" s="642"/>
      <c r="V34" s="795"/>
    </row>
    <row r="35" spans="1:22" ht="26.65" customHeight="1">
      <c r="A35" s="572"/>
      <c r="B35" s="748"/>
      <c r="C35" s="779"/>
      <c r="D35" s="570"/>
      <c r="E35" s="572"/>
      <c r="F35" s="162"/>
      <c r="G35" s="141" t="s">
        <v>1595</v>
      </c>
      <c r="H35" s="133" t="s">
        <v>1550</v>
      </c>
      <c r="I35" s="781"/>
      <c r="J35" s="134">
        <v>1242950</v>
      </c>
      <c r="K35" s="781"/>
      <c r="L35" s="134">
        <v>1056507.5</v>
      </c>
      <c r="M35" s="572"/>
      <c r="N35" s="643"/>
      <c r="O35" s="643"/>
      <c r="P35" s="642"/>
      <c r="Q35" s="642"/>
      <c r="R35" s="642"/>
      <c r="S35" s="643"/>
      <c r="T35" s="642"/>
      <c r="U35" s="642"/>
      <c r="V35" s="795"/>
    </row>
    <row r="36" spans="1:22" ht="26.25" customHeight="1">
      <c r="A36" s="572"/>
      <c r="B36" s="748"/>
      <c r="C36" s="779"/>
      <c r="D36" s="570"/>
      <c r="E36" s="572"/>
      <c r="F36" s="162"/>
      <c r="G36" s="141" t="s">
        <v>1596</v>
      </c>
      <c r="H36" s="133" t="s">
        <v>1550</v>
      </c>
      <c r="I36" s="781"/>
      <c r="J36" s="134">
        <v>2370690</v>
      </c>
      <c r="K36" s="781"/>
      <c r="L36" s="134">
        <v>2015086.5</v>
      </c>
      <c r="M36" s="572"/>
      <c r="N36" s="643"/>
      <c r="O36" s="643"/>
      <c r="P36" s="642"/>
      <c r="Q36" s="642"/>
      <c r="R36" s="642"/>
      <c r="S36" s="643"/>
      <c r="T36" s="642"/>
      <c r="U36" s="642"/>
      <c r="V36" s="795"/>
    </row>
    <row r="37" spans="1:22" ht="18" customHeight="1">
      <c r="A37" s="572"/>
      <c r="B37" s="748"/>
      <c r="C37" s="779"/>
      <c r="D37" s="570"/>
      <c r="E37" s="572"/>
      <c r="F37" s="162"/>
      <c r="G37" s="136" t="s">
        <v>1597</v>
      </c>
      <c r="H37" s="133" t="s">
        <v>1543</v>
      </c>
      <c r="I37" s="781"/>
      <c r="J37" s="134">
        <v>1340300</v>
      </c>
      <c r="K37" s="781"/>
      <c r="L37" s="134">
        <v>1139255</v>
      </c>
      <c r="M37" s="572"/>
      <c r="N37" s="643"/>
      <c r="O37" s="643"/>
      <c r="P37" s="642"/>
      <c r="Q37" s="642"/>
      <c r="R37" s="642"/>
      <c r="S37" s="643"/>
      <c r="T37" s="642"/>
      <c r="U37" s="642"/>
      <c r="V37" s="795"/>
    </row>
    <row r="38" spans="1:22" ht="29.25" customHeight="1">
      <c r="A38" s="572"/>
      <c r="B38" s="748"/>
      <c r="C38" s="750"/>
      <c r="D38" s="570"/>
      <c r="E38" s="572"/>
      <c r="F38" s="162"/>
      <c r="G38" s="141" t="s">
        <v>1598</v>
      </c>
      <c r="H38" s="133" t="s">
        <v>1543</v>
      </c>
      <c r="I38" s="781"/>
      <c r="J38" s="134">
        <v>150000</v>
      </c>
      <c r="K38" s="781"/>
      <c r="L38" s="134">
        <v>127500</v>
      </c>
      <c r="M38" s="572"/>
      <c r="N38" s="643"/>
      <c r="O38" s="643"/>
      <c r="P38" s="642"/>
      <c r="Q38" s="642"/>
      <c r="R38" s="642"/>
      <c r="S38" s="643"/>
      <c r="T38" s="642"/>
      <c r="U38" s="642"/>
      <c r="V38" s="745"/>
    </row>
    <row r="39" spans="1:22" ht="21" customHeight="1">
      <c r="A39" s="580">
        <v>8</v>
      </c>
      <c r="B39" s="584" t="s">
        <v>1599</v>
      </c>
      <c r="C39" s="584" t="s">
        <v>1498</v>
      </c>
      <c r="D39" s="773" t="s">
        <v>1499</v>
      </c>
      <c r="E39" s="773" t="s">
        <v>1500</v>
      </c>
      <c r="F39" s="163" t="s">
        <v>1501</v>
      </c>
      <c r="G39" s="132"/>
      <c r="H39" s="133" t="s">
        <v>1502</v>
      </c>
      <c r="I39" s="785">
        <v>46180</v>
      </c>
      <c r="J39" s="134">
        <v>9300</v>
      </c>
      <c r="K39" s="785">
        <v>39253</v>
      </c>
      <c r="L39" s="134">
        <v>7905</v>
      </c>
      <c r="M39" s="580">
        <v>6</v>
      </c>
      <c r="N39" s="773" t="s">
        <v>1600</v>
      </c>
      <c r="O39" s="773" t="s">
        <v>1601</v>
      </c>
      <c r="P39" s="580" t="s">
        <v>1602</v>
      </c>
      <c r="Q39" s="580" t="s">
        <v>1602</v>
      </c>
      <c r="R39" s="580" t="s">
        <v>1602</v>
      </c>
      <c r="S39" s="773" t="s">
        <v>1603</v>
      </c>
      <c r="T39" s="580" t="s">
        <v>1604</v>
      </c>
      <c r="U39" s="580" t="s">
        <v>1605</v>
      </c>
      <c r="V39" s="582" t="s">
        <v>1606</v>
      </c>
    </row>
    <row r="40" spans="1:22" ht="21" customHeight="1">
      <c r="A40" s="642"/>
      <c r="B40" s="783"/>
      <c r="C40" s="783"/>
      <c r="D40" s="643"/>
      <c r="E40" s="643"/>
      <c r="F40" s="135"/>
      <c r="G40" s="136" t="s">
        <v>1510</v>
      </c>
      <c r="H40" s="133" t="s">
        <v>1502</v>
      </c>
      <c r="I40" s="787"/>
      <c r="J40" s="134">
        <v>36000</v>
      </c>
      <c r="K40" s="787"/>
      <c r="L40" s="134">
        <v>30600</v>
      </c>
      <c r="M40" s="642"/>
      <c r="N40" s="643"/>
      <c r="O40" s="643"/>
      <c r="P40" s="642"/>
      <c r="Q40" s="642"/>
      <c r="R40" s="642"/>
      <c r="S40" s="643"/>
      <c r="T40" s="642"/>
      <c r="U40" s="642"/>
      <c r="V40" s="782"/>
    </row>
    <row r="41" spans="1:22" ht="18" customHeight="1">
      <c r="A41" s="632"/>
      <c r="B41" s="784"/>
      <c r="C41" s="784"/>
      <c r="D41" s="635"/>
      <c r="E41" s="635"/>
      <c r="F41" s="137"/>
      <c r="G41" s="136" t="s">
        <v>1511</v>
      </c>
      <c r="H41" s="133" t="s">
        <v>1512</v>
      </c>
      <c r="I41" s="786"/>
      <c r="J41" s="134">
        <v>880</v>
      </c>
      <c r="K41" s="786"/>
      <c r="L41" s="134">
        <v>748</v>
      </c>
      <c r="M41" s="632"/>
      <c r="N41" s="635"/>
      <c r="O41" s="635"/>
      <c r="P41" s="632"/>
      <c r="Q41" s="632"/>
      <c r="R41" s="632"/>
      <c r="S41" s="635"/>
      <c r="T41" s="632"/>
      <c r="U41" s="632"/>
      <c r="V41" s="780"/>
    </row>
    <row r="42" spans="1:22" ht="30" customHeight="1">
      <c r="A42" s="580">
        <v>9</v>
      </c>
      <c r="B42" s="584" t="s">
        <v>1607</v>
      </c>
      <c r="C42" s="584" t="s">
        <v>1498</v>
      </c>
      <c r="D42" s="773" t="s">
        <v>1514</v>
      </c>
      <c r="E42" s="580" t="s">
        <v>1515</v>
      </c>
      <c r="F42" s="162" t="s">
        <v>1510</v>
      </c>
      <c r="G42" s="136"/>
      <c r="H42" s="133" t="s">
        <v>1502</v>
      </c>
      <c r="I42" s="785">
        <v>49296</v>
      </c>
      <c r="J42" s="134">
        <v>36000</v>
      </c>
      <c r="K42" s="785">
        <v>41901.599999999999</v>
      </c>
      <c r="L42" s="134">
        <v>30600</v>
      </c>
      <c r="M42" s="580">
        <v>6</v>
      </c>
      <c r="N42" s="773" t="s">
        <v>1600</v>
      </c>
      <c r="O42" s="773" t="s">
        <v>1608</v>
      </c>
      <c r="P42" s="580" t="s">
        <v>1609</v>
      </c>
      <c r="Q42" s="580" t="s">
        <v>1609</v>
      </c>
      <c r="R42" s="580" t="s">
        <v>1609</v>
      </c>
      <c r="S42" s="773" t="s">
        <v>1610</v>
      </c>
      <c r="T42" s="580" t="s">
        <v>1604</v>
      </c>
      <c r="U42" s="580" t="s">
        <v>1605</v>
      </c>
      <c r="V42" s="582" t="s">
        <v>1611</v>
      </c>
    </row>
    <row r="43" spans="1:22" ht="21.75" customHeight="1">
      <c r="A43" s="642"/>
      <c r="B43" s="783"/>
      <c r="C43" s="783"/>
      <c r="D43" s="643"/>
      <c r="E43" s="642"/>
      <c r="F43" s="139"/>
      <c r="G43" s="136" t="s">
        <v>1501</v>
      </c>
      <c r="H43" s="133" t="s">
        <v>1502</v>
      </c>
      <c r="I43" s="787"/>
      <c r="J43" s="134">
        <v>9300</v>
      </c>
      <c r="K43" s="787"/>
      <c r="L43" s="134">
        <v>7905</v>
      </c>
      <c r="M43" s="642"/>
      <c r="N43" s="643"/>
      <c r="O43" s="643"/>
      <c r="P43" s="642"/>
      <c r="Q43" s="642"/>
      <c r="R43" s="642"/>
      <c r="S43" s="643"/>
      <c r="T43" s="642"/>
      <c r="U43" s="642"/>
      <c r="V43" s="782"/>
    </row>
    <row r="44" spans="1:22" ht="24" customHeight="1">
      <c r="A44" s="642"/>
      <c r="B44" s="783"/>
      <c r="C44" s="783"/>
      <c r="D44" s="643"/>
      <c r="E44" s="642"/>
      <c r="F44" s="139"/>
      <c r="G44" s="136" t="s">
        <v>1522</v>
      </c>
      <c r="H44" s="133" t="s">
        <v>1512</v>
      </c>
      <c r="I44" s="787"/>
      <c r="J44" s="134">
        <v>2954</v>
      </c>
      <c r="K44" s="787"/>
      <c r="L44" s="134">
        <v>2510.9</v>
      </c>
      <c r="M44" s="642"/>
      <c r="N44" s="643"/>
      <c r="O44" s="643"/>
      <c r="P44" s="642"/>
      <c r="Q44" s="642"/>
      <c r="R44" s="642"/>
      <c r="S44" s="643"/>
      <c r="T44" s="642"/>
      <c r="U44" s="642"/>
      <c r="V44" s="782"/>
    </row>
    <row r="45" spans="1:22" ht="15" customHeight="1">
      <c r="A45" s="632"/>
      <c r="B45" s="784"/>
      <c r="C45" s="784"/>
      <c r="D45" s="635"/>
      <c r="E45" s="632"/>
      <c r="F45" s="140"/>
      <c r="G45" s="136" t="s">
        <v>1523</v>
      </c>
      <c r="H45" s="133" t="s">
        <v>1512</v>
      </c>
      <c r="I45" s="786"/>
      <c r="J45" s="134">
        <v>1042</v>
      </c>
      <c r="K45" s="786"/>
      <c r="L45" s="134">
        <v>885.7</v>
      </c>
      <c r="M45" s="632"/>
      <c r="N45" s="635"/>
      <c r="O45" s="635"/>
      <c r="P45" s="632"/>
      <c r="Q45" s="632"/>
      <c r="R45" s="632"/>
      <c r="S45" s="635"/>
      <c r="T45" s="632"/>
      <c r="U45" s="632"/>
      <c r="V45" s="780"/>
    </row>
    <row r="46" spans="1:22" ht="39.75" customHeight="1">
      <c r="A46" s="580">
        <v>10</v>
      </c>
      <c r="B46" s="584" t="s">
        <v>1612</v>
      </c>
      <c r="C46" s="584" t="s">
        <v>1498</v>
      </c>
      <c r="D46" s="773" t="s">
        <v>1613</v>
      </c>
      <c r="E46" s="580" t="s">
        <v>1614</v>
      </c>
      <c r="F46" s="162" t="s">
        <v>1615</v>
      </c>
      <c r="G46" s="132"/>
      <c r="H46" s="160" t="s">
        <v>1582</v>
      </c>
      <c r="I46" s="785">
        <v>348825.98</v>
      </c>
      <c r="J46" s="134">
        <v>189806.37</v>
      </c>
      <c r="K46" s="785">
        <v>296502.07</v>
      </c>
      <c r="L46" s="134">
        <v>161335.41</v>
      </c>
      <c r="M46" s="580">
        <v>14</v>
      </c>
      <c r="N46" s="580" t="s">
        <v>1503</v>
      </c>
      <c r="O46" s="773" t="s">
        <v>1616</v>
      </c>
      <c r="P46" s="580" t="s">
        <v>1617</v>
      </c>
      <c r="Q46" s="580" t="s">
        <v>1617</v>
      </c>
      <c r="R46" s="580" t="s">
        <v>1617</v>
      </c>
      <c r="S46" s="773" t="s">
        <v>1618</v>
      </c>
      <c r="T46" s="580" t="s">
        <v>1602</v>
      </c>
      <c r="U46" s="580" t="s">
        <v>1604</v>
      </c>
      <c r="V46" s="790" t="s">
        <v>1619</v>
      </c>
    </row>
    <row r="47" spans="1:22" ht="60">
      <c r="A47" s="642"/>
      <c r="B47" s="783"/>
      <c r="C47" s="783"/>
      <c r="D47" s="643"/>
      <c r="E47" s="642"/>
      <c r="F47" s="164"/>
      <c r="G47" s="141" t="s">
        <v>1620</v>
      </c>
      <c r="H47" s="160" t="s">
        <v>1582</v>
      </c>
      <c r="I47" s="787"/>
      <c r="J47" s="134">
        <v>83774.509999999995</v>
      </c>
      <c r="K47" s="787"/>
      <c r="L47" s="134">
        <v>71208.33</v>
      </c>
      <c r="M47" s="642"/>
      <c r="N47" s="642"/>
      <c r="O47" s="643"/>
      <c r="P47" s="642"/>
      <c r="Q47" s="642"/>
      <c r="R47" s="642"/>
      <c r="S47" s="643"/>
      <c r="T47" s="642"/>
      <c r="U47" s="642"/>
      <c r="V47" s="791"/>
    </row>
    <row r="48" spans="1:22" ht="36">
      <c r="A48" s="642"/>
      <c r="B48" s="783"/>
      <c r="C48" s="783"/>
      <c r="D48" s="643"/>
      <c r="E48" s="642"/>
      <c r="F48" s="165"/>
      <c r="G48" s="141" t="s">
        <v>1621</v>
      </c>
      <c r="H48" s="160" t="s">
        <v>1582</v>
      </c>
      <c r="I48" s="787"/>
      <c r="J48" s="134">
        <v>50245.1</v>
      </c>
      <c r="K48" s="787"/>
      <c r="L48" s="134">
        <v>42708.33</v>
      </c>
      <c r="M48" s="642"/>
      <c r="N48" s="642"/>
      <c r="O48" s="643"/>
      <c r="P48" s="642"/>
      <c r="Q48" s="642"/>
      <c r="R48" s="642"/>
      <c r="S48" s="643"/>
      <c r="T48" s="642"/>
      <c r="U48" s="642"/>
      <c r="V48" s="791"/>
    </row>
    <row r="49" spans="1:22" ht="24">
      <c r="A49" s="642"/>
      <c r="B49" s="783"/>
      <c r="C49" s="783"/>
      <c r="D49" s="643"/>
      <c r="E49" s="642"/>
      <c r="F49" s="165"/>
      <c r="G49" s="141" t="s">
        <v>1622</v>
      </c>
      <c r="H49" s="133" t="s">
        <v>1561</v>
      </c>
      <c r="I49" s="787"/>
      <c r="J49" s="134">
        <v>25000</v>
      </c>
      <c r="K49" s="787"/>
      <c r="L49" s="134">
        <v>21250</v>
      </c>
      <c r="M49" s="642"/>
      <c r="N49" s="642"/>
      <c r="O49" s="643"/>
      <c r="P49" s="642"/>
      <c r="Q49" s="642"/>
      <c r="R49" s="642"/>
      <c r="S49" s="643"/>
      <c r="T49" s="642"/>
      <c r="U49" s="642"/>
      <c r="V49" s="791"/>
    </row>
    <row r="50" spans="1:22" ht="21.75" customHeight="1">
      <c r="A50" s="642"/>
      <c r="B50" s="784"/>
      <c r="C50" s="784"/>
      <c r="D50" s="635"/>
      <c r="E50" s="632"/>
      <c r="F50" s="166"/>
      <c r="G50" s="167" t="s">
        <v>1623</v>
      </c>
      <c r="H50" s="133" t="s">
        <v>1561</v>
      </c>
      <c r="I50" s="786"/>
      <c r="J50" s="134">
        <v>0</v>
      </c>
      <c r="K50" s="786"/>
      <c r="L50" s="134">
        <v>0</v>
      </c>
      <c r="M50" s="642"/>
      <c r="N50" s="642"/>
      <c r="O50" s="643"/>
      <c r="P50" s="642"/>
      <c r="Q50" s="642"/>
      <c r="R50" s="642"/>
      <c r="S50" s="643"/>
      <c r="T50" s="642"/>
      <c r="U50" s="642"/>
      <c r="V50" s="792"/>
    </row>
    <row r="51" spans="1:22" ht="20.25" customHeight="1">
      <c r="A51" s="580">
        <v>11</v>
      </c>
      <c r="B51" s="584" t="s">
        <v>1624</v>
      </c>
      <c r="C51" s="584" t="s">
        <v>1525</v>
      </c>
      <c r="D51" s="773" t="s">
        <v>1526</v>
      </c>
      <c r="E51" s="580" t="s">
        <v>1527</v>
      </c>
      <c r="F51" s="163" t="s">
        <v>1528</v>
      </c>
      <c r="G51" s="132"/>
      <c r="H51" s="133" t="s">
        <v>1529</v>
      </c>
      <c r="I51" s="781">
        <v>61450</v>
      </c>
      <c r="J51" s="134">
        <v>35300</v>
      </c>
      <c r="K51" s="785">
        <v>52232.5</v>
      </c>
      <c r="L51" s="134">
        <v>30005</v>
      </c>
      <c r="M51" s="580">
        <v>6</v>
      </c>
      <c r="N51" s="773" t="s">
        <v>1600</v>
      </c>
      <c r="O51" s="773" t="s">
        <v>1625</v>
      </c>
      <c r="P51" s="580" t="s">
        <v>1626</v>
      </c>
      <c r="Q51" s="580" t="s">
        <v>1626</v>
      </c>
      <c r="R51" s="580" t="s">
        <v>1626</v>
      </c>
      <c r="S51" s="773" t="s">
        <v>1627</v>
      </c>
      <c r="T51" s="580" t="s">
        <v>1628</v>
      </c>
      <c r="U51" s="580" t="s">
        <v>1629</v>
      </c>
      <c r="V51" s="582" t="s">
        <v>1630</v>
      </c>
    </row>
    <row r="52" spans="1:22" ht="27" customHeight="1">
      <c r="A52" s="642"/>
      <c r="B52" s="783"/>
      <c r="C52" s="783"/>
      <c r="D52" s="643"/>
      <c r="E52" s="642"/>
      <c r="F52" s="139"/>
      <c r="G52" s="141" t="s">
        <v>1535</v>
      </c>
      <c r="H52" s="133" t="s">
        <v>1536</v>
      </c>
      <c r="I52" s="781"/>
      <c r="J52" s="134">
        <v>4150</v>
      </c>
      <c r="K52" s="787"/>
      <c r="L52" s="134">
        <v>3527.5</v>
      </c>
      <c r="M52" s="642"/>
      <c r="N52" s="643"/>
      <c r="O52" s="643"/>
      <c r="P52" s="642"/>
      <c r="Q52" s="642"/>
      <c r="R52" s="642"/>
      <c r="S52" s="643"/>
      <c r="T52" s="642"/>
      <c r="U52" s="642"/>
      <c r="V52" s="782"/>
    </row>
    <row r="53" spans="1:22" ht="20.25" customHeight="1">
      <c r="A53" s="642"/>
      <c r="B53" s="783"/>
      <c r="C53" s="784"/>
      <c r="D53" s="643"/>
      <c r="E53" s="642"/>
      <c r="F53" s="139"/>
      <c r="G53" s="142" t="s">
        <v>1537</v>
      </c>
      <c r="H53" s="133" t="s">
        <v>1529</v>
      </c>
      <c r="I53" s="781"/>
      <c r="J53" s="134">
        <v>22000</v>
      </c>
      <c r="K53" s="786"/>
      <c r="L53" s="134">
        <v>18700</v>
      </c>
      <c r="M53" s="642"/>
      <c r="N53" s="643"/>
      <c r="O53" s="643"/>
      <c r="P53" s="632"/>
      <c r="Q53" s="642"/>
      <c r="R53" s="632"/>
      <c r="S53" s="643"/>
      <c r="T53" s="642"/>
      <c r="U53" s="642"/>
      <c r="V53" s="780"/>
    </row>
    <row r="54" spans="1:22" ht="29.25" customHeight="1">
      <c r="A54" s="580">
        <v>12</v>
      </c>
      <c r="B54" s="584" t="s">
        <v>1631</v>
      </c>
      <c r="C54" s="584" t="s">
        <v>1586</v>
      </c>
      <c r="D54" s="773" t="s">
        <v>1587</v>
      </c>
      <c r="E54" s="580" t="s">
        <v>1588</v>
      </c>
      <c r="F54" s="162" t="s">
        <v>1589</v>
      </c>
      <c r="G54" s="132"/>
      <c r="H54" s="133" t="s">
        <v>1590</v>
      </c>
      <c r="I54" s="785">
        <v>207741</v>
      </c>
      <c r="J54" s="134">
        <v>31736</v>
      </c>
      <c r="K54" s="785">
        <v>176579.85</v>
      </c>
      <c r="L54" s="134">
        <v>26975.599999999999</v>
      </c>
      <c r="M54" s="580">
        <v>9</v>
      </c>
      <c r="N54" s="773" t="s">
        <v>1600</v>
      </c>
      <c r="O54" s="773" t="s">
        <v>1625</v>
      </c>
      <c r="P54" s="580" t="s">
        <v>1632</v>
      </c>
      <c r="Q54" s="580" t="s">
        <v>1632</v>
      </c>
      <c r="R54" s="580" t="s">
        <v>1632</v>
      </c>
      <c r="S54" s="773" t="s">
        <v>1633</v>
      </c>
      <c r="T54" s="580" t="s">
        <v>1634</v>
      </c>
      <c r="U54" s="580" t="s">
        <v>1604</v>
      </c>
      <c r="V54" s="749" t="s">
        <v>1635</v>
      </c>
    </row>
    <row r="55" spans="1:22" ht="42.75" customHeight="1">
      <c r="A55" s="642"/>
      <c r="B55" s="783"/>
      <c r="C55" s="783"/>
      <c r="D55" s="643"/>
      <c r="E55" s="642"/>
      <c r="F55" s="168"/>
      <c r="G55" s="141" t="s">
        <v>1594</v>
      </c>
      <c r="H55" s="133" t="s">
        <v>1550</v>
      </c>
      <c r="I55" s="787"/>
      <c r="J55" s="134">
        <v>9945</v>
      </c>
      <c r="K55" s="787"/>
      <c r="L55" s="134">
        <v>8453.25</v>
      </c>
      <c r="M55" s="642"/>
      <c r="N55" s="643"/>
      <c r="O55" s="643"/>
      <c r="P55" s="642"/>
      <c r="Q55" s="642"/>
      <c r="R55" s="642"/>
      <c r="S55" s="643"/>
      <c r="T55" s="642"/>
      <c r="U55" s="642"/>
      <c r="V55" s="779"/>
    </row>
    <row r="56" spans="1:22" ht="27" customHeight="1">
      <c r="A56" s="642"/>
      <c r="B56" s="783"/>
      <c r="C56" s="783"/>
      <c r="D56" s="643"/>
      <c r="E56" s="642"/>
      <c r="F56" s="168"/>
      <c r="G56" s="141" t="s">
        <v>1595</v>
      </c>
      <c r="H56" s="133" t="s">
        <v>1550</v>
      </c>
      <c r="I56" s="787"/>
      <c r="J56" s="134">
        <v>57050</v>
      </c>
      <c r="K56" s="787"/>
      <c r="L56" s="134">
        <v>48492.5</v>
      </c>
      <c r="M56" s="642"/>
      <c r="N56" s="643"/>
      <c r="O56" s="643"/>
      <c r="P56" s="642"/>
      <c r="Q56" s="642"/>
      <c r="R56" s="642"/>
      <c r="S56" s="643"/>
      <c r="T56" s="642"/>
      <c r="U56" s="642"/>
      <c r="V56" s="779"/>
    </row>
    <row r="57" spans="1:22" ht="26.25" customHeight="1">
      <c r="A57" s="642"/>
      <c r="B57" s="783"/>
      <c r="C57" s="783"/>
      <c r="D57" s="643"/>
      <c r="E57" s="642"/>
      <c r="F57" s="168"/>
      <c r="G57" s="141" t="s">
        <v>1596</v>
      </c>
      <c r="H57" s="133" t="s">
        <v>1550</v>
      </c>
      <c r="I57" s="787"/>
      <c r="J57" s="134">
        <v>99310</v>
      </c>
      <c r="K57" s="787"/>
      <c r="L57" s="134">
        <v>84413.5</v>
      </c>
      <c r="M57" s="642"/>
      <c r="N57" s="643"/>
      <c r="O57" s="643"/>
      <c r="P57" s="642"/>
      <c r="Q57" s="642"/>
      <c r="R57" s="642"/>
      <c r="S57" s="643"/>
      <c r="T57" s="642"/>
      <c r="U57" s="642"/>
      <c r="V57" s="779"/>
    </row>
    <row r="58" spans="1:22" ht="18" customHeight="1">
      <c r="A58" s="642"/>
      <c r="B58" s="783"/>
      <c r="C58" s="783"/>
      <c r="D58" s="643"/>
      <c r="E58" s="642"/>
      <c r="F58" s="168"/>
      <c r="G58" s="136" t="s">
        <v>1597</v>
      </c>
      <c r="H58" s="133" t="s">
        <v>1543</v>
      </c>
      <c r="I58" s="787"/>
      <c r="J58" s="134">
        <v>9700</v>
      </c>
      <c r="K58" s="787"/>
      <c r="L58" s="134">
        <v>8245</v>
      </c>
      <c r="M58" s="642"/>
      <c r="N58" s="643"/>
      <c r="O58" s="643"/>
      <c r="P58" s="642"/>
      <c r="Q58" s="642"/>
      <c r="R58" s="642"/>
      <c r="S58" s="643"/>
      <c r="T58" s="642"/>
      <c r="U58" s="642"/>
      <c r="V58" s="779"/>
    </row>
    <row r="59" spans="1:22" ht="29.25" customHeight="1">
      <c r="A59" s="642"/>
      <c r="B59" s="783"/>
      <c r="C59" s="784"/>
      <c r="D59" s="643"/>
      <c r="E59" s="642"/>
      <c r="F59" s="168"/>
      <c r="G59" s="164" t="s">
        <v>1598</v>
      </c>
      <c r="H59" s="133" t="s">
        <v>1543</v>
      </c>
      <c r="I59" s="786"/>
      <c r="J59" s="134">
        <v>0</v>
      </c>
      <c r="K59" s="786"/>
      <c r="L59" s="134">
        <v>0</v>
      </c>
      <c r="M59" s="632"/>
      <c r="N59" s="643"/>
      <c r="O59" s="643"/>
      <c r="P59" s="642"/>
      <c r="Q59" s="642"/>
      <c r="R59" s="642"/>
      <c r="S59" s="643"/>
      <c r="T59" s="642"/>
      <c r="U59" s="642"/>
      <c r="V59" s="750"/>
    </row>
    <row r="60" spans="1:22" ht="39" customHeight="1">
      <c r="A60" s="580">
        <v>13</v>
      </c>
      <c r="B60" s="584" t="s">
        <v>1636</v>
      </c>
      <c r="C60" s="584" t="s">
        <v>1539</v>
      </c>
      <c r="D60" s="773" t="s">
        <v>1540</v>
      </c>
      <c r="E60" s="580" t="s">
        <v>1541</v>
      </c>
      <c r="F60" s="143" t="s">
        <v>1542</v>
      </c>
      <c r="G60" s="132"/>
      <c r="H60" s="133" t="s">
        <v>1543</v>
      </c>
      <c r="I60" s="785">
        <v>68387</v>
      </c>
      <c r="J60" s="134">
        <v>40000</v>
      </c>
      <c r="K60" s="785">
        <v>58128.95</v>
      </c>
      <c r="L60" s="169">
        <v>34000</v>
      </c>
      <c r="M60" s="580">
        <v>7</v>
      </c>
      <c r="N60" s="580" t="s">
        <v>1503</v>
      </c>
      <c r="O60" s="773" t="s">
        <v>1637</v>
      </c>
      <c r="P60" s="580" t="s">
        <v>1460</v>
      </c>
      <c r="Q60" s="580" t="s">
        <v>1460</v>
      </c>
      <c r="R60" s="580" t="s">
        <v>1460</v>
      </c>
      <c r="S60" s="773" t="s">
        <v>1638</v>
      </c>
      <c r="T60" s="580" t="s">
        <v>1632</v>
      </c>
      <c r="U60" s="580" t="s">
        <v>1639</v>
      </c>
      <c r="V60" s="582" t="s">
        <v>1640</v>
      </c>
    </row>
    <row r="61" spans="1:22" ht="30" customHeight="1">
      <c r="A61" s="642"/>
      <c r="B61" s="783"/>
      <c r="C61" s="783"/>
      <c r="D61" s="643"/>
      <c r="E61" s="793"/>
      <c r="F61" s="144"/>
      <c r="G61" s="145" t="s">
        <v>1549</v>
      </c>
      <c r="H61" s="146" t="s">
        <v>1550</v>
      </c>
      <c r="I61" s="787"/>
      <c r="J61" s="134">
        <v>28387</v>
      </c>
      <c r="K61" s="787"/>
      <c r="L61" s="134">
        <v>24128.95</v>
      </c>
      <c r="M61" s="642"/>
      <c r="N61" s="642"/>
      <c r="O61" s="643"/>
      <c r="P61" s="642"/>
      <c r="Q61" s="642"/>
      <c r="R61" s="642"/>
      <c r="S61" s="643"/>
      <c r="T61" s="642"/>
      <c r="U61" s="642"/>
      <c r="V61" s="782"/>
    </row>
    <row r="62" spans="1:22" ht="41.25" customHeight="1">
      <c r="A62" s="632"/>
      <c r="B62" s="784"/>
      <c r="C62" s="784"/>
      <c r="D62" s="635"/>
      <c r="E62" s="794"/>
      <c r="F62" s="147"/>
      <c r="G62" s="148" t="s">
        <v>1551</v>
      </c>
      <c r="H62" s="133" t="s">
        <v>1543</v>
      </c>
      <c r="I62" s="786"/>
      <c r="J62" s="134">
        <v>0</v>
      </c>
      <c r="K62" s="786"/>
      <c r="L62" s="134">
        <v>0</v>
      </c>
      <c r="M62" s="632"/>
      <c r="N62" s="632"/>
      <c r="O62" s="635"/>
      <c r="P62" s="632"/>
      <c r="Q62" s="632"/>
      <c r="R62" s="632"/>
      <c r="S62" s="635"/>
      <c r="T62" s="632"/>
      <c r="U62" s="632"/>
      <c r="V62" s="780"/>
    </row>
    <row r="63" spans="1:22" ht="28.5" customHeight="1">
      <c r="A63" s="580">
        <v>14</v>
      </c>
      <c r="B63" s="633" t="s">
        <v>1641</v>
      </c>
      <c r="C63" s="633" t="s">
        <v>1539</v>
      </c>
      <c r="D63" s="773" t="s">
        <v>1642</v>
      </c>
      <c r="E63" s="580" t="s">
        <v>1643</v>
      </c>
      <c r="F63" s="168" t="s">
        <v>1644</v>
      </c>
      <c r="G63" s="132"/>
      <c r="H63" s="133" t="s">
        <v>1645</v>
      </c>
      <c r="I63" s="785">
        <v>308660</v>
      </c>
      <c r="J63" s="134">
        <v>295082</v>
      </c>
      <c r="K63" s="785">
        <v>262361</v>
      </c>
      <c r="L63" s="134">
        <v>250819.7</v>
      </c>
      <c r="M63" s="580">
        <v>8</v>
      </c>
      <c r="N63" s="580" t="s">
        <v>1503</v>
      </c>
      <c r="O63" s="773" t="s">
        <v>1646</v>
      </c>
      <c r="P63" s="580" t="s">
        <v>1647</v>
      </c>
      <c r="Q63" s="580" t="s">
        <v>1648</v>
      </c>
      <c r="R63" s="580" t="s">
        <v>1648</v>
      </c>
      <c r="S63" s="585" t="s">
        <v>1649</v>
      </c>
      <c r="T63" s="744" t="s">
        <v>1650</v>
      </c>
      <c r="U63" s="744" t="s">
        <v>1651</v>
      </c>
      <c r="V63" s="790" t="s">
        <v>1652</v>
      </c>
    </row>
    <row r="64" spans="1:22" ht="30" customHeight="1">
      <c r="A64" s="642"/>
      <c r="B64" s="675"/>
      <c r="C64" s="675"/>
      <c r="D64" s="643"/>
      <c r="E64" s="793"/>
      <c r="F64" s="156"/>
      <c r="G64" s="158" t="s">
        <v>1653</v>
      </c>
      <c r="H64" s="133" t="s">
        <v>1645</v>
      </c>
      <c r="I64" s="787"/>
      <c r="J64" s="134">
        <v>0</v>
      </c>
      <c r="K64" s="787"/>
      <c r="L64" s="134">
        <v>0</v>
      </c>
      <c r="M64" s="642"/>
      <c r="N64" s="642"/>
      <c r="O64" s="643"/>
      <c r="P64" s="642"/>
      <c r="Q64" s="642"/>
      <c r="R64" s="642"/>
      <c r="S64" s="788"/>
      <c r="T64" s="789"/>
      <c r="U64" s="789"/>
      <c r="V64" s="791"/>
    </row>
    <row r="65" spans="1:22" ht="33" customHeight="1">
      <c r="A65" s="642"/>
      <c r="B65" s="675"/>
      <c r="C65" s="675"/>
      <c r="D65" s="643"/>
      <c r="E65" s="793"/>
      <c r="F65" s="135"/>
      <c r="G65" s="158" t="s">
        <v>1654</v>
      </c>
      <c r="H65" s="133" t="s">
        <v>1645</v>
      </c>
      <c r="I65" s="787"/>
      <c r="J65" s="134">
        <v>0</v>
      </c>
      <c r="K65" s="787"/>
      <c r="L65" s="134">
        <v>0</v>
      </c>
      <c r="M65" s="642"/>
      <c r="N65" s="642"/>
      <c r="O65" s="643"/>
      <c r="P65" s="642"/>
      <c r="Q65" s="642"/>
      <c r="R65" s="642"/>
      <c r="S65" s="788"/>
      <c r="T65" s="789"/>
      <c r="U65" s="789"/>
      <c r="V65" s="791"/>
    </row>
    <row r="66" spans="1:22" ht="27" customHeight="1">
      <c r="A66" s="632"/>
      <c r="B66" s="676"/>
      <c r="C66" s="676"/>
      <c r="D66" s="635"/>
      <c r="E66" s="794"/>
      <c r="F66" s="137"/>
      <c r="G66" s="148" t="s">
        <v>1655</v>
      </c>
      <c r="H66" s="133" t="s">
        <v>1529</v>
      </c>
      <c r="I66" s="786"/>
      <c r="J66" s="134">
        <v>13578</v>
      </c>
      <c r="K66" s="786"/>
      <c r="L66" s="134">
        <v>11541.3</v>
      </c>
      <c r="M66" s="632"/>
      <c r="N66" s="632"/>
      <c r="O66" s="635"/>
      <c r="P66" s="632"/>
      <c r="Q66" s="632"/>
      <c r="R66" s="632"/>
      <c r="S66" s="751"/>
      <c r="T66" s="634"/>
      <c r="U66" s="634"/>
      <c r="V66" s="792"/>
    </row>
    <row r="67" spans="1:22" ht="54" customHeight="1">
      <c r="A67" s="580">
        <v>15</v>
      </c>
      <c r="B67" s="584" t="s">
        <v>1656</v>
      </c>
      <c r="C67" s="584" t="s">
        <v>1539</v>
      </c>
      <c r="D67" s="773" t="s">
        <v>1553</v>
      </c>
      <c r="E67" s="580" t="s">
        <v>1554</v>
      </c>
      <c r="F67" s="150" t="s">
        <v>1555</v>
      </c>
      <c r="G67" s="132"/>
      <c r="H67" s="133" t="s">
        <v>1550</v>
      </c>
      <c r="I67" s="785">
        <v>341753</v>
      </c>
      <c r="J67" s="134">
        <v>284707</v>
      </c>
      <c r="K67" s="785">
        <v>290490.05</v>
      </c>
      <c r="L67" s="134">
        <v>242000.95</v>
      </c>
      <c r="M67" s="580">
        <v>6</v>
      </c>
      <c r="N67" s="580" t="s">
        <v>1503</v>
      </c>
      <c r="O67" s="773" t="s">
        <v>1601</v>
      </c>
      <c r="P67" s="580" t="s">
        <v>1155</v>
      </c>
      <c r="Q67" s="580" t="s">
        <v>1155</v>
      </c>
      <c r="R67" s="580" t="s">
        <v>1155</v>
      </c>
      <c r="S67" s="773" t="s">
        <v>1657</v>
      </c>
      <c r="T67" s="580" t="s">
        <v>1628</v>
      </c>
      <c r="U67" s="580" t="s">
        <v>1629</v>
      </c>
      <c r="V67" s="582" t="s">
        <v>1658</v>
      </c>
    </row>
    <row r="68" spans="1:22" ht="31.5" customHeight="1">
      <c r="A68" s="632"/>
      <c r="B68" s="784"/>
      <c r="C68" s="784"/>
      <c r="D68" s="635"/>
      <c r="E68" s="632"/>
      <c r="F68" s="132"/>
      <c r="G68" s="152" t="s">
        <v>1560</v>
      </c>
      <c r="H68" s="133" t="s">
        <v>1561</v>
      </c>
      <c r="I68" s="786"/>
      <c r="J68" s="134">
        <v>57046</v>
      </c>
      <c r="K68" s="786"/>
      <c r="L68" s="134">
        <v>48489.1</v>
      </c>
      <c r="M68" s="632"/>
      <c r="N68" s="632"/>
      <c r="O68" s="635"/>
      <c r="P68" s="632"/>
      <c r="Q68" s="632"/>
      <c r="R68" s="632"/>
      <c r="S68" s="635"/>
      <c r="T68" s="632"/>
      <c r="U68" s="632"/>
      <c r="V68" s="780"/>
    </row>
    <row r="69" spans="1:22" ht="27" customHeight="1">
      <c r="A69" s="580">
        <v>16</v>
      </c>
      <c r="B69" s="584" t="s">
        <v>1659</v>
      </c>
      <c r="C69" s="584" t="s">
        <v>1539</v>
      </c>
      <c r="D69" s="773" t="s">
        <v>1660</v>
      </c>
      <c r="E69" s="580" t="s">
        <v>1661</v>
      </c>
      <c r="F69" s="170" t="s">
        <v>1662</v>
      </c>
      <c r="G69" s="132"/>
      <c r="H69" s="133" t="s">
        <v>1561</v>
      </c>
      <c r="I69" s="785">
        <v>349757.11</v>
      </c>
      <c r="J69" s="134">
        <v>22838.06</v>
      </c>
      <c r="K69" s="785">
        <v>297293.53999999998</v>
      </c>
      <c r="L69" s="134">
        <v>19412.349999999999</v>
      </c>
      <c r="M69" s="580">
        <v>15</v>
      </c>
      <c r="N69" s="580" t="s">
        <v>1663</v>
      </c>
      <c r="O69" s="773" t="s">
        <v>1616</v>
      </c>
      <c r="P69" s="580" t="s">
        <v>1664</v>
      </c>
      <c r="Q69" s="580" t="s">
        <v>1664</v>
      </c>
      <c r="R69" s="580" t="s">
        <v>1664</v>
      </c>
      <c r="S69" s="773" t="s">
        <v>1665</v>
      </c>
      <c r="T69" s="580" t="s">
        <v>1666</v>
      </c>
      <c r="U69" s="580" t="s">
        <v>1667</v>
      </c>
      <c r="V69" s="749" t="s">
        <v>1668</v>
      </c>
    </row>
    <row r="70" spans="1:22" ht="24">
      <c r="A70" s="642"/>
      <c r="B70" s="783"/>
      <c r="C70" s="783"/>
      <c r="D70" s="643"/>
      <c r="E70" s="793"/>
      <c r="F70" s="156"/>
      <c r="G70" s="158" t="s">
        <v>1669</v>
      </c>
      <c r="H70" s="133" t="s">
        <v>1561</v>
      </c>
      <c r="I70" s="787"/>
      <c r="J70" s="134">
        <v>298921.05</v>
      </c>
      <c r="K70" s="787"/>
      <c r="L70" s="134">
        <v>254082.89</v>
      </c>
      <c r="M70" s="642"/>
      <c r="N70" s="642"/>
      <c r="O70" s="643"/>
      <c r="P70" s="642"/>
      <c r="Q70" s="642"/>
      <c r="R70" s="642"/>
      <c r="S70" s="643"/>
      <c r="T70" s="642"/>
      <c r="U70" s="642"/>
      <c r="V70" s="779"/>
    </row>
    <row r="71" spans="1:22" ht="36">
      <c r="A71" s="642"/>
      <c r="B71" s="783"/>
      <c r="C71" s="783"/>
      <c r="D71" s="643"/>
      <c r="E71" s="793"/>
      <c r="F71" s="135"/>
      <c r="G71" s="158" t="s">
        <v>1670</v>
      </c>
      <c r="H71" s="160" t="s">
        <v>1671</v>
      </c>
      <c r="I71" s="787"/>
      <c r="J71" s="134">
        <v>7225</v>
      </c>
      <c r="K71" s="787"/>
      <c r="L71" s="134">
        <v>6141.25</v>
      </c>
      <c r="M71" s="642"/>
      <c r="N71" s="642"/>
      <c r="O71" s="643"/>
      <c r="P71" s="642"/>
      <c r="Q71" s="642"/>
      <c r="R71" s="642"/>
      <c r="S71" s="643"/>
      <c r="T71" s="642"/>
      <c r="U71" s="642"/>
      <c r="V71" s="779"/>
    </row>
    <row r="72" spans="1:22" ht="36">
      <c r="A72" s="632"/>
      <c r="B72" s="784"/>
      <c r="C72" s="784"/>
      <c r="D72" s="635"/>
      <c r="E72" s="794"/>
      <c r="F72" s="137"/>
      <c r="G72" s="157" t="s">
        <v>1672</v>
      </c>
      <c r="H72" s="160" t="s">
        <v>1671</v>
      </c>
      <c r="I72" s="786"/>
      <c r="J72" s="134">
        <v>20773</v>
      </c>
      <c r="K72" s="786"/>
      <c r="L72" s="134">
        <v>17657.05</v>
      </c>
      <c r="M72" s="632"/>
      <c r="N72" s="632"/>
      <c r="O72" s="635"/>
      <c r="P72" s="632"/>
      <c r="Q72" s="632"/>
      <c r="R72" s="632"/>
      <c r="S72" s="635"/>
      <c r="T72" s="632"/>
      <c r="U72" s="632"/>
      <c r="V72" s="750"/>
    </row>
    <row r="73" spans="1:22" ht="18" customHeight="1">
      <c r="A73" s="572">
        <v>17</v>
      </c>
      <c r="B73" s="583" t="s">
        <v>1673</v>
      </c>
      <c r="C73" s="584" t="s">
        <v>1539</v>
      </c>
      <c r="D73" s="570" t="s">
        <v>1563</v>
      </c>
      <c r="E73" s="572" t="s">
        <v>1564</v>
      </c>
      <c r="F73" s="131" t="s">
        <v>1565</v>
      </c>
      <c r="G73" s="136"/>
      <c r="H73" s="133" t="s">
        <v>1512</v>
      </c>
      <c r="I73" s="781">
        <v>77197.399999999994</v>
      </c>
      <c r="J73" s="134">
        <v>33210.6</v>
      </c>
      <c r="K73" s="781">
        <v>65617.789999999994</v>
      </c>
      <c r="L73" s="134">
        <v>28229.01</v>
      </c>
      <c r="M73" s="572">
        <v>6</v>
      </c>
      <c r="N73" s="572" t="s">
        <v>1663</v>
      </c>
      <c r="O73" s="570" t="s">
        <v>1637</v>
      </c>
      <c r="P73" s="572" t="s">
        <v>1155</v>
      </c>
      <c r="Q73" s="572" t="s">
        <v>1155</v>
      </c>
      <c r="R73" s="572" t="s">
        <v>1155</v>
      </c>
      <c r="S73" s="570" t="s">
        <v>1674</v>
      </c>
      <c r="T73" s="572" t="s">
        <v>1628</v>
      </c>
      <c r="U73" s="572" t="s">
        <v>1666</v>
      </c>
      <c r="V73" s="581" t="s">
        <v>1675</v>
      </c>
    </row>
    <row r="74" spans="1:22" ht="21.75" customHeight="1">
      <c r="A74" s="572"/>
      <c r="B74" s="583"/>
      <c r="C74" s="783"/>
      <c r="D74" s="570"/>
      <c r="E74" s="572"/>
      <c r="F74" s="132"/>
      <c r="G74" s="160" t="s">
        <v>1570</v>
      </c>
      <c r="H74" s="133" t="s">
        <v>1571</v>
      </c>
      <c r="I74" s="781"/>
      <c r="J74" s="134">
        <v>8380</v>
      </c>
      <c r="K74" s="781"/>
      <c r="L74" s="134">
        <v>7123</v>
      </c>
      <c r="M74" s="572"/>
      <c r="N74" s="572"/>
      <c r="O74" s="570"/>
      <c r="P74" s="572"/>
      <c r="Q74" s="572"/>
      <c r="R74" s="572"/>
      <c r="S74" s="570"/>
      <c r="T74" s="572"/>
      <c r="U74" s="572"/>
      <c r="V74" s="581"/>
    </row>
    <row r="75" spans="1:22">
      <c r="A75" s="572"/>
      <c r="B75" s="583"/>
      <c r="C75" s="783"/>
      <c r="D75" s="570"/>
      <c r="E75" s="572"/>
      <c r="F75" s="132"/>
      <c r="G75" s="136" t="s">
        <v>1572</v>
      </c>
      <c r="H75" s="133" t="s">
        <v>1512</v>
      </c>
      <c r="I75" s="781"/>
      <c r="J75" s="134">
        <v>8072.4</v>
      </c>
      <c r="K75" s="781"/>
      <c r="L75" s="134">
        <v>6861.54</v>
      </c>
      <c r="M75" s="572"/>
      <c r="N75" s="572"/>
      <c r="O75" s="570"/>
      <c r="P75" s="572"/>
      <c r="Q75" s="572"/>
      <c r="R75" s="572"/>
      <c r="S75" s="570"/>
      <c r="T75" s="572"/>
      <c r="U75" s="572"/>
      <c r="V75" s="581"/>
    </row>
    <row r="76" spans="1:22">
      <c r="A76" s="572"/>
      <c r="B76" s="583"/>
      <c r="C76" s="783"/>
      <c r="D76" s="570"/>
      <c r="E76" s="572"/>
      <c r="F76" s="132"/>
      <c r="G76" s="136" t="s">
        <v>1573</v>
      </c>
      <c r="H76" s="133" t="s">
        <v>1512</v>
      </c>
      <c r="I76" s="781"/>
      <c r="J76" s="134">
        <v>3422.4</v>
      </c>
      <c r="K76" s="781"/>
      <c r="L76" s="134">
        <v>2909.04</v>
      </c>
      <c r="M76" s="572"/>
      <c r="N76" s="572"/>
      <c r="O76" s="570"/>
      <c r="P76" s="572"/>
      <c r="Q76" s="572"/>
      <c r="R76" s="572"/>
      <c r="S76" s="570"/>
      <c r="T76" s="572"/>
      <c r="U76" s="572"/>
      <c r="V76" s="581"/>
    </row>
    <row r="77" spans="1:22">
      <c r="A77" s="572"/>
      <c r="B77" s="583"/>
      <c r="C77" s="783"/>
      <c r="D77" s="570"/>
      <c r="E77" s="572"/>
      <c r="F77" s="132"/>
      <c r="G77" s="136" t="s">
        <v>1574</v>
      </c>
      <c r="H77" s="133" t="s">
        <v>1512</v>
      </c>
      <c r="I77" s="781"/>
      <c r="J77" s="134">
        <v>3422.4</v>
      </c>
      <c r="K77" s="781"/>
      <c r="L77" s="134">
        <v>2909.04</v>
      </c>
      <c r="M77" s="572"/>
      <c r="N77" s="572"/>
      <c r="O77" s="570"/>
      <c r="P77" s="572"/>
      <c r="Q77" s="572"/>
      <c r="R77" s="572"/>
      <c r="S77" s="570"/>
      <c r="T77" s="572"/>
      <c r="U77" s="572"/>
      <c r="V77" s="581"/>
    </row>
    <row r="78" spans="1:22">
      <c r="A78" s="572"/>
      <c r="B78" s="583"/>
      <c r="C78" s="783"/>
      <c r="D78" s="570"/>
      <c r="E78" s="572"/>
      <c r="F78" s="132"/>
      <c r="G78" s="136" t="s">
        <v>1575</v>
      </c>
      <c r="H78" s="133" t="s">
        <v>1512</v>
      </c>
      <c r="I78" s="781"/>
      <c r="J78" s="134">
        <v>3422.4</v>
      </c>
      <c r="K78" s="781"/>
      <c r="L78" s="134">
        <v>2909.04</v>
      </c>
      <c r="M78" s="572"/>
      <c r="N78" s="572"/>
      <c r="O78" s="570"/>
      <c r="P78" s="572"/>
      <c r="Q78" s="572"/>
      <c r="R78" s="572"/>
      <c r="S78" s="570"/>
      <c r="T78" s="572"/>
      <c r="U78" s="572"/>
      <c r="V78" s="581"/>
    </row>
    <row r="79" spans="1:22">
      <c r="A79" s="572"/>
      <c r="B79" s="583"/>
      <c r="C79" s="783"/>
      <c r="D79" s="570"/>
      <c r="E79" s="572"/>
      <c r="F79" s="132"/>
      <c r="G79" s="136" t="s">
        <v>1576</v>
      </c>
      <c r="H79" s="133" t="s">
        <v>1512</v>
      </c>
      <c r="I79" s="781"/>
      <c r="J79" s="134">
        <v>3422.4</v>
      </c>
      <c r="K79" s="781"/>
      <c r="L79" s="134">
        <v>2909.04</v>
      </c>
      <c r="M79" s="572"/>
      <c r="N79" s="572"/>
      <c r="O79" s="570"/>
      <c r="P79" s="572"/>
      <c r="Q79" s="572"/>
      <c r="R79" s="572"/>
      <c r="S79" s="570"/>
      <c r="T79" s="572"/>
      <c r="U79" s="572"/>
      <c r="V79" s="581"/>
    </row>
    <row r="80" spans="1:22" ht="24">
      <c r="A80" s="572"/>
      <c r="B80" s="583"/>
      <c r="C80" s="783"/>
      <c r="D80" s="570"/>
      <c r="E80" s="572"/>
      <c r="F80" s="132"/>
      <c r="G80" s="141" t="s">
        <v>1577</v>
      </c>
      <c r="H80" s="133" t="s">
        <v>1512</v>
      </c>
      <c r="I80" s="781"/>
      <c r="J80" s="134">
        <v>13844.8</v>
      </c>
      <c r="K80" s="781"/>
      <c r="L80" s="134">
        <v>11768.08</v>
      </c>
      <c r="M80" s="572"/>
      <c r="N80" s="572"/>
      <c r="O80" s="570"/>
      <c r="P80" s="572"/>
      <c r="Q80" s="572"/>
      <c r="R80" s="572"/>
      <c r="S80" s="570"/>
      <c r="T80" s="572"/>
      <c r="U80" s="572"/>
      <c r="V80" s="581"/>
    </row>
    <row r="81" spans="1:22" ht="48">
      <c r="A81" s="572"/>
      <c r="B81" s="583"/>
      <c r="C81" s="783"/>
      <c r="D81" s="570"/>
      <c r="E81" s="572"/>
      <c r="F81" s="133" t="s">
        <v>1578</v>
      </c>
      <c r="G81" s="141" t="s">
        <v>1579</v>
      </c>
      <c r="H81" s="133" t="s">
        <v>1512</v>
      </c>
      <c r="I81" s="781"/>
      <c r="J81" s="134">
        <v>0</v>
      </c>
      <c r="K81" s="781"/>
      <c r="L81" s="134">
        <v>0</v>
      </c>
      <c r="M81" s="572"/>
      <c r="N81" s="572"/>
      <c r="O81" s="570"/>
      <c r="P81" s="572"/>
      <c r="Q81" s="572"/>
      <c r="R81" s="572"/>
      <c r="S81" s="570"/>
      <c r="T81" s="572"/>
      <c r="U81" s="572"/>
      <c r="V81" s="581"/>
    </row>
    <row r="82" spans="1:22" ht="36">
      <c r="A82" s="572"/>
      <c r="B82" s="583"/>
      <c r="C82" s="784"/>
      <c r="D82" s="570"/>
      <c r="E82" s="572"/>
      <c r="F82" s="133" t="s">
        <v>1580</v>
      </c>
      <c r="G82" s="133" t="s">
        <v>1581</v>
      </c>
      <c r="H82" s="160" t="s">
        <v>1582</v>
      </c>
      <c r="I82" s="781"/>
      <c r="J82" s="134">
        <v>0</v>
      </c>
      <c r="K82" s="781"/>
      <c r="L82" s="134">
        <v>0</v>
      </c>
      <c r="M82" s="572"/>
      <c r="N82" s="572"/>
      <c r="O82" s="570"/>
      <c r="P82" s="572"/>
      <c r="Q82" s="572"/>
      <c r="R82" s="572"/>
      <c r="S82" s="570"/>
      <c r="T82" s="572"/>
      <c r="U82" s="572"/>
      <c r="V82" s="581"/>
    </row>
    <row r="83" spans="1:22" s="172" customFormat="1" ht="30" customHeight="1">
      <c r="A83" s="570">
        <v>18</v>
      </c>
      <c r="B83" s="581" t="s">
        <v>1676</v>
      </c>
      <c r="C83" s="582" t="s">
        <v>1677</v>
      </c>
      <c r="D83" s="570" t="s">
        <v>1678</v>
      </c>
      <c r="E83" s="570" t="s">
        <v>1679</v>
      </c>
      <c r="F83" s="138" t="s">
        <v>1680</v>
      </c>
      <c r="G83" s="160"/>
      <c r="H83" s="160" t="s">
        <v>1681</v>
      </c>
      <c r="I83" s="776">
        <v>1544205</v>
      </c>
      <c r="J83" s="171">
        <v>866722</v>
      </c>
      <c r="K83" s="776">
        <f>L83+L84</f>
        <v>1312574.25</v>
      </c>
      <c r="L83" s="171">
        <v>736713.7</v>
      </c>
      <c r="M83" s="570">
        <v>30</v>
      </c>
      <c r="N83" s="573" t="s">
        <v>1682</v>
      </c>
      <c r="O83" s="573" t="s">
        <v>1683</v>
      </c>
      <c r="P83" s="771" t="s">
        <v>1684</v>
      </c>
      <c r="Q83" s="771" t="s">
        <v>1684</v>
      </c>
      <c r="R83" s="771" t="s">
        <v>1684</v>
      </c>
      <c r="S83" s="771" t="s">
        <v>1685</v>
      </c>
      <c r="T83" s="771" t="s">
        <v>1686</v>
      </c>
      <c r="U83" s="771" t="s">
        <v>1687</v>
      </c>
      <c r="V83" s="573" t="s">
        <v>1509</v>
      </c>
    </row>
    <row r="84" spans="1:22" s="172" customFormat="1" ht="35.65" customHeight="1">
      <c r="A84" s="570"/>
      <c r="B84" s="581"/>
      <c r="C84" s="780"/>
      <c r="D84" s="570"/>
      <c r="E84" s="570"/>
      <c r="F84" s="138"/>
      <c r="G84" s="160" t="s">
        <v>1688</v>
      </c>
      <c r="H84" s="160" t="s">
        <v>1689</v>
      </c>
      <c r="I84" s="581"/>
      <c r="J84" s="171">
        <v>677483</v>
      </c>
      <c r="K84" s="776"/>
      <c r="L84" s="171">
        <v>575860.55000000005</v>
      </c>
      <c r="M84" s="570"/>
      <c r="N84" s="573"/>
      <c r="O84" s="573"/>
      <c r="P84" s="771"/>
      <c r="Q84" s="771"/>
      <c r="R84" s="771"/>
      <c r="S84" s="771"/>
      <c r="T84" s="573"/>
      <c r="U84" s="573"/>
      <c r="V84" s="573"/>
    </row>
    <row r="85" spans="1:22" s="172" customFormat="1" ht="37.9" customHeight="1">
      <c r="A85" s="570">
        <v>19</v>
      </c>
      <c r="B85" s="581" t="s">
        <v>1690</v>
      </c>
      <c r="C85" s="582" t="s">
        <v>1677</v>
      </c>
      <c r="D85" s="570" t="s">
        <v>1691</v>
      </c>
      <c r="E85" s="570" t="s">
        <v>1692</v>
      </c>
      <c r="F85" s="138" t="s">
        <v>1693</v>
      </c>
      <c r="G85" s="160"/>
      <c r="H85" s="160" t="s">
        <v>1694</v>
      </c>
      <c r="I85" s="776">
        <v>2685559</v>
      </c>
      <c r="J85" s="171">
        <v>1931287</v>
      </c>
      <c r="K85" s="776">
        <f>L85+L86</f>
        <v>2282725.15</v>
      </c>
      <c r="L85" s="171">
        <v>1641593.95</v>
      </c>
      <c r="M85" s="570">
        <v>30</v>
      </c>
      <c r="N85" s="573" t="s">
        <v>1682</v>
      </c>
      <c r="O85" s="573" t="s">
        <v>1683</v>
      </c>
      <c r="P85" s="770" t="s">
        <v>1695</v>
      </c>
      <c r="Q85" s="770" t="s">
        <v>1696</v>
      </c>
      <c r="R85" s="770" t="s">
        <v>1696</v>
      </c>
      <c r="S85" s="770" t="s">
        <v>1697</v>
      </c>
      <c r="T85" s="770" t="s">
        <v>1687</v>
      </c>
      <c r="U85" s="770" t="s">
        <v>1698</v>
      </c>
      <c r="V85" s="570" t="s">
        <v>1509</v>
      </c>
    </row>
    <row r="86" spans="1:22" s="172" customFormat="1" ht="39.75" customHeight="1">
      <c r="A86" s="570"/>
      <c r="B86" s="581"/>
      <c r="C86" s="780"/>
      <c r="D86" s="570"/>
      <c r="E86" s="570"/>
      <c r="F86" s="138"/>
      <c r="G86" s="160" t="s">
        <v>1699</v>
      </c>
      <c r="H86" s="160" t="s">
        <v>1550</v>
      </c>
      <c r="I86" s="581"/>
      <c r="J86" s="171">
        <v>754272</v>
      </c>
      <c r="K86" s="776"/>
      <c r="L86" s="171">
        <v>641131.19999999995</v>
      </c>
      <c r="M86" s="570"/>
      <c r="N86" s="573"/>
      <c r="O86" s="573"/>
      <c r="P86" s="770"/>
      <c r="Q86" s="770"/>
      <c r="R86" s="770"/>
      <c r="S86" s="770"/>
      <c r="T86" s="770"/>
      <c r="U86" s="770"/>
      <c r="V86" s="570"/>
    </row>
    <row r="87" spans="1:22" s="172" customFormat="1" ht="48">
      <c r="A87" s="570">
        <v>20</v>
      </c>
      <c r="B87" s="747" t="s">
        <v>1700</v>
      </c>
      <c r="C87" s="582" t="s">
        <v>1677</v>
      </c>
      <c r="D87" s="573" t="s">
        <v>1701</v>
      </c>
      <c r="E87" s="573" t="s">
        <v>1702</v>
      </c>
      <c r="F87" s="173" t="s">
        <v>1703</v>
      </c>
      <c r="G87" s="174"/>
      <c r="H87" s="174" t="s">
        <v>1512</v>
      </c>
      <c r="I87" s="768">
        <v>1406367</v>
      </c>
      <c r="J87" s="175">
        <v>719632</v>
      </c>
      <c r="K87" s="768">
        <f>L87+L88+L89</f>
        <v>1195411.95</v>
      </c>
      <c r="L87" s="175">
        <v>611687.19999999995</v>
      </c>
      <c r="M87" s="570">
        <v>30</v>
      </c>
      <c r="N87" s="573" t="s">
        <v>1503</v>
      </c>
      <c r="O87" s="570" t="s">
        <v>1504</v>
      </c>
      <c r="P87" s="770" t="s">
        <v>1704</v>
      </c>
      <c r="Q87" s="770" t="s">
        <v>1705</v>
      </c>
      <c r="R87" s="770" t="s">
        <v>1705</v>
      </c>
      <c r="S87" s="770" t="s">
        <v>1706</v>
      </c>
      <c r="T87" s="770" t="s">
        <v>1687</v>
      </c>
      <c r="U87" s="770" t="s">
        <v>1707</v>
      </c>
      <c r="V87" s="570" t="s">
        <v>1509</v>
      </c>
    </row>
    <row r="88" spans="1:22" s="172" customFormat="1" ht="25.5" customHeight="1">
      <c r="A88" s="570"/>
      <c r="B88" s="747"/>
      <c r="C88" s="782"/>
      <c r="D88" s="573"/>
      <c r="E88" s="573"/>
      <c r="F88" s="173"/>
      <c r="G88" s="174" t="s">
        <v>1708</v>
      </c>
      <c r="H88" s="174" t="s">
        <v>1512</v>
      </c>
      <c r="I88" s="747"/>
      <c r="J88" s="175">
        <v>348250</v>
      </c>
      <c r="K88" s="768"/>
      <c r="L88" s="175">
        <v>296012.5</v>
      </c>
      <c r="M88" s="570"/>
      <c r="N88" s="573"/>
      <c r="O88" s="570"/>
      <c r="P88" s="770"/>
      <c r="Q88" s="770"/>
      <c r="R88" s="770"/>
      <c r="S88" s="770"/>
      <c r="T88" s="770"/>
      <c r="U88" s="770"/>
      <c r="V88" s="570"/>
    </row>
    <row r="89" spans="1:22" s="172" customFormat="1" ht="42.75" customHeight="1">
      <c r="A89" s="570"/>
      <c r="B89" s="747"/>
      <c r="C89" s="780"/>
      <c r="D89" s="573"/>
      <c r="E89" s="573"/>
      <c r="F89" s="173"/>
      <c r="G89" s="174" t="s">
        <v>1709</v>
      </c>
      <c r="H89" s="174" t="s">
        <v>1571</v>
      </c>
      <c r="I89" s="747"/>
      <c r="J89" s="175">
        <v>338485</v>
      </c>
      <c r="K89" s="768"/>
      <c r="L89" s="175">
        <v>287712.25</v>
      </c>
      <c r="M89" s="570"/>
      <c r="N89" s="573"/>
      <c r="O89" s="570"/>
      <c r="P89" s="770"/>
      <c r="Q89" s="770"/>
      <c r="R89" s="770"/>
      <c r="S89" s="770"/>
      <c r="T89" s="770"/>
      <c r="U89" s="770"/>
      <c r="V89" s="570"/>
    </row>
    <row r="90" spans="1:22" s="172" customFormat="1" ht="52.5" customHeight="1">
      <c r="A90" s="773">
        <v>21</v>
      </c>
      <c r="B90" s="747" t="s">
        <v>1710</v>
      </c>
      <c r="C90" s="582" t="s">
        <v>1677</v>
      </c>
      <c r="D90" s="573" t="s">
        <v>1711</v>
      </c>
      <c r="E90" s="573" t="s">
        <v>1712</v>
      </c>
      <c r="F90" s="173" t="s">
        <v>1713</v>
      </c>
      <c r="G90" s="160"/>
      <c r="H90" s="174" t="s">
        <v>1543</v>
      </c>
      <c r="I90" s="781">
        <v>1207339</v>
      </c>
      <c r="J90" s="175">
        <v>658199</v>
      </c>
      <c r="K90" s="768">
        <f>L90+L91</f>
        <v>1026238.15</v>
      </c>
      <c r="L90" s="175">
        <v>559469.15</v>
      </c>
      <c r="M90" s="773">
        <v>24</v>
      </c>
      <c r="N90" s="573" t="s">
        <v>1714</v>
      </c>
      <c r="O90" s="570" t="s">
        <v>1616</v>
      </c>
      <c r="P90" s="770" t="s">
        <v>1715</v>
      </c>
      <c r="Q90" s="770" t="s">
        <v>1705</v>
      </c>
      <c r="R90" s="770" t="s">
        <v>1705</v>
      </c>
      <c r="S90" s="770" t="s">
        <v>1716</v>
      </c>
      <c r="T90" s="770" t="s">
        <v>1717</v>
      </c>
      <c r="U90" s="770" t="s">
        <v>1718</v>
      </c>
      <c r="V90" s="570" t="s">
        <v>1509</v>
      </c>
    </row>
    <row r="91" spans="1:22" s="172" customFormat="1" ht="58.5" customHeight="1">
      <c r="A91" s="635"/>
      <c r="B91" s="747"/>
      <c r="C91" s="780"/>
      <c r="D91" s="573"/>
      <c r="E91" s="573"/>
      <c r="F91" s="173"/>
      <c r="G91" s="174" t="s">
        <v>1719</v>
      </c>
      <c r="H91" s="176" t="s">
        <v>1720</v>
      </c>
      <c r="I91" s="781"/>
      <c r="J91" s="175">
        <v>549140</v>
      </c>
      <c r="K91" s="768"/>
      <c r="L91" s="175">
        <v>466769</v>
      </c>
      <c r="M91" s="635"/>
      <c r="N91" s="573"/>
      <c r="O91" s="570"/>
      <c r="P91" s="770"/>
      <c r="Q91" s="770"/>
      <c r="R91" s="770"/>
      <c r="S91" s="770"/>
      <c r="T91" s="770"/>
      <c r="U91" s="770"/>
      <c r="V91" s="570"/>
    </row>
    <row r="92" spans="1:22" s="172" customFormat="1" ht="31.9" customHeight="1">
      <c r="A92" s="773">
        <v>22</v>
      </c>
      <c r="B92" s="747" t="s">
        <v>1721</v>
      </c>
      <c r="C92" s="582" t="s">
        <v>1677</v>
      </c>
      <c r="D92" s="573" t="s">
        <v>1722</v>
      </c>
      <c r="E92" s="573" t="s">
        <v>1723</v>
      </c>
      <c r="F92" s="173" t="s">
        <v>1724</v>
      </c>
      <c r="G92" s="160"/>
      <c r="H92" s="174" t="s">
        <v>1543</v>
      </c>
      <c r="I92" s="768">
        <v>434151.6</v>
      </c>
      <c r="J92" s="175">
        <v>200841.60000000001</v>
      </c>
      <c r="K92" s="768">
        <f>L92+L93</f>
        <v>369028.86</v>
      </c>
      <c r="L92" s="175">
        <v>170715.36</v>
      </c>
      <c r="M92" s="773">
        <v>12</v>
      </c>
      <c r="N92" s="570" t="s">
        <v>1725</v>
      </c>
      <c r="O92" s="570" t="s">
        <v>1625</v>
      </c>
      <c r="P92" s="570" t="s">
        <v>1726</v>
      </c>
      <c r="Q92" s="570" t="s">
        <v>1727</v>
      </c>
      <c r="R92" s="570" t="s">
        <v>1727</v>
      </c>
      <c r="S92" s="570" t="s">
        <v>1728</v>
      </c>
      <c r="T92" s="570" t="s">
        <v>1686</v>
      </c>
      <c r="U92" s="570" t="s">
        <v>1729</v>
      </c>
      <c r="V92" s="570" t="s">
        <v>1730</v>
      </c>
    </row>
    <row r="93" spans="1:22" s="172" customFormat="1" ht="36" customHeight="1">
      <c r="A93" s="643"/>
      <c r="B93" s="581"/>
      <c r="C93" s="780"/>
      <c r="D93" s="570"/>
      <c r="E93" s="570"/>
      <c r="F93" s="138"/>
      <c r="G93" s="174" t="s">
        <v>1731</v>
      </c>
      <c r="H93" s="160" t="s">
        <v>1732</v>
      </c>
      <c r="I93" s="581"/>
      <c r="J93" s="175">
        <v>233310</v>
      </c>
      <c r="K93" s="768"/>
      <c r="L93" s="175">
        <v>198313.5</v>
      </c>
      <c r="M93" s="635"/>
      <c r="N93" s="570"/>
      <c r="O93" s="570"/>
      <c r="P93" s="570"/>
      <c r="Q93" s="570"/>
      <c r="R93" s="570"/>
      <c r="S93" s="570"/>
      <c r="T93" s="570"/>
      <c r="U93" s="570"/>
      <c r="V93" s="570"/>
    </row>
    <row r="94" spans="1:22" s="172" customFormat="1" ht="39" customHeight="1">
      <c r="A94" s="570">
        <v>23</v>
      </c>
      <c r="B94" s="747" t="s">
        <v>1733</v>
      </c>
      <c r="C94" s="749" t="s">
        <v>1677</v>
      </c>
      <c r="D94" s="573" t="s">
        <v>1734</v>
      </c>
      <c r="E94" s="573" t="s">
        <v>1735</v>
      </c>
      <c r="F94" s="173" t="s">
        <v>1736</v>
      </c>
      <c r="G94" s="177"/>
      <c r="H94" s="174" t="s">
        <v>1737</v>
      </c>
      <c r="I94" s="772">
        <v>1040800</v>
      </c>
      <c r="J94" s="175">
        <v>224200</v>
      </c>
      <c r="K94" s="768">
        <f>L94+L95+L96+L97+L98</f>
        <v>884680</v>
      </c>
      <c r="L94" s="175">
        <v>190570</v>
      </c>
      <c r="M94" s="773">
        <v>20</v>
      </c>
      <c r="N94" s="570" t="s">
        <v>1725</v>
      </c>
      <c r="O94" s="573" t="s">
        <v>1616</v>
      </c>
      <c r="P94" s="770" t="s">
        <v>1738</v>
      </c>
      <c r="Q94" s="770" t="s">
        <v>1738</v>
      </c>
      <c r="R94" s="770" t="s">
        <v>1738</v>
      </c>
      <c r="S94" s="770" t="s">
        <v>1739</v>
      </c>
      <c r="T94" s="770" t="s">
        <v>1687</v>
      </c>
      <c r="U94" s="770" t="s">
        <v>968</v>
      </c>
      <c r="V94" s="570" t="s">
        <v>1509</v>
      </c>
    </row>
    <row r="95" spans="1:22" s="172" customFormat="1" ht="39" customHeight="1">
      <c r="A95" s="570"/>
      <c r="B95" s="581"/>
      <c r="C95" s="779"/>
      <c r="D95" s="570"/>
      <c r="E95" s="570"/>
      <c r="F95" s="138"/>
      <c r="G95" s="174" t="s">
        <v>1740</v>
      </c>
      <c r="H95" s="174" t="s">
        <v>1741</v>
      </c>
      <c r="I95" s="776"/>
      <c r="J95" s="175">
        <v>237800</v>
      </c>
      <c r="K95" s="768"/>
      <c r="L95" s="175">
        <v>202130</v>
      </c>
      <c r="M95" s="643"/>
      <c r="N95" s="570"/>
      <c r="O95" s="573"/>
      <c r="P95" s="770"/>
      <c r="Q95" s="770"/>
      <c r="R95" s="770"/>
      <c r="S95" s="770"/>
      <c r="T95" s="770"/>
      <c r="U95" s="770"/>
      <c r="V95" s="570"/>
    </row>
    <row r="96" spans="1:22" s="172" customFormat="1" ht="39" customHeight="1">
      <c r="A96" s="570"/>
      <c r="B96" s="581"/>
      <c r="C96" s="779"/>
      <c r="D96" s="570"/>
      <c r="E96" s="570"/>
      <c r="F96" s="138"/>
      <c r="G96" s="174" t="s">
        <v>1742</v>
      </c>
      <c r="H96" s="174" t="s">
        <v>1737</v>
      </c>
      <c r="I96" s="776"/>
      <c r="J96" s="175">
        <v>203300</v>
      </c>
      <c r="K96" s="768"/>
      <c r="L96" s="175">
        <v>172805</v>
      </c>
      <c r="M96" s="643"/>
      <c r="N96" s="570"/>
      <c r="O96" s="573"/>
      <c r="P96" s="770"/>
      <c r="Q96" s="770"/>
      <c r="R96" s="770"/>
      <c r="S96" s="770"/>
      <c r="T96" s="770"/>
      <c r="U96" s="770"/>
      <c r="V96" s="570"/>
    </row>
    <row r="97" spans="1:22" s="172" customFormat="1" ht="39" customHeight="1">
      <c r="A97" s="570"/>
      <c r="B97" s="581"/>
      <c r="C97" s="779"/>
      <c r="D97" s="570"/>
      <c r="E97" s="570"/>
      <c r="F97" s="138"/>
      <c r="G97" s="174" t="s">
        <v>1743</v>
      </c>
      <c r="H97" s="174" t="s">
        <v>1737</v>
      </c>
      <c r="I97" s="776"/>
      <c r="J97" s="175">
        <v>185600</v>
      </c>
      <c r="K97" s="768"/>
      <c r="L97" s="175">
        <v>157760</v>
      </c>
      <c r="M97" s="643"/>
      <c r="N97" s="570"/>
      <c r="O97" s="573"/>
      <c r="P97" s="770"/>
      <c r="Q97" s="770"/>
      <c r="R97" s="770"/>
      <c r="S97" s="770"/>
      <c r="T97" s="770"/>
      <c r="U97" s="770"/>
      <c r="V97" s="570"/>
    </row>
    <row r="98" spans="1:22" s="172" customFormat="1" ht="39" customHeight="1">
      <c r="A98" s="570"/>
      <c r="B98" s="581"/>
      <c r="C98" s="750"/>
      <c r="D98" s="570"/>
      <c r="E98" s="570"/>
      <c r="F98" s="138"/>
      <c r="G98" s="174" t="s">
        <v>1744</v>
      </c>
      <c r="H98" s="174" t="s">
        <v>1737</v>
      </c>
      <c r="I98" s="776"/>
      <c r="J98" s="175">
        <v>189900</v>
      </c>
      <c r="K98" s="768"/>
      <c r="L98" s="175">
        <v>161415</v>
      </c>
      <c r="M98" s="635"/>
      <c r="N98" s="570"/>
      <c r="O98" s="573"/>
      <c r="P98" s="770"/>
      <c r="Q98" s="770"/>
      <c r="R98" s="770"/>
      <c r="S98" s="770"/>
      <c r="T98" s="770"/>
      <c r="U98" s="770"/>
      <c r="V98" s="570"/>
    </row>
    <row r="99" spans="1:22" s="172" customFormat="1" ht="28.5" customHeight="1">
      <c r="A99" s="570">
        <v>24</v>
      </c>
      <c r="B99" s="778" t="s">
        <v>1745</v>
      </c>
      <c r="C99" s="778" t="s">
        <v>1498</v>
      </c>
      <c r="D99" s="775" t="s">
        <v>1746</v>
      </c>
      <c r="E99" s="775" t="s">
        <v>1747</v>
      </c>
      <c r="F99" s="178" t="s">
        <v>1748</v>
      </c>
      <c r="G99" s="179"/>
      <c r="H99" s="179" t="s">
        <v>1512</v>
      </c>
      <c r="I99" s="772">
        <v>904905.47</v>
      </c>
      <c r="J99" s="180">
        <v>576393.97</v>
      </c>
      <c r="K99" s="772">
        <f>L99+L100+L101</f>
        <v>769169.6399999999</v>
      </c>
      <c r="L99" s="180">
        <v>489934.87</v>
      </c>
      <c r="M99" s="570">
        <v>24</v>
      </c>
      <c r="N99" s="570" t="s">
        <v>1749</v>
      </c>
      <c r="O99" s="570" t="s">
        <v>1616</v>
      </c>
      <c r="P99" s="770" t="s">
        <v>1750</v>
      </c>
      <c r="Q99" s="770" t="s">
        <v>1705</v>
      </c>
      <c r="R99" s="770" t="s">
        <v>1705</v>
      </c>
      <c r="S99" s="770" t="s">
        <v>1751</v>
      </c>
      <c r="T99" s="770" t="s">
        <v>1687</v>
      </c>
      <c r="U99" s="770" t="s">
        <v>1707</v>
      </c>
      <c r="V99" s="570" t="s">
        <v>1509</v>
      </c>
    </row>
    <row r="100" spans="1:22" s="172" customFormat="1" ht="33.75" customHeight="1">
      <c r="A100" s="570"/>
      <c r="B100" s="778"/>
      <c r="C100" s="778"/>
      <c r="D100" s="775"/>
      <c r="E100" s="775"/>
      <c r="F100" s="181"/>
      <c r="G100" s="179" t="s">
        <v>1752</v>
      </c>
      <c r="H100" s="179" t="s">
        <v>1502</v>
      </c>
      <c r="I100" s="772"/>
      <c r="J100" s="180">
        <v>273497.59999999998</v>
      </c>
      <c r="K100" s="772"/>
      <c r="L100" s="180">
        <v>232472.95999999999</v>
      </c>
      <c r="M100" s="570"/>
      <c r="N100" s="570"/>
      <c r="O100" s="570"/>
      <c r="P100" s="770"/>
      <c r="Q100" s="770"/>
      <c r="R100" s="770"/>
      <c r="S100" s="770"/>
      <c r="T100" s="770"/>
      <c r="U100" s="770"/>
      <c r="V100" s="570"/>
    </row>
    <row r="101" spans="1:22" s="172" customFormat="1" ht="56.65" customHeight="1">
      <c r="A101" s="570"/>
      <c r="B101" s="778"/>
      <c r="C101" s="778"/>
      <c r="D101" s="775"/>
      <c r="E101" s="775"/>
      <c r="F101" s="181"/>
      <c r="G101" s="179" t="s">
        <v>1753</v>
      </c>
      <c r="H101" s="179" t="s">
        <v>1512</v>
      </c>
      <c r="I101" s="772"/>
      <c r="J101" s="180">
        <v>55013.9</v>
      </c>
      <c r="K101" s="772"/>
      <c r="L101" s="180">
        <v>46761.81</v>
      </c>
      <c r="M101" s="570"/>
      <c r="N101" s="570"/>
      <c r="O101" s="570"/>
      <c r="P101" s="770"/>
      <c r="Q101" s="770"/>
      <c r="R101" s="770"/>
      <c r="S101" s="770"/>
      <c r="T101" s="770"/>
      <c r="U101" s="770"/>
      <c r="V101" s="570"/>
    </row>
    <row r="102" spans="1:22" s="172" customFormat="1" ht="33" customHeight="1">
      <c r="A102" s="570">
        <v>25</v>
      </c>
      <c r="B102" s="778" t="s">
        <v>1754</v>
      </c>
      <c r="C102" s="778" t="s">
        <v>1498</v>
      </c>
      <c r="D102" s="775" t="s">
        <v>1755</v>
      </c>
      <c r="E102" s="775" t="s">
        <v>1756</v>
      </c>
      <c r="F102" s="178" t="s">
        <v>1757</v>
      </c>
      <c r="G102" s="179"/>
      <c r="H102" s="179" t="s">
        <v>1681</v>
      </c>
      <c r="I102" s="772">
        <v>665714</v>
      </c>
      <c r="J102" s="180">
        <v>320000</v>
      </c>
      <c r="K102" s="772">
        <f>L102+L103</f>
        <v>565856.9</v>
      </c>
      <c r="L102" s="180">
        <v>272000</v>
      </c>
      <c r="M102" s="570">
        <v>24</v>
      </c>
      <c r="N102" s="570" t="s">
        <v>1749</v>
      </c>
      <c r="O102" s="570" t="s">
        <v>1616</v>
      </c>
      <c r="P102" s="770" t="s">
        <v>1695</v>
      </c>
      <c r="Q102" s="770" t="s">
        <v>1758</v>
      </c>
      <c r="R102" s="770" t="s">
        <v>1758</v>
      </c>
      <c r="S102" s="770" t="s">
        <v>1759</v>
      </c>
      <c r="T102" s="770" t="s">
        <v>1687</v>
      </c>
      <c r="U102" s="770" t="s">
        <v>1760</v>
      </c>
      <c r="V102" s="570" t="s">
        <v>1509</v>
      </c>
    </row>
    <row r="103" spans="1:22" s="172" customFormat="1" ht="61.5" customHeight="1">
      <c r="A103" s="570"/>
      <c r="B103" s="778"/>
      <c r="C103" s="778"/>
      <c r="D103" s="775"/>
      <c r="E103" s="775"/>
      <c r="F103" s="181"/>
      <c r="G103" s="179" t="s">
        <v>1761</v>
      </c>
      <c r="H103" s="179" t="s">
        <v>1502</v>
      </c>
      <c r="I103" s="778"/>
      <c r="J103" s="180">
        <v>345714</v>
      </c>
      <c r="K103" s="772"/>
      <c r="L103" s="180">
        <v>293856.90000000002</v>
      </c>
      <c r="M103" s="570"/>
      <c r="N103" s="570"/>
      <c r="O103" s="570"/>
      <c r="P103" s="770"/>
      <c r="Q103" s="770"/>
      <c r="R103" s="770"/>
      <c r="S103" s="770"/>
      <c r="T103" s="770"/>
      <c r="U103" s="770"/>
      <c r="V103" s="570"/>
    </row>
    <row r="104" spans="1:22" s="172" customFormat="1" ht="66" customHeight="1">
      <c r="A104" s="570">
        <v>26</v>
      </c>
      <c r="B104" s="778" t="s">
        <v>1762</v>
      </c>
      <c r="C104" s="778" t="s">
        <v>1498</v>
      </c>
      <c r="D104" s="775" t="s">
        <v>1763</v>
      </c>
      <c r="E104" s="775" t="s">
        <v>1764</v>
      </c>
      <c r="F104" s="178" t="s">
        <v>1765</v>
      </c>
      <c r="G104" s="179"/>
      <c r="H104" s="179" t="s">
        <v>1512</v>
      </c>
      <c r="I104" s="772">
        <v>1346941.55</v>
      </c>
      <c r="J104" s="175">
        <v>57600</v>
      </c>
      <c r="K104" s="768">
        <f>L104+L105+L106+L107</f>
        <v>1144900.31</v>
      </c>
      <c r="L104" s="180">
        <v>48960</v>
      </c>
      <c r="M104" s="570">
        <v>24</v>
      </c>
      <c r="N104" s="570" t="s">
        <v>1766</v>
      </c>
      <c r="O104" s="570" t="s">
        <v>1530</v>
      </c>
      <c r="P104" s="770" t="s">
        <v>972</v>
      </c>
      <c r="Q104" s="770" t="s">
        <v>1767</v>
      </c>
      <c r="R104" s="770" t="s">
        <v>1767</v>
      </c>
      <c r="S104" s="770" t="s">
        <v>1768</v>
      </c>
      <c r="T104" s="770" t="s">
        <v>1769</v>
      </c>
      <c r="U104" s="770" t="s">
        <v>1770</v>
      </c>
      <c r="V104" s="570" t="s">
        <v>1509</v>
      </c>
    </row>
    <row r="105" spans="1:22" s="172" customFormat="1" ht="30.75" customHeight="1">
      <c r="A105" s="570"/>
      <c r="B105" s="581"/>
      <c r="C105" s="778"/>
      <c r="D105" s="570"/>
      <c r="E105" s="570"/>
      <c r="F105" s="178"/>
      <c r="G105" s="174" t="s">
        <v>1771</v>
      </c>
      <c r="H105" s="179" t="s">
        <v>1512</v>
      </c>
      <c r="I105" s="776"/>
      <c r="J105" s="175">
        <v>379163</v>
      </c>
      <c r="K105" s="768"/>
      <c r="L105" s="175">
        <v>322288.55</v>
      </c>
      <c r="M105" s="570"/>
      <c r="N105" s="570"/>
      <c r="O105" s="570"/>
      <c r="P105" s="770"/>
      <c r="Q105" s="770"/>
      <c r="R105" s="770"/>
      <c r="S105" s="770"/>
      <c r="T105" s="770"/>
      <c r="U105" s="770"/>
      <c r="V105" s="570"/>
    </row>
    <row r="106" spans="1:22" s="172" customFormat="1" ht="27" customHeight="1">
      <c r="A106" s="570"/>
      <c r="B106" s="581"/>
      <c r="C106" s="778"/>
      <c r="D106" s="570"/>
      <c r="E106" s="570"/>
      <c r="F106" s="178"/>
      <c r="G106" s="174" t="s">
        <v>1772</v>
      </c>
      <c r="H106" s="179" t="s">
        <v>1512</v>
      </c>
      <c r="I106" s="776"/>
      <c r="J106" s="175">
        <v>459840.55</v>
      </c>
      <c r="K106" s="768"/>
      <c r="L106" s="175">
        <v>390864.46</v>
      </c>
      <c r="M106" s="570"/>
      <c r="N106" s="570"/>
      <c r="O106" s="570"/>
      <c r="P106" s="770"/>
      <c r="Q106" s="770"/>
      <c r="R106" s="770"/>
      <c r="S106" s="770"/>
      <c r="T106" s="770"/>
      <c r="U106" s="770"/>
      <c r="V106" s="570"/>
    </row>
    <row r="107" spans="1:22" s="172" customFormat="1" ht="31.5" customHeight="1">
      <c r="A107" s="570"/>
      <c r="B107" s="581"/>
      <c r="C107" s="778"/>
      <c r="D107" s="570"/>
      <c r="E107" s="570"/>
      <c r="F107" s="178"/>
      <c r="G107" s="174" t="s">
        <v>1773</v>
      </c>
      <c r="H107" s="174" t="s">
        <v>1502</v>
      </c>
      <c r="I107" s="776"/>
      <c r="J107" s="175">
        <v>450338</v>
      </c>
      <c r="K107" s="768"/>
      <c r="L107" s="175">
        <v>382787.3</v>
      </c>
      <c r="M107" s="570"/>
      <c r="N107" s="570"/>
      <c r="O107" s="570"/>
      <c r="P107" s="770"/>
      <c r="Q107" s="770"/>
      <c r="R107" s="770"/>
      <c r="S107" s="770"/>
      <c r="T107" s="770"/>
      <c r="U107" s="770"/>
      <c r="V107" s="570"/>
    </row>
    <row r="108" spans="1:22" s="172" customFormat="1" ht="28.5" customHeight="1">
      <c r="A108" s="570">
        <v>27</v>
      </c>
      <c r="B108" s="778" t="s">
        <v>1774</v>
      </c>
      <c r="C108" s="778" t="s">
        <v>1498</v>
      </c>
      <c r="D108" s="775" t="s">
        <v>1775</v>
      </c>
      <c r="E108" s="775" t="s">
        <v>1776</v>
      </c>
      <c r="F108" s="178" t="s">
        <v>1777</v>
      </c>
      <c r="G108" s="179"/>
      <c r="H108" s="179" t="s">
        <v>1512</v>
      </c>
      <c r="I108" s="772">
        <v>2997387.86</v>
      </c>
      <c r="J108" s="180">
        <v>1758800</v>
      </c>
      <c r="K108" s="772">
        <f>L108+L109+L110+L111</f>
        <v>2547779.6800000002</v>
      </c>
      <c r="L108" s="180">
        <v>1494980</v>
      </c>
      <c r="M108" s="570">
        <v>30</v>
      </c>
      <c r="N108" s="570" t="s">
        <v>1778</v>
      </c>
      <c r="O108" s="570" t="s">
        <v>1504</v>
      </c>
      <c r="P108" s="770" t="s">
        <v>1779</v>
      </c>
      <c r="Q108" s="770" t="s">
        <v>1779</v>
      </c>
      <c r="R108" s="770" t="s">
        <v>1779</v>
      </c>
      <c r="S108" s="770" t="s">
        <v>1780</v>
      </c>
      <c r="T108" s="770" t="s">
        <v>1781</v>
      </c>
      <c r="U108" s="770" t="s">
        <v>1707</v>
      </c>
      <c r="V108" s="570" t="s">
        <v>1509</v>
      </c>
    </row>
    <row r="109" spans="1:22" s="172" customFormat="1" ht="30" customHeight="1">
      <c r="A109" s="570"/>
      <c r="B109" s="581"/>
      <c r="C109" s="778"/>
      <c r="D109" s="570"/>
      <c r="E109" s="570"/>
      <c r="F109" s="778"/>
      <c r="G109" s="179" t="s">
        <v>1782</v>
      </c>
      <c r="H109" s="179" t="s">
        <v>1536</v>
      </c>
      <c r="I109" s="776"/>
      <c r="J109" s="180">
        <v>200000</v>
      </c>
      <c r="K109" s="772"/>
      <c r="L109" s="180">
        <v>170000</v>
      </c>
      <c r="M109" s="570"/>
      <c r="N109" s="570"/>
      <c r="O109" s="570"/>
      <c r="P109" s="770"/>
      <c r="Q109" s="770"/>
      <c r="R109" s="770"/>
      <c r="S109" s="770"/>
      <c r="T109" s="770"/>
      <c r="U109" s="770"/>
      <c r="V109" s="570"/>
    </row>
    <row r="110" spans="1:22" s="172" customFormat="1" ht="31.5" customHeight="1">
      <c r="A110" s="570"/>
      <c r="B110" s="581"/>
      <c r="C110" s="778"/>
      <c r="D110" s="570"/>
      <c r="E110" s="570"/>
      <c r="F110" s="581"/>
      <c r="G110" s="179" t="s">
        <v>1783</v>
      </c>
      <c r="H110" s="179" t="s">
        <v>1512</v>
      </c>
      <c r="I110" s="776"/>
      <c r="J110" s="180">
        <v>193975</v>
      </c>
      <c r="K110" s="772"/>
      <c r="L110" s="180">
        <v>164878.75</v>
      </c>
      <c r="M110" s="570"/>
      <c r="N110" s="570"/>
      <c r="O110" s="570"/>
      <c r="P110" s="770"/>
      <c r="Q110" s="770"/>
      <c r="R110" s="770"/>
      <c r="S110" s="770"/>
      <c r="T110" s="770"/>
      <c r="U110" s="770"/>
      <c r="V110" s="570"/>
    </row>
    <row r="111" spans="1:22" s="172" customFormat="1" ht="30" customHeight="1">
      <c r="A111" s="570"/>
      <c r="B111" s="581"/>
      <c r="C111" s="778"/>
      <c r="D111" s="570"/>
      <c r="E111" s="570"/>
      <c r="F111" s="581"/>
      <c r="G111" s="179" t="s">
        <v>1784</v>
      </c>
      <c r="H111" s="179" t="s">
        <v>1536</v>
      </c>
      <c r="I111" s="776"/>
      <c r="J111" s="180">
        <v>844612.86</v>
      </c>
      <c r="K111" s="772"/>
      <c r="L111" s="180">
        <v>717920.93</v>
      </c>
      <c r="M111" s="570"/>
      <c r="N111" s="570"/>
      <c r="O111" s="570"/>
      <c r="P111" s="770"/>
      <c r="Q111" s="770"/>
      <c r="R111" s="770"/>
      <c r="S111" s="770"/>
      <c r="T111" s="770"/>
      <c r="U111" s="770"/>
      <c r="V111" s="570"/>
    </row>
    <row r="112" spans="1:22" s="172" customFormat="1" ht="25.5" customHeight="1">
      <c r="A112" s="570">
        <v>28</v>
      </c>
      <c r="B112" s="778" t="s">
        <v>1785</v>
      </c>
      <c r="C112" s="778" t="s">
        <v>1498</v>
      </c>
      <c r="D112" s="775" t="s">
        <v>1786</v>
      </c>
      <c r="E112" s="775" t="s">
        <v>1787</v>
      </c>
      <c r="F112" s="178" t="s">
        <v>1788</v>
      </c>
      <c r="G112" s="179"/>
      <c r="H112" s="179" t="s">
        <v>1512</v>
      </c>
      <c r="I112" s="772">
        <v>2835216.6</v>
      </c>
      <c r="J112" s="175">
        <v>2034986.6</v>
      </c>
      <c r="K112" s="768">
        <f>L112+L113+L114+L115</f>
        <v>2409934.1</v>
      </c>
      <c r="L112" s="175">
        <v>1729738.61</v>
      </c>
      <c r="M112" s="570">
        <v>30</v>
      </c>
      <c r="N112" s="570" t="s">
        <v>1789</v>
      </c>
      <c r="O112" s="570" t="s">
        <v>1504</v>
      </c>
      <c r="P112" s="770" t="s">
        <v>1790</v>
      </c>
      <c r="Q112" s="770" t="s">
        <v>1790</v>
      </c>
      <c r="R112" s="770" t="s">
        <v>1790</v>
      </c>
      <c r="S112" s="770" t="s">
        <v>1791</v>
      </c>
      <c r="T112" s="770" t="s">
        <v>1792</v>
      </c>
      <c r="U112" s="770" t="s">
        <v>1793</v>
      </c>
      <c r="V112" s="570" t="s">
        <v>1509</v>
      </c>
    </row>
    <row r="113" spans="1:22" s="172" customFormat="1" ht="46.9" customHeight="1">
      <c r="A113" s="570"/>
      <c r="B113" s="581"/>
      <c r="C113" s="778"/>
      <c r="D113" s="570"/>
      <c r="E113" s="570"/>
      <c r="F113" s="178"/>
      <c r="G113" s="174" t="s">
        <v>1771</v>
      </c>
      <c r="H113" s="174" t="s">
        <v>1512</v>
      </c>
      <c r="I113" s="776"/>
      <c r="J113" s="175">
        <v>274300</v>
      </c>
      <c r="K113" s="768"/>
      <c r="L113" s="175">
        <v>233155</v>
      </c>
      <c r="M113" s="570"/>
      <c r="N113" s="570"/>
      <c r="O113" s="570"/>
      <c r="P113" s="770"/>
      <c r="Q113" s="770"/>
      <c r="R113" s="770"/>
      <c r="S113" s="770"/>
      <c r="T113" s="770"/>
      <c r="U113" s="770"/>
      <c r="V113" s="570"/>
    </row>
    <row r="114" spans="1:22" s="172" customFormat="1" ht="39.75" customHeight="1">
      <c r="A114" s="570"/>
      <c r="B114" s="581"/>
      <c r="C114" s="778"/>
      <c r="D114" s="570"/>
      <c r="E114" s="570"/>
      <c r="F114" s="178"/>
      <c r="G114" s="160" t="s">
        <v>1794</v>
      </c>
      <c r="H114" s="174" t="s">
        <v>1512</v>
      </c>
      <c r="I114" s="776"/>
      <c r="J114" s="175">
        <v>259152.5</v>
      </c>
      <c r="K114" s="768"/>
      <c r="L114" s="175">
        <v>220279.62</v>
      </c>
      <c r="M114" s="570"/>
      <c r="N114" s="570"/>
      <c r="O114" s="570"/>
      <c r="P114" s="770"/>
      <c r="Q114" s="770"/>
      <c r="R114" s="770"/>
      <c r="S114" s="770"/>
      <c r="T114" s="770"/>
      <c r="U114" s="770"/>
      <c r="V114" s="570"/>
    </row>
    <row r="115" spans="1:22" s="172" customFormat="1" ht="30.75" customHeight="1">
      <c r="A115" s="570"/>
      <c r="B115" s="581"/>
      <c r="C115" s="778"/>
      <c r="D115" s="570"/>
      <c r="E115" s="570"/>
      <c r="F115" s="178"/>
      <c r="G115" s="160" t="s">
        <v>1795</v>
      </c>
      <c r="H115" s="174" t="s">
        <v>1502</v>
      </c>
      <c r="I115" s="776"/>
      <c r="J115" s="175">
        <v>266777.5</v>
      </c>
      <c r="K115" s="768"/>
      <c r="L115" s="175">
        <v>226760.87</v>
      </c>
      <c r="M115" s="570"/>
      <c r="N115" s="570"/>
      <c r="O115" s="570"/>
      <c r="P115" s="770"/>
      <c r="Q115" s="770"/>
      <c r="R115" s="770"/>
      <c r="S115" s="770"/>
      <c r="T115" s="770"/>
      <c r="U115" s="770"/>
      <c r="V115" s="570"/>
    </row>
    <row r="116" spans="1:22" s="172" customFormat="1" ht="72.75" customHeight="1">
      <c r="A116" s="570">
        <v>29</v>
      </c>
      <c r="B116" s="778" t="s">
        <v>1796</v>
      </c>
      <c r="C116" s="778" t="s">
        <v>1498</v>
      </c>
      <c r="D116" s="775" t="s">
        <v>1797</v>
      </c>
      <c r="E116" s="775" t="s">
        <v>1798</v>
      </c>
      <c r="F116" s="178" t="s">
        <v>1799</v>
      </c>
      <c r="G116" s="179"/>
      <c r="H116" s="179" t="s">
        <v>1502</v>
      </c>
      <c r="I116" s="772">
        <v>643759.5</v>
      </c>
      <c r="J116" s="180">
        <v>318218.5</v>
      </c>
      <c r="K116" s="772">
        <f>L116+L117</f>
        <v>547195.56999999995</v>
      </c>
      <c r="L116" s="180">
        <v>270485.71999999997</v>
      </c>
      <c r="M116" s="570">
        <v>30</v>
      </c>
      <c r="N116" s="775" t="s">
        <v>1714</v>
      </c>
      <c r="O116" s="570" t="s">
        <v>1504</v>
      </c>
      <c r="P116" s="770" t="s">
        <v>1750</v>
      </c>
      <c r="Q116" s="770" t="s">
        <v>1758</v>
      </c>
      <c r="R116" s="770" t="s">
        <v>1758</v>
      </c>
      <c r="S116" s="770" t="s">
        <v>1800</v>
      </c>
      <c r="T116" s="770" t="s">
        <v>1687</v>
      </c>
      <c r="U116" s="770" t="s">
        <v>1707</v>
      </c>
      <c r="V116" s="570" t="s">
        <v>1509</v>
      </c>
    </row>
    <row r="117" spans="1:22" s="172" customFormat="1" ht="54" customHeight="1">
      <c r="A117" s="570"/>
      <c r="B117" s="778"/>
      <c r="C117" s="778"/>
      <c r="D117" s="775"/>
      <c r="E117" s="775"/>
      <c r="F117" s="178"/>
      <c r="G117" s="179" t="s">
        <v>1801</v>
      </c>
      <c r="H117" s="179" t="s">
        <v>1737</v>
      </c>
      <c r="I117" s="778"/>
      <c r="J117" s="180">
        <v>325541</v>
      </c>
      <c r="K117" s="772"/>
      <c r="L117" s="180">
        <v>276709.84999999998</v>
      </c>
      <c r="M117" s="570"/>
      <c r="N117" s="775"/>
      <c r="O117" s="570"/>
      <c r="P117" s="770"/>
      <c r="Q117" s="770"/>
      <c r="R117" s="770"/>
      <c r="S117" s="770"/>
      <c r="T117" s="770"/>
      <c r="U117" s="770"/>
      <c r="V117" s="570"/>
    </row>
    <row r="118" spans="1:22" s="172" customFormat="1" ht="34.5" customHeight="1">
      <c r="A118" s="570">
        <v>30</v>
      </c>
      <c r="B118" s="778" t="s">
        <v>1802</v>
      </c>
      <c r="C118" s="778" t="s">
        <v>1498</v>
      </c>
      <c r="D118" s="775" t="s">
        <v>1803</v>
      </c>
      <c r="E118" s="775" t="s">
        <v>1804</v>
      </c>
      <c r="F118" s="178" t="s">
        <v>1805</v>
      </c>
      <c r="G118" s="160"/>
      <c r="H118" s="179" t="s">
        <v>1512</v>
      </c>
      <c r="I118" s="772">
        <v>1117788.0900000001</v>
      </c>
      <c r="J118" s="180">
        <v>400100</v>
      </c>
      <c r="K118" s="772">
        <f>L118+L119+L120</f>
        <v>950119.87</v>
      </c>
      <c r="L118" s="180">
        <v>340085</v>
      </c>
      <c r="M118" s="570">
        <v>24</v>
      </c>
      <c r="N118" s="570" t="s">
        <v>1766</v>
      </c>
      <c r="O118" s="573" t="s">
        <v>1683</v>
      </c>
      <c r="P118" s="771" t="s">
        <v>1806</v>
      </c>
      <c r="Q118" s="771" t="s">
        <v>1705</v>
      </c>
      <c r="R118" s="771" t="s">
        <v>1705</v>
      </c>
      <c r="S118" s="771" t="s">
        <v>1807</v>
      </c>
      <c r="T118" s="771" t="s">
        <v>1687</v>
      </c>
      <c r="U118" s="771" t="s">
        <v>968</v>
      </c>
      <c r="V118" s="573" t="s">
        <v>1509</v>
      </c>
    </row>
    <row r="119" spans="1:22" s="172" customFormat="1" ht="53.65" customHeight="1">
      <c r="A119" s="570"/>
      <c r="B119" s="581"/>
      <c r="C119" s="778"/>
      <c r="D119" s="570"/>
      <c r="E119" s="570"/>
      <c r="F119" s="138"/>
      <c r="G119" s="182" t="s">
        <v>1808</v>
      </c>
      <c r="H119" s="182" t="s">
        <v>1536</v>
      </c>
      <c r="I119" s="776"/>
      <c r="J119" s="180">
        <v>87688.09</v>
      </c>
      <c r="K119" s="772"/>
      <c r="L119" s="180">
        <v>74534.87</v>
      </c>
      <c r="M119" s="570"/>
      <c r="N119" s="570"/>
      <c r="O119" s="573"/>
      <c r="P119" s="570"/>
      <c r="Q119" s="570"/>
      <c r="R119" s="570"/>
      <c r="S119" s="771"/>
      <c r="T119" s="771"/>
      <c r="U119" s="771"/>
      <c r="V119" s="573"/>
    </row>
    <row r="120" spans="1:22" s="172" customFormat="1" ht="52.9" customHeight="1">
      <c r="A120" s="570"/>
      <c r="B120" s="581"/>
      <c r="C120" s="778"/>
      <c r="D120" s="570"/>
      <c r="E120" s="570"/>
      <c r="F120" s="138"/>
      <c r="G120" s="182" t="s">
        <v>1809</v>
      </c>
      <c r="H120" s="182" t="s">
        <v>1536</v>
      </c>
      <c r="I120" s="776"/>
      <c r="J120" s="180">
        <v>630000</v>
      </c>
      <c r="K120" s="772"/>
      <c r="L120" s="180">
        <v>535500</v>
      </c>
      <c r="M120" s="570"/>
      <c r="N120" s="570"/>
      <c r="O120" s="573"/>
      <c r="P120" s="570"/>
      <c r="Q120" s="570"/>
      <c r="R120" s="570"/>
      <c r="S120" s="771"/>
      <c r="T120" s="771"/>
      <c r="U120" s="771"/>
      <c r="V120" s="573"/>
    </row>
    <row r="121" spans="1:22" s="172" customFormat="1" ht="38.25" customHeight="1">
      <c r="A121" s="570">
        <v>31</v>
      </c>
      <c r="B121" s="778" t="s">
        <v>1810</v>
      </c>
      <c r="C121" s="778" t="s">
        <v>1498</v>
      </c>
      <c r="D121" s="775" t="s">
        <v>1811</v>
      </c>
      <c r="E121" s="775" t="s">
        <v>1812</v>
      </c>
      <c r="F121" s="178" t="s">
        <v>1813</v>
      </c>
      <c r="G121" s="179"/>
      <c r="H121" s="179" t="s">
        <v>1512</v>
      </c>
      <c r="I121" s="772">
        <v>1611547.26</v>
      </c>
      <c r="J121" s="180">
        <v>1127715.3700000001</v>
      </c>
      <c r="K121" s="772">
        <f>L121+L122</f>
        <v>1369815.1600000001</v>
      </c>
      <c r="L121" s="180">
        <v>958558.06</v>
      </c>
      <c r="M121" s="570">
        <v>30</v>
      </c>
      <c r="N121" s="570" t="s">
        <v>1778</v>
      </c>
      <c r="O121" s="570" t="s">
        <v>1530</v>
      </c>
      <c r="P121" s="570" t="s">
        <v>1750</v>
      </c>
      <c r="Q121" s="570" t="s">
        <v>1727</v>
      </c>
      <c r="R121" s="570" t="s">
        <v>1738</v>
      </c>
      <c r="S121" s="570" t="s">
        <v>1814</v>
      </c>
      <c r="T121" s="570" t="s">
        <v>1686</v>
      </c>
      <c r="U121" s="570" t="s">
        <v>1687</v>
      </c>
      <c r="V121" s="570" t="s">
        <v>1509</v>
      </c>
    </row>
    <row r="122" spans="1:22" s="172" customFormat="1" ht="33.75" customHeight="1">
      <c r="A122" s="570"/>
      <c r="B122" s="581"/>
      <c r="C122" s="778"/>
      <c r="D122" s="570"/>
      <c r="E122" s="570"/>
      <c r="F122" s="178"/>
      <c r="G122" s="179" t="s">
        <v>1815</v>
      </c>
      <c r="H122" s="179" t="s">
        <v>1502</v>
      </c>
      <c r="I122" s="776"/>
      <c r="J122" s="180">
        <v>483831.89</v>
      </c>
      <c r="K122" s="772"/>
      <c r="L122" s="180">
        <v>411257.1</v>
      </c>
      <c r="M122" s="570"/>
      <c r="N122" s="570"/>
      <c r="O122" s="570"/>
      <c r="P122" s="570"/>
      <c r="Q122" s="570"/>
      <c r="R122" s="570"/>
      <c r="S122" s="570"/>
      <c r="T122" s="570"/>
      <c r="U122" s="570"/>
      <c r="V122" s="570"/>
    </row>
    <row r="123" spans="1:22" s="172" customFormat="1" ht="27" customHeight="1">
      <c r="A123" s="570">
        <v>32</v>
      </c>
      <c r="B123" s="778" t="s">
        <v>1816</v>
      </c>
      <c r="C123" s="778" t="s">
        <v>1498</v>
      </c>
      <c r="D123" s="775" t="s">
        <v>1817</v>
      </c>
      <c r="E123" s="775" t="s">
        <v>1818</v>
      </c>
      <c r="F123" s="178" t="s">
        <v>1736</v>
      </c>
      <c r="G123" s="160"/>
      <c r="H123" s="179" t="s">
        <v>1737</v>
      </c>
      <c r="I123" s="772">
        <v>1025642</v>
      </c>
      <c r="J123" s="180">
        <v>604340</v>
      </c>
      <c r="K123" s="772">
        <f>L123+L124+L125</f>
        <v>871795.7</v>
      </c>
      <c r="L123" s="180">
        <v>513689</v>
      </c>
      <c r="M123" s="570">
        <v>24</v>
      </c>
      <c r="N123" s="775" t="s">
        <v>1714</v>
      </c>
      <c r="O123" s="573" t="s">
        <v>1625</v>
      </c>
      <c r="P123" s="770" t="s">
        <v>1750</v>
      </c>
      <c r="Q123" s="770" t="s">
        <v>1727</v>
      </c>
      <c r="R123" s="770" t="s">
        <v>1727</v>
      </c>
      <c r="S123" s="770" t="s">
        <v>1819</v>
      </c>
      <c r="T123" s="770" t="s">
        <v>1686</v>
      </c>
      <c r="U123" s="770" t="s">
        <v>1717</v>
      </c>
      <c r="V123" s="570" t="s">
        <v>1509</v>
      </c>
    </row>
    <row r="124" spans="1:22" s="172" customFormat="1" ht="37.5" customHeight="1">
      <c r="A124" s="570"/>
      <c r="B124" s="778"/>
      <c r="C124" s="778"/>
      <c r="D124" s="775"/>
      <c r="E124" s="775"/>
      <c r="F124" s="138"/>
      <c r="G124" s="179" t="s">
        <v>1820</v>
      </c>
      <c r="H124" s="174" t="s">
        <v>1671</v>
      </c>
      <c r="I124" s="772"/>
      <c r="J124" s="180">
        <v>396582</v>
      </c>
      <c r="K124" s="772"/>
      <c r="L124" s="180">
        <v>337094.7</v>
      </c>
      <c r="M124" s="570"/>
      <c r="N124" s="775"/>
      <c r="O124" s="573"/>
      <c r="P124" s="770"/>
      <c r="Q124" s="770"/>
      <c r="R124" s="770"/>
      <c r="S124" s="770"/>
      <c r="T124" s="770"/>
      <c r="U124" s="770"/>
      <c r="V124" s="570"/>
    </row>
    <row r="125" spans="1:22" s="172" customFormat="1" ht="27" customHeight="1">
      <c r="A125" s="570"/>
      <c r="B125" s="778"/>
      <c r="C125" s="778"/>
      <c r="D125" s="775"/>
      <c r="E125" s="775"/>
      <c r="F125" s="160"/>
      <c r="G125" s="179" t="s">
        <v>1821</v>
      </c>
      <c r="H125" s="179" t="s">
        <v>1737</v>
      </c>
      <c r="I125" s="772"/>
      <c r="J125" s="180">
        <v>24720</v>
      </c>
      <c r="K125" s="772"/>
      <c r="L125" s="180">
        <v>21012</v>
      </c>
      <c r="M125" s="570"/>
      <c r="N125" s="775"/>
      <c r="O125" s="573"/>
      <c r="P125" s="770"/>
      <c r="Q125" s="770"/>
      <c r="R125" s="770"/>
      <c r="S125" s="770"/>
      <c r="T125" s="770"/>
      <c r="U125" s="770"/>
      <c r="V125" s="570"/>
    </row>
    <row r="126" spans="1:22" s="172" customFormat="1" ht="36" customHeight="1">
      <c r="A126" s="570">
        <v>33</v>
      </c>
      <c r="B126" s="778" t="s">
        <v>1822</v>
      </c>
      <c r="C126" s="778" t="s">
        <v>1677</v>
      </c>
      <c r="D126" s="573" t="s">
        <v>1823</v>
      </c>
      <c r="E126" s="775" t="s">
        <v>1824</v>
      </c>
      <c r="F126" s="173" t="s">
        <v>1825</v>
      </c>
      <c r="G126" s="174"/>
      <c r="H126" s="179" t="s">
        <v>1529</v>
      </c>
      <c r="I126" s="772">
        <v>489230</v>
      </c>
      <c r="J126" s="183">
        <v>259230</v>
      </c>
      <c r="K126" s="768">
        <v>415845.5</v>
      </c>
      <c r="L126" s="183">
        <v>220345.5</v>
      </c>
      <c r="M126" s="570">
        <v>12</v>
      </c>
      <c r="N126" s="775" t="s">
        <v>1663</v>
      </c>
      <c r="O126" s="570" t="s">
        <v>1616</v>
      </c>
      <c r="P126" s="770" t="s">
        <v>1826</v>
      </c>
      <c r="Q126" s="770" t="s">
        <v>1826</v>
      </c>
      <c r="R126" s="770" t="s">
        <v>1826</v>
      </c>
      <c r="S126" s="770" t="s">
        <v>1827</v>
      </c>
      <c r="T126" s="770" t="s">
        <v>1828</v>
      </c>
      <c r="U126" s="770" t="s">
        <v>1829</v>
      </c>
      <c r="V126" s="573" t="s">
        <v>1509</v>
      </c>
    </row>
    <row r="127" spans="1:22" s="172" customFormat="1" ht="33" customHeight="1">
      <c r="A127" s="570"/>
      <c r="B127" s="778"/>
      <c r="C127" s="778"/>
      <c r="D127" s="573"/>
      <c r="E127" s="775"/>
      <c r="F127" s="173"/>
      <c r="G127" s="174" t="s">
        <v>1830</v>
      </c>
      <c r="H127" s="179" t="s">
        <v>1645</v>
      </c>
      <c r="I127" s="772"/>
      <c r="J127" s="183">
        <v>230000</v>
      </c>
      <c r="K127" s="768"/>
      <c r="L127" s="183">
        <v>195500</v>
      </c>
      <c r="M127" s="570"/>
      <c r="N127" s="775"/>
      <c r="O127" s="570"/>
      <c r="P127" s="770"/>
      <c r="Q127" s="770"/>
      <c r="R127" s="770"/>
      <c r="S127" s="770"/>
      <c r="T127" s="770"/>
      <c r="U127" s="770"/>
      <c r="V127" s="573"/>
    </row>
    <row r="128" spans="1:22" s="172" customFormat="1" ht="72">
      <c r="A128" s="570">
        <v>34</v>
      </c>
      <c r="B128" s="778" t="s">
        <v>1831</v>
      </c>
      <c r="C128" s="778" t="s">
        <v>1677</v>
      </c>
      <c r="D128" s="573" t="s">
        <v>1832</v>
      </c>
      <c r="E128" s="775" t="s">
        <v>1833</v>
      </c>
      <c r="F128" s="173" t="s">
        <v>1834</v>
      </c>
      <c r="G128" s="174"/>
      <c r="H128" s="179" t="s">
        <v>1512</v>
      </c>
      <c r="I128" s="772">
        <v>1961546.22</v>
      </c>
      <c r="J128" s="183">
        <v>1291991.8600000001</v>
      </c>
      <c r="K128" s="768">
        <v>1667314.28</v>
      </c>
      <c r="L128" s="183">
        <v>1098193.08</v>
      </c>
      <c r="M128" s="773">
        <v>24</v>
      </c>
      <c r="N128" s="775" t="s">
        <v>1663</v>
      </c>
      <c r="O128" s="570" t="s">
        <v>1530</v>
      </c>
      <c r="P128" s="770" t="s">
        <v>1835</v>
      </c>
      <c r="Q128" s="770" t="s">
        <v>1836</v>
      </c>
      <c r="R128" s="770" t="s">
        <v>1836</v>
      </c>
      <c r="S128" s="770" t="s">
        <v>1837</v>
      </c>
      <c r="T128" s="770" t="s">
        <v>1838</v>
      </c>
      <c r="U128" s="770" t="s">
        <v>1839</v>
      </c>
      <c r="V128" s="570" t="s">
        <v>1840</v>
      </c>
    </row>
    <row r="129" spans="1:26" s="172" customFormat="1" ht="39.75" customHeight="1">
      <c r="A129" s="570"/>
      <c r="B129" s="581"/>
      <c r="C129" s="778"/>
      <c r="D129" s="570"/>
      <c r="E129" s="570"/>
      <c r="F129" s="173"/>
      <c r="G129" s="174" t="s">
        <v>1841</v>
      </c>
      <c r="H129" s="133" t="s">
        <v>1645</v>
      </c>
      <c r="I129" s="581"/>
      <c r="J129" s="183">
        <v>669554.36</v>
      </c>
      <c r="K129" s="581"/>
      <c r="L129" s="183">
        <v>569121.19999999995</v>
      </c>
      <c r="M129" s="635"/>
      <c r="N129" s="570"/>
      <c r="O129" s="570"/>
      <c r="P129" s="570"/>
      <c r="Q129" s="570"/>
      <c r="R129" s="570"/>
      <c r="S129" s="770"/>
      <c r="T129" s="770"/>
      <c r="U129" s="770"/>
      <c r="V129" s="570"/>
    </row>
    <row r="130" spans="1:26" s="172" customFormat="1" ht="27" customHeight="1">
      <c r="A130" s="570">
        <v>35</v>
      </c>
      <c r="B130" s="772" t="s">
        <v>1842</v>
      </c>
      <c r="C130" s="772" t="s">
        <v>1498</v>
      </c>
      <c r="D130" s="774" t="s">
        <v>1843</v>
      </c>
      <c r="E130" s="774" t="s">
        <v>1844</v>
      </c>
      <c r="F130" s="184" t="s">
        <v>1845</v>
      </c>
      <c r="G130" s="173"/>
      <c r="H130" s="180" t="s">
        <v>1512</v>
      </c>
      <c r="I130" s="772">
        <v>2500000</v>
      </c>
      <c r="J130" s="185">
        <v>1237140</v>
      </c>
      <c r="K130" s="772">
        <v>2015640.01</v>
      </c>
      <c r="L130" s="184">
        <v>997451.3</v>
      </c>
      <c r="M130" s="570">
        <v>30</v>
      </c>
      <c r="N130" s="774" t="s">
        <v>1600</v>
      </c>
      <c r="O130" s="570" t="s">
        <v>1530</v>
      </c>
      <c r="P130" s="770" t="s">
        <v>1846</v>
      </c>
      <c r="Q130" s="770" t="s">
        <v>1847</v>
      </c>
      <c r="R130" s="777" t="s">
        <v>1846</v>
      </c>
      <c r="S130" s="770" t="s">
        <v>1848</v>
      </c>
      <c r="T130" s="770" t="s">
        <v>1838</v>
      </c>
      <c r="U130" s="770" t="s">
        <v>1017</v>
      </c>
      <c r="V130" s="570" t="s">
        <v>1509</v>
      </c>
    </row>
    <row r="131" spans="1:26" s="172" customFormat="1" ht="25.9" customHeight="1">
      <c r="A131" s="570"/>
      <c r="B131" s="772"/>
      <c r="C131" s="772"/>
      <c r="D131" s="774"/>
      <c r="E131" s="774"/>
      <c r="F131" s="184"/>
      <c r="G131" s="174" t="s">
        <v>1849</v>
      </c>
      <c r="H131" s="180" t="s">
        <v>1512</v>
      </c>
      <c r="I131" s="772"/>
      <c r="J131" s="185">
        <v>389237</v>
      </c>
      <c r="K131" s="772"/>
      <c r="L131" s="184">
        <v>313824.76</v>
      </c>
      <c r="M131" s="570"/>
      <c r="N131" s="774"/>
      <c r="O131" s="570"/>
      <c r="P131" s="770"/>
      <c r="Q131" s="770"/>
      <c r="R131" s="777"/>
      <c r="S131" s="770"/>
      <c r="T131" s="770"/>
      <c r="U131" s="770"/>
      <c r="V131" s="570"/>
    </row>
    <row r="132" spans="1:26" s="172" customFormat="1" ht="43.9" customHeight="1">
      <c r="A132" s="570"/>
      <c r="B132" s="772"/>
      <c r="C132" s="772"/>
      <c r="D132" s="774"/>
      <c r="E132" s="774"/>
      <c r="F132" s="184"/>
      <c r="G132" s="174" t="s">
        <v>1850</v>
      </c>
      <c r="H132" s="180" t="s">
        <v>1512</v>
      </c>
      <c r="I132" s="772"/>
      <c r="J132" s="185">
        <v>104500</v>
      </c>
      <c r="K132" s="772"/>
      <c r="L132" s="184">
        <v>84253.96</v>
      </c>
      <c r="M132" s="570"/>
      <c r="N132" s="774"/>
      <c r="O132" s="570"/>
      <c r="P132" s="770"/>
      <c r="Q132" s="770"/>
      <c r="R132" s="777"/>
      <c r="S132" s="770"/>
      <c r="T132" s="770"/>
      <c r="U132" s="770"/>
      <c r="V132" s="570"/>
    </row>
    <row r="133" spans="1:26" s="172" customFormat="1" ht="34.9" customHeight="1">
      <c r="A133" s="570"/>
      <c r="B133" s="772"/>
      <c r="C133" s="772"/>
      <c r="D133" s="774"/>
      <c r="E133" s="774"/>
      <c r="F133" s="184"/>
      <c r="G133" s="174" t="s">
        <v>1851</v>
      </c>
      <c r="H133" s="180" t="s">
        <v>1502</v>
      </c>
      <c r="I133" s="772"/>
      <c r="J133" s="185">
        <v>769123</v>
      </c>
      <c r="K133" s="772"/>
      <c r="L133" s="184">
        <v>620109.99</v>
      </c>
      <c r="M133" s="570"/>
      <c r="N133" s="774"/>
      <c r="O133" s="570"/>
      <c r="P133" s="770"/>
      <c r="Q133" s="770"/>
      <c r="R133" s="777"/>
      <c r="S133" s="770"/>
      <c r="T133" s="770"/>
      <c r="U133" s="770"/>
      <c r="V133" s="570"/>
    </row>
    <row r="134" spans="1:26" s="172" customFormat="1" ht="49.15" customHeight="1">
      <c r="A134" s="570">
        <v>36</v>
      </c>
      <c r="B134" s="581" t="s">
        <v>1852</v>
      </c>
      <c r="C134" s="581" t="s">
        <v>1677</v>
      </c>
      <c r="D134" s="570" t="s">
        <v>1853</v>
      </c>
      <c r="E134" s="570" t="s">
        <v>1854</v>
      </c>
      <c r="F134" s="138" t="s">
        <v>1855</v>
      </c>
      <c r="G134" s="160"/>
      <c r="H134" s="160" t="s">
        <v>1543</v>
      </c>
      <c r="I134" s="776">
        <v>2682782.5</v>
      </c>
      <c r="J134" s="186">
        <v>168850</v>
      </c>
      <c r="K134" s="768">
        <v>2280365.12</v>
      </c>
      <c r="L134" s="183">
        <v>143522.5</v>
      </c>
      <c r="M134" s="570">
        <v>28</v>
      </c>
      <c r="N134" s="775" t="s">
        <v>1663</v>
      </c>
      <c r="O134" s="570" t="s">
        <v>1616</v>
      </c>
      <c r="P134" s="770" t="s">
        <v>1856</v>
      </c>
      <c r="Q134" s="770" t="s">
        <v>1856</v>
      </c>
      <c r="R134" s="770" t="s">
        <v>1856</v>
      </c>
      <c r="S134" s="770" t="s">
        <v>1857</v>
      </c>
      <c r="T134" s="770" t="s">
        <v>1858</v>
      </c>
      <c r="U134" s="770" t="s">
        <v>1859</v>
      </c>
      <c r="V134" s="573" t="s">
        <v>1509</v>
      </c>
    </row>
    <row r="135" spans="1:26" s="172" customFormat="1" ht="31.5" customHeight="1">
      <c r="A135" s="570"/>
      <c r="B135" s="581"/>
      <c r="C135" s="581"/>
      <c r="D135" s="570"/>
      <c r="E135" s="570"/>
      <c r="F135" s="160"/>
      <c r="G135" s="160" t="s">
        <v>1860</v>
      </c>
      <c r="H135" s="160" t="s">
        <v>1529</v>
      </c>
      <c r="I135" s="776"/>
      <c r="J135" s="186">
        <v>1163000</v>
      </c>
      <c r="K135" s="768"/>
      <c r="L135" s="183">
        <v>988550</v>
      </c>
      <c r="M135" s="570"/>
      <c r="N135" s="775"/>
      <c r="O135" s="570"/>
      <c r="P135" s="770"/>
      <c r="Q135" s="770"/>
      <c r="R135" s="770"/>
      <c r="S135" s="770"/>
      <c r="T135" s="770"/>
      <c r="U135" s="770"/>
      <c r="V135" s="573"/>
    </row>
    <row r="136" spans="1:26" s="172" customFormat="1" ht="34.5" customHeight="1">
      <c r="A136" s="570"/>
      <c r="B136" s="581"/>
      <c r="C136" s="581"/>
      <c r="D136" s="570"/>
      <c r="E136" s="570"/>
      <c r="F136" s="160"/>
      <c r="G136" s="160" t="s">
        <v>1861</v>
      </c>
      <c r="H136" s="160" t="s">
        <v>1543</v>
      </c>
      <c r="I136" s="776"/>
      <c r="J136" s="186">
        <v>1000600</v>
      </c>
      <c r="K136" s="768"/>
      <c r="L136" s="183">
        <v>850510</v>
      </c>
      <c r="M136" s="570"/>
      <c r="N136" s="775"/>
      <c r="O136" s="570"/>
      <c r="P136" s="770"/>
      <c r="Q136" s="770"/>
      <c r="R136" s="770"/>
      <c r="S136" s="770"/>
      <c r="T136" s="770"/>
      <c r="U136" s="770"/>
      <c r="V136" s="573"/>
    </row>
    <row r="137" spans="1:26" s="172" customFormat="1" ht="63.75" customHeight="1">
      <c r="A137" s="570"/>
      <c r="B137" s="581"/>
      <c r="C137" s="581"/>
      <c r="D137" s="570"/>
      <c r="E137" s="570"/>
      <c r="F137" s="160"/>
      <c r="G137" s="160" t="s">
        <v>1594</v>
      </c>
      <c r="H137" s="160" t="s">
        <v>1732</v>
      </c>
      <c r="I137" s="776"/>
      <c r="J137" s="186">
        <v>148242.5</v>
      </c>
      <c r="K137" s="768"/>
      <c r="L137" s="183">
        <v>126006.12</v>
      </c>
      <c r="M137" s="570"/>
      <c r="N137" s="775"/>
      <c r="O137" s="570"/>
      <c r="P137" s="770"/>
      <c r="Q137" s="770"/>
      <c r="R137" s="770"/>
      <c r="S137" s="770"/>
      <c r="T137" s="770"/>
      <c r="U137" s="770"/>
      <c r="V137" s="573"/>
    </row>
    <row r="138" spans="1:26" s="172" customFormat="1" ht="52.9" customHeight="1">
      <c r="A138" s="570"/>
      <c r="B138" s="581"/>
      <c r="C138" s="581"/>
      <c r="D138" s="570"/>
      <c r="E138" s="570"/>
      <c r="F138" s="160"/>
      <c r="G138" s="174" t="s">
        <v>1862</v>
      </c>
      <c r="H138" s="174" t="s">
        <v>1732</v>
      </c>
      <c r="I138" s="776"/>
      <c r="J138" s="186">
        <v>202090</v>
      </c>
      <c r="K138" s="768"/>
      <c r="L138" s="183">
        <v>171776.5</v>
      </c>
      <c r="M138" s="570"/>
      <c r="N138" s="775"/>
      <c r="O138" s="570"/>
      <c r="P138" s="770"/>
      <c r="Q138" s="770"/>
      <c r="R138" s="770"/>
      <c r="S138" s="770"/>
      <c r="T138" s="770"/>
      <c r="U138" s="770"/>
      <c r="V138" s="573"/>
    </row>
    <row r="139" spans="1:26" s="172" customFormat="1" ht="40.15" customHeight="1">
      <c r="A139" s="570">
        <v>37</v>
      </c>
      <c r="B139" s="772" t="s">
        <v>1863</v>
      </c>
      <c r="C139" s="772" t="s">
        <v>1498</v>
      </c>
      <c r="D139" s="774" t="s">
        <v>1864</v>
      </c>
      <c r="E139" s="774" t="s">
        <v>1865</v>
      </c>
      <c r="F139" s="187" t="s">
        <v>1866</v>
      </c>
      <c r="G139" s="180"/>
      <c r="H139" s="180" t="s">
        <v>1645</v>
      </c>
      <c r="I139" s="772">
        <v>1663232.7</v>
      </c>
      <c r="J139" s="184">
        <v>890049.7</v>
      </c>
      <c r="K139" s="772">
        <v>1340577.23</v>
      </c>
      <c r="L139" s="184">
        <v>717469.06</v>
      </c>
      <c r="M139" s="773">
        <v>24</v>
      </c>
      <c r="N139" s="774" t="s">
        <v>1714</v>
      </c>
      <c r="O139" s="570" t="s">
        <v>1867</v>
      </c>
      <c r="P139" s="770" t="s">
        <v>1793</v>
      </c>
      <c r="Q139" s="770" t="s">
        <v>1793</v>
      </c>
      <c r="R139" s="770" t="s">
        <v>1793</v>
      </c>
      <c r="S139" s="770" t="s">
        <v>1868</v>
      </c>
      <c r="T139" s="770" t="s">
        <v>1869</v>
      </c>
      <c r="U139" s="770" t="s">
        <v>1870</v>
      </c>
      <c r="V139" s="573" t="s">
        <v>1509</v>
      </c>
    </row>
    <row r="140" spans="1:26" s="172" customFormat="1" ht="42" customHeight="1">
      <c r="A140" s="570"/>
      <c r="B140" s="581"/>
      <c r="C140" s="772"/>
      <c r="D140" s="570"/>
      <c r="E140" s="570"/>
      <c r="F140" s="160"/>
      <c r="G140" s="160" t="s">
        <v>1871</v>
      </c>
      <c r="H140" s="160" t="s">
        <v>1512</v>
      </c>
      <c r="I140" s="581"/>
      <c r="J140" s="183">
        <v>773183.00000000012</v>
      </c>
      <c r="K140" s="581"/>
      <c r="L140" s="186">
        <v>623108.17000000004</v>
      </c>
      <c r="M140" s="635"/>
      <c r="N140" s="570"/>
      <c r="O140" s="570"/>
      <c r="P140" s="770"/>
      <c r="Q140" s="770"/>
      <c r="R140" s="770"/>
      <c r="S140" s="770"/>
      <c r="T140" s="770"/>
      <c r="U140" s="770"/>
      <c r="V140" s="573"/>
    </row>
    <row r="141" spans="1:26" s="172" customFormat="1" ht="23.25" customHeight="1">
      <c r="A141" s="570">
        <v>38</v>
      </c>
      <c r="B141" s="581" t="s">
        <v>1872</v>
      </c>
      <c r="C141" s="581" t="s">
        <v>1677</v>
      </c>
      <c r="D141" s="570" t="s">
        <v>1873</v>
      </c>
      <c r="E141" s="570" t="s">
        <v>1874</v>
      </c>
      <c r="F141" s="138" t="s">
        <v>1875</v>
      </c>
      <c r="G141" s="160"/>
      <c r="H141" s="160" t="s">
        <v>1512</v>
      </c>
      <c r="I141" s="768">
        <v>485400</v>
      </c>
      <c r="J141" s="183">
        <v>225000</v>
      </c>
      <c r="K141" s="768">
        <v>399532.74</v>
      </c>
      <c r="L141" s="183">
        <v>185197.5</v>
      </c>
      <c r="M141" s="570">
        <v>18</v>
      </c>
      <c r="N141" s="570" t="s">
        <v>1503</v>
      </c>
      <c r="O141" s="570" t="s">
        <v>1517</v>
      </c>
      <c r="P141" s="770" t="s">
        <v>1462</v>
      </c>
      <c r="Q141" s="770" t="s">
        <v>1462</v>
      </c>
      <c r="R141" s="770" t="s">
        <v>1462</v>
      </c>
      <c r="S141" s="770" t="s">
        <v>1876</v>
      </c>
      <c r="T141" s="771" t="s">
        <v>1877</v>
      </c>
      <c r="U141" s="770" t="s">
        <v>1878</v>
      </c>
      <c r="V141" s="573" t="s">
        <v>1509</v>
      </c>
    </row>
    <row r="142" spans="1:26" s="172" customFormat="1" ht="22.5" customHeight="1">
      <c r="A142" s="570"/>
      <c r="B142" s="581"/>
      <c r="C142" s="581"/>
      <c r="D142" s="570"/>
      <c r="E142" s="570"/>
      <c r="F142" s="160"/>
      <c r="G142" s="160" t="s">
        <v>1879</v>
      </c>
      <c r="H142" s="160" t="s">
        <v>1512</v>
      </c>
      <c r="I142" s="768"/>
      <c r="J142" s="183">
        <v>110400</v>
      </c>
      <c r="K142" s="768"/>
      <c r="L142" s="183">
        <v>90870.24</v>
      </c>
      <c r="M142" s="570"/>
      <c r="N142" s="570"/>
      <c r="O142" s="570"/>
      <c r="P142" s="770"/>
      <c r="Q142" s="770"/>
      <c r="R142" s="770"/>
      <c r="S142" s="770"/>
      <c r="T142" s="771"/>
      <c r="U142" s="770"/>
      <c r="V142" s="573"/>
    </row>
    <row r="143" spans="1:26" s="172" customFormat="1" ht="23.25" customHeight="1">
      <c r="A143" s="570"/>
      <c r="B143" s="581"/>
      <c r="C143" s="581"/>
      <c r="D143" s="570"/>
      <c r="E143" s="570"/>
      <c r="F143" s="160"/>
      <c r="G143" s="160" t="s">
        <v>1880</v>
      </c>
      <c r="H143" s="160" t="s">
        <v>1645</v>
      </c>
      <c r="I143" s="768"/>
      <c r="J143" s="183">
        <v>150000</v>
      </c>
      <c r="K143" s="768"/>
      <c r="L143" s="183">
        <v>123465</v>
      </c>
      <c r="M143" s="570"/>
      <c r="N143" s="570"/>
      <c r="O143" s="570"/>
      <c r="P143" s="770"/>
      <c r="Q143" s="770"/>
      <c r="R143" s="770"/>
      <c r="S143" s="770"/>
      <c r="T143" s="771"/>
      <c r="U143" s="770"/>
      <c r="V143" s="573"/>
    </row>
    <row r="144" spans="1:26" customFormat="1" ht="38.25" customHeight="1">
      <c r="A144" s="636">
        <v>39</v>
      </c>
      <c r="B144" s="648" t="s">
        <v>1881</v>
      </c>
      <c r="C144" s="746" t="s">
        <v>1882</v>
      </c>
      <c r="D144" s="734" t="s">
        <v>1883</v>
      </c>
      <c r="E144" s="639" t="s">
        <v>1884</v>
      </c>
      <c r="F144" s="188" t="s">
        <v>1885</v>
      </c>
      <c r="G144" s="189"/>
      <c r="H144" s="190" t="s">
        <v>1529</v>
      </c>
      <c r="I144" s="644">
        <v>4060327.24</v>
      </c>
      <c r="J144" s="191">
        <v>3093801.24</v>
      </c>
      <c r="K144" s="769">
        <v>2549744.4700000002</v>
      </c>
      <c r="L144" s="192">
        <v>1728197.37</v>
      </c>
      <c r="M144" s="761">
        <v>30</v>
      </c>
      <c r="N144" s="639" t="s">
        <v>1600</v>
      </c>
      <c r="O144" s="639" t="s">
        <v>1637</v>
      </c>
      <c r="P144" s="636" t="s">
        <v>1886</v>
      </c>
      <c r="Q144" s="636" t="s">
        <v>1886</v>
      </c>
      <c r="R144" s="636" t="s">
        <v>1886</v>
      </c>
      <c r="S144" s="639" t="s">
        <v>1887</v>
      </c>
      <c r="T144" s="636" t="s">
        <v>1888</v>
      </c>
      <c r="U144" s="636" t="s">
        <v>1889</v>
      </c>
      <c r="V144" s="639" t="s">
        <v>1509</v>
      </c>
      <c r="W144" s="193"/>
      <c r="X144" s="193"/>
      <c r="Y144" s="193"/>
      <c r="Z144" s="193"/>
    </row>
    <row r="145" spans="1:26" customFormat="1" ht="30" customHeight="1">
      <c r="A145" s="647"/>
      <c r="B145" s="647"/>
      <c r="C145" s="650"/>
      <c r="D145" s="736"/>
      <c r="E145" s="647"/>
      <c r="F145" s="194"/>
      <c r="G145" s="195" t="s">
        <v>1890</v>
      </c>
      <c r="H145" s="190" t="s">
        <v>1550</v>
      </c>
      <c r="I145" s="654"/>
      <c r="J145" s="191">
        <v>966526</v>
      </c>
      <c r="K145" s="760"/>
      <c r="L145" s="192">
        <v>821547.1</v>
      </c>
      <c r="M145" s="762"/>
      <c r="N145" s="647"/>
      <c r="O145" s="657"/>
      <c r="P145" s="647"/>
      <c r="Q145" s="647"/>
      <c r="R145" s="647"/>
      <c r="S145" s="657"/>
      <c r="T145" s="647"/>
      <c r="U145" s="647"/>
      <c r="V145" s="647"/>
      <c r="W145" s="193"/>
      <c r="X145" s="193"/>
      <c r="Y145" s="193"/>
      <c r="Z145" s="193"/>
    </row>
    <row r="146" spans="1:26" customFormat="1" ht="35.25" customHeight="1">
      <c r="A146" s="636">
        <v>40</v>
      </c>
      <c r="B146" s="648" t="s">
        <v>1891</v>
      </c>
      <c r="C146" s="648" t="s">
        <v>1882</v>
      </c>
      <c r="D146" s="734" t="s">
        <v>1892</v>
      </c>
      <c r="E146" s="636" t="s">
        <v>1893</v>
      </c>
      <c r="F146" s="188" t="s">
        <v>1894</v>
      </c>
      <c r="G146" s="196"/>
      <c r="H146" s="190" t="s">
        <v>1529</v>
      </c>
      <c r="I146" s="644">
        <v>1890017.55</v>
      </c>
      <c r="J146" s="191">
        <v>1426575.05</v>
      </c>
      <c r="K146" s="767">
        <v>1606514.91</v>
      </c>
      <c r="L146" s="192">
        <v>1212588.79</v>
      </c>
      <c r="M146" s="761">
        <v>30</v>
      </c>
      <c r="N146" s="639" t="s">
        <v>1600</v>
      </c>
      <c r="O146" s="639" t="s">
        <v>1591</v>
      </c>
      <c r="P146" s="636" t="s">
        <v>1468</v>
      </c>
      <c r="Q146" s="636" t="s">
        <v>1468</v>
      </c>
      <c r="R146" s="636" t="s">
        <v>1468</v>
      </c>
      <c r="S146" s="636" t="s">
        <v>1895</v>
      </c>
      <c r="T146" s="636" t="s">
        <v>1896</v>
      </c>
      <c r="U146" s="636" t="s">
        <v>1897</v>
      </c>
      <c r="V146" s="639" t="s">
        <v>1509</v>
      </c>
      <c r="W146" s="193"/>
      <c r="X146" s="193"/>
      <c r="Y146" s="193"/>
      <c r="Z146" s="193"/>
    </row>
    <row r="147" spans="1:26" customFormat="1" ht="45.75" customHeight="1">
      <c r="A147" s="647"/>
      <c r="B147" s="647"/>
      <c r="C147" s="650"/>
      <c r="D147" s="736"/>
      <c r="E147" s="647"/>
      <c r="F147" s="188"/>
      <c r="G147" s="196" t="s">
        <v>1898</v>
      </c>
      <c r="H147" s="190" t="s">
        <v>1899</v>
      </c>
      <c r="I147" s="654"/>
      <c r="J147" s="191">
        <v>463442.5</v>
      </c>
      <c r="K147" s="760"/>
      <c r="L147" s="192">
        <v>393926.12</v>
      </c>
      <c r="M147" s="762"/>
      <c r="N147" s="647"/>
      <c r="O147" s="657"/>
      <c r="P147" s="647"/>
      <c r="Q147" s="647"/>
      <c r="R147" s="647"/>
      <c r="S147" s="647"/>
      <c r="T147" s="647"/>
      <c r="U147" s="647"/>
      <c r="V147" s="647"/>
      <c r="W147" s="193"/>
      <c r="X147" s="193"/>
      <c r="Y147" s="193"/>
      <c r="Z147" s="193"/>
    </row>
    <row r="148" spans="1:26" customFormat="1" ht="30" customHeight="1">
      <c r="A148" s="636">
        <v>41</v>
      </c>
      <c r="B148" s="648" t="s">
        <v>1900</v>
      </c>
      <c r="C148" s="648" t="s">
        <v>1901</v>
      </c>
      <c r="D148" s="734" t="s">
        <v>1902</v>
      </c>
      <c r="E148" s="636" t="s">
        <v>1903</v>
      </c>
      <c r="F148" s="188" t="s">
        <v>1904</v>
      </c>
      <c r="G148" s="189"/>
      <c r="H148" s="190" t="s">
        <v>1529</v>
      </c>
      <c r="I148" s="644">
        <v>1481134</v>
      </c>
      <c r="J148" s="197">
        <v>779210</v>
      </c>
      <c r="K148" s="759">
        <v>1258963.8999999999</v>
      </c>
      <c r="L148" s="198">
        <v>662328.5</v>
      </c>
      <c r="M148" s="761">
        <v>20</v>
      </c>
      <c r="N148" s="639" t="s">
        <v>1663</v>
      </c>
      <c r="O148" s="639" t="s">
        <v>1504</v>
      </c>
      <c r="P148" s="683" t="s">
        <v>1905</v>
      </c>
      <c r="Q148" s="683" t="s">
        <v>1905</v>
      </c>
      <c r="R148" s="683" t="s">
        <v>1905</v>
      </c>
      <c r="S148" s="636" t="s">
        <v>1906</v>
      </c>
      <c r="T148" s="636" t="s">
        <v>1907</v>
      </c>
      <c r="U148" s="636" t="s">
        <v>1908</v>
      </c>
      <c r="V148" s="637" t="s">
        <v>1509</v>
      </c>
      <c r="W148" s="193"/>
      <c r="X148" s="193"/>
      <c r="Y148" s="193"/>
      <c r="Z148" s="193"/>
    </row>
    <row r="149" spans="1:26" customFormat="1" ht="24" customHeight="1">
      <c r="A149" s="647"/>
      <c r="B149" s="647"/>
      <c r="C149" s="650"/>
      <c r="D149" s="736"/>
      <c r="E149" s="647"/>
      <c r="F149" s="188"/>
      <c r="G149" s="196" t="s">
        <v>1909</v>
      </c>
      <c r="H149" s="199" t="s">
        <v>1645</v>
      </c>
      <c r="I149" s="654"/>
      <c r="J149" s="191">
        <v>701924</v>
      </c>
      <c r="K149" s="760"/>
      <c r="L149" s="192">
        <v>596635.4</v>
      </c>
      <c r="M149" s="762"/>
      <c r="N149" s="647"/>
      <c r="O149" s="641"/>
      <c r="P149" s="652"/>
      <c r="Q149" s="652"/>
      <c r="R149" s="652"/>
      <c r="S149" s="638"/>
      <c r="T149" s="638"/>
      <c r="U149" s="638"/>
      <c r="V149" s="638"/>
      <c r="W149" s="193"/>
      <c r="X149" s="193"/>
      <c r="Y149" s="193"/>
      <c r="Z149" s="193"/>
    </row>
    <row r="150" spans="1:26" customFormat="1" ht="36">
      <c r="A150" s="658">
        <v>42</v>
      </c>
      <c r="B150" s="648" t="s">
        <v>1910</v>
      </c>
      <c r="C150" s="648" t="s">
        <v>1901</v>
      </c>
      <c r="D150" s="737" t="s">
        <v>1911</v>
      </c>
      <c r="E150" s="658" t="s">
        <v>1912</v>
      </c>
      <c r="F150" s="200" t="s">
        <v>1913</v>
      </c>
      <c r="G150" s="201"/>
      <c r="H150" s="202" t="s">
        <v>1914</v>
      </c>
      <c r="I150" s="659">
        <v>1226464</v>
      </c>
      <c r="J150" s="203">
        <v>376632</v>
      </c>
      <c r="K150" s="763">
        <v>1042494.4</v>
      </c>
      <c r="L150" s="204">
        <v>320137.2</v>
      </c>
      <c r="M150" s="765">
        <v>30</v>
      </c>
      <c r="N150" s="655" t="s">
        <v>1915</v>
      </c>
      <c r="O150" s="655" t="s">
        <v>1637</v>
      </c>
      <c r="P150" s="731" t="s">
        <v>1916</v>
      </c>
      <c r="Q150" s="731" t="s">
        <v>1916</v>
      </c>
      <c r="R150" s="731" t="s">
        <v>1916</v>
      </c>
      <c r="S150" s="658" t="s">
        <v>1917</v>
      </c>
      <c r="T150" s="658" t="s">
        <v>1918</v>
      </c>
      <c r="U150" s="658" t="s">
        <v>1919</v>
      </c>
      <c r="V150" s="658" t="s">
        <v>1509</v>
      </c>
      <c r="W150" s="193"/>
      <c r="X150" s="193"/>
      <c r="Y150" s="193"/>
      <c r="Z150" s="193"/>
    </row>
    <row r="151" spans="1:26" customFormat="1" ht="21" customHeight="1">
      <c r="A151" s="646"/>
      <c r="B151" s="646"/>
      <c r="C151" s="649"/>
      <c r="D151" s="735"/>
      <c r="E151" s="700"/>
      <c r="F151" s="205"/>
      <c r="G151" s="206" t="s">
        <v>1920</v>
      </c>
      <c r="H151" s="207" t="s">
        <v>1512</v>
      </c>
      <c r="I151" s="645"/>
      <c r="J151" s="203">
        <v>646984</v>
      </c>
      <c r="K151" s="764"/>
      <c r="L151" s="204">
        <v>549936.4</v>
      </c>
      <c r="M151" s="766"/>
      <c r="N151" s="646"/>
      <c r="O151" s="656"/>
      <c r="P151" s="758"/>
      <c r="Q151" s="758"/>
      <c r="R151" s="758"/>
      <c r="S151" s="711"/>
      <c r="T151" s="711"/>
      <c r="U151" s="711"/>
      <c r="V151" s="711"/>
      <c r="W151" s="193"/>
      <c r="X151" s="193"/>
      <c r="Y151" s="193"/>
      <c r="Z151" s="193"/>
    </row>
    <row r="152" spans="1:26" customFormat="1" ht="20.25" customHeight="1">
      <c r="A152" s="647"/>
      <c r="B152" s="647"/>
      <c r="C152" s="650"/>
      <c r="D152" s="736"/>
      <c r="E152" s="701"/>
      <c r="F152" s="208"/>
      <c r="G152" s="206" t="s">
        <v>1777</v>
      </c>
      <c r="H152" s="209" t="s">
        <v>1512</v>
      </c>
      <c r="I152" s="654"/>
      <c r="J152" s="203">
        <v>202848</v>
      </c>
      <c r="K152" s="760"/>
      <c r="L152" s="204">
        <v>172420.8</v>
      </c>
      <c r="M152" s="762"/>
      <c r="N152" s="647"/>
      <c r="O152" s="690"/>
      <c r="P152" s="732"/>
      <c r="Q152" s="732"/>
      <c r="R152" s="732"/>
      <c r="S152" s="691"/>
      <c r="T152" s="691"/>
      <c r="U152" s="691"/>
      <c r="V152" s="691"/>
      <c r="W152" s="193"/>
      <c r="X152" s="193"/>
      <c r="Y152" s="193"/>
      <c r="Z152" s="193"/>
    </row>
    <row r="153" spans="1:26" customFormat="1" ht="28.5" customHeight="1">
      <c r="A153" s="658">
        <v>43</v>
      </c>
      <c r="B153" s="648" t="s">
        <v>1921</v>
      </c>
      <c r="C153" s="648" t="s">
        <v>1922</v>
      </c>
      <c r="D153" s="737" t="s">
        <v>1923</v>
      </c>
      <c r="E153" s="658" t="s">
        <v>1924</v>
      </c>
      <c r="F153" s="200" t="s">
        <v>1925</v>
      </c>
      <c r="G153" s="201"/>
      <c r="H153" s="209" t="s">
        <v>1512</v>
      </c>
      <c r="I153" s="659">
        <v>216266.7</v>
      </c>
      <c r="J153" s="203">
        <v>108952.7</v>
      </c>
      <c r="K153" s="659">
        <v>183826.69</v>
      </c>
      <c r="L153" s="203">
        <v>92609.79</v>
      </c>
      <c r="M153" s="658">
        <v>18</v>
      </c>
      <c r="N153" s="655" t="s">
        <v>1926</v>
      </c>
      <c r="O153" s="655" t="s">
        <v>1504</v>
      </c>
      <c r="P153" s="658" t="s">
        <v>1927</v>
      </c>
      <c r="Q153" s="658" t="s">
        <v>1927</v>
      </c>
      <c r="R153" s="658" t="s">
        <v>1927</v>
      </c>
      <c r="S153" s="658" t="s">
        <v>1928</v>
      </c>
      <c r="T153" s="658" t="s">
        <v>1929</v>
      </c>
      <c r="U153" s="658" t="s">
        <v>1930</v>
      </c>
      <c r="V153" s="658" t="s">
        <v>1509</v>
      </c>
      <c r="W153" s="193"/>
      <c r="X153" s="193"/>
      <c r="Y153" s="193"/>
      <c r="Z153" s="193"/>
    </row>
    <row r="154" spans="1:26" customFormat="1" ht="25.5" customHeight="1">
      <c r="A154" s="646"/>
      <c r="B154" s="646"/>
      <c r="C154" s="649"/>
      <c r="D154" s="735"/>
      <c r="E154" s="700"/>
      <c r="F154" s="210"/>
      <c r="G154" s="206" t="s">
        <v>1931</v>
      </c>
      <c r="H154" s="209" t="s">
        <v>1512</v>
      </c>
      <c r="I154" s="645"/>
      <c r="J154" s="203">
        <v>55177</v>
      </c>
      <c r="K154" s="645"/>
      <c r="L154" s="203">
        <v>46900.45</v>
      </c>
      <c r="M154" s="646"/>
      <c r="N154" s="646"/>
      <c r="O154" s="656"/>
      <c r="P154" s="711"/>
      <c r="Q154" s="711"/>
      <c r="R154" s="711"/>
      <c r="S154" s="711"/>
      <c r="T154" s="711"/>
      <c r="U154" s="711"/>
      <c r="V154" s="711"/>
      <c r="W154" s="193"/>
      <c r="X154" s="193"/>
      <c r="Y154" s="193"/>
      <c r="Z154" s="193"/>
    </row>
    <row r="155" spans="1:26" customFormat="1" ht="29.65" customHeight="1">
      <c r="A155" s="647"/>
      <c r="B155" s="647"/>
      <c r="C155" s="650"/>
      <c r="D155" s="736"/>
      <c r="E155" s="701"/>
      <c r="F155" s="211"/>
      <c r="G155" s="212" t="s">
        <v>1932</v>
      </c>
      <c r="H155" s="213" t="s">
        <v>1720</v>
      </c>
      <c r="I155" s="654"/>
      <c r="J155" s="203">
        <v>52137</v>
      </c>
      <c r="K155" s="654"/>
      <c r="L155" s="203">
        <v>44316.45</v>
      </c>
      <c r="M155" s="647"/>
      <c r="N155" s="647"/>
      <c r="O155" s="690"/>
      <c r="P155" s="691"/>
      <c r="Q155" s="691"/>
      <c r="R155" s="691"/>
      <c r="S155" s="691"/>
      <c r="T155" s="691"/>
      <c r="U155" s="691"/>
      <c r="V155" s="691"/>
      <c r="W155" s="193"/>
      <c r="X155" s="193"/>
      <c r="Y155" s="193"/>
      <c r="Z155" s="193"/>
    </row>
    <row r="156" spans="1:26" customFormat="1" ht="15.75" customHeight="1">
      <c r="A156" s="636">
        <v>44</v>
      </c>
      <c r="B156" s="648" t="s">
        <v>1933</v>
      </c>
      <c r="C156" s="648" t="s">
        <v>1922</v>
      </c>
      <c r="D156" s="734" t="s">
        <v>1934</v>
      </c>
      <c r="E156" s="683" t="s">
        <v>1935</v>
      </c>
      <c r="F156" s="214" t="s">
        <v>1936</v>
      </c>
      <c r="G156" s="215"/>
      <c r="H156" s="190" t="s">
        <v>1512</v>
      </c>
      <c r="I156" s="644">
        <v>362500</v>
      </c>
      <c r="J156" s="191">
        <v>72500</v>
      </c>
      <c r="K156" s="644">
        <v>308125</v>
      </c>
      <c r="L156" s="191">
        <v>61625</v>
      </c>
      <c r="M156" s="636">
        <v>15</v>
      </c>
      <c r="N156" s="639" t="s">
        <v>1663</v>
      </c>
      <c r="O156" s="639" t="s">
        <v>1530</v>
      </c>
      <c r="P156" s="636" t="s">
        <v>1886</v>
      </c>
      <c r="Q156" s="636" t="s">
        <v>1886</v>
      </c>
      <c r="R156" s="636" t="s">
        <v>1886</v>
      </c>
      <c r="S156" s="757" t="s">
        <v>1937</v>
      </c>
      <c r="T156" s="757" t="s">
        <v>1927</v>
      </c>
      <c r="U156" s="757" t="s">
        <v>1938</v>
      </c>
      <c r="V156" s="636" t="s">
        <v>1730</v>
      </c>
      <c r="W156" s="193"/>
      <c r="X156" s="193"/>
      <c r="Y156" s="193"/>
      <c r="Z156" s="193"/>
    </row>
    <row r="157" spans="1:26" customFormat="1" ht="15.75" customHeight="1">
      <c r="A157" s="646"/>
      <c r="B157" s="646"/>
      <c r="C157" s="649"/>
      <c r="D157" s="735"/>
      <c r="E157" s="700"/>
      <c r="F157" s="216"/>
      <c r="G157" s="217" t="s">
        <v>1939</v>
      </c>
      <c r="H157" s="218" t="s">
        <v>1512</v>
      </c>
      <c r="I157" s="645"/>
      <c r="J157" s="191">
        <v>72500</v>
      </c>
      <c r="K157" s="645"/>
      <c r="L157" s="191">
        <v>61625</v>
      </c>
      <c r="M157" s="646"/>
      <c r="N157" s="646"/>
      <c r="O157" s="730"/>
      <c r="P157" s="698"/>
      <c r="Q157" s="698"/>
      <c r="R157" s="698"/>
      <c r="S157" s="646"/>
      <c r="T157" s="646"/>
      <c r="U157" s="646"/>
      <c r="V157" s="651"/>
      <c r="W157" s="193"/>
      <c r="X157" s="193"/>
      <c r="Y157" s="193"/>
      <c r="Z157" s="193"/>
    </row>
    <row r="158" spans="1:26" customFormat="1" ht="15">
      <c r="A158" s="646"/>
      <c r="B158" s="646"/>
      <c r="C158" s="649"/>
      <c r="D158" s="735"/>
      <c r="E158" s="700"/>
      <c r="F158" s="219"/>
      <c r="G158" s="220" t="s">
        <v>1940</v>
      </c>
      <c r="H158" s="218" t="s">
        <v>1512</v>
      </c>
      <c r="I158" s="645"/>
      <c r="J158" s="191">
        <v>72500</v>
      </c>
      <c r="K158" s="645"/>
      <c r="L158" s="191">
        <v>61625</v>
      </c>
      <c r="M158" s="646"/>
      <c r="N158" s="646"/>
      <c r="O158" s="730"/>
      <c r="P158" s="698"/>
      <c r="Q158" s="698"/>
      <c r="R158" s="698"/>
      <c r="S158" s="646"/>
      <c r="T158" s="646"/>
      <c r="U158" s="646"/>
      <c r="V158" s="651"/>
      <c r="W158" s="193"/>
      <c r="X158" s="193"/>
      <c r="Y158" s="193"/>
      <c r="Z158" s="193"/>
    </row>
    <row r="159" spans="1:26" customFormat="1" ht="48">
      <c r="A159" s="646"/>
      <c r="B159" s="646"/>
      <c r="C159" s="649"/>
      <c r="D159" s="735"/>
      <c r="E159" s="700"/>
      <c r="F159" s="219"/>
      <c r="G159" s="221" t="s">
        <v>1941</v>
      </c>
      <c r="H159" s="218" t="s">
        <v>1536</v>
      </c>
      <c r="I159" s="645"/>
      <c r="J159" s="191">
        <v>72500</v>
      </c>
      <c r="K159" s="645"/>
      <c r="L159" s="191">
        <v>61625</v>
      </c>
      <c r="M159" s="646"/>
      <c r="N159" s="646"/>
      <c r="O159" s="730"/>
      <c r="P159" s="698"/>
      <c r="Q159" s="698"/>
      <c r="R159" s="698"/>
      <c r="S159" s="646"/>
      <c r="T159" s="646"/>
      <c r="U159" s="646"/>
      <c r="V159" s="651"/>
      <c r="W159" s="193"/>
      <c r="X159" s="193"/>
      <c r="Y159" s="193"/>
      <c r="Z159" s="193"/>
    </row>
    <row r="160" spans="1:26" customFormat="1" ht="36">
      <c r="A160" s="647"/>
      <c r="B160" s="647"/>
      <c r="C160" s="650"/>
      <c r="D160" s="736"/>
      <c r="E160" s="701"/>
      <c r="F160" s="222"/>
      <c r="G160" s="221" t="s">
        <v>1942</v>
      </c>
      <c r="H160" s="218" t="s">
        <v>1720</v>
      </c>
      <c r="I160" s="654"/>
      <c r="J160" s="191">
        <v>72500</v>
      </c>
      <c r="K160" s="654"/>
      <c r="L160" s="191">
        <v>61625</v>
      </c>
      <c r="M160" s="647"/>
      <c r="N160" s="647"/>
      <c r="O160" s="709"/>
      <c r="P160" s="699"/>
      <c r="Q160" s="699"/>
      <c r="R160" s="699"/>
      <c r="S160" s="647"/>
      <c r="T160" s="647"/>
      <c r="U160" s="647"/>
      <c r="V160" s="652"/>
      <c r="W160" s="193"/>
      <c r="X160" s="193"/>
      <c r="Y160" s="193"/>
      <c r="Z160" s="193"/>
    </row>
    <row r="161" spans="1:26" customFormat="1" ht="15.75" customHeight="1">
      <c r="A161" s="658">
        <v>45</v>
      </c>
      <c r="B161" s="648" t="s">
        <v>1943</v>
      </c>
      <c r="C161" s="648" t="s">
        <v>1922</v>
      </c>
      <c r="D161" s="737" t="s">
        <v>1944</v>
      </c>
      <c r="E161" s="731" t="s">
        <v>1945</v>
      </c>
      <c r="F161" s="223" t="s">
        <v>1946</v>
      </c>
      <c r="G161" s="224"/>
      <c r="H161" s="190" t="s">
        <v>1529</v>
      </c>
      <c r="I161" s="644">
        <v>296890</v>
      </c>
      <c r="J161" s="191">
        <v>72710</v>
      </c>
      <c r="K161" s="644">
        <v>252356.5</v>
      </c>
      <c r="L161" s="191">
        <v>61803.5</v>
      </c>
      <c r="M161" s="658">
        <v>18</v>
      </c>
      <c r="N161" s="655" t="s">
        <v>1915</v>
      </c>
      <c r="O161" s="655" t="s">
        <v>1637</v>
      </c>
      <c r="P161" s="658" t="s">
        <v>1947</v>
      </c>
      <c r="Q161" s="658" t="s">
        <v>1947</v>
      </c>
      <c r="R161" s="658" t="s">
        <v>1947</v>
      </c>
      <c r="S161" s="658" t="s">
        <v>1948</v>
      </c>
      <c r="T161" s="658" t="s">
        <v>1927</v>
      </c>
      <c r="U161" s="658" t="s">
        <v>1949</v>
      </c>
      <c r="V161" s="658" t="s">
        <v>1509</v>
      </c>
      <c r="W161" s="193"/>
      <c r="X161" s="193"/>
      <c r="Y161" s="193"/>
      <c r="Z161" s="193"/>
    </row>
    <row r="162" spans="1:26" customFormat="1" ht="15.75" customHeight="1">
      <c r="A162" s="646"/>
      <c r="B162" s="646"/>
      <c r="C162" s="649"/>
      <c r="D162" s="735"/>
      <c r="E162" s="700"/>
      <c r="F162" s="210"/>
      <c r="G162" s="206" t="s">
        <v>1950</v>
      </c>
      <c r="H162" s="190" t="s">
        <v>1529</v>
      </c>
      <c r="I162" s="645"/>
      <c r="J162" s="191">
        <v>74980</v>
      </c>
      <c r="K162" s="645"/>
      <c r="L162" s="191">
        <v>63733</v>
      </c>
      <c r="M162" s="646"/>
      <c r="N162" s="646"/>
      <c r="O162" s="656"/>
      <c r="P162" s="711"/>
      <c r="Q162" s="711"/>
      <c r="R162" s="711"/>
      <c r="S162" s="711"/>
      <c r="T162" s="711"/>
      <c r="U162" s="711"/>
      <c r="V162" s="711"/>
      <c r="W162" s="193"/>
      <c r="X162" s="193"/>
      <c r="Y162" s="193"/>
      <c r="Z162" s="193"/>
    </row>
    <row r="163" spans="1:26" customFormat="1" ht="15.75" customHeight="1">
      <c r="A163" s="646"/>
      <c r="B163" s="646"/>
      <c r="C163" s="649"/>
      <c r="D163" s="735"/>
      <c r="E163" s="700"/>
      <c r="F163" s="225"/>
      <c r="G163" s="206" t="s">
        <v>1951</v>
      </c>
      <c r="H163" s="226" t="s">
        <v>1645</v>
      </c>
      <c r="I163" s="645"/>
      <c r="J163" s="191">
        <v>71580</v>
      </c>
      <c r="K163" s="645"/>
      <c r="L163" s="191">
        <v>60843</v>
      </c>
      <c r="M163" s="646"/>
      <c r="N163" s="646"/>
      <c r="O163" s="656"/>
      <c r="P163" s="711"/>
      <c r="Q163" s="711"/>
      <c r="R163" s="711"/>
      <c r="S163" s="711"/>
      <c r="T163" s="711"/>
      <c r="U163" s="711"/>
      <c r="V163" s="711"/>
      <c r="W163" s="193"/>
      <c r="X163" s="193"/>
      <c r="Y163" s="193"/>
      <c r="Z163" s="193"/>
    </row>
    <row r="164" spans="1:26" customFormat="1" ht="15.75" customHeight="1">
      <c r="A164" s="647"/>
      <c r="B164" s="647"/>
      <c r="C164" s="650"/>
      <c r="D164" s="736"/>
      <c r="E164" s="701"/>
      <c r="F164" s="211"/>
      <c r="G164" s="206" t="s">
        <v>1952</v>
      </c>
      <c r="H164" s="226" t="s">
        <v>1645</v>
      </c>
      <c r="I164" s="654"/>
      <c r="J164" s="191">
        <v>77620</v>
      </c>
      <c r="K164" s="654"/>
      <c r="L164" s="191">
        <v>65977</v>
      </c>
      <c r="M164" s="647"/>
      <c r="N164" s="647"/>
      <c r="O164" s="690"/>
      <c r="P164" s="691"/>
      <c r="Q164" s="691"/>
      <c r="R164" s="691"/>
      <c r="S164" s="691"/>
      <c r="T164" s="691"/>
      <c r="U164" s="691"/>
      <c r="V164" s="691"/>
      <c r="W164" s="193"/>
      <c r="X164" s="193"/>
      <c r="Y164" s="193"/>
      <c r="Z164" s="193"/>
    </row>
    <row r="165" spans="1:26" customFormat="1" ht="24">
      <c r="A165" s="636">
        <v>46</v>
      </c>
      <c r="B165" s="648" t="s">
        <v>1953</v>
      </c>
      <c r="C165" s="648" t="s">
        <v>1922</v>
      </c>
      <c r="D165" s="639" t="s">
        <v>1954</v>
      </c>
      <c r="E165" s="683" t="s">
        <v>1955</v>
      </c>
      <c r="F165" s="214" t="s">
        <v>1956</v>
      </c>
      <c r="G165" s="195"/>
      <c r="H165" s="195" t="s">
        <v>1512</v>
      </c>
      <c r="I165" s="706">
        <v>287904.84999999998</v>
      </c>
      <c r="J165" s="227">
        <v>72448.19</v>
      </c>
      <c r="K165" s="706">
        <v>244719.12</v>
      </c>
      <c r="L165" s="227">
        <v>61580.959999999999</v>
      </c>
      <c r="M165" s="639" t="s">
        <v>1957</v>
      </c>
      <c r="N165" s="639" t="s">
        <v>1663</v>
      </c>
      <c r="O165" s="639" t="s">
        <v>1530</v>
      </c>
      <c r="P165" s="636" t="s">
        <v>1958</v>
      </c>
      <c r="Q165" s="636" t="s">
        <v>1958</v>
      </c>
      <c r="R165" s="636" t="s">
        <v>1958</v>
      </c>
      <c r="S165" s="636" t="s">
        <v>1959</v>
      </c>
      <c r="T165" s="636" t="s">
        <v>1960</v>
      </c>
      <c r="U165" s="636" t="s">
        <v>1961</v>
      </c>
      <c r="V165" s="636" t="s">
        <v>1509</v>
      </c>
      <c r="W165" s="193"/>
      <c r="X165" s="193"/>
      <c r="Y165" s="193"/>
      <c r="Z165" s="193"/>
    </row>
    <row r="166" spans="1:26" customFormat="1" ht="36">
      <c r="A166" s="646"/>
      <c r="B166" s="646"/>
      <c r="C166" s="649"/>
      <c r="D166" s="651"/>
      <c r="E166" s="700"/>
      <c r="F166" s="228"/>
      <c r="G166" s="229" t="s">
        <v>1962</v>
      </c>
      <c r="H166" s="195" t="s">
        <v>1720</v>
      </c>
      <c r="I166" s="645"/>
      <c r="J166" s="227">
        <v>72041.66</v>
      </c>
      <c r="K166" s="645"/>
      <c r="L166" s="227">
        <v>61235.41</v>
      </c>
      <c r="M166" s="646"/>
      <c r="N166" s="646"/>
      <c r="O166" s="640"/>
      <c r="P166" s="637"/>
      <c r="Q166" s="637"/>
      <c r="R166" s="637"/>
      <c r="S166" s="637"/>
      <c r="T166" s="637"/>
      <c r="U166" s="637"/>
      <c r="V166" s="637"/>
      <c r="W166" s="193"/>
      <c r="X166" s="193"/>
      <c r="Y166" s="193"/>
      <c r="Z166" s="193"/>
    </row>
    <row r="167" spans="1:26" customFormat="1" ht="24">
      <c r="A167" s="646"/>
      <c r="B167" s="646"/>
      <c r="C167" s="649"/>
      <c r="D167" s="651"/>
      <c r="E167" s="700"/>
      <c r="F167" s="230"/>
      <c r="G167" s="231" t="s">
        <v>1963</v>
      </c>
      <c r="H167" s="195" t="s">
        <v>1512</v>
      </c>
      <c r="I167" s="645"/>
      <c r="J167" s="227">
        <v>71860</v>
      </c>
      <c r="K167" s="645"/>
      <c r="L167" s="227">
        <v>61081</v>
      </c>
      <c r="M167" s="646"/>
      <c r="N167" s="646"/>
      <c r="O167" s="640"/>
      <c r="P167" s="637"/>
      <c r="Q167" s="637"/>
      <c r="R167" s="637"/>
      <c r="S167" s="637"/>
      <c r="T167" s="637"/>
      <c r="U167" s="637"/>
      <c r="V167" s="637"/>
      <c r="W167" s="193"/>
      <c r="X167" s="193"/>
      <c r="Y167" s="193"/>
      <c r="Z167" s="193"/>
    </row>
    <row r="168" spans="1:26" customFormat="1" ht="24">
      <c r="A168" s="647"/>
      <c r="B168" s="647"/>
      <c r="C168" s="650"/>
      <c r="D168" s="652"/>
      <c r="E168" s="701"/>
      <c r="F168" s="232"/>
      <c r="G168" s="231" t="s">
        <v>1964</v>
      </c>
      <c r="H168" s="195" t="s">
        <v>1512</v>
      </c>
      <c r="I168" s="654"/>
      <c r="J168" s="227">
        <v>71555</v>
      </c>
      <c r="K168" s="654"/>
      <c r="L168" s="227">
        <v>60821.75</v>
      </c>
      <c r="M168" s="647"/>
      <c r="N168" s="647"/>
      <c r="O168" s="641"/>
      <c r="P168" s="638"/>
      <c r="Q168" s="638"/>
      <c r="R168" s="638"/>
      <c r="S168" s="638"/>
      <c r="T168" s="638"/>
      <c r="U168" s="638"/>
      <c r="V168" s="638"/>
      <c r="W168" s="193"/>
      <c r="X168" s="193"/>
      <c r="Y168" s="193"/>
      <c r="Z168" s="193"/>
    </row>
    <row r="169" spans="1:26" customFormat="1" ht="41.65" customHeight="1">
      <c r="A169" s="636">
        <v>47</v>
      </c>
      <c r="B169" s="648" t="s">
        <v>1965</v>
      </c>
      <c r="C169" s="648" t="s">
        <v>1922</v>
      </c>
      <c r="D169" s="734" t="s">
        <v>1966</v>
      </c>
      <c r="E169" s="636" t="s">
        <v>1967</v>
      </c>
      <c r="F169" s="233" t="s">
        <v>1968</v>
      </c>
      <c r="G169" s="189"/>
      <c r="H169" s="190" t="s">
        <v>1529</v>
      </c>
      <c r="I169" s="644">
        <v>217500</v>
      </c>
      <c r="J169" s="191">
        <v>131050</v>
      </c>
      <c r="K169" s="644">
        <v>184875</v>
      </c>
      <c r="L169" s="191">
        <v>111392.5</v>
      </c>
      <c r="M169" s="636">
        <v>18</v>
      </c>
      <c r="N169" s="639" t="s">
        <v>1600</v>
      </c>
      <c r="O169" s="639" t="s">
        <v>1591</v>
      </c>
      <c r="P169" s="636" t="s">
        <v>1969</v>
      </c>
      <c r="Q169" s="636" t="s">
        <v>1969</v>
      </c>
      <c r="R169" s="636" t="s">
        <v>1969</v>
      </c>
      <c r="S169" s="636" t="s">
        <v>1970</v>
      </c>
      <c r="T169" s="636" t="s">
        <v>1930</v>
      </c>
      <c r="U169" s="636" t="s">
        <v>1971</v>
      </c>
      <c r="V169" s="636" t="s">
        <v>1509</v>
      </c>
      <c r="W169" s="193"/>
      <c r="X169" s="193"/>
      <c r="Y169" s="193"/>
      <c r="Z169" s="193"/>
    </row>
    <row r="170" spans="1:26" customFormat="1" ht="43.5" customHeight="1">
      <c r="A170" s="646"/>
      <c r="B170" s="646"/>
      <c r="C170" s="649"/>
      <c r="D170" s="735"/>
      <c r="E170" s="700"/>
      <c r="F170" s="216"/>
      <c r="G170" s="234" t="s">
        <v>1972</v>
      </c>
      <c r="H170" s="226" t="s">
        <v>1645</v>
      </c>
      <c r="I170" s="645"/>
      <c r="J170" s="191">
        <v>72500</v>
      </c>
      <c r="K170" s="645"/>
      <c r="L170" s="191">
        <v>61625</v>
      </c>
      <c r="M170" s="646"/>
      <c r="N170" s="646"/>
      <c r="O170" s="640"/>
      <c r="P170" s="637"/>
      <c r="Q170" s="637"/>
      <c r="R170" s="637"/>
      <c r="S170" s="637"/>
      <c r="T170" s="637"/>
      <c r="U170" s="637"/>
      <c r="V170" s="637"/>
      <c r="W170" s="193"/>
      <c r="X170" s="193"/>
      <c r="Y170" s="193"/>
      <c r="Z170" s="193"/>
    </row>
    <row r="171" spans="1:26" customFormat="1" ht="29.65" customHeight="1">
      <c r="A171" s="647"/>
      <c r="B171" s="647"/>
      <c r="C171" s="650"/>
      <c r="D171" s="736"/>
      <c r="E171" s="701"/>
      <c r="F171" s="222"/>
      <c r="G171" s="234" t="s">
        <v>1973</v>
      </c>
      <c r="H171" s="190" t="s">
        <v>1529</v>
      </c>
      <c r="I171" s="654"/>
      <c r="J171" s="191">
        <v>13950</v>
      </c>
      <c r="K171" s="654"/>
      <c r="L171" s="191">
        <v>11857.5</v>
      </c>
      <c r="M171" s="647"/>
      <c r="N171" s="647"/>
      <c r="O171" s="641"/>
      <c r="P171" s="638"/>
      <c r="Q171" s="638"/>
      <c r="R171" s="638"/>
      <c r="S171" s="638"/>
      <c r="T171" s="638"/>
      <c r="U171" s="638"/>
      <c r="V171" s="638"/>
      <c r="W171" s="193"/>
      <c r="X171" s="193"/>
      <c r="Y171" s="193"/>
      <c r="Z171" s="193"/>
    </row>
    <row r="172" spans="1:26" customFormat="1" ht="15.75" customHeight="1">
      <c r="A172" s="636">
        <v>47</v>
      </c>
      <c r="B172" s="648" t="s">
        <v>1974</v>
      </c>
      <c r="C172" s="648" t="s">
        <v>1922</v>
      </c>
      <c r="D172" s="734" t="s">
        <v>1975</v>
      </c>
      <c r="E172" s="636" t="s">
        <v>1976</v>
      </c>
      <c r="F172" s="235" t="s">
        <v>1977</v>
      </c>
      <c r="G172" s="189"/>
      <c r="H172" s="190" t="s">
        <v>1512</v>
      </c>
      <c r="I172" s="644">
        <v>267488</v>
      </c>
      <c r="J172" s="191">
        <v>77350</v>
      </c>
      <c r="K172" s="644">
        <v>227364.8</v>
      </c>
      <c r="L172" s="191">
        <v>65747.5</v>
      </c>
      <c r="M172" s="636">
        <v>18</v>
      </c>
      <c r="N172" s="639" t="s">
        <v>1600</v>
      </c>
      <c r="O172" s="639" t="s">
        <v>1591</v>
      </c>
      <c r="P172" s="636" t="s">
        <v>1978</v>
      </c>
      <c r="Q172" s="636" t="s">
        <v>1979</v>
      </c>
      <c r="R172" s="636" t="s">
        <v>1979</v>
      </c>
      <c r="S172" s="636" t="s">
        <v>1980</v>
      </c>
      <c r="T172" s="636" t="s">
        <v>1905</v>
      </c>
      <c r="U172" s="636" t="s">
        <v>1981</v>
      </c>
      <c r="V172" s="636" t="s">
        <v>1509</v>
      </c>
      <c r="W172" s="193"/>
      <c r="X172" s="193"/>
      <c r="Y172" s="193"/>
      <c r="Z172" s="193"/>
    </row>
    <row r="173" spans="1:26" customFormat="1" ht="41.65" customHeight="1">
      <c r="A173" s="646"/>
      <c r="B173" s="646"/>
      <c r="C173" s="649"/>
      <c r="D173" s="735"/>
      <c r="E173" s="700"/>
      <c r="F173" s="216"/>
      <c r="G173" s="206" t="s">
        <v>1982</v>
      </c>
      <c r="H173" s="190" t="s">
        <v>1512</v>
      </c>
      <c r="I173" s="645"/>
      <c r="J173" s="191">
        <v>78263</v>
      </c>
      <c r="K173" s="645"/>
      <c r="L173" s="191">
        <v>66523.55</v>
      </c>
      <c r="M173" s="646"/>
      <c r="N173" s="646"/>
      <c r="O173" s="640"/>
      <c r="P173" s="637"/>
      <c r="Q173" s="637"/>
      <c r="R173" s="637"/>
      <c r="S173" s="637"/>
      <c r="T173" s="637"/>
      <c r="U173" s="637"/>
      <c r="V173" s="637"/>
      <c r="W173" s="193"/>
      <c r="X173" s="193"/>
      <c r="Y173" s="193"/>
      <c r="Z173" s="193"/>
    </row>
    <row r="174" spans="1:26" customFormat="1" ht="15.75" customHeight="1">
      <c r="A174" s="646"/>
      <c r="B174" s="646"/>
      <c r="C174" s="649"/>
      <c r="D174" s="735"/>
      <c r="E174" s="700"/>
      <c r="F174" s="219"/>
      <c r="G174" s="234" t="s">
        <v>1983</v>
      </c>
      <c r="H174" s="190" t="s">
        <v>1512</v>
      </c>
      <c r="I174" s="645"/>
      <c r="J174" s="191">
        <v>44800</v>
      </c>
      <c r="K174" s="645"/>
      <c r="L174" s="191">
        <v>38080</v>
      </c>
      <c r="M174" s="646"/>
      <c r="N174" s="646"/>
      <c r="O174" s="640"/>
      <c r="P174" s="637"/>
      <c r="Q174" s="637"/>
      <c r="R174" s="637"/>
      <c r="S174" s="637"/>
      <c r="T174" s="637"/>
      <c r="U174" s="637"/>
      <c r="V174" s="637"/>
      <c r="W174" s="193"/>
      <c r="X174" s="193"/>
      <c r="Y174" s="193"/>
      <c r="Z174" s="193"/>
    </row>
    <row r="175" spans="1:26" customFormat="1" ht="72">
      <c r="A175" s="647"/>
      <c r="B175" s="647"/>
      <c r="C175" s="650"/>
      <c r="D175" s="736"/>
      <c r="E175" s="701"/>
      <c r="F175" s="222"/>
      <c r="G175" s="234" t="s">
        <v>1984</v>
      </c>
      <c r="H175" s="190" t="s">
        <v>1645</v>
      </c>
      <c r="I175" s="654"/>
      <c r="J175" s="191">
        <v>67075</v>
      </c>
      <c r="K175" s="654"/>
      <c r="L175" s="191">
        <v>57013.75</v>
      </c>
      <c r="M175" s="647"/>
      <c r="N175" s="647"/>
      <c r="O175" s="641"/>
      <c r="P175" s="638"/>
      <c r="Q175" s="638"/>
      <c r="R175" s="638"/>
      <c r="S175" s="638"/>
      <c r="T175" s="638"/>
      <c r="U175" s="638"/>
      <c r="V175" s="638"/>
      <c r="W175" s="193"/>
      <c r="X175" s="193"/>
      <c r="Y175" s="193"/>
      <c r="Z175" s="193"/>
    </row>
    <row r="176" spans="1:26" customFormat="1" ht="45.75" customHeight="1">
      <c r="A176" s="658">
        <v>49</v>
      </c>
      <c r="B176" s="648" t="s">
        <v>1985</v>
      </c>
      <c r="C176" s="648" t="s">
        <v>1922</v>
      </c>
      <c r="D176" s="737" t="s">
        <v>1986</v>
      </c>
      <c r="E176" s="658" t="s">
        <v>1987</v>
      </c>
      <c r="F176" s="236" t="s">
        <v>1988</v>
      </c>
      <c r="G176" s="201"/>
      <c r="H176" s="190" t="s">
        <v>1512</v>
      </c>
      <c r="I176" s="644">
        <v>217867</v>
      </c>
      <c r="J176" s="191">
        <v>146405</v>
      </c>
      <c r="K176" s="644">
        <v>185186.95</v>
      </c>
      <c r="L176" s="191">
        <v>124444.25</v>
      </c>
      <c r="M176" s="658">
        <v>18</v>
      </c>
      <c r="N176" s="655" t="s">
        <v>1915</v>
      </c>
      <c r="O176" s="655" t="s">
        <v>1637</v>
      </c>
      <c r="P176" s="658" t="s">
        <v>1927</v>
      </c>
      <c r="Q176" s="658" t="s">
        <v>1938</v>
      </c>
      <c r="R176" s="658" t="s">
        <v>1938</v>
      </c>
      <c r="S176" s="658" t="s">
        <v>1989</v>
      </c>
      <c r="T176" s="658" t="s">
        <v>1905</v>
      </c>
      <c r="U176" s="658" t="s">
        <v>1990</v>
      </c>
      <c r="V176" s="658" t="s">
        <v>1509</v>
      </c>
      <c r="W176" s="193"/>
      <c r="X176" s="193"/>
      <c r="Y176" s="193"/>
      <c r="Z176" s="193"/>
    </row>
    <row r="177" spans="1:27" customFormat="1" ht="72" customHeight="1">
      <c r="A177" s="647"/>
      <c r="B177" s="647"/>
      <c r="C177" s="650"/>
      <c r="D177" s="736"/>
      <c r="E177" s="647"/>
      <c r="F177" s="237"/>
      <c r="G177" s="238" t="s">
        <v>1991</v>
      </c>
      <c r="H177" s="239" t="s">
        <v>1720</v>
      </c>
      <c r="I177" s="654"/>
      <c r="J177" s="191">
        <v>71462</v>
      </c>
      <c r="K177" s="654"/>
      <c r="L177" s="191">
        <v>60742.7</v>
      </c>
      <c r="M177" s="647"/>
      <c r="N177" s="647"/>
      <c r="O177" s="690"/>
      <c r="P177" s="691"/>
      <c r="Q177" s="691"/>
      <c r="R177" s="691"/>
      <c r="S177" s="691"/>
      <c r="T177" s="691"/>
      <c r="U177" s="691"/>
      <c r="V177" s="691"/>
      <c r="W177" s="193"/>
      <c r="X177" s="193"/>
      <c r="Y177" s="193"/>
      <c r="Z177" s="193"/>
    </row>
    <row r="178" spans="1:27" customFormat="1" ht="21.75" customHeight="1">
      <c r="A178" s="636">
        <v>50</v>
      </c>
      <c r="B178" s="648" t="s">
        <v>1992</v>
      </c>
      <c r="C178" s="648" t="s">
        <v>1922</v>
      </c>
      <c r="D178" s="734" t="s">
        <v>1993</v>
      </c>
      <c r="E178" s="683" t="s">
        <v>1994</v>
      </c>
      <c r="F178" s="240" t="s">
        <v>1995</v>
      </c>
      <c r="G178" s="196"/>
      <c r="H178" s="196" t="s">
        <v>1671</v>
      </c>
      <c r="I178" s="644">
        <v>390775</v>
      </c>
      <c r="J178" s="191">
        <v>164115</v>
      </c>
      <c r="K178" s="644">
        <v>332158.75</v>
      </c>
      <c r="L178" s="191">
        <v>139497.75</v>
      </c>
      <c r="M178" s="636">
        <v>18</v>
      </c>
      <c r="N178" s="639" t="s">
        <v>1600</v>
      </c>
      <c r="O178" s="639" t="s">
        <v>1591</v>
      </c>
      <c r="P178" s="636" t="s">
        <v>1996</v>
      </c>
      <c r="Q178" s="636" t="s">
        <v>1978</v>
      </c>
      <c r="R178" s="636" t="s">
        <v>1978</v>
      </c>
      <c r="S178" s="636" t="s">
        <v>1997</v>
      </c>
      <c r="T178" s="636" t="s">
        <v>1927</v>
      </c>
      <c r="U178" s="636" t="s">
        <v>1998</v>
      </c>
      <c r="V178" s="639" t="s">
        <v>1509</v>
      </c>
      <c r="W178" s="193"/>
      <c r="X178" s="193"/>
      <c r="Y178" s="193"/>
      <c r="Z178" s="193"/>
    </row>
    <row r="179" spans="1:27" customFormat="1" ht="21.75" customHeight="1">
      <c r="A179" s="646"/>
      <c r="B179" s="646"/>
      <c r="C179" s="649"/>
      <c r="D179" s="735"/>
      <c r="E179" s="700"/>
      <c r="F179" s="241"/>
      <c r="G179" s="234" t="s">
        <v>1999</v>
      </c>
      <c r="H179" s="190" t="s">
        <v>1737</v>
      </c>
      <c r="I179" s="645"/>
      <c r="J179" s="191">
        <v>147090</v>
      </c>
      <c r="K179" s="645"/>
      <c r="L179" s="191">
        <v>125026.5</v>
      </c>
      <c r="M179" s="646"/>
      <c r="N179" s="646"/>
      <c r="O179" s="640"/>
      <c r="P179" s="637"/>
      <c r="Q179" s="637"/>
      <c r="R179" s="637"/>
      <c r="S179" s="637"/>
      <c r="T179" s="637"/>
      <c r="U179" s="637"/>
      <c r="V179" s="640"/>
      <c r="W179" s="193"/>
      <c r="X179" s="193"/>
      <c r="Y179" s="193"/>
      <c r="Z179" s="193"/>
    </row>
    <row r="180" spans="1:27" customFormat="1" ht="36">
      <c r="A180" s="646"/>
      <c r="B180" s="646"/>
      <c r="C180" s="649"/>
      <c r="D180" s="735"/>
      <c r="E180" s="700"/>
      <c r="F180" s="242"/>
      <c r="G180" s="234" t="s">
        <v>2000</v>
      </c>
      <c r="H180" s="196" t="s">
        <v>1671</v>
      </c>
      <c r="I180" s="645"/>
      <c r="J180" s="191">
        <v>16455</v>
      </c>
      <c r="K180" s="645"/>
      <c r="L180" s="191">
        <v>13986.75</v>
      </c>
      <c r="M180" s="646"/>
      <c r="N180" s="646"/>
      <c r="O180" s="640"/>
      <c r="P180" s="637"/>
      <c r="Q180" s="637"/>
      <c r="R180" s="637"/>
      <c r="S180" s="637"/>
      <c r="T180" s="637"/>
      <c r="U180" s="637"/>
      <c r="V180" s="640"/>
      <c r="W180" s="193"/>
      <c r="X180" s="193"/>
      <c r="Y180" s="193"/>
      <c r="Z180" s="193"/>
    </row>
    <row r="181" spans="1:27" customFormat="1" ht="41.65" customHeight="1">
      <c r="A181" s="646"/>
      <c r="B181" s="646"/>
      <c r="C181" s="649"/>
      <c r="D181" s="735"/>
      <c r="E181" s="700"/>
      <c r="F181" s="242"/>
      <c r="G181" s="234" t="s">
        <v>2001</v>
      </c>
      <c r="H181" s="195" t="s">
        <v>1671</v>
      </c>
      <c r="I181" s="645"/>
      <c r="J181" s="191">
        <v>13405</v>
      </c>
      <c r="K181" s="645"/>
      <c r="L181" s="191">
        <v>11394.25</v>
      </c>
      <c r="M181" s="646"/>
      <c r="N181" s="646"/>
      <c r="O181" s="640"/>
      <c r="P181" s="637"/>
      <c r="Q181" s="637"/>
      <c r="R181" s="637"/>
      <c r="S181" s="637"/>
      <c r="T181" s="637"/>
      <c r="U181" s="637"/>
      <c r="V181" s="640"/>
      <c r="W181" s="193"/>
      <c r="X181" s="193"/>
      <c r="Y181" s="193"/>
      <c r="Z181" s="193"/>
    </row>
    <row r="182" spans="1:27" customFormat="1" ht="24.75" customHeight="1">
      <c r="A182" s="646"/>
      <c r="B182" s="646"/>
      <c r="C182" s="649"/>
      <c r="D182" s="735"/>
      <c r="E182" s="700"/>
      <c r="F182" s="242"/>
      <c r="G182" s="234" t="s">
        <v>2002</v>
      </c>
      <c r="H182" s="190" t="s">
        <v>1737</v>
      </c>
      <c r="I182" s="645"/>
      <c r="J182" s="191">
        <v>24905</v>
      </c>
      <c r="K182" s="645"/>
      <c r="L182" s="191">
        <v>21169.25</v>
      </c>
      <c r="M182" s="646"/>
      <c r="N182" s="646"/>
      <c r="O182" s="640"/>
      <c r="P182" s="637"/>
      <c r="Q182" s="637"/>
      <c r="R182" s="637"/>
      <c r="S182" s="637"/>
      <c r="T182" s="637"/>
      <c r="U182" s="637"/>
      <c r="V182" s="640"/>
      <c r="W182" s="193"/>
      <c r="X182" s="193"/>
      <c r="Y182" s="193"/>
      <c r="Z182" s="193"/>
    </row>
    <row r="183" spans="1:27" customFormat="1" ht="26.25" customHeight="1">
      <c r="A183" s="647"/>
      <c r="B183" s="647"/>
      <c r="C183" s="650"/>
      <c r="D183" s="736"/>
      <c r="E183" s="701"/>
      <c r="F183" s="243"/>
      <c r="G183" s="234" t="s">
        <v>2003</v>
      </c>
      <c r="H183" s="190" t="s">
        <v>1737</v>
      </c>
      <c r="I183" s="654"/>
      <c r="J183" s="191">
        <v>24805</v>
      </c>
      <c r="K183" s="654"/>
      <c r="L183" s="191">
        <v>21084.25</v>
      </c>
      <c r="M183" s="647"/>
      <c r="N183" s="647"/>
      <c r="O183" s="641"/>
      <c r="P183" s="638"/>
      <c r="Q183" s="638"/>
      <c r="R183" s="638"/>
      <c r="S183" s="638"/>
      <c r="T183" s="638"/>
      <c r="U183" s="638"/>
      <c r="V183" s="641"/>
      <c r="W183" s="193"/>
      <c r="X183" s="193"/>
      <c r="Y183" s="193"/>
      <c r="Z183" s="193"/>
    </row>
    <row r="184" spans="1:27" customFormat="1" ht="25.5" customHeight="1">
      <c r="A184" s="636">
        <v>51</v>
      </c>
      <c r="B184" s="648" t="s">
        <v>2004</v>
      </c>
      <c r="C184" s="648" t="s">
        <v>1922</v>
      </c>
      <c r="D184" s="734" t="s">
        <v>2005</v>
      </c>
      <c r="E184" s="754" t="s">
        <v>2006</v>
      </c>
      <c r="F184" s="233" t="s">
        <v>2007</v>
      </c>
      <c r="G184" s="196"/>
      <c r="H184" s="190" t="s">
        <v>1543</v>
      </c>
      <c r="I184" s="644">
        <v>209368</v>
      </c>
      <c r="J184" s="191">
        <v>82419</v>
      </c>
      <c r="K184" s="644">
        <v>177962.8</v>
      </c>
      <c r="L184" s="191">
        <v>70056.149999999994</v>
      </c>
      <c r="M184" s="636">
        <v>18</v>
      </c>
      <c r="N184" s="639" t="s">
        <v>1926</v>
      </c>
      <c r="O184" s="639" t="s">
        <v>1530</v>
      </c>
      <c r="P184" s="636" t="s">
        <v>1996</v>
      </c>
      <c r="Q184" s="636" t="s">
        <v>1978</v>
      </c>
      <c r="R184" s="636" t="s">
        <v>1978</v>
      </c>
      <c r="S184" s="636" t="s">
        <v>2008</v>
      </c>
      <c r="T184" s="636" t="s">
        <v>1927</v>
      </c>
      <c r="U184" s="636" t="s">
        <v>1927</v>
      </c>
      <c r="V184" s="639" t="s">
        <v>1509</v>
      </c>
      <c r="W184" s="193"/>
      <c r="X184" s="193"/>
      <c r="Y184" s="193"/>
      <c r="Z184" s="193"/>
    </row>
    <row r="185" spans="1:27" customFormat="1" ht="18" customHeight="1">
      <c r="A185" s="646"/>
      <c r="B185" s="646"/>
      <c r="C185" s="649"/>
      <c r="D185" s="735"/>
      <c r="E185" s="755"/>
      <c r="F185" s="241"/>
      <c r="G185" s="234" t="s">
        <v>2009</v>
      </c>
      <c r="H185" s="190" t="s">
        <v>1543</v>
      </c>
      <c r="I185" s="645"/>
      <c r="J185" s="191">
        <v>57064</v>
      </c>
      <c r="K185" s="645"/>
      <c r="L185" s="191">
        <v>48504.4</v>
      </c>
      <c r="M185" s="646"/>
      <c r="N185" s="646"/>
      <c r="O185" s="640"/>
      <c r="P185" s="637"/>
      <c r="Q185" s="637"/>
      <c r="R185" s="637"/>
      <c r="S185" s="637"/>
      <c r="T185" s="637"/>
      <c r="U185" s="637"/>
      <c r="V185" s="640"/>
      <c r="W185" s="193"/>
      <c r="X185" s="193"/>
      <c r="Y185" s="193"/>
      <c r="Z185" s="193"/>
    </row>
    <row r="186" spans="1:27" customFormat="1" ht="23.65" customHeight="1">
      <c r="A186" s="647"/>
      <c r="B186" s="647"/>
      <c r="C186" s="733"/>
      <c r="D186" s="736"/>
      <c r="E186" s="756"/>
      <c r="F186" s="243"/>
      <c r="G186" s="231" t="s">
        <v>2010</v>
      </c>
      <c r="H186" s="190" t="s">
        <v>1550</v>
      </c>
      <c r="I186" s="654"/>
      <c r="J186" s="191">
        <v>69885</v>
      </c>
      <c r="K186" s="654"/>
      <c r="L186" s="191">
        <v>59402.25</v>
      </c>
      <c r="M186" s="647"/>
      <c r="N186" s="647"/>
      <c r="O186" s="641"/>
      <c r="P186" s="638"/>
      <c r="Q186" s="638"/>
      <c r="R186" s="638"/>
      <c r="S186" s="638"/>
      <c r="T186" s="638"/>
      <c r="U186" s="638"/>
      <c r="V186" s="641"/>
      <c r="W186" s="193"/>
      <c r="X186" s="193"/>
      <c r="Y186" s="193"/>
      <c r="Z186" s="193"/>
    </row>
    <row r="187" spans="1:27" customFormat="1" ht="39.75" customHeight="1">
      <c r="A187" s="578">
        <v>52</v>
      </c>
      <c r="B187" s="747" t="s">
        <v>2011</v>
      </c>
      <c r="C187" s="749" t="s">
        <v>1922</v>
      </c>
      <c r="D187" s="585" t="s">
        <v>2012</v>
      </c>
      <c r="E187" s="585" t="s">
        <v>2013</v>
      </c>
      <c r="F187" s="173" t="s">
        <v>2014</v>
      </c>
      <c r="G187" s="174"/>
      <c r="H187" s="244" t="s">
        <v>1914</v>
      </c>
      <c r="I187" s="752">
        <v>210350</v>
      </c>
      <c r="J187" s="198">
        <v>105325</v>
      </c>
      <c r="K187" s="644">
        <v>178797.5</v>
      </c>
      <c r="L187" s="198">
        <v>89526.25</v>
      </c>
      <c r="M187" s="744">
        <v>15</v>
      </c>
      <c r="N187" s="744" t="s">
        <v>1503</v>
      </c>
      <c r="O187" s="744" t="s">
        <v>1530</v>
      </c>
      <c r="P187" s="744" t="s">
        <v>2015</v>
      </c>
      <c r="Q187" s="744" t="s">
        <v>2015</v>
      </c>
      <c r="R187" s="744" t="s">
        <v>2015</v>
      </c>
      <c r="S187" s="744" t="s">
        <v>2016</v>
      </c>
      <c r="T187" s="744" t="s">
        <v>370</v>
      </c>
      <c r="U187" s="744" t="s">
        <v>451</v>
      </c>
      <c r="V187" s="585" t="s">
        <v>1509</v>
      </c>
      <c r="W187" s="193"/>
      <c r="X187" s="193"/>
      <c r="Y187" s="193"/>
      <c r="Z187" s="193"/>
    </row>
    <row r="188" spans="1:27" customFormat="1" ht="27.75" customHeight="1">
      <c r="A188" s="578"/>
      <c r="B188" s="748"/>
      <c r="C188" s="750"/>
      <c r="D188" s="751"/>
      <c r="E188" s="751"/>
      <c r="F188" s="173"/>
      <c r="G188" s="174" t="s">
        <v>2017</v>
      </c>
      <c r="H188" s="244" t="s">
        <v>1543</v>
      </c>
      <c r="I188" s="753"/>
      <c r="J188" s="198">
        <v>105025</v>
      </c>
      <c r="K188" s="645"/>
      <c r="L188" s="198">
        <v>89271.25</v>
      </c>
      <c r="M188" s="634"/>
      <c r="N188" s="634"/>
      <c r="O188" s="634"/>
      <c r="P188" s="634"/>
      <c r="Q188" s="634"/>
      <c r="R188" s="634"/>
      <c r="S188" s="634"/>
      <c r="T188" s="634"/>
      <c r="U188" s="634"/>
      <c r="V188" s="745"/>
      <c r="W188" s="193"/>
      <c r="X188" s="193"/>
      <c r="Y188" s="193"/>
      <c r="Z188" s="193"/>
    </row>
    <row r="189" spans="1:27" customFormat="1" ht="38.25" customHeight="1">
      <c r="A189" s="658">
        <v>53</v>
      </c>
      <c r="B189" s="648" t="s">
        <v>2018</v>
      </c>
      <c r="C189" s="746" t="s">
        <v>2019</v>
      </c>
      <c r="D189" s="737" t="s">
        <v>2020</v>
      </c>
      <c r="E189" s="731" t="s">
        <v>2021</v>
      </c>
      <c r="F189" s="245" t="s">
        <v>2022</v>
      </c>
      <c r="G189" s="201"/>
      <c r="H189" s="190" t="s">
        <v>1529</v>
      </c>
      <c r="I189" s="644">
        <v>79200</v>
      </c>
      <c r="J189" s="191">
        <v>47000</v>
      </c>
      <c r="K189" s="644">
        <v>67320</v>
      </c>
      <c r="L189" s="191">
        <v>39950</v>
      </c>
      <c r="M189" s="658">
        <v>18</v>
      </c>
      <c r="N189" s="655" t="s">
        <v>1915</v>
      </c>
      <c r="O189" s="655" t="s">
        <v>1637</v>
      </c>
      <c r="P189" s="658" t="s">
        <v>1978</v>
      </c>
      <c r="Q189" s="658" t="s">
        <v>1979</v>
      </c>
      <c r="R189" s="658" t="s">
        <v>1979</v>
      </c>
      <c r="S189" s="655" t="s">
        <v>2023</v>
      </c>
      <c r="T189" s="658" t="s">
        <v>1927</v>
      </c>
      <c r="U189" s="658" t="s">
        <v>1191</v>
      </c>
      <c r="V189" s="658" t="s">
        <v>1509</v>
      </c>
      <c r="W189" s="193"/>
      <c r="X189" s="193"/>
      <c r="Y189" s="193"/>
      <c r="Z189" s="193"/>
      <c r="AA189" s="193"/>
    </row>
    <row r="190" spans="1:27" customFormat="1" ht="40.5" customHeight="1">
      <c r="A190" s="647"/>
      <c r="B190" s="647"/>
      <c r="C190" s="650"/>
      <c r="D190" s="736"/>
      <c r="E190" s="647"/>
      <c r="F190" s="237"/>
      <c r="G190" s="246" t="s">
        <v>2024</v>
      </c>
      <c r="H190" s="226" t="s">
        <v>1550</v>
      </c>
      <c r="I190" s="654"/>
      <c r="J190" s="191">
        <v>32200</v>
      </c>
      <c r="K190" s="654"/>
      <c r="L190" s="191">
        <v>27370</v>
      </c>
      <c r="M190" s="647"/>
      <c r="N190" s="647"/>
      <c r="O190" s="641"/>
      <c r="P190" s="742"/>
      <c r="Q190" s="742"/>
      <c r="R190" s="742"/>
      <c r="S190" s="743"/>
      <c r="T190" s="742"/>
      <c r="U190" s="742"/>
      <c r="V190" s="638"/>
      <c r="W190" s="193"/>
      <c r="X190" s="193"/>
      <c r="Y190" s="193"/>
      <c r="Z190" s="193"/>
      <c r="AA190" s="193"/>
    </row>
    <row r="191" spans="1:27" customFormat="1" ht="27.75" customHeight="1">
      <c r="A191" s="636">
        <v>54</v>
      </c>
      <c r="B191" s="648" t="s">
        <v>2025</v>
      </c>
      <c r="C191" s="648" t="s">
        <v>2019</v>
      </c>
      <c r="D191" s="734" t="s">
        <v>2026</v>
      </c>
      <c r="E191" s="683" t="s">
        <v>2027</v>
      </c>
      <c r="F191" s="188" t="s">
        <v>2028</v>
      </c>
      <c r="G191" s="189"/>
      <c r="H191" s="190" t="s">
        <v>1645</v>
      </c>
      <c r="I191" s="644">
        <v>74725</v>
      </c>
      <c r="J191" s="191">
        <v>46655</v>
      </c>
      <c r="K191" s="644">
        <v>63516.25</v>
      </c>
      <c r="L191" s="191">
        <v>39656.75</v>
      </c>
      <c r="M191" s="636">
        <v>15</v>
      </c>
      <c r="N191" s="639" t="s">
        <v>2029</v>
      </c>
      <c r="O191" s="639" t="s">
        <v>1504</v>
      </c>
      <c r="P191" s="683" t="s">
        <v>1990</v>
      </c>
      <c r="Q191" s="683" t="s">
        <v>2030</v>
      </c>
      <c r="R191" s="683" t="s">
        <v>2030</v>
      </c>
      <c r="S191" s="639" t="s">
        <v>2031</v>
      </c>
      <c r="T191" s="636" t="s">
        <v>2032</v>
      </c>
      <c r="U191" s="636" t="s">
        <v>2033</v>
      </c>
      <c r="V191" s="636" t="s">
        <v>1730</v>
      </c>
      <c r="W191" s="193"/>
      <c r="X191" s="193"/>
      <c r="Y191" s="193"/>
      <c r="Z191" s="193"/>
      <c r="AA191" s="193"/>
    </row>
    <row r="192" spans="1:27" customFormat="1" ht="30" customHeight="1">
      <c r="A192" s="647"/>
      <c r="B192" s="647"/>
      <c r="C192" s="650"/>
      <c r="D192" s="736"/>
      <c r="E192" s="647"/>
      <c r="F192" s="194"/>
      <c r="G192" s="196" t="s">
        <v>2034</v>
      </c>
      <c r="H192" s="190" t="s">
        <v>1529</v>
      </c>
      <c r="I192" s="654"/>
      <c r="J192" s="191">
        <v>28070</v>
      </c>
      <c r="K192" s="654"/>
      <c r="L192" s="191">
        <v>23859.5</v>
      </c>
      <c r="M192" s="647"/>
      <c r="N192" s="647"/>
      <c r="O192" s="641"/>
      <c r="P192" s="652"/>
      <c r="Q192" s="652"/>
      <c r="R192" s="652"/>
      <c r="S192" s="641"/>
      <c r="T192" s="638"/>
      <c r="U192" s="638"/>
      <c r="V192" s="638"/>
      <c r="W192" s="193"/>
      <c r="X192" s="193"/>
      <c r="Y192" s="193"/>
      <c r="Z192" s="193"/>
      <c r="AA192" s="193"/>
    </row>
    <row r="193" spans="1:27" customFormat="1" ht="96">
      <c r="A193" s="636">
        <v>55</v>
      </c>
      <c r="B193" s="648" t="s">
        <v>2035</v>
      </c>
      <c r="C193" s="648" t="s">
        <v>2019</v>
      </c>
      <c r="D193" s="639" t="s">
        <v>2036</v>
      </c>
      <c r="E193" s="683" t="s">
        <v>2037</v>
      </c>
      <c r="F193" s="240" t="s">
        <v>2038</v>
      </c>
      <c r="G193" s="196"/>
      <c r="H193" s="190" t="s">
        <v>1590</v>
      </c>
      <c r="I193" s="644">
        <v>64939</v>
      </c>
      <c r="J193" s="191">
        <v>24183</v>
      </c>
      <c r="K193" s="644">
        <v>55198.15</v>
      </c>
      <c r="L193" s="191">
        <v>20555.55</v>
      </c>
      <c r="M193" s="636">
        <v>18</v>
      </c>
      <c r="N193" s="639" t="s">
        <v>1600</v>
      </c>
      <c r="O193" s="639" t="s">
        <v>1591</v>
      </c>
      <c r="P193" s="636" t="s">
        <v>1960</v>
      </c>
      <c r="Q193" s="636" t="s">
        <v>2039</v>
      </c>
      <c r="R193" s="636" t="s">
        <v>2039</v>
      </c>
      <c r="S193" s="639" t="s">
        <v>2040</v>
      </c>
      <c r="T193" s="636" t="s">
        <v>2041</v>
      </c>
      <c r="U193" s="636" t="s">
        <v>1949</v>
      </c>
      <c r="V193" s="636" t="s">
        <v>1509</v>
      </c>
      <c r="W193" s="193"/>
      <c r="X193" s="193"/>
      <c r="Y193" s="193"/>
      <c r="Z193" s="193"/>
      <c r="AA193" s="193"/>
    </row>
    <row r="194" spans="1:27" customFormat="1" ht="48">
      <c r="A194" s="646"/>
      <c r="B194" s="646"/>
      <c r="C194" s="649"/>
      <c r="D194" s="651"/>
      <c r="E194" s="700"/>
      <c r="F194" s="216"/>
      <c r="G194" s="234" t="s">
        <v>2042</v>
      </c>
      <c r="H194" s="190" t="s">
        <v>1590</v>
      </c>
      <c r="I194" s="645"/>
      <c r="J194" s="191">
        <v>20175</v>
      </c>
      <c r="K194" s="645"/>
      <c r="L194" s="191">
        <v>17148.75</v>
      </c>
      <c r="M194" s="646"/>
      <c r="N194" s="646"/>
      <c r="O194" s="640"/>
      <c r="P194" s="637"/>
      <c r="Q194" s="637"/>
      <c r="R194" s="637"/>
      <c r="S194" s="640"/>
      <c r="T194" s="637"/>
      <c r="U194" s="637"/>
      <c r="V194" s="637"/>
      <c r="W194" s="193"/>
      <c r="X194" s="193"/>
      <c r="Y194" s="193"/>
      <c r="Z194" s="193"/>
      <c r="AA194" s="193"/>
    </row>
    <row r="195" spans="1:27" customFormat="1" ht="24" customHeight="1">
      <c r="A195" s="647"/>
      <c r="B195" s="647"/>
      <c r="C195" s="650"/>
      <c r="D195" s="652"/>
      <c r="E195" s="701"/>
      <c r="F195" s="222"/>
      <c r="G195" s="231" t="s">
        <v>2043</v>
      </c>
      <c r="H195" s="190" t="s">
        <v>1529</v>
      </c>
      <c r="I195" s="654"/>
      <c r="J195" s="191">
        <v>20581</v>
      </c>
      <c r="K195" s="654"/>
      <c r="L195" s="191">
        <v>17493.849999999999</v>
      </c>
      <c r="M195" s="647"/>
      <c r="N195" s="647"/>
      <c r="O195" s="641"/>
      <c r="P195" s="638"/>
      <c r="Q195" s="638"/>
      <c r="R195" s="638"/>
      <c r="S195" s="641"/>
      <c r="T195" s="638"/>
      <c r="U195" s="638"/>
      <c r="V195" s="638"/>
      <c r="W195" s="193"/>
      <c r="X195" s="193"/>
      <c r="Y195" s="193"/>
      <c r="Z195" s="193"/>
      <c r="AA195" s="193"/>
    </row>
    <row r="196" spans="1:27" customFormat="1" ht="54" customHeight="1">
      <c r="A196" s="636">
        <v>56</v>
      </c>
      <c r="B196" s="648" t="s">
        <v>2044</v>
      </c>
      <c r="C196" s="648" t="s">
        <v>2019</v>
      </c>
      <c r="D196" s="734" t="s">
        <v>2045</v>
      </c>
      <c r="E196" s="683" t="s">
        <v>2046</v>
      </c>
      <c r="F196" s="247" t="s">
        <v>2047</v>
      </c>
      <c r="G196" s="189"/>
      <c r="H196" s="190" t="s">
        <v>1550</v>
      </c>
      <c r="I196" s="644">
        <v>67344</v>
      </c>
      <c r="J196" s="191">
        <v>37638</v>
      </c>
      <c r="K196" s="644">
        <v>57242.400000000001</v>
      </c>
      <c r="L196" s="191">
        <v>31992.3</v>
      </c>
      <c r="M196" s="636">
        <v>15</v>
      </c>
      <c r="N196" s="639" t="s">
        <v>1663</v>
      </c>
      <c r="O196" s="639" t="s">
        <v>1530</v>
      </c>
      <c r="P196" s="636" t="s">
        <v>2048</v>
      </c>
      <c r="Q196" s="636" t="s">
        <v>2048</v>
      </c>
      <c r="R196" s="636" t="s">
        <v>2048</v>
      </c>
      <c r="S196" s="639" t="s">
        <v>2049</v>
      </c>
      <c r="T196" s="636" t="s">
        <v>1905</v>
      </c>
      <c r="U196" s="636" t="s">
        <v>1981</v>
      </c>
      <c r="V196" s="636" t="s">
        <v>1730</v>
      </c>
      <c r="W196" s="193"/>
      <c r="X196" s="193"/>
      <c r="Y196" s="193"/>
      <c r="Z196" s="193"/>
      <c r="AA196" s="193"/>
    </row>
    <row r="197" spans="1:27" customFormat="1" ht="30.75" customHeight="1">
      <c r="A197" s="647"/>
      <c r="B197" s="647"/>
      <c r="C197" s="650"/>
      <c r="D197" s="736"/>
      <c r="E197" s="647"/>
      <c r="F197" s="194"/>
      <c r="G197" s="195" t="s">
        <v>2050</v>
      </c>
      <c r="H197" s="190" t="s">
        <v>1543</v>
      </c>
      <c r="I197" s="654"/>
      <c r="J197" s="191">
        <v>29706</v>
      </c>
      <c r="K197" s="654"/>
      <c r="L197" s="191">
        <v>25250.1</v>
      </c>
      <c r="M197" s="647"/>
      <c r="N197" s="647"/>
      <c r="O197" s="641"/>
      <c r="P197" s="638"/>
      <c r="Q197" s="638"/>
      <c r="R197" s="638"/>
      <c r="S197" s="641"/>
      <c r="T197" s="638"/>
      <c r="U197" s="638"/>
      <c r="V197" s="638"/>
      <c r="W197" s="193"/>
      <c r="X197" s="193"/>
      <c r="Y197" s="193"/>
      <c r="Z197" s="193"/>
      <c r="AA197" s="193"/>
    </row>
    <row r="198" spans="1:27" customFormat="1" ht="18.75" customHeight="1">
      <c r="A198" s="658">
        <v>57</v>
      </c>
      <c r="B198" s="648" t="s">
        <v>2051</v>
      </c>
      <c r="C198" s="648" t="s">
        <v>2019</v>
      </c>
      <c r="D198" s="737" t="s">
        <v>2052</v>
      </c>
      <c r="E198" s="731" t="s">
        <v>2053</v>
      </c>
      <c r="F198" s="200" t="s">
        <v>2054</v>
      </c>
      <c r="G198" s="201"/>
      <c r="H198" s="190" t="s">
        <v>1512</v>
      </c>
      <c r="I198" s="644">
        <v>77000</v>
      </c>
      <c r="J198" s="191">
        <v>30500</v>
      </c>
      <c r="K198" s="644">
        <v>65450</v>
      </c>
      <c r="L198" s="191">
        <v>25925</v>
      </c>
      <c r="M198" s="658">
        <v>12</v>
      </c>
      <c r="N198" s="655" t="s">
        <v>1926</v>
      </c>
      <c r="O198" s="655" t="s">
        <v>1504</v>
      </c>
      <c r="P198" s="658" t="s">
        <v>1996</v>
      </c>
      <c r="Q198" s="658" t="s">
        <v>1978</v>
      </c>
      <c r="R198" s="658" t="s">
        <v>1978</v>
      </c>
      <c r="S198" s="655" t="s">
        <v>2055</v>
      </c>
      <c r="T198" s="658" t="s">
        <v>1927</v>
      </c>
      <c r="U198" s="658" t="s">
        <v>1949</v>
      </c>
      <c r="V198" s="655" t="s">
        <v>1730</v>
      </c>
      <c r="W198" s="193"/>
      <c r="X198" s="193"/>
      <c r="Y198" s="193"/>
      <c r="Z198" s="193"/>
      <c r="AA198" s="193"/>
    </row>
    <row r="199" spans="1:27" customFormat="1" ht="24">
      <c r="A199" s="646"/>
      <c r="B199" s="646"/>
      <c r="C199" s="649"/>
      <c r="D199" s="735"/>
      <c r="E199" s="700"/>
      <c r="F199" s="210"/>
      <c r="G199" s="206" t="s">
        <v>2056</v>
      </c>
      <c r="H199" s="248" t="s">
        <v>1720</v>
      </c>
      <c r="I199" s="645"/>
      <c r="J199" s="191">
        <v>15500</v>
      </c>
      <c r="K199" s="645"/>
      <c r="L199" s="191">
        <v>13175</v>
      </c>
      <c r="M199" s="646"/>
      <c r="N199" s="646"/>
      <c r="O199" s="656"/>
      <c r="P199" s="711"/>
      <c r="Q199" s="711"/>
      <c r="R199" s="711"/>
      <c r="S199" s="656"/>
      <c r="T199" s="711"/>
      <c r="U199" s="711"/>
      <c r="V199" s="656"/>
      <c r="W199" s="193"/>
      <c r="X199" s="193"/>
      <c r="Y199" s="193"/>
      <c r="Z199" s="193"/>
      <c r="AA199" s="193"/>
    </row>
    <row r="200" spans="1:27" customFormat="1" ht="18.75" customHeight="1">
      <c r="A200" s="646"/>
      <c r="B200" s="646"/>
      <c r="C200" s="649"/>
      <c r="D200" s="735"/>
      <c r="E200" s="700"/>
      <c r="F200" s="225"/>
      <c r="G200" s="206" t="s">
        <v>2057</v>
      </c>
      <c r="H200" s="190" t="s">
        <v>1512</v>
      </c>
      <c r="I200" s="645"/>
      <c r="J200" s="249">
        <v>15500</v>
      </c>
      <c r="K200" s="645"/>
      <c r="L200" s="191">
        <v>13175</v>
      </c>
      <c r="M200" s="646"/>
      <c r="N200" s="646"/>
      <c r="O200" s="656"/>
      <c r="P200" s="711"/>
      <c r="Q200" s="711"/>
      <c r="R200" s="711"/>
      <c r="S200" s="656"/>
      <c r="T200" s="711"/>
      <c r="U200" s="711"/>
      <c r="V200" s="656"/>
      <c r="W200" s="193"/>
      <c r="X200" s="193"/>
      <c r="Y200" s="193"/>
      <c r="Z200" s="193"/>
      <c r="AA200" s="193"/>
    </row>
    <row r="201" spans="1:27" customFormat="1" ht="23.65" customHeight="1">
      <c r="A201" s="647"/>
      <c r="B201" s="647"/>
      <c r="C201" s="650"/>
      <c r="D201" s="736"/>
      <c r="E201" s="701"/>
      <c r="F201" s="211"/>
      <c r="G201" s="206" t="s">
        <v>2058</v>
      </c>
      <c r="H201" s="190" t="s">
        <v>1512</v>
      </c>
      <c r="I201" s="654"/>
      <c r="J201" s="249">
        <v>15500</v>
      </c>
      <c r="K201" s="654"/>
      <c r="L201" s="191">
        <v>13175</v>
      </c>
      <c r="M201" s="647"/>
      <c r="N201" s="647"/>
      <c r="O201" s="690"/>
      <c r="P201" s="691"/>
      <c r="Q201" s="691"/>
      <c r="R201" s="691"/>
      <c r="S201" s="690"/>
      <c r="T201" s="691"/>
      <c r="U201" s="691"/>
      <c r="V201" s="690"/>
      <c r="W201" s="193"/>
      <c r="X201" s="193"/>
      <c r="Y201" s="193"/>
      <c r="Z201" s="193"/>
      <c r="AA201" s="193"/>
    </row>
    <row r="202" spans="1:27" customFormat="1" ht="72">
      <c r="A202" s="636">
        <v>58</v>
      </c>
      <c r="B202" s="648" t="s">
        <v>2059</v>
      </c>
      <c r="C202" s="648" t="s">
        <v>2019</v>
      </c>
      <c r="D202" s="734" t="s">
        <v>2060</v>
      </c>
      <c r="E202" s="683" t="s">
        <v>2061</v>
      </c>
      <c r="F202" s="250" t="s">
        <v>2062</v>
      </c>
      <c r="G202" s="196"/>
      <c r="H202" s="190" t="s">
        <v>1529</v>
      </c>
      <c r="I202" s="644">
        <v>79641.759999999995</v>
      </c>
      <c r="J202" s="251">
        <v>41420.92</v>
      </c>
      <c r="K202" s="644">
        <v>67695.490000000005</v>
      </c>
      <c r="L202" s="191">
        <v>35207.78</v>
      </c>
      <c r="M202" s="636">
        <v>14</v>
      </c>
      <c r="N202" s="639" t="s">
        <v>1663</v>
      </c>
      <c r="O202" s="639" t="s">
        <v>1530</v>
      </c>
      <c r="P202" s="683" t="s">
        <v>2063</v>
      </c>
      <c r="Q202" s="683" t="s">
        <v>2063</v>
      </c>
      <c r="R202" s="683" t="s">
        <v>2063</v>
      </c>
      <c r="S202" s="639" t="s">
        <v>2064</v>
      </c>
      <c r="T202" s="636" t="s">
        <v>2065</v>
      </c>
      <c r="U202" s="636" t="s">
        <v>1919</v>
      </c>
      <c r="V202" s="636" t="s">
        <v>1730</v>
      </c>
      <c r="W202" s="193"/>
      <c r="X202" s="193"/>
      <c r="Y202" s="193"/>
      <c r="Z202" s="193"/>
      <c r="AA202" s="193"/>
    </row>
    <row r="203" spans="1:27" customFormat="1" ht="66.75" customHeight="1">
      <c r="A203" s="647"/>
      <c r="B203" s="647"/>
      <c r="C203" s="650"/>
      <c r="D203" s="736"/>
      <c r="E203" s="647"/>
      <c r="F203" s="194"/>
      <c r="G203" s="196" t="s">
        <v>2066</v>
      </c>
      <c r="H203" s="190" t="s">
        <v>1536</v>
      </c>
      <c r="I203" s="654"/>
      <c r="J203" s="191">
        <v>38220.839999999997</v>
      </c>
      <c r="K203" s="654"/>
      <c r="L203" s="191">
        <v>32487.71</v>
      </c>
      <c r="M203" s="647"/>
      <c r="N203" s="647"/>
      <c r="O203" s="641"/>
      <c r="P203" s="652"/>
      <c r="Q203" s="652"/>
      <c r="R203" s="652"/>
      <c r="S203" s="641"/>
      <c r="T203" s="638"/>
      <c r="U203" s="638"/>
      <c r="V203" s="638"/>
      <c r="W203" s="193"/>
      <c r="X203" s="193"/>
      <c r="Y203" s="193"/>
      <c r="Z203" s="193"/>
      <c r="AA203" s="193"/>
    </row>
    <row r="204" spans="1:27" customFormat="1" ht="60">
      <c r="A204" s="636">
        <v>59</v>
      </c>
      <c r="B204" s="648" t="s">
        <v>2067</v>
      </c>
      <c r="C204" s="648" t="s">
        <v>2019</v>
      </c>
      <c r="D204" s="734" t="s">
        <v>2068</v>
      </c>
      <c r="E204" s="683" t="s">
        <v>2069</v>
      </c>
      <c r="F204" s="252" t="s">
        <v>2070</v>
      </c>
      <c r="G204" s="196"/>
      <c r="H204" s="195" t="s">
        <v>1671</v>
      </c>
      <c r="I204" s="644">
        <v>80000</v>
      </c>
      <c r="J204" s="191">
        <v>38000</v>
      </c>
      <c r="K204" s="644">
        <v>68000</v>
      </c>
      <c r="L204" s="191">
        <v>32300</v>
      </c>
      <c r="M204" s="636">
        <v>13</v>
      </c>
      <c r="N204" s="639" t="s">
        <v>1663</v>
      </c>
      <c r="O204" s="639" t="s">
        <v>1530</v>
      </c>
      <c r="P204" s="636" t="s">
        <v>1927</v>
      </c>
      <c r="Q204" s="636" t="s">
        <v>1927</v>
      </c>
      <c r="R204" s="636" t="s">
        <v>1927</v>
      </c>
      <c r="S204" s="639" t="s">
        <v>2071</v>
      </c>
      <c r="T204" s="636" t="s">
        <v>1905</v>
      </c>
      <c r="U204" s="636" t="s">
        <v>1981</v>
      </c>
      <c r="V204" s="636" t="s">
        <v>1730</v>
      </c>
      <c r="W204" s="193"/>
      <c r="X204" s="193"/>
      <c r="Y204" s="193"/>
      <c r="Z204" s="193"/>
      <c r="AA204" s="193"/>
    </row>
    <row r="205" spans="1:27" customFormat="1" ht="18" customHeight="1">
      <c r="A205" s="647"/>
      <c r="B205" s="647"/>
      <c r="C205" s="650"/>
      <c r="D205" s="740"/>
      <c r="E205" s="741"/>
      <c r="F205" s="194"/>
      <c r="G205" s="196" t="s">
        <v>2072</v>
      </c>
      <c r="H205" s="190" t="s">
        <v>1512</v>
      </c>
      <c r="I205" s="654"/>
      <c r="J205" s="191">
        <v>42000</v>
      </c>
      <c r="K205" s="654"/>
      <c r="L205" s="191">
        <v>35700</v>
      </c>
      <c r="M205" s="647"/>
      <c r="N205" s="647"/>
      <c r="O205" s="641"/>
      <c r="P205" s="638"/>
      <c r="Q205" s="638"/>
      <c r="R205" s="638"/>
      <c r="S205" s="641"/>
      <c r="T205" s="638"/>
      <c r="U205" s="638"/>
      <c r="V205" s="638"/>
      <c r="W205" s="193"/>
      <c r="X205" s="193"/>
      <c r="Y205" s="193"/>
      <c r="Z205" s="193"/>
      <c r="AA205" s="193"/>
    </row>
    <row r="206" spans="1:27" customFormat="1" ht="18" customHeight="1">
      <c r="A206" s="658">
        <v>60</v>
      </c>
      <c r="B206" s="648" t="s">
        <v>2073</v>
      </c>
      <c r="C206" s="648" t="s">
        <v>2019</v>
      </c>
      <c r="D206" s="737" t="s">
        <v>2074</v>
      </c>
      <c r="E206" s="731" t="s">
        <v>2075</v>
      </c>
      <c r="F206" s="237" t="s">
        <v>2076</v>
      </c>
      <c r="G206" s="238"/>
      <c r="H206" s="190" t="s">
        <v>1512</v>
      </c>
      <c r="I206" s="644">
        <v>70400</v>
      </c>
      <c r="J206" s="191">
        <v>34500</v>
      </c>
      <c r="K206" s="644">
        <v>59840</v>
      </c>
      <c r="L206" s="191">
        <v>29325</v>
      </c>
      <c r="M206" s="658">
        <v>12</v>
      </c>
      <c r="N206" s="655" t="s">
        <v>1915</v>
      </c>
      <c r="O206" s="655" t="s">
        <v>1637</v>
      </c>
      <c r="P206" s="658" t="s">
        <v>1978</v>
      </c>
      <c r="Q206" s="658" t="s">
        <v>1979</v>
      </c>
      <c r="R206" s="658" t="s">
        <v>1979</v>
      </c>
      <c r="S206" s="655" t="s">
        <v>2077</v>
      </c>
      <c r="T206" s="658" t="s">
        <v>1927</v>
      </c>
      <c r="U206" s="658" t="s">
        <v>2041</v>
      </c>
      <c r="V206" s="658" t="s">
        <v>1509</v>
      </c>
      <c r="W206" s="193"/>
      <c r="X206" s="193"/>
      <c r="Y206" s="193"/>
      <c r="Z206" s="193"/>
      <c r="AA206" s="193"/>
    </row>
    <row r="207" spans="1:27" customFormat="1" ht="24">
      <c r="A207" s="647"/>
      <c r="B207" s="647"/>
      <c r="C207" s="650"/>
      <c r="D207" s="736"/>
      <c r="E207" s="647"/>
      <c r="F207" s="237"/>
      <c r="G207" s="238" t="s">
        <v>2078</v>
      </c>
      <c r="H207" s="226" t="s">
        <v>1720</v>
      </c>
      <c r="I207" s="654"/>
      <c r="J207" s="191">
        <v>35900</v>
      </c>
      <c r="K207" s="654"/>
      <c r="L207" s="191">
        <v>30515</v>
      </c>
      <c r="M207" s="647"/>
      <c r="N207" s="647"/>
      <c r="O207" s="690"/>
      <c r="P207" s="691"/>
      <c r="Q207" s="691"/>
      <c r="R207" s="691"/>
      <c r="S207" s="690"/>
      <c r="T207" s="691"/>
      <c r="U207" s="691"/>
      <c r="V207" s="691"/>
      <c r="W207" s="193"/>
      <c r="X207" s="193"/>
      <c r="Y207" s="193"/>
      <c r="Z207" s="193"/>
      <c r="AA207" s="193"/>
    </row>
    <row r="208" spans="1:27" customFormat="1" ht="20.65" customHeight="1">
      <c r="A208" s="658">
        <v>61</v>
      </c>
      <c r="B208" s="648" t="s">
        <v>2079</v>
      </c>
      <c r="C208" s="648" t="s">
        <v>2019</v>
      </c>
      <c r="D208" s="737" t="s">
        <v>2080</v>
      </c>
      <c r="E208" s="731" t="s">
        <v>2081</v>
      </c>
      <c r="F208" s="237" t="s">
        <v>2082</v>
      </c>
      <c r="G208" s="238"/>
      <c r="H208" s="253" t="s">
        <v>1512</v>
      </c>
      <c r="I208" s="644">
        <v>60091</v>
      </c>
      <c r="J208" s="191">
        <v>31730</v>
      </c>
      <c r="K208" s="644">
        <v>51077.35</v>
      </c>
      <c r="L208" s="191">
        <v>26970.5</v>
      </c>
      <c r="M208" s="655" t="s">
        <v>2083</v>
      </c>
      <c r="N208" s="655" t="s">
        <v>1926</v>
      </c>
      <c r="O208" s="655" t="s">
        <v>1504</v>
      </c>
      <c r="P208" s="658" t="s">
        <v>2084</v>
      </c>
      <c r="Q208" s="658" t="s">
        <v>2084</v>
      </c>
      <c r="R208" s="658" t="s">
        <v>2084</v>
      </c>
      <c r="S208" s="655" t="s">
        <v>2085</v>
      </c>
      <c r="T208" s="658" t="s">
        <v>1961</v>
      </c>
      <c r="U208" s="658" t="s">
        <v>1927</v>
      </c>
      <c r="V208" s="639" t="s">
        <v>1509</v>
      </c>
      <c r="W208" s="193"/>
      <c r="X208" s="193"/>
      <c r="Y208" s="193"/>
      <c r="Z208" s="193"/>
      <c r="AA208" s="193"/>
    </row>
    <row r="209" spans="1:27" customFormat="1" ht="24.75" customHeight="1">
      <c r="A209" s="647"/>
      <c r="B209" s="647"/>
      <c r="C209" s="650"/>
      <c r="D209" s="736"/>
      <c r="E209" s="647"/>
      <c r="F209" s="254"/>
      <c r="G209" s="238" t="s">
        <v>2086</v>
      </c>
      <c r="H209" s="255" t="s">
        <v>1645</v>
      </c>
      <c r="I209" s="654"/>
      <c r="J209" s="191">
        <v>28361</v>
      </c>
      <c r="K209" s="654"/>
      <c r="L209" s="191">
        <v>24106.85</v>
      </c>
      <c r="M209" s="657"/>
      <c r="N209" s="647"/>
      <c r="O209" s="690"/>
      <c r="P209" s="691"/>
      <c r="Q209" s="691"/>
      <c r="R209" s="691"/>
      <c r="S209" s="690"/>
      <c r="T209" s="691"/>
      <c r="U209" s="691"/>
      <c r="V209" s="641"/>
      <c r="W209" s="193"/>
      <c r="X209" s="193"/>
      <c r="Y209" s="193"/>
      <c r="Z209" s="193"/>
      <c r="AA209" s="193"/>
    </row>
    <row r="210" spans="1:27" customFormat="1" ht="48">
      <c r="A210" s="636">
        <v>62</v>
      </c>
      <c r="B210" s="648" t="s">
        <v>2087</v>
      </c>
      <c r="C210" s="648" t="s">
        <v>2019</v>
      </c>
      <c r="D210" s="734" t="s">
        <v>2088</v>
      </c>
      <c r="E210" s="683" t="s">
        <v>2089</v>
      </c>
      <c r="F210" s="188" t="s">
        <v>2090</v>
      </c>
      <c r="G210" s="196"/>
      <c r="H210" s="226" t="s">
        <v>1720</v>
      </c>
      <c r="I210" s="644">
        <v>67900</v>
      </c>
      <c r="J210" s="191">
        <v>33900</v>
      </c>
      <c r="K210" s="644">
        <v>57715</v>
      </c>
      <c r="L210" s="191">
        <v>28815</v>
      </c>
      <c r="M210" s="636">
        <v>12</v>
      </c>
      <c r="N210" s="639" t="s">
        <v>1663</v>
      </c>
      <c r="O210" s="639" t="s">
        <v>1530</v>
      </c>
      <c r="P210" s="636" t="s">
        <v>1969</v>
      </c>
      <c r="Q210" s="636" t="s">
        <v>1969</v>
      </c>
      <c r="R210" s="636" t="s">
        <v>1969</v>
      </c>
      <c r="S210" s="639" t="s">
        <v>2091</v>
      </c>
      <c r="T210" s="636" t="s">
        <v>2092</v>
      </c>
      <c r="U210" s="636" t="s">
        <v>2063</v>
      </c>
      <c r="V210" s="636" t="s">
        <v>1730</v>
      </c>
      <c r="W210" s="193"/>
      <c r="X210" s="193"/>
      <c r="Y210" s="193"/>
      <c r="Z210" s="193"/>
      <c r="AA210" s="193"/>
    </row>
    <row r="211" spans="1:27" customFormat="1" ht="40.5" customHeight="1">
      <c r="A211" s="647"/>
      <c r="B211" s="647"/>
      <c r="C211" s="650"/>
      <c r="D211" s="736"/>
      <c r="E211" s="647"/>
      <c r="F211" s="194"/>
      <c r="G211" s="195" t="s">
        <v>2093</v>
      </c>
      <c r="H211" s="190" t="s">
        <v>1512</v>
      </c>
      <c r="I211" s="654"/>
      <c r="J211" s="191">
        <v>34000</v>
      </c>
      <c r="K211" s="654"/>
      <c r="L211" s="191">
        <v>28900</v>
      </c>
      <c r="M211" s="647"/>
      <c r="N211" s="647"/>
      <c r="O211" s="641"/>
      <c r="P211" s="638"/>
      <c r="Q211" s="638"/>
      <c r="R211" s="638"/>
      <c r="S211" s="641"/>
      <c r="T211" s="638"/>
      <c r="U211" s="638"/>
      <c r="V211" s="638"/>
      <c r="W211" s="193"/>
      <c r="X211" s="193"/>
      <c r="Y211" s="193"/>
      <c r="Z211" s="193"/>
      <c r="AA211" s="193"/>
    </row>
    <row r="212" spans="1:27" customFormat="1" ht="17.25" customHeight="1">
      <c r="A212" s="636">
        <v>63</v>
      </c>
      <c r="B212" s="648" t="s">
        <v>2094</v>
      </c>
      <c r="C212" s="648" t="s">
        <v>2019</v>
      </c>
      <c r="D212" s="734" t="s">
        <v>2095</v>
      </c>
      <c r="E212" s="683" t="s">
        <v>2096</v>
      </c>
      <c r="F212" s="252" t="s">
        <v>2097</v>
      </c>
      <c r="G212" s="196"/>
      <c r="H212" s="190" t="s">
        <v>1512</v>
      </c>
      <c r="I212" s="644">
        <v>71500</v>
      </c>
      <c r="J212" s="191">
        <v>36500</v>
      </c>
      <c r="K212" s="644">
        <v>60775</v>
      </c>
      <c r="L212" s="191">
        <v>31025</v>
      </c>
      <c r="M212" s="636">
        <v>12</v>
      </c>
      <c r="N212" s="639" t="s">
        <v>1600</v>
      </c>
      <c r="O212" s="639" t="s">
        <v>1504</v>
      </c>
      <c r="P212" s="636" t="s">
        <v>2098</v>
      </c>
      <c r="Q212" s="636" t="s">
        <v>2099</v>
      </c>
      <c r="R212" s="636" t="s">
        <v>2100</v>
      </c>
      <c r="S212" s="639" t="s">
        <v>2101</v>
      </c>
      <c r="T212" s="636" t="s">
        <v>1960</v>
      </c>
      <c r="U212" s="636" t="s">
        <v>1961</v>
      </c>
      <c r="V212" s="639" t="s">
        <v>1730</v>
      </c>
      <c r="W212" s="193"/>
      <c r="X212" s="193"/>
      <c r="Y212" s="193"/>
      <c r="Z212" s="193"/>
      <c r="AA212" s="193"/>
    </row>
    <row r="213" spans="1:27" customFormat="1" ht="39.75" customHeight="1">
      <c r="A213" s="647"/>
      <c r="B213" s="647"/>
      <c r="C213" s="650"/>
      <c r="D213" s="736"/>
      <c r="E213" s="647"/>
      <c r="F213" s="194"/>
      <c r="G213" s="196" t="s">
        <v>2102</v>
      </c>
      <c r="H213" s="256" t="s">
        <v>1645</v>
      </c>
      <c r="I213" s="654"/>
      <c r="J213" s="191">
        <v>35000</v>
      </c>
      <c r="K213" s="654"/>
      <c r="L213" s="191">
        <v>29750</v>
      </c>
      <c r="M213" s="647"/>
      <c r="N213" s="647"/>
      <c r="O213" s="641"/>
      <c r="P213" s="638"/>
      <c r="Q213" s="638"/>
      <c r="R213" s="638"/>
      <c r="S213" s="641"/>
      <c r="T213" s="638"/>
      <c r="U213" s="638"/>
      <c r="V213" s="641"/>
      <c r="W213" s="193"/>
      <c r="X213" s="193"/>
      <c r="Y213" s="193"/>
      <c r="Z213" s="193"/>
      <c r="AA213" s="193"/>
    </row>
    <row r="214" spans="1:27" customFormat="1" ht="27" customHeight="1">
      <c r="A214" s="658">
        <v>64</v>
      </c>
      <c r="B214" s="648" t="s">
        <v>2103</v>
      </c>
      <c r="C214" s="648" t="s">
        <v>2019</v>
      </c>
      <c r="D214" s="737" t="s">
        <v>2104</v>
      </c>
      <c r="E214" s="739" t="s">
        <v>2105</v>
      </c>
      <c r="F214" s="200" t="s">
        <v>2106</v>
      </c>
      <c r="G214" s="238"/>
      <c r="H214" s="190" t="s">
        <v>1737</v>
      </c>
      <c r="I214" s="644">
        <v>69996.42</v>
      </c>
      <c r="J214" s="191">
        <v>26678</v>
      </c>
      <c r="K214" s="644">
        <v>59496.94</v>
      </c>
      <c r="L214" s="191">
        <v>22676.3</v>
      </c>
      <c r="M214" s="658">
        <v>12</v>
      </c>
      <c r="N214" s="655" t="s">
        <v>1926</v>
      </c>
      <c r="O214" s="655" t="s">
        <v>1504</v>
      </c>
      <c r="P214" s="658" t="s">
        <v>1996</v>
      </c>
      <c r="Q214" s="658" t="s">
        <v>1978</v>
      </c>
      <c r="R214" s="658" t="s">
        <v>1978</v>
      </c>
      <c r="S214" s="655" t="s">
        <v>2107</v>
      </c>
      <c r="T214" s="658" t="s">
        <v>2041</v>
      </c>
      <c r="U214" s="658" t="s">
        <v>1949</v>
      </c>
      <c r="V214" s="655" t="s">
        <v>1730</v>
      </c>
      <c r="W214" s="193"/>
      <c r="X214" s="193"/>
      <c r="Y214" s="193"/>
      <c r="Z214" s="193"/>
      <c r="AA214" s="193"/>
    </row>
    <row r="215" spans="1:27" customFormat="1" ht="21" customHeight="1">
      <c r="A215" s="646"/>
      <c r="B215" s="646"/>
      <c r="C215" s="649"/>
      <c r="D215" s="735"/>
      <c r="E215" s="700"/>
      <c r="F215" s="210"/>
      <c r="G215" s="206" t="s">
        <v>2108</v>
      </c>
      <c r="H215" s="190" t="s">
        <v>1737</v>
      </c>
      <c r="I215" s="645"/>
      <c r="J215" s="191">
        <v>21277.41</v>
      </c>
      <c r="K215" s="645"/>
      <c r="L215" s="191">
        <v>18085.79</v>
      </c>
      <c r="M215" s="646"/>
      <c r="N215" s="646"/>
      <c r="O215" s="656"/>
      <c r="P215" s="711"/>
      <c r="Q215" s="711"/>
      <c r="R215" s="711"/>
      <c r="S215" s="656"/>
      <c r="T215" s="711"/>
      <c r="U215" s="711"/>
      <c r="V215" s="656"/>
      <c r="W215" s="193"/>
      <c r="X215" s="193"/>
      <c r="Y215" s="193"/>
      <c r="Z215" s="193"/>
      <c r="AA215" s="193"/>
    </row>
    <row r="216" spans="1:27" customFormat="1" ht="36">
      <c r="A216" s="647"/>
      <c r="B216" s="647"/>
      <c r="C216" s="650"/>
      <c r="D216" s="736"/>
      <c r="E216" s="701"/>
      <c r="F216" s="211"/>
      <c r="G216" s="206" t="s">
        <v>2109</v>
      </c>
      <c r="H216" s="257" t="s">
        <v>1671</v>
      </c>
      <c r="I216" s="654"/>
      <c r="J216" s="191">
        <v>22041.01</v>
      </c>
      <c r="K216" s="654"/>
      <c r="L216" s="191">
        <v>18734.849999999999</v>
      </c>
      <c r="M216" s="647"/>
      <c r="N216" s="647"/>
      <c r="O216" s="690"/>
      <c r="P216" s="691"/>
      <c r="Q216" s="691"/>
      <c r="R216" s="691"/>
      <c r="S216" s="690"/>
      <c r="T216" s="691"/>
      <c r="U216" s="691"/>
      <c r="V216" s="690"/>
      <c r="W216" s="193"/>
      <c r="X216" s="193"/>
      <c r="Y216" s="193"/>
      <c r="Z216" s="193"/>
      <c r="AA216" s="193"/>
    </row>
    <row r="217" spans="1:27" customFormat="1" ht="30.75" customHeight="1">
      <c r="A217" s="658">
        <v>65</v>
      </c>
      <c r="B217" s="648" t="s">
        <v>2110</v>
      </c>
      <c r="C217" s="648" t="s">
        <v>2019</v>
      </c>
      <c r="D217" s="737" t="s">
        <v>2111</v>
      </c>
      <c r="E217" s="731" t="s">
        <v>2112</v>
      </c>
      <c r="F217" s="258" t="s">
        <v>2113</v>
      </c>
      <c r="G217" s="238"/>
      <c r="H217" s="190" t="s">
        <v>1512</v>
      </c>
      <c r="I217" s="644">
        <v>80000</v>
      </c>
      <c r="J217" s="191">
        <v>40000</v>
      </c>
      <c r="K217" s="644">
        <v>68000</v>
      </c>
      <c r="L217" s="191">
        <v>34000</v>
      </c>
      <c r="M217" s="658">
        <v>12</v>
      </c>
      <c r="N217" s="655" t="s">
        <v>1926</v>
      </c>
      <c r="O217" s="655" t="s">
        <v>1504</v>
      </c>
      <c r="P217" s="658" t="s">
        <v>1958</v>
      </c>
      <c r="Q217" s="658" t="s">
        <v>1958</v>
      </c>
      <c r="R217" s="658" t="s">
        <v>1958</v>
      </c>
      <c r="S217" s="655" t="s">
        <v>2114</v>
      </c>
      <c r="T217" s="658" t="s">
        <v>1927</v>
      </c>
      <c r="U217" s="658" t="s">
        <v>2041</v>
      </c>
      <c r="V217" s="655" t="s">
        <v>1730</v>
      </c>
      <c r="W217" s="193"/>
      <c r="X217" s="193"/>
      <c r="Y217" s="193"/>
      <c r="Z217" s="193"/>
      <c r="AA217" s="193"/>
    </row>
    <row r="218" spans="1:27" customFormat="1" ht="33.75" customHeight="1">
      <c r="A218" s="647"/>
      <c r="B218" s="647"/>
      <c r="C218" s="650"/>
      <c r="D218" s="736"/>
      <c r="E218" s="647"/>
      <c r="F218" s="254"/>
      <c r="G218" s="238" t="s">
        <v>2115</v>
      </c>
      <c r="H218" s="226" t="s">
        <v>1645</v>
      </c>
      <c r="I218" s="654"/>
      <c r="J218" s="191">
        <v>40000</v>
      </c>
      <c r="K218" s="654"/>
      <c r="L218" s="191">
        <v>34000</v>
      </c>
      <c r="M218" s="647"/>
      <c r="N218" s="647"/>
      <c r="O218" s="690"/>
      <c r="P218" s="691"/>
      <c r="Q218" s="691"/>
      <c r="R218" s="691"/>
      <c r="S218" s="690"/>
      <c r="T218" s="691"/>
      <c r="U218" s="691"/>
      <c r="V218" s="690"/>
      <c r="W218" s="193"/>
      <c r="X218" s="193"/>
      <c r="Y218" s="193"/>
      <c r="Z218" s="193"/>
      <c r="AA218" s="193"/>
    </row>
    <row r="219" spans="1:27" customFormat="1" ht="24.75" customHeight="1">
      <c r="A219" s="636">
        <v>66</v>
      </c>
      <c r="B219" s="648" t="s">
        <v>2116</v>
      </c>
      <c r="C219" s="648" t="s">
        <v>2019</v>
      </c>
      <c r="D219" s="734" t="s">
        <v>2117</v>
      </c>
      <c r="E219" s="683" t="s">
        <v>2118</v>
      </c>
      <c r="F219" s="252" t="s">
        <v>2119</v>
      </c>
      <c r="G219" s="196"/>
      <c r="H219" s="190" t="s">
        <v>1512</v>
      </c>
      <c r="I219" s="644">
        <v>80000</v>
      </c>
      <c r="J219" s="191">
        <v>48000</v>
      </c>
      <c r="K219" s="644">
        <v>68000</v>
      </c>
      <c r="L219" s="191">
        <v>40800</v>
      </c>
      <c r="M219" s="636">
        <v>18</v>
      </c>
      <c r="N219" s="639" t="s">
        <v>1503</v>
      </c>
      <c r="O219" s="639" t="s">
        <v>1591</v>
      </c>
      <c r="P219" s="636" t="s">
        <v>1184</v>
      </c>
      <c r="Q219" s="636" t="s">
        <v>1184</v>
      </c>
      <c r="R219" s="636" t="s">
        <v>1184</v>
      </c>
      <c r="S219" s="639" t="s">
        <v>2120</v>
      </c>
      <c r="T219" s="636" t="s">
        <v>1960</v>
      </c>
      <c r="U219" s="636" t="s">
        <v>1969</v>
      </c>
      <c r="V219" s="639" t="s">
        <v>1509</v>
      </c>
      <c r="W219" s="193"/>
      <c r="X219" s="193"/>
      <c r="Y219" s="193"/>
      <c r="Z219" s="193"/>
      <c r="AA219" s="193"/>
    </row>
    <row r="220" spans="1:27" customFormat="1" ht="33.75" customHeight="1">
      <c r="A220" s="647"/>
      <c r="B220" s="647"/>
      <c r="C220" s="650"/>
      <c r="D220" s="736"/>
      <c r="E220" s="647"/>
      <c r="F220" s="194"/>
      <c r="G220" s="195" t="s">
        <v>2121</v>
      </c>
      <c r="H220" s="190" t="s">
        <v>1720</v>
      </c>
      <c r="I220" s="654"/>
      <c r="J220" s="191">
        <v>32000</v>
      </c>
      <c r="K220" s="654"/>
      <c r="L220" s="191">
        <v>27200</v>
      </c>
      <c r="M220" s="647"/>
      <c r="N220" s="647"/>
      <c r="O220" s="641"/>
      <c r="P220" s="638"/>
      <c r="Q220" s="638"/>
      <c r="R220" s="638"/>
      <c r="S220" s="641"/>
      <c r="T220" s="638"/>
      <c r="U220" s="638"/>
      <c r="V220" s="641"/>
      <c r="W220" s="193"/>
      <c r="X220" s="193"/>
      <c r="Y220" s="193"/>
      <c r="Z220" s="193"/>
      <c r="AA220" s="193"/>
    </row>
    <row r="221" spans="1:27" customFormat="1" ht="17.25" customHeight="1">
      <c r="A221" s="658">
        <v>67</v>
      </c>
      <c r="B221" s="648" t="s">
        <v>2122</v>
      </c>
      <c r="C221" s="648" t="s">
        <v>2019</v>
      </c>
      <c r="D221" s="737" t="s">
        <v>2123</v>
      </c>
      <c r="E221" s="739" t="s">
        <v>2124</v>
      </c>
      <c r="F221" s="259" t="s">
        <v>2125</v>
      </c>
      <c r="G221" s="238"/>
      <c r="H221" s="190" t="s">
        <v>1529</v>
      </c>
      <c r="I221" s="644">
        <v>67671.09</v>
      </c>
      <c r="J221" s="191">
        <v>30766.19</v>
      </c>
      <c r="K221" s="644">
        <v>57520.41</v>
      </c>
      <c r="L221" s="191">
        <v>26151.26</v>
      </c>
      <c r="M221" s="658">
        <v>15</v>
      </c>
      <c r="N221" s="655" t="s">
        <v>1926</v>
      </c>
      <c r="O221" s="655" t="s">
        <v>1504</v>
      </c>
      <c r="P221" s="658" t="s">
        <v>1184</v>
      </c>
      <c r="Q221" s="658" t="s">
        <v>1184</v>
      </c>
      <c r="R221" s="658" t="s">
        <v>1184</v>
      </c>
      <c r="S221" s="655" t="s">
        <v>2126</v>
      </c>
      <c r="T221" s="658" t="s">
        <v>1960</v>
      </c>
      <c r="U221" s="658" t="s">
        <v>2041</v>
      </c>
      <c r="V221" s="655" t="s">
        <v>1509</v>
      </c>
      <c r="W221" s="193"/>
      <c r="X221" s="193"/>
      <c r="Y221" s="193"/>
      <c r="Z221" s="193"/>
      <c r="AA221" s="193"/>
    </row>
    <row r="222" spans="1:27" customFormat="1" ht="22.5" customHeight="1">
      <c r="A222" s="646"/>
      <c r="B222" s="646"/>
      <c r="C222" s="649"/>
      <c r="D222" s="735"/>
      <c r="E222" s="700"/>
      <c r="F222" s="210"/>
      <c r="G222" s="206" t="s">
        <v>2127</v>
      </c>
      <c r="H222" s="190" t="s">
        <v>1543</v>
      </c>
      <c r="I222" s="645"/>
      <c r="J222" s="191">
        <v>14769.15</v>
      </c>
      <c r="K222" s="645"/>
      <c r="L222" s="191">
        <v>12553.77</v>
      </c>
      <c r="M222" s="646"/>
      <c r="N222" s="646"/>
      <c r="O222" s="656"/>
      <c r="P222" s="711"/>
      <c r="Q222" s="711"/>
      <c r="R222" s="711"/>
      <c r="S222" s="656"/>
      <c r="T222" s="711"/>
      <c r="U222" s="711"/>
      <c r="V222" s="656"/>
      <c r="W222" s="193"/>
      <c r="X222" s="193"/>
      <c r="Y222" s="193"/>
      <c r="Z222" s="193"/>
      <c r="AA222" s="193"/>
    </row>
    <row r="223" spans="1:27" customFormat="1" ht="24">
      <c r="A223" s="647"/>
      <c r="B223" s="647"/>
      <c r="C223" s="650"/>
      <c r="D223" s="736"/>
      <c r="E223" s="701"/>
      <c r="F223" s="211"/>
      <c r="G223" s="206" t="s">
        <v>2128</v>
      </c>
      <c r="H223" s="226" t="s">
        <v>1645</v>
      </c>
      <c r="I223" s="654"/>
      <c r="J223" s="191">
        <v>22135.75</v>
      </c>
      <c r="K223" s="654"/>
      <c r="L223" s="191">
        <v>18815.38</v>
      </c>
      <c r="M223" s="647"/>
      <c r="N223" s="647"/>
      <c r="O223" s="690"/>
      <c r="P223" s="691"/>
      <c r="Q223" s="691"/>
      <c r="R223" s="691"/>
      <c r="S223" s="690"/>
      <c r="T223" s="691"/>
      <c r="U223" s="691"/>
      <c r="V223" s="690"/>
      <c r="W223" s="193"/>
      <c r="X223" s="193"/>
      <c r="Y223" s="193"/>
      <c r="Z223" s="193"/>
      <c r="AA223" s="193"/>
    </row>
    <row r="224" spans="1:27" customFormat="1" ht="26.65" customHeight="1">
      <c r="A224" s="658">
        <v>68</v>
      </c>
      <c r="B224" s="648" t="s">
        <v>2129</v>
      </c>
      <c r="C224" s="648" t="s">
        <v>2019</v>
      </c>
      <c r="D224" s="738" t="s">
        <v>2130</v>
      </c>
      <c r="E224" s="731" t="s">
        <v>2131</v>
      </c>
      <c r="F224" s="258" t="s">
        <v>2132</v>
      </c>
      <c r="G224" s="238"/>
      <c r="H224" s="190" t="s">
        <v>1512</v>
      </c>
      <c r="I224" s="644">
        <v>79999</v>
      </c>
      <c r="J224" s="191">
        <v>42384</v>
      </c>
      <c r="K224" s="644">
        <v>67999.149999999994</v>
      </c>
      <c r="L224" s="191">
        <v>36026.400000000001</v>
      </c>
      <c r="M224" s="658">
        <v>18</v>
      </c>
      <c r="N224" s="655" t="s">
        <v>1915</v>
      </c>
      <c r="O224" s="655" t="s">
        <v>1637</v>
      </c>
      <c r="P224" s="658" t="s">
        <v>2133</v>
      </c>
      <c r="Q224" s="658" t="s">
        <v>1960</v>
      </c>
      <c r="R224" s="658" t="s">
        <v>1960</v>
      </c>
      <c r="S224" s="655" t="s">
        <v>2134</v>
      </c>
      <c r="T224" s="658" t="s">
        <v>1191</v>
      </c>
      <c r="U224" s="658" t="s">
        <v>1998</v>
      </c>
      <c r="V224" s="658" t="s">
        <v>1509</v>
      </c>
      <c r="W224" s="193"/>
      <c r="X224" s="193"/>
      <c r="Y224" s="193"/>
      <c r="Z224" s="193"/>
      <c r="AA224" s="193"/>
    </row>
    <row r="225" spans="1:27" customFormat="1" ht="39" customHeight="1">
      <c r="A225" s="647"/>
      <c r="B225" s="647"/>
      <c r="C225" s="650"/>
      <c r="D225" s="736"/>
      <c r="E225" s="647"/>
      <c r="F225" s="237"/>
      <c r="G225" s="238" t="s">
        <v>2135</v>
      </c>
      <c r="H225" s="226" t="s">
        <v>1720</v>
      </c>
      <c r="I225" s="654"/>
      <c r="J225" s="191">
        <v>37615</v>
      </c>
      <c r="K225" s="654"/>
      <c r="L225" s="191">
        <v>31972.75</v>
      </c>
      <c r="M225" s="647"/>
      <c r="N225" s="647"/>
      <c r="O225" s="690"/>
      <c r="P225" s="691"/>
      <c r="Q225" s="691"/>
      <c r="R225" s="691"/>
      <c r="S225" s="690"/>
      <c r="T225" s="691"/>
      <c r="U225" s="691"/>
      <c r="V225" s="691"/>
      <c r="W225" s="193"/>
      <c r="X225" s="193"/>
      <c r="Y225" s="193"/>
      <c r="Z225" s="193"/>
      <c r="AA225" s="193"/>
    </row>
    <row r="226" spans="1:27" customFormat="1" ht="60">
      <c r="A226" s="658">
        <v>69</v>
      </c>
      <c r="B226" s="648" t="s">
        <v>2136</v>
      </c>
      <c r="C226" s="648" t="s">
        <v>2019</v>
      </c>
      <c r="D226" s="737" t="s">
        <v>2137</v>
      </c>
      <c r="E226" s="731" t="s">
        <v>2138</v>
      </c>
      <c r="F226" s="237" t="s">
        <v>2139</v>
      </c>
      <c r="G226" s="238"/>
      <c r="H226" s="226" t="s">
        <v>1645</v>
      </c>
      <c r="I226" s="644">
        <v>65362</v>
      </c>
      <c r="J226" s="191">
        <v>33000</v>
      </c>
      <c r="K226" s="644">
        <v>55557.7</v>
      </c>
      <c r="L226" s="191">
        <v>28050</v>
      </c>
      <c r="M226" s="658">
        <v>16</v>
      </c>
      <c r="N226" s="655" t="s">
        <v>1915</v>
      </c>
      <c r="O226" s="655" t="s">
        <v>1637</v>
      </c>
      <c r="P226" s="731" t="s">
        <v>2140</v>
      </c>
      <c r="Q226" s="731" t="s">
        <v>2140</v>
      </c>
      <c r="R226" s="731" t="s">
        <v>2140</v>
      </c>
      <c r="S226" s="655" t="s">
        <v>2141</v>
      </c>
      <c r="T226" s="658" t="s">
        <v>1930</v>
      </c>
      <c r="U226" s="658" t="s">
        <v>2065</v>
      </c>
      <c r="V226" s="658" t="s">
        <v>1509</v>
      </c>
      <c r="W226" s="193"/>
      <c r="X226" s="193"/>
      <c r="Y226" s="193"/>
      <c r="Z226" s="193"/>
      <c r="AA226" s="193"/>
    </row>
    <row r="227" spans="1:27" customFormat="1" ht="24" customHeight="1">
      <c r="A227" s="647"/>
      <c r="B227" s="647"/>
      <c r="C227" s="650"/>
      <c r="D227" s="736"/>
      <c r="E227" s="647"/>
      <c r="F227" s="237"/>
      <c r="G227" s="246" t="s">
        <v>1825</v>
      </c>
      <c r="H227" s="190" t="s">
        <v>1529</v>
      </c>
      <c r="I227" s="654"/>
      <c r="J227" s="191">
        <v>32362</v>
      </c>
      <c r="K227" s="654"/>
      <c r="L227" s="191">
        <v>27507.7</v>
      </c>
      <c r="M227" s="647"/>
      <c r="N227" s="647"/>
      <c r="O227" s="690"/>
      <c r="P227" s="732"/>
      <c r="Q227" s="732"/>
      <c r="R227" s="732"/>
      <c r="S227" s="690"/>
      <c r="T227" s="691"/>
      <c r="U227" s="691"/>
      <c r="V227" s="691"/>
      <c r="W227" s="193"/>
      <c r="X227" s="193"/>
      <c r="Y227" s="193"/>
      <c r="Z227" s="193"/>
      <c r="AA227" s="193"/>
    </row>
    <row r="228" spans="1:27" customFormat="1" ht="60">
      <c r="A228" s="636">
        <v>70</v>
      </c>
      <c r="B228" s="648" t="s">
        <v>2142</v>
      </c>
      <c r="C228" s="648" t="s">
        <v>2019</v>
      </c>
      <c r="D228" s="734" t="s">
        <v>2143</v>
      </c>
      <c r="E228" s="683" t="s">
        <v>2144</v>
      </c>
      <c r="F228" s="188" t="s">
        <v>2145</v>
      </c>
      <c r="G228" s="196"/>
      <c r="H228" s="190" t="s">
        <v>1536</v>
      </c>
      <c r="I228" s="644">
        <v>80000</v>
      </c>
      <c r="J228" s="191">
        <v>40000</v>
      </c>
      <c r="K228" s="644">
        <v>68000</v>
      </c>
      <c r="L228" s="191">
        <v>34000</v>
      </c>
      <c r="M228" s="636">
        <v>15</v>
      </c>
      <c r="N228" s="639" t="s">
        <v>1663</v>
      </c>
      <c r="O228" s="639" t="s">
        <v>1530</v>
      </c>
      <c r="P228" s="636" t="s">
        <v>1996</v>
      </c>
      <c r="Q228" s="636" t="s">
        <v>1978</v>
      </c>
      <c r="R228" s="636" t="s">
        <v>1978</v>
      </c>
      <c r="S228" s="639" t="s">
        <v>2146</v>
      </c>
      <c r="T228" s="636" t="s">
        <v>1191</v>
      </c>
      <c r="U228" s="636" t="s">
        <v>1998</v>
      </c>
      <c r="V228" s="639" t="s">
        <v>1730</v>
      </c>
      <c r="W228" s="193"/>
      <c r="X228" s="193"/>
      <c r="Y228" s="193"/>
      <c r="Z228" s="193"/>
      <c r="AA228" s="193"/>
    </row>
    <row r="229" spans="1:27" customFormat="1" ht="19.5" customHeight="1">
      <c r="A229" s="647"/>
      <c r="B229" s="647"/>
      <c r="C229" s="650"/>
      <c r="D229" s="736"/>
      <c r="E229" s="647"/>
      <c r="F229" s="194"/>
      <c r="G229" s="195" t="s">
        <v>2147</v>
      </c>
      <c r="H229" s="190" t="s">
        <v>1529</v>
      </c>
      <c r="I229" s="654"/>
      <c r="J229" s="191">
        <v>40000</v>
      </c>
      <c r="K229" s="654"/>
      <c r="L229" s="191">
        <v>34000</v>
      </c>
      <c r="M229" s="647"/>
      <c r="N229" s="647"/>
      <c r="O229" s="641"/>
      <c r="P229" s="638"/>
      <c r="Q229" s="638"/>
      <c r="R229" s="638"/>
      <c r="S229" s="641"/>
      <c r="T229" s="638"/>
      <c r="U229" s="638"/>
      <c r="V229" s="641"/>
      <c r="W229" s="193"/>
      <c r="X229" s="193"/>
      <c r="Y229" s="193"/>
      <c r="Z229" s="193"/>
      <c r="AA229" s="193"/>
    </row>
    <row r="230" spans="1:27" customFormat="1" ht="19.5" customHeight="1">
      <c r="A230" s="636">
        <v>71</v>
      </c>
      <c r="B230" s="648" t="s">
        <v>2148</v>
      </c>
      <c r="C230" s="648" t="s">
        <v>2019</v>
      </c>
      <c r="D230" s="734" t="s">
        <v>2149</v>
      </c>
      <c r="E230" s="683" t="s">
        <v>2150</v>
      </c>
      <c r="F230" s="260" t="s">
        <v>2151</v>
      </c>
      <c r="G230" s="196"/>
      <c r="H230" s="190" t="s">
        <v>1543</v>
      </c>
      <c r="I230" s="725">
        <v>76690</v>
      </c>
      <c r="J230" s="261">
        <v>32124</v>
      </c>
      <c r="K230" s="725">
        <v>65186.5</v>
      </c>
      <c r="L230" s="261">
        <v>27305.4</v>
      </c>
      <c r="M230" s="636">
        <v>12</v>
      </c>
      <c r="N230" s="639" t="s">
        <v>1915</v>
      </c>
      <c r="O230" s="639" t="s">
        <v>1530</v>
      </c>
      <c r="P230" s="636" t="s">
        <v>2133</v>
      </c>
      <c r="Q230" s="636" t="s">
        <v>2133</v>
      </c>
      <c r="R230" s="636" t="s">
        <v>2133</v>
      </c>
      <c r="S230" s="639" t="s">
        <v>2152</v>
      </c>
      <c r="T230" s="636" t="s">
        <v>2041</v>
      </c>
      <c r="U230" s="636" t="s">
        <v>2153</v>
      </c>
      <c r="V230" s="636" t="s">
        <v>1730</v>
      </c>
      <c r="W230" s="193"/>
      <c r="X230" s="193"/>
      <c r="Y230" s="193"/>
      <c r="Z230" s="193"/>
      <c r="AA230" s="193"/>
    </row>
    <row r="231" spans="1:27" customFormat="1" ht="18.75" customHeight="1">
      <c r="A231" s="646"/>
      <c r="B231" s="646"/>
      <c r="C231" s="649"/>
      <c r="D231" s="735"/>
      <c r="E231" s="646"/>
      <c r="F231" s="260"/>
      <c r="G231" s="199" t="s">
        <v>2154</v>
      </c>
      <c r="H231" s="190" t="s">
        <v>1543</v>
      </c>
      <c r="I231" s="726"/>
      <c r="J231" s="261">
        <v>21906</v>
      </c>
      <c r="K231" s="728"/>
      <c r="L231" s="262">
        <v>18620.099999999999</v>
      </c>
      <c r="M231" s="646"/>
      <c r="N231" s="646"/>
      <c r="O231" s="730"/>
      <c r="P231" s="637"/>
      <c r="Q231" s="637"/>
      <c r="R231" s="637"/>
      <c r="S231" s="640"/>
      <c r="T231" s="637"/>
      <c r="U231" s="637"/>
      <c r="V231" s="637"/>
      <c r="W231" s="193"/>
      <c r="X231" s="193"/>
      <c r="Y231" s="193"/>
      <c r="Z231" s="193"/>
      <c r="AA231" s="193"/>
    </row>
    <row r="232" spans="1:27" customFormat="1" ht="30.75" customHeight="1">
      <c r="A232" s="647"/>
      <c r="B232" s="647"/>
      <c r="C232" s="733"/>
      <c r="D232" s="736"/>
      <c r="E232" s="647"/>
      <c r="F232" s="250"/>
      <c r="G232" s="231" t="s">
        <v>2155</v>
      </c>
      <c r="H232" s="256" t="s">
        <v>1550</v>
      </c>
      <c r="I232" s="727"/>
      <c r="J232" s="261">
        <v>22660</v>
      </c>
      <c r="K232" s="729"/>
      <c r="L232" s="261">
        <v>19261</v>
      </c>
      <c r="M232" s="647"/>
      <c r="N232" s="647"/>
      <c r="O232" s="709"/>
      <c r="P232" s="638"/>
      <c r="Q232" s="638"/>
      <c r="R232" s="638"/>
      <c r="S232" s="641"/>
      <c r="T232" s="638"/>
      <c r="U232" s="638"/>
      <c r="V232" s="638"/>
      <c r="W232" s="193"/>
      <c r="X232" s="193"/>
      <c r="Y232" s="193"/>
      <c r="Z232" s="193"/>
      <c r="AA232" s="193"/>
    </row>
    <row r="233" spans="1:27" customFormat="1" ht="33" customHeight="1">
      <c r="A233" s="578">
        <v>72</v>
      </c>
      <c r="B233" s="621" t="s">
        <v>2156</v>
      </c>
      <c r="C233" s="623" t="s">
        <v>2019</v>
      </c>
      <c r="D233" s="577" t="s">
        <v>2157</v>
      </c>
      <c r="E233" s="578" t="s">
        <v>2158</v>
      </c>
      <c r="F233" s="263" t="s">
        <v>2159</v>
      </c>
      <c r="G233" s="264"/>
      <c r="H233" s="265" t="s">
        <v>1512</v>
      </c>
      <c r="I233" s="611">
        <v>79861.5</v>
      </c>
      <c r="J233" s="192">
        <v>40366.5</v>
      </c>
      <c r="K233" s="724">
        <v>67882.27</v>
      </c>
      <c r="L233" s="192">
        <v>34311.519999999997</v>
      </c>
      <c r="M233" s="578">
        <v>18</v>
      </c>
      <c r="N233" s="578" t="s">
        <v>1516</v>
      </c>
      <c r="O233" s="578" t="s">
        <v>2160</v>
      </c>
      <c r="P233" s="578" t="s">
        <v>2161</v>
      </c>
      <c r="Q233" s="578" t="s">
        <v>2161</v>
      </c>
      <c r="R233" s="578" t="s">
        <v>2161</v>
      </c>
      <c r="S233" s="577" t="s">
        <v>2162</v>
      </c>
      <c r="T233" s="578" t="s">
        <v>1518</v>
      </c>
      <c r="U233" s="578" t="s">
        <v>1651</v>
      </c>
      <c r="V233" s="626" t="s">
        <v>1509</v>
      </c>
      <c r="W233" s="193"/>
      <c r="X233" s="193"/>
      <c r="Y233" s="193"/>
      <c r="Z233" s="193"/>
      <c r="AA233" s="193"/>
    </row>
    <row r="234" spans="1:27" customFormat="1" ht="23.25" customHeight="1">
      <c r="A234" s="578"/>
      <c r="B234" s="621"/>
      <c r="C234" s="627"/>
      <c r="D234" s="577"/>
      <c r="E234" s="578"/>
      <c r="F234" s="263"/>
      <c r="G234" s="264" t="s">
        <v>2163</v>
      </c>
      <c r="H234" s="244" t="s">
        <v>1550</v>
      </c>
      <c r="I234" s="611"/>
      <c r="J234" s="192">
        <v>39495</v>
      </c>
      <c r="K234" s="724"/>
      <c r="L234" s="192">
        <v>33570.75</v>
      </c>
      <c r="M234" s="578"/>
      <c r="N234" s="578"/>
      <c r="O234" s="578"/>
      <c r="P234" s="578"/>
      <c r="Q234" s="578"/>
      <c r="R234" s="578"/>
      <c r="S234" s="577"/>
      <c r="T234" s="578"/>
      <c r="U234" s="578"/>
      <c r="V234" s="587"/>
      <c r="W234" s="193"/>
      <c r="X234" s="193"/>
      <c r="Y234" s="193"/>
      <c r="Z234" s="193"/>
      <c r="AA234" s="193"/>
    </row>
    <row r="235" spans="1:27" customFormat="1" ht="27" customHeight="1">
      <c r="A235" s="665">
        <v>73</v>
      </c>
      <c r="B235" s="623" t="s">
        <v>2164</v>
      </c>
      <c r="C235" s="623" t="s">
        <v>2019</v>
      </c>
      <c r="D235" s="626" t="s">
        <v>2165</v>
      </c>
      <c r="E235" s="665" t="s">
        <v>2166</v>
      </c>
      <c r="F235" s="263" t="s">
        <v>1875</v>
      </c>
      <c r="G235" s="264"/>
      <c r="H235" s="265" t="s">
        <v>1512</v>
      </c>
      <c r="I235" s="592">
        <v>74055</v>
      </c>
      <c r="J235" s="192">
        <v>41000</v>
      </c>
      <c r="K235" s="592">
        <v>62946.75</v>
      </c>
      <c r="L235" s="192">
        <v>34850</v>
      </c>
      <c r="M235" s="665">
        <v>12</v>
      </c>
      <c r="N235" s="665" t="s">
        <v>1503</v>
      </c>
      <c r="O235" s="578" t="s">
        <v>2160</v>
      </c>
      <c r="P235" s="665" t="s">
        <v>2167</v>
      </c>
      <c r="Q235" s="665" t="s">
        <v>2167</v>
      </c>
      <c r="R235" s="665" t="s">
        <v>2167</v>
      </c>
      <c r="S235" s="626" t="s">
        <v>2168</v>
      </c>
      <c r="T235" s="665" t="s">
        <v>2169</v>
      </c>
      <c r="U235" s="665" t="s">
        <v>1518</v>
      </c>
      <c r="V235" s="626" t="s">
        <v>1509</v>
      </c>
      <c r="W235" s="193"/>
      <c r="X235" s="193"/>
      <c r="Y235" s="193"/>
      <c r="Z235" s="193"/>
      <c r="AA235" s="193"/>
    </row>
    <row r="236" spans="1:27" customFormat="1" ht="27.75" customHeight="1">
      <c r="A236" s="587"/>
      <c r="B236" s="627"/>
      <c r="C236" s="627"/>
      <c r="D236" s="629"/>
      <c r="E236" s="587"/>
      <c r="F236" s="263"/>
      <c r="G236" s="264" t="s">
        <v>2170</v>
      </c>
      <c r="H236" s="265" t="s">
        <v>1720</v>
      </c>
      <c r="I236" s="670"/>
      <c r="J236" s="192">
        <v>33055</v>
      </c>
      <c r="K236" s="670"/>
      <c r="L236" s="192">
        <v>28096.75</v>
      </c>
      <c r="M236" s="587"/>
      <c r="N236" s="587"/>
      <c r="O236" s="578"/>
      <c r="P236" s="587"/>
      <c r="Q236" s="587"/>
      <c r="R236" s="587"/>
      <c r="S236" s="629"/>
      <c r="T236" s="587"/>
      <c r="U236" s="587"/>
      <c r="V236" s="587"/>
      <c r="W236" s="193"/>
      <c r="X236" s="193"/>
      <c r="Y236" s="193"/>
      <c r="Z236" s="193"/>
      <c r="AA236" s="193"/>
    </row>
    <row r="237" spans="1:27" customFormat="1" ht="27.75" customHeight="1">
      <c r="A237" s="578">
        <v>74</v>
      </c>
      <c r="B237" s="621" t="s">
        <v>2171</v>
      </c>
      <c r="C237" s="623" t="s">
        <v>2019</v>
      </c>
      <c r="D237" s="577" t="s">
        <v>2172</v>
      </c>
      <c r="E237" s="578" t="s">
        <v>2173</v>
      </c>
      <c r="F237" s="263" t="s">
        <v>2050</v>
      </c>
      <c r="G237" s="264"/>
      <c r="H237" s="265" t="s">
        <v>1543</v>
      </c>
      <c r="I237" s="611">
        <v>60495</v>
      </c>
      <c r="J237" s="192">
        <v>32580</v>
      </c>
      <c r="K237" s="611">
        <v>51420.75</v>
      </c>
      <c r="L237" s="192">
        <v>27693</v>
      </c>
      <c r="M237" s="578">
        <v>12</v>
      </c>
      <c r="N237" s="578" t="s">
        <v>1503</v>
      </c>
      <c r="O237" s="578" t="s">
        <v>1517</v>
      </c>
      <c r="P237" s="578" t="s">
        <v>2174</v>
      </c>
      <c r="Q237" s="578" t="s">
        <v>2174</v>
      </c>
      <c r="R237" s="578" t="s">
        <v>2174</v>
      </c>
      <c r="S237" s="577" t="s">
        <v>2175</v>
      </c>
      <c r="T237" s="578" t="s">
        <v>2176</v>
      </c>
      <c r="U237" s="578" t="s">
        <v>2177</v>
      </c>
      <c r="V237" s="573" t="s">
        <v>1509</v>
      </c>
      <c r="W237" s="193"/>
      <c r="X237" s="193"/>
      <c r="Y237" s="193"/>
      <c r="Z237" s="193"/>
      <c r="AA237" s="193"/>
    </row>
    <row r="238" spans="1:27" customFormat="1" ht="27.75" customHeight="1">
      <c r="A238" s="578"/>
      <c r="B238" s="621"/>
      <c r="C238" s="627"/>
      <c r="D238" s="577"/>
      <c r="E238" s="578"/>
      <c r="F238" s="263"/>
      <c r="G238" s="266" t="s">
        <v>2178</v>
      </c>
      <c r="H238" s="265" t="s">
        <v>1550</v>
      </c>
      <c r="I238" s="611"/>
      <c r="J238" s="192">
        <v>27915</v>
      </c>
      <c r="K238" s="611"/>
      <c r="L238" s="192">
        <v>23727.75</v>
      </c>
      <c r="M238" s="578"/>
      <c r="N238" s="578"/>
      <c r="O238" s="578"/>
      <c r="P238" s="578"/>
      <c r="Q238" s="578"/>
      <c r="R238" s="578"/>
      <c r="S238" s="577"/>
      <c r="T238" s="578"/>
      <c r="U238" s="578"/>
      <c r="V238" s="595"/>
      <c r="W238" s="193"/>
      <c r="X238" s="193"/>
      <c r="Y238" s="193"/>
      <c r="Z238" s="193"/>
      <c r="AA238" s="193"/>
    </row>
    <row r="239" spans="1:27" s="267" customFormat="1" ht="33" customHeight="1">
      <c r="A239" s="636">
        <v>75</v>
      </c>
      <c r="B239" s="705" t="s">
        <v>2179</v>
      </c>
      <c r="C239" s="719" t="s">
        <v>1901</v>
      </c>
      <c r="D239" s="639" t="s">
        <v>2180</v>
      </c>
      <c r="E239" s="639" t="s">
        <v>2181</v>
      </c>
      <c r="F239" s="260" t="s">
        <v>2182</v>
      </c>
      <c r="G239" s="195"/>
      <c r="H239" s="190" t="s">
        <v>1512</v>
      </c>
      <c r="I239" s="644">
        <v>2930600</v>
      </c>
      <c r="J239" s="191">
        <v>1942900</v>
      </c>
      <c r="K239" s="706">
        <v>2491010</v>
      </c>
      <c r="L239" s="191">
        <v>1651465</v>
      </c>
      <c r="M239" s="636">
        <v>24</v>
      </c>
      <c r="N239" s="639" t="s">
        <v>1503</v>
      </c>
      <c r="O239" s="639" t="s">
        <v>1637</v>
      </c>
      <c r="P239" s="636" t="s">
        <v>1592</v>
      </c>
      <c r="Q239" s="636" t="s">
        <v>1592</v>
      </c>
      <c r="R239" s="636" t="s">
        <v>1592</v>
      </c>
      <c r="S239" s="639" t="s">
        <v>2183</v>
      </c>
      <c r="T239" s="714" t="s">
        <v>535</v>
      </c>
      <c r="U239" s="636"/>
      <c r="V239" s="717" t="s">
        <v>1593</v>
      </c>
      <c r="W239" s="193"/>
      <c r="X239" s="193"/>
      <c r="Y239" s="193"/>
      <c r="Z239" s="193"/>
      <c r="AA239" s="193"/>
    </row>
    <row r="240" spans="1:27" s="267" customFormat="1" ht="33.75" customHeight="1">
      <c r="A240" s="637"/>
      <c r="B240" s="649"/>
      <c r="C240" s="720"/>
      <c r="D240" s="640"/>
      <c r="E240" s="722"/>
      <c r="F240" s="268"/>
      <c r="G240" s="231" t="s">
        <v>2184</v>
      </c>
      <c r="H240" s="190" t="s">
        <v>1512</v>
      </c>
      <c r="I240" s="653"/>
      <c r="J240" s="191">
        <v>49700</v>
      </c>
      <c r="K240" s="707"/>
      <c r="L240" s="191">
        <v>42245</v>
      </c>
      <c r="M240" s="637"/>
      <c r="N240" s="640"/>
      <c r="O240" s="640"/>
      <c r="P240" s="637"/>
      <c r="Q240" s="637"/>
      <c r="R240" s="637"/>
      <c r="S240" s="640"/>
      <c r="T240" s="715"/>
      <c r="U240" s="637"/>
      <c r="V240" s="718"/>
      <c r="W240" s="193"/>
      <c r="X240" s="193"/>
      <c r="Y240" s="193"/>
      <c r="Z240" s="193"/>
      <c r="AA240" s="193"/>
    </row>
    <row r="241" spans="1:27" s="267" customFormat="1" ht="30" customHeight="1">
      <c r="A241" s="647"/>
      <c r="B241" s="647"/>
      <c r="C241" s="721"/>
      <c r="D241" s="698"/>
      <c r="E241" s="723"/>
      <c r="F241" s="269"/>
      <c r="G241" s="231" t="s">
        <v>2185</v>
      </c>
      <c r="H241" s="190" t="s">
        <v>2186</v>
      </c>
      <c r="I241" s="654"/>
      <c r="J241" s="191">
        <v>938000</v>
      </c>
      <c r="K241" s="654"/>
      <c r="L241" s="191">
        <v>797300</v>
      </c>
      <c r="M241" s="647"/>
      <c r="N241" s="647"/>
      <c r="O241" s="657"/>
      <c r="P241" s="638"/>
      <c r="Q241" s="638"/>
      <c r="R241" s="638"/>
      <c r="S241" s="657"/>
      <c r="T241" s="716"/>
      <c r="U241" s="647"/>
      <c r="V241" s="647"/>
      <c r="W241" s="193"/>
      <c r="X241" s="193"/>
      <c r="Y241" s="193"/>
      <c r="Z241" s="193"/>
      <c r="AA241" s="193"/>
    </row>
    <row r="242" spans="1:27" s="267" customFormat="1" ht="24.75" customHeight="1">
      <c r="A242" s="636">
        <v>76</v>
      </c>
      <c r="B242" s="648" t="s">
        <v>2187</v>
      </c>
      <c r="C242" s="648" t="s">
        <v>1901</v>
      </c>
      <c r="D242" s="639" t="s">
        <v>2188</v>
      </c>
      <c r="E242" s="636" t="s">
        <v>2189</v>
      </c>
      <c r="F242" s="247" t="s">
        <v>2190</v>
      </c>
      <c r="G242" s="196"/>
      <c r="H242" s="190" t="s">
        <v>2191</v>
      </c>
      <c r="I242" s="644">
        <v>779715.9</v>
      </c>
      <c r="J242" s="270">
        <v>535710.9</v>
      </c>
      <c r="K242" s="644">
        <v>662758.51</v>
      </c>
      <c r="L242" s="270">
        <v>455354.26</v>
      </c>
      <c r="M242" s="636">
        <v>24</v>
      </c>
      <c r="N242" s="639" t="s">
        <v>1503</v>
      </c>
      <c r="O242" s="639" t="s">
        <v>1637</v>
      </c>
      <c r="P242" s="636" t="s">
        <v>2033</v>
      </c>
      <c r="Q242" s="636" t="s">
        <v>2192</v>
      </c>
      <c r="R242" s="636" t="s">
        <v>2192</v>
      </c>
      <c r="S242" s="639" t="s">
        <v>2193</v>
      </c>
      <c r="T242" s="636" t="s">
        <v>1826</v>
      </c>
      <c r="U242" s="636" t="s">
        <v>1211</v>
      </c>
      <c r="V242" s="639" t="s">
        <v>1509</v>
      </c>
      <c r="W242" s="193"/>
      <c r="X242" s="193"/>
      <c r="Y242" s="193"/>
      <c r="Z242" s="193"/>
      <c r="AA242" s="193"/>
    </row>
    <row r="243" spans="1:27" s="267" customFormat="1" ht="56.25" customHeight="1">
      <c r="A243" s="647"/>
      <c r="B243" s="650"/>
      <c r="C243" s="650"/>
      <c r="D243" s="641"/>
      <c r="E243" s="638"/>
      <c r="F243" s="188"/>
      <c r="G243" s="196" t="s">
        <v>2194</v>
      </c>
      <c r="H243" s="195" t="s">
        <v>2195</v>
      </c>
      <c r="I243" s="694"/>
      <c r="J243" s="270">
        <v>244005</v>
      </c>
      <c r="K243" s="694"/>
      <c r="L243" s="270">
        <v>207404.25</v>
      </c>
      <c r="M243" s="647"/>
      <c r="N243" s="647"/>
      <c r="O243" s="657"/>
      <c r="P243" s="647"/>
      <c r="Q243" s="647"/>
      <c r="R243" s="647"/>
      <c r="S243" s="657"/>
      <c r="T243" s="647"/>
      <c r="U243" s="647"/>
      <c r="V243" s="647"/>
      <c r="W243" s="193"/>
      <c r="X243" s="193"/>
      <c r="Y243" s="193"/>
      <c r="Z243" s="193"/>
      <c r="AA243" s="193"/>
    </row>
    <row r="244" spans="1:27" s="267" customFormat="1" ht="27" customHeight="1">
      <c r="A244" s="658">
        <v>77</v>
      </c>
      <c r="B244" s="648" t="s">
        <v>2196</v>
      </c>
      <c r="C244" s="648" t="s">
        <v>1586</v>
      </c>
      <c r="D244" s="639" t="s">
        <v>2197</v>
      </c>
      <c r="E244" s="658" t="s">
        <v>2198</v>
      </c>
      <c r="F244" s="200" t="s">
        <v>2199</v>
      </c>
      <c r="G244" s="201"/>
      <c r="H244" s="209" t="s">
        <v>1512</v>
      </c>
      <c r="I244" s="659">
        <v>2561094.7999999998</v>
      </c>
      <c r="J244" s="203">
        <v>1079410</v>
      </c>
      <c r="K244" s="659">
        <v>2176930.58</v>
      </c>
      <c r="L244" s="203">
        <v>917498.5</v>
      </c>
      <c r="M244" s="658">
        <v>24</v>
      </c>
      <c r="N244" s="655" t="s">
        <v>1600</v>
      </c>
      <c r="O244" s="655" t="s">
        <v>1637</v>
      </c>
      <c r="P244" s="655" t="s">
        <v>2200</v>
      </c>
      <c r="Q244" s="658" t="s">
        <v>1888</v>
      </c>
      <c r="R244" s="658" t="s">
        <v>1888</v>
      </c>
      <c r="S244" s="655" t="s">
        <v>2201</v>
      </c>
      <c r="T244" s="658" t="s">
        <v>2202</v>
      </c>
      <c r="U244" s="658" t="s">
        <v>1471</v>
      </c>
      <c r="V244" s="658" t="s">
        <v>1509</v>
      </c>
      <c r="W244" s="193"/>
      <c r="X244" s="193"/>
      <c r="Y244" s="193"/>
      <c r="Z244" s="193"/>
      <c r="AA244" s="193"/>
    </row>
    <row r="245" spans="1:27" s="267" customFormat="1" ht="27.75" customHeight="1">
      <c r="A245" s="646"/>
      <c r="B245" s="698"/>
      <c r="C245" s="649"/>
      <c r="D245" s="640"/>
      <c r="E245" s="700"/>
      <c r="F245" s="210"/>
      <c r="G245" s="206" t="s">
        <v>2203</v>
      </c>
      <c r="H245" s="209" t="s">
        <v>1512</v>
      </c>
      <c r="I245" s="645"/>
      <c r="J245" s="203">
        <v>446770</v>
      </c>
      <c r="K245" s="696"/>
      <c r="L245" s="203">
        <v>379754.5</v>
      </c>
      <c r="M245" s="646"/>
      <c r="N245" s="646"/>
      <c r="O245" s="656"/>
      <c r="P245" s="711"/>
      <c r="Q245" s="711"/>
      <c r="R245" s="711"/>
      <c r="S245" s="656"/>
      <c r="T245" s="711"/>
      <c r="U245" s="711"/>
      <c r="V245" s="711"/>
      <c r="W245" s="193"/>
      <c r="X245" s="193"/>
      <c r="Y245" s="193"/>
      <c r="Z245" s="193"/>
      <c r="AA245" s="193"/>
    </row>
    <row r="246" spans="1:27" s="267" customFormat="1" ht="27.75" customHeight="1">
      <c r="A246" s="646"/>
      <c r="B246" s="698"/>
      <c r="C246" s="649"/>
      <c r="D246" s="640"/>
      <c r="E246" s="700"/>
      <c r="F246" s="225"/>
      <c r="G246" s="271" t="s">
        <v>2204</v>
      </c>
      <c r="H246" s="272" t="s">
        <v>1536</v>
      </c>
      <c r="I246" s="645"/>
      <c r="J246" s="203">
        <v>242825</v>
      </c>
      <c r="K246" s="696"/>
      <c r="L246" s="203">
        <v>206401.25</v>
      </c>
      <c r="M246" s="646"/>
      <c r="N246" s="646"/>
      <c r="O246" s="656"/>
      <c r="P246" s="711"/>
      <c r="Q246" s="711"/>
      <c r="R246" s="711"/>
      <c r="S246" s="656"/>
      <c r="T246" s="711"/>
      <c r="U246" s="711"/>
      <c r="V246" s="711"/>
      <c r="W246" s="193"/>
      <c r="X246" s="193"/>
      <c r="Y246" s="193"/>
      <c r="Z246" s="193"/>
      <c r="AA246" s="193"/>
    </row>
    <row r="247" spans="1:27" s="267" customFormat="1" ht="27.75" customHeight="1">
      <c r="A247" s="646"/>
      <c r="B247" s="698"/>
      <c r="C247" s="649"/>
      <c r="D247" s="640"/>
      <c r="E247" s="700"/>
      <c r="F247" s="225"/>
      <c r="G247" s="273" t="s">
        <v>2205</v>
      </c>
      <c r="H247" s="274" t="s">
        <v>1536</v>
      </c>
      <c r="I247" s="712"/>
      <c r="J247" s="203">
        <v>712789</v>
      </c>
      <c r="K247" s="696"/>
      <c r="L247" s="203">
        <v>605870.65</v>
      </c>
      <c r="M247" s="646"/>
      <c r="N247" s="646"/>
      <c r="O247" s="656"/>
      <c r="P247" s="711"/>
      <c r="Q247" s="711"/>
      <c r="R247" s="711"/>
      <c r="S247" s="656"/>
      <c r="T247" s="711"/>
      <c r="U247" s="711"/>
      <c r="V247" s="711"/>
      <c r="W247" s="193"/>
      <c r="X247" s="193"/>
      <c r="Y247" s="193"/>
      <c r="Z247" s="193"/>
      <c r="AA247" s="193"/>
    </row>
    <row r="248" spans="1:27" s="267" customFormat="1" ht="29.25" customHeight="1">
      <c r="A248" s="647"/>
      <c r="B248" s="699"/>
      <c r="C248" s="650"/>
      <c r="D248" s="641"/>
      <c r="E248" s="701"/>
      <c r="F248" s="211"/>
      <c r="G248" s="275" t="s">
        <v>2206</v>
      </c>
      <c r="H248" s="274" t="s">
        <v>1536</v>
      </c>
      <c r="I248" s="713"/>
      <c r="J248" s="270">
        <v>79300.800000000003</v>
      </c>
      <c r="K248" s="697"/>
      <c r="L248" s="203">
        <v>67405.679999999993</v>
      </c>
      <c r="M248" s="647"/>
      <c r="N248" s="647"/>
      <c r="O248" s="690"/>
      <c r="P248" s="691"/>
      <c r="Q248" s="691"/>
      <c r="R248" s="691"/>
      <c r="S248" s="690"/>
      <c r="T248" s="691"/>
      <c r="U248" s="691"/>
      <c r="V248" s="691"/>
      <c r="W248" s="193"/>
      <c r="X248" s="193"/>
      <c r="Y248" s="193"/>
      <c r="Z248" s="193"/>
      <c r="AA248" s="193"/>
    </row>
    <row r="249" spans="1:27" s="267" customFormat="1" ht="22.5" customHeight="1">
      <c r="A249" s="636">
        <v>78</v>
      </c>
      <c r="B249" s="648" t="s">
        <v>2207</v>
      </c>
      <c r="C249" s="648" t="s">
        <v>1586</v>
      </c>
      <c r="D249" s="639" t="s">
        <v>2208</v>
      </c>
      <c r="E249" s="692" t="s">
        <v>2209</v>
      </c>
      <c r="F249" s="232" t="s">
        <v>2050</v>
      </c>
      <c r="G249" s="276"/>
      <c r="H249" s="277" t="s">
        <v>2210</v>
      </c>
      <c r="I249" s="644">
        <v>260554.79</v>
      </c>
      <c r="J249" s="191">
        <v>132158.29</v>
      </c>
      <c r="K249" s="644">
        <v>221471.56</v>
      </c>
      <c r="L249" s="191">
        <v>112334.54</v>
      </c>
      <c r="M249" s="636">
        <v>20</v>
      </c>
      <c r="N249" s="639" t="s">
        <v>2211</v>
      </c>
      <c r="O249" s="639" t="s">
        <v>1530</v>
      </c>
      <c r="P249" s="636" t="s">
        <v>2212</v>
      </c>
      <c r="Q249" s="636" t="s">
        <v>2213</v>
      </c>
      <c r="R249" s="636" t="s">
        <v>2213</v>
      </c>
      <c r="S249" s="639" t="s">
        <v>2214</v>
      </c>
      <c r="T249" s="636" t="s">
        <v>1858</v>
      </c>
      <c r="U249" s="636" t="s">
        <v>2215</v>
      </c>
      <c r="V249" s="636" t="s">
        <v>1509</v>
      </c>
      <c r="W249" s="193"/>
      <c r="X249" s="193"/>
      <c r="Y249" s="193"/>
      <c r="Z249" s="193"/>
      <c r="AA249" s="193"/>
    </row>
    <row r="250" spans="1:27" s="267" customFormat="1" ht="29.25" customHeight="1">
      <c r="A250" s="637"/>
      <c r="B250" s="649"/>
      <c r="C250" s="649"/>
      <c r="D250" s="640"/>
      <c r="E250" s="710"/>
      <c r="F250" s="663"/>
      <c r="G250" s="266" t="s">
        <v>2216</v>
      </c>
      <c r="H250" s="218" t="s">
        <v>1645</v>
      </c>
      <c r="I250" s="653"/>
      <c r="J250" s="191">
        <v>73271.5</v>
      </c>
      <c r="K250" s="653"/>
      <c r="L250" s="191">
        <v>62280.77</v>
      </c>
      <c r="M250" s="637"/>
      <c r="N250" s="640"/>
      <c r="O250" s="640"/>
      <c r="P250" s="637"/>
      <c r="Q250" s="637"/>
      <c r="R250" s="637"/>
      <c r="S250" s="640"/>
      <c r="T250" s="637"/>
      <c r="U250" s="637"/>
      <c r="V250" s="637"/>
      <c r="W250" s="193"/>
      <c r="X250" s="193"/>
      <c r="Y250" s="193"/>
      <c r="Z250" s="193"/>
      <c r="AA250" s="193"/>
    </row>
    <row r="251" spans="1:27" s="267" customFormat="1" ht="30" customHeight="1">
      <c r="A251" s="646"/>
      <c r="B251" s="698"/>
      <c r="C251" s="650"/>
      <c r="D251" s="698"/>
      <c r="E251" s="700"/>
      <c r="F251" s="671"/>
      <c r="G251" s="221" t="s">
        <v>2217</v>
      </c>
      <c r="H251" s="218" t="s">
        <v>1550</v>
      </c>
      <c r="I251" s="645"/>
      <c r="J251" s="191">
        <v>55125</v>
      </c>
      <c r="K251" s="696"/>
      <c r="L251" s="191">
        <v>46856.25</v>
      </c>
      <c r="M251" s="646"/>
      <c r="N251" s="646"/>
      <c r="O251" s="709"/>
      <c r="P251" s="698"/>
      <c r="Q251" s="698"/>
      <c r="R251" s="698"/>
      <c r="S251" s="641"/>
      <c r="T251" s="698"/>
      <c r="U251" s="698"/>
      <c r="V251" s="651"/>
      <c r="W251" s="193"/>
      <c r="X251" s="193"/>
      <c r="Y251" s="193"/>
      <c r="Z251" s="193"/>
      <c r="AA251" s="193"/>
    </row>
    <row r="252" spans="1:27" s="267" customFormat="1" ht="55.5" customHeight="1">
      <c r="A252" s="636">
        <v>79</v>
      </c>
      <c r="B252" s="705" t="s">
        <v>2218</v>
      </c>
      <c r="C252" s="648" t="s">
        <v>1586</v>
      </c>
      <c r="D252" s="639" t="s">
        <v>2219</v>
      </c>
      <c r="E252" s="636" t="s">
        <v>2220</v>
      </c>
      <c r="F252" s="223" t="s">
        <v>2221</v>
      </c>
      <c r="G252" s="195"/>
      <c r="H252" s="195" t="s">
        <v>1671</v>
      </c>
      <c r="I252" s="706">
        <v>1413969</v>
      </c>
      <c r="J252" s="278">
        <v>745029</v>
      </c>
      <c r="K252" s="702">
        <v>1201873.6499999999</v>
      </c>
      <c r="L252" s="278">
        <v>633274.65</v>
      </c>
      <c r="M252" s="639">
        <v>24</v>
      </c>
      <c r="N252" s="639" t="s">
        <v>2211</v>
      </c>
      <c r="O252" s="639" t="s">
        <v>1591</v>
      </c>
      <c r="P252" s="636" t="s">
        <v>408</v>
      </c>
      <c r="Q252" s="636" t="s">
        <v>408</v>
      </c>
      <c r="R252" s="636" t="s">
        <v>408</v>
      </c>
      <c r="S252" s="639" t="s">
        <v>2387</v>
      </c>
      <c r="T252" s="636" t="s">
        <v>515</v>
      </c>
      <c r="U252" s="636"/>
      <c r="V252" s="636" t="s">
        <v>1593</v>
      </c>
      <c r="W252" s="193"/>
      <c r="X252" s="193"/>
      <c r="Y252" s="193"/>
      <c r="Z252" s="193"/>
      <c r="AA252" s="193"/>
    </row>
    <row r="253" spans="1:27" s="267" customFormat="1" ht="24">
      <c r="A253" s="646"/>
      <c r="B253" s="698"/>
      <c r="C253" s="649"/>
      <c r="D253" s="646"/>
      <c r="E253" s="700"/>
      <c r="F253" s="228"/>
      <c r="G253" s="229" t="s">
        <v>2222</v>
      </c>
      <c r="H253" s="195" t="s">
        <v>2223</v>
      </c>
      <c r="I253" s="707"/>
      <c r="J253" s="278">
        <v>553520</v>
      </c>
      <c r="K253" s="703"/>
      <c r="L253" s="278">
        <v>470492</v>
      </c>
      <c r="M253" s="646"/>
      <c r="N253" s="646"/>
      <c r="O253" s="640"/>
      <c r="P253" s="637"/>
      <c r="Q253" s="637"/>
      <c r="R253" s="637"/>
      <c r="S253" s="640"/>
      <c r="T253" s="637"/>
      <c r="U253" s="637"/>
      <c r="V253" s="637"/>
      <c r="W253" s="193"/>
      <c r="X253" s="193"/>
      <c r="Y253" s="193"/>
      <c r="Z253" s="193"/>
      <c r="AA253" s="193"/>
    </row>
    <row r="254" spans="1:27" s="267" customFormat="1" ht="24">
      <c r="A254" s="646"/>
      <c r="B254" s="698"/>
      <c r="C254" s="650"/>
      <c r="D254" s="646"/>
      <c r="E254" s="700"/>
      <c r="F254" s="232"/>
      <c r="G254" s="231" t="s">
        <v>2224</v>
      </c>
      <c r="H254" s="195" t="s">
        <v>2223</v>
      </c>
      <c r="I254" s="708"/>
      <c r="J254" s="278">
        <v>115420</v>
      </c>
      <c r="K254" s="704"/>
      <c r="L254" s="278">
        <v>98107</v>
      </c>
      <c r="M254" s="646"/>
      <c r="N254" s="646"/>
      <c r="O254" s="640"/>
      <c r="P254" s="638"/>
      <c r="Q254" s="638"/>
      <c r="R254" s="638"/>
      <c r="S254" s="640"/>
      <c r="T254" s="637"/>
      <c r="U254" s="637"/>
      <c r="V254" s="638"/>
      <c r="W254" s="193"/>
      <c r="X254" s="193"/>
      <c r="Y254" s="193"/>
      <c r="Z254" s="193"/>
      <c r="AA254" s="193"/>
    </row>
    <row r="255" spans="1:27" s="267" customFormat="1" ht="29.25" customHeight="1">
      <c r="A255" s="636">
        <v>80</v>
      </c>
      <c r="B255" s="648" t="s">
        <v>2225</v>
      </c>
      <c r="C255" s="648" t="s">
        <v>1586</v>
      </c>
      <c r="D255" s="639" t="s">
        <v>2226</v>
      </c>
      <c r="E255" s="636" t="s">
        <v>2227</v>
      </c>
      <c r="F255" s="233" t="s">
        <v>2228</v>
      </c>
      <c r="G255" s="189"/>
      <c r="H255" s="218" t="s">
        <v>1543</v>
      </c>
      <c r="I255" s="644">
        <v>1269162.83</v>
      </c>
      <c r="J255" s="191">
        <v>581625.83000000007</v>
      </c>
      <c r="K255" s="644">
        <v>1078788.3999999999</v>
      </c>
      <c r="L255" s="191">
        <v>494381.95</v>
      </c>
      <c r="M255" s="636">
        <v>30</v>
      </c>
      <c r="N255" s="639" t="s">
        <v>2229</v>
      </c>
      <c r="O255" s="639" t="s">
        <v>1637</v>
      </c>
      <c r="P255" s="639" t="s">
        <v>2230</v>
      </c>
      <c r="Q255" s="636" t="s">
        <v>2192</v>
      </c>
      <c r="R255" s="636" t="s">
        <v>2192</v>
      </c>
      <c r="S255" s="639" t="s">
        <v>2231</v>
      </c>
      <c r="T255" s="636" t="s">
        <v>1469</v>
      </c>
      <c r="U255" s="636" t="s">
        <v>1828</v>
      </c>
      <c r="V255" s="636" t="s">
        <v>1509</v>
      </c>
      <c r="W255" s="193"/>
      <c r="X255" s="193"/>
      <c r="Y255" s="193"/>
      <c r="Z255" s="193"/>
      <c r="AA255" s="193"/>
    </row>
    <row r="256" spans="1:27" s="267" customFormat="1" ht="27" customHeight="1">
      <c r="A256" s="646"/>
      <c r="B256" s="698"/>
      <c r="C256" s="649"/>
      <c r="D256" s="640"/>
      <c r="E256" s="700"/>
      <c r="F256" s="216"/>
      <c r="G256" s="221" t="s">
        <v>2232</v>
      </c>
      <c r="H256" s="218" t="s">
        <v>1732</v>
      </c>
      <c r="I256" s="645"/>
      <c r="J256" s="191">
        <v>625060</v>
      </c>
      <c r="K256" s="696"/>
      <c r="L256" s="191">
        <v>531301</v>
      </c>
      <c r="M256" s="646"/>
      <c r="N256" s="646"/>
      <c r="O256" s="640"/>
      <c r="P256" s="637"/>
      <c r="Q256" s="637"/>
      <c r="R256" s="637"/>
      <c r="S256" s="640"/>
      <c r="T256" s="637"/>
      <c r="U256" s="637"/>
      <c r="V256" s="637"/>
      <c r="W256" s="193"/>
      <c r="X256" s="193"/>
      <c r="Y256" s="193"/>
      <c r="Z256" s="193"/>
      <c r="AA256" s="193"/>
    </row>
    <row r="257" spans="1:27" s="267" customFormat="1" ht="27.75" customHeight="1">
      <c r="A257" s="647"/>
      <c r="B257" s="699"/>
      <c r="C257" s="650"/>
      <c r="D257" s="698"/>
      <c r="E257" s="701"/>
      <c r="F257" s="222"/>
      <c r="G257" s="217" t="s">
        <v>2233</v>
      </c>
      <c r="H257" s="218" t="s">
        <v>1543</v>
      </c>
      <c r="I257" s="654"/>
      <c r="J257" s="191">
        <v>62477</v>
      </c>
      <c r="K257" s="697"/>
      <c r="L257" s="191">
        <v>53105.45</v>
      </c>
      <c r="M257" s="647"/>
      <c r="N257" s="647"/>
      <c r="O257" s="641"/>
      <c r="P257" s="638"/>
      <c r="Q257" s="638"/>
      <c r="R257" s="638"/>
      <c r="S257" s="641"/>
      <c r="T257" s="638"/>
      <c r="U257" s="638"/>
      <c r="V257" s="638"/>
      <c r="W257" s="193"/>
      <c r="X257" s="193"/>
      <c r="Y257" s="193"/>
      <c r="Z257" s="193"/>
      <c r="AA257" s="193"/>
    </row>
    <row r="258" spans="1:27" s="267" customFormat="1" ht="66" customHeight="1">
      <c r="A258" s="636">
        <v>81</v>
      </c>
      <c r="B258" s="648" t="s">
        <v>2234</v>
      </c>
      <c r="C258" s="648" t="s">
        <v>1586</v>
      </c>
      <c r="D258" s="639" t="s">
        <v>2235</v>
      </c>
      <c r="E258" s="692" t="s">
        <v>2236</v>
      </c>
      <c r="F258" s="233" t="s">
        <v>2237</v>
      </c>
      <c r="G258" s="189"/>
      <c r="H258" s="190" t="s">
        <v>1529</v>
      </c>
      <c r="I258" s="279">
        <v>2987502</v>
      </c>
      <c r="J258" s="191">
        <v>1796157</v>
      </c>
      <c r="K258" s="279">
        <v>2539376.7000000002</v>
      </c>
      <c r="L258" s="191">
        <v>1526733.45</v>
      </c>
      <c r="M258" s="636">
        <v>30</v>
      </c>
      <c r="N258" s="639" t="s">
        <v>2229</v>
      </c>
      <c r="O258" s="639" t="s">
        <v>1637</v>
      </c>
      <c r="P258" s="639" t="s">
        <v>2238</v>
      </c>
      <c r="Q258" s="636" t="s">
        <v>2033</v>
      </c>
      <c r="R258" s="636" t="s">
        <v>2033</v>
      </c>
      <c r="S258" s="639" t="s">
        <v>2239</v>
      </c>
      <c r="T258" s="636" t="s">
        <v>1889</v>
      </c>
      <c r="U258" s="636" t="s">
        <v>2240</v>
      </c>
      <c r="V258" s="639" t="s">
        <v>1509</v>
      </c>
      <c r="W258" s="193"/>
      <c r="X258" s="193"/>
      <c r="Y258" s="193"/>
      <c r="Z258" s="193"/>
      <c r="AA258" s="193"/>
    </row>
    <row r="259" spans="1:27" s="267" customFormat="1" ht="43.5" customHeight="1">
      <c r="A259" s="646"/>
      <c r="B259" s="650"/>
      <c r="C259" s="650"/>
      <c r="D259" s="641"/>
      <c r="E259" s="693"/>
      <c r="F259" s="280"/>
      <c r="G259" s="206" t="s">
        <v>2241</v>
      </c>
      <c r="H259" s="190" t="s">
        <v>1536</v>
      </c>
      <c r="I259" s="281"/>
      <c r="J259" s="191">
        <v>1191345</v>
      </c>
      <c r="K259" s="282"/>
      <c r="L259" s="191">
        <v>1012643.25</v>
      </c>
      <c r="M259" s="646"/>
      <c r="N259" s="646"/>
      <c r="O259" s="640"/>
      <c r="P259" s="637"/>
      <c r="Q259" s="637"/>
      <c r="R259" s="637"/>
      <c r="S259" s="640"/>
      <c r="T259" s="637"/>
      <c r="U259" s="637"/>
      <c r="V259" s="641"/>
      <c r="W259" s="193"/>
      <c r="X259" s="193"/>
      <c r="Y259" s="193"/>
      <c r="Z259" s="193"/>
      <c r="AA259" s="193"/>
    </row>
    <row r="260" spans="1:27" s="267" customFormat="1" ht="40.5" customHeight="1">
      <c r="A260" s="658">
        <v>82</v>
      </c>
      <c r="B260" s="648" t="s">
        <v>2242</v>
      </c>
      <c r="C260" s="648" t="s">
        <v>1586</v>
      </c>
      <c r="D260" s="283" t="s">
        <v>2243</v>
      </c>
      <c r="E260" s="284" t="s">
        <v>2244</v>
      </c>
      <c r="F260" s="285" t="s">
        <v>2245</v>
      </c>
      <c r="G260" s="286"/>
      <c r="H260" s="209" t="s">
        <v>1512</v>
      </c>
      <c r="I260" s="659">
        <v>293504.5</v>
      </c>
      <c r="J260" s="203">
        <v>141920</v>
      </c>
      <c r="K260" s="659">
        <v>249478.82</v>
      </c>
      <c r="L260" s="191">
        <v>120632</v>
      </c>
      <c r="M260" s="658">
        <v>15</v>
      </c>
      <c r="N260" s="655" t="s">
        <v>2229</v>
      </c>
      <c r="O260" s="655" t="s">
        <v>1530</v>
      </c>
      <c r="P260" s="658" t="s">
        <v>2246</v>
      </c>
      <c r="Q260" s="658" t="s">
        <v>2247</v>
      </c>
      <c r="R260" s="658" t="s">
        <v>2247</v>
      </c>
      <c r="S260" s="655" t="s">
        <v>2248</v>
      </c>
      <c r="T260" s="658" t="s">
        <v>2249</v>
      </c>
      <c r="U260" s="658" t="s">
        <v>1470</v>
      </c>
      <c r="V260" s="658" t="s">
        <v>1509</v>
      </c>
      <c r="W260" s="193"/>
      <c r="X260" s="193"/>
      <c r="Y260" s="193"/>
      <c r="Z260" s="193"/>
      <c r="AA260" s="193"/>
    </row>
    <row r="261" spans="1:27" s="267" customFormat="1" ht="36" customHeight="1">
      <c r="A261" s="647"/>
      <c r="B261" s="650"/>
      <c r="C261" s="650"/>
      <c r="D261" s="287"/>
      <c r="E261" s="288"/>
      <c r="F261" s="236"/>
      <c r="G261" s="206" t="s">
        <v>2250</v>
      </c>
      <c r="H261" s="289" t="s">
        <v>1502</v>
      </c>
      <c r="I261" s="695"/>
      <c r="J261" s="203">
        <v>151584.5</v>
      </c>
      <c r="K261" s="695"/>
      <c r="L261" s="191">
        <v>128846.82</v>
      </c>
      <c r="M261" s="647"/>
      <c r="N261" s="647"/>
      <c r="O261" s="690"/>
      <c r="P261" s="691"/>
      <c r="Q261" s="691"/>
      <c r="R261" s="691"/>
      <c r="S261" s="690"/>
      <c r="T261" s="691"/>
      <c r="U261" s="691"/>
      <c r="V261" s="691"/>
      <c r="W261" s="193"/>
      <c r="X261" s="193"/>
      <c r="Y261" s="193"/>
      <c r="Z261" s="193"/>
      <c r="AA261" s="193"/>
    </row>
    <row r="262" spans="1:27" s="267" customFormat="1" ht="25.5" customHeight="1">
      <c r="A262" s="636">
        <v>83</v>
      </c>
      <c r="B262" s="648" t="s">
        <v>2251</v>
      </c>
      <c r="C262" s="648" t="s">
        <v>1586</v>
      </c>
      <c r="D262" s="639" t="s">
        <v>2252</v>
      </c>
      <c r="E262" s="692" t="s">
        <v>2253</v>
      </c>
      <c r="F262" s="285" t="s">
        <v>2254</v>
      </c>
      <c r="G262" s="196"/>
      <c r="H262" s="195" t="s">
        <v>1737</v>
      </c>
      <c r="I262" s="644">
        <v>446278.8</v>
      </c>
      <c r="J262" s="191">
        <v>246970</v>
      </c>
      <c r="K262" s="644">
        <v>379336.98</v>
      </c>
      <c r="L262" s="191">
        <v>209924.5</v>
      </c>
      <c r="M262" s="636">
        <v>30</v>
      </c>
      <c r="N262" s="639" t="s">
        <v>2229</v>
      </c>
      <c r="O262" s="655" t="s">
        <v>1530</v>
      </c>
      <c r="P262" s="636" t="s">
        <v>2032</v>
      </c>
      <c r="Q262" s="636" t="s">
        <v>2255</v>
      </c>
      <c r="R262" s="636" t="s">
        <v>2255</v>
      </c>
      <c r="S262" s="639" t="s">
        <v>2256</v>
      </c>
      <c r="T262" s="636" t="s">
        <v>2257</v>
      </c>
      <c r="U262" s="636" t="s">
        <v>1826</v>
      </c>
      <c r="V262" s="639" t="s">
        <v>1509</v>
      </c>
      <c r="W262" s="193"/>
      <c r="X262" s="193"/>
      <c r="Y262" s="193"/>
      <c r="Z262" s="193"/>
      <c r="AA262" s="193"/>
    </row>
    <row r="263" spans="1:27" s="267" customFormat="1" ht="40.5" customHeight="1">
      <c r="A263" s="646"/>
      <c r="B263" s="650"/>
      <c r="C263" s="650"/>
      <c r="D263" s="641"/>
      <c r="E263" s="693"/>
      <c r="F263" s="188"/>
      <c r="G263" s="196" t="s">
        <v>2258</v>
      </c>
      <c r="H263" s="195" t="s">
        <v>1671</v>
      </c>
      <c r="I263" s="694"/>
      <c r="J263" s="191">
        <v>199308.79999999999</v>
      </c>
      <c r="K263" s="694"/>
      <c r="L263" s="191">
        <v>169412.48000000001</v>
      </c>
      <c r="M263" s="646"/>
      <c r="N263" s="646"/>
      <c r="O263" s="690"/>
      <c r="P263" s="637"/>
      <c r="Q263" s="637"/>
      <c r="R263" s="637"/>
      <c r="S263" s="640"/>
      <c r="T263" s="637"/>
      <c r="U263" s="637"/>
      <c r="V263" s="640"/>
      <c r="W263" s="193"/>
      <c r="X263" s="193"/>
      <c r="Y263" s="193"/>
      <c r="Z263" s="193"/>
      <c r="AA263" s="193"/>
    </row>
    <row r="264" spans="1:27" s="267" customFormat="1" ht="41.65" customHeight="1">
      <c r="A264" s="665">
        <v>84</v>
      </c>
      <c r="B264" s="663" t="s">
        <v>2259</v>
      </c>
      <c r="C264" s="230" t="s">
        <v>1586</v>
      </c>
      <c r="D264" s="687" t="s">
        <v>2260</v>
      </c>
      <c r="E264" s="688" t="s">
        <v>2261</v>
      </c>
      <c r="F264" s="263" t="s">
        <v>2262</v>
      </c>
      <c r="G264" s="234"/>
      <c r="H264" s="195" t="s">
        <v>1671</v>
      </c>
      <c r="I264" s="644">
        <v>2356602</v>
      </c>
      <c r="J264" s="191">
        <v>1180155</v>
      </c>
      <c r="K264" s="644">
        <v>2003111.7</v>
      </c>
      <c r="L264" s="191">
        <v>1003131.75</v>
      </c>
      <c r="M264" s="636">
        <v>24</v>
      </c>
      <c r="N264" s="639" t="s">
        <v>1516</v>
      </c>
      <c r="O264" s="639" t="s">
        <v>1591</v>
      </c>
      <c r="P264" s="636" t="s">
        <v>387</v>
      </c>
      <c r="Q264" s="636" t="s">
        <v>387</v>
      </c>
      <c r="R264" s="636" t="s">
        <v>387</v>
      </c>
      <c r="S264" s="639" t="s">
        <v>2388</v>
      </c>
      <c r="T264" s="636" t="s">
        <v>2389</v>
      </c>
      <c r="U264" s="636"/>
      <c r="V264" s="683" t="s">
        <v>1593</v>
      </c>
      <c r="W264" s="193"/>
      <c r="X264" s="193"/>
      <c r="Y264" s="193"/>
      <c r="Z264" s="193"/>
      <c r="AA264" s="193"/>
    </row>
    <row r="265" spans="1:27" s="267" customFormat="1" ht="25.5" customHeight="1">
      <c r="A265" s="587"/>
      <c r="B265" s="627"/>
      <c r="C265" s="290"/>
      <c r="D265" s="629"/>
      <c r="E265" s="689"/>
      <c r="F265" s="243"/>
      <c r="G265" s="291" t="s">
        <v>2263</v>
      </c>
      <c r="H265" s="292" t="s">
        <v>2264</v>
      </c>
      <c r="I265" s="649"/>
      <c r="J265" s="293">
        <v>1176447</v>
      </c>
      <c r="K265" s="653"/>
      <c r="L265" s="293">
        <v>999979.95</v>
      </c>
      <c r="M265" s="637"/>
      <c r="N265" s="640"/>
      <c r="O265" s="640"/>
      <c r="P265" s="637"/>
      <c r="Q265" s="637"/>
      <c r="R265" s="637"/>
      <c r="S265" s="640"/>
      <c r="T265" s="637"/>
      <c r="U265" s="637"/>
      <c r="V265" s="684"/>
      <c r="W265" s="193"/>
      <c r="X265" s="193"/>
      <c r="Y265" s="193"/>
      <c r="Z265" s="193"/>
      <c r="AA265" s="193"/>
    </row>
    <row r="266" spans="1:27" s="267" customFormat="1" ht="50.25" customHeight="1">
      <c r="A266" s="665">
        <v>85</v>
      </c>
      <c r="B266" s="663" t="s">
        <v>2265</v>
      </c>
      <c r="C266" s="663" t="s">
        <v>1586</v>
      </c>
      <c r="D266" s="626" t="s">
        <v>2266</v>
      </c>
      <c r="E266" s="665" t="s">
        <v>2267</v>
      </c>
      <c r="F266" s="243" t="s">
        <v>2268</v>
      </c>
      <c r="G266" s="266"/>
      <c r="H266" s="264" t="s">
        <v>1671</v>
      </c>
      <c r="I266" s="611">
        <v>2895495</v>
      </c>
      <c r="J266" s="192">
        <v>1495895</v>
      </c>
      <c r="K266" s="685">
        <v>2461170.75</v>
      </c>
      <c r="L266" s="192">
        <v>1271510.75</v>
      </c>
      <c r="M266" s="578">
        <v>24</v>
      </c>
      <c r="N266" s="577" t="s">
        <v>2229</v>
      </c>
      <c r="O266" s="577" t="s">
        <v>1504</v>
      </c>
      <c r="P266" s="577" t="s">
        <v>408</v>
      </c>
      <c r="Q266" s="577" t="s">
        <v>408</v>
      </c>
      <c r="R266" s="577" t="s">
        <v>408</v>
      </c>
      <c r="S266" s="596" t="s">
        <v>2390</v>
      </c>
      <c r="T266" s="577" t="s">
        <v>2389</v>
      </c>
      <c r="U266" s="596"/>
      <c r="V266" s="661" t="s">
        <v>1593</v>
      </c>
      <c r="W266" s="193"/>
      <c r="X266" s="193"/>
      <c r="Y266" s="193"/>
      <c r="Z266" s="193"/>
      <c r="AA266" s="193"/>
    </row>
    <row r="267" spans="1:27" s="295" customFormat="1" ht="25.5" customHeight="1">
      <c r="A267" s="587"/>
      <c r="B267" s="627"/>
      <c r="C267" s="671"/>
      <c r="D267" s="629"/>
      <c r="E267" s="587"/>
      <c r="F267" s="294"/>
      <c r="G267" s="266" t="s">
        <v>2269</v>
      </c>
      <c r="H267" s="265" t="s">
        <v>2264</v>
      </c>
      <c r="I267" s="621"/>
      <c r="J267" s="192">
        <v>1399600</v>
      </c>
      <c r="K267" s="686"/>
      <c r="L267" s="192">
        <v>1189660</v>
      </c>
      <c r="M267" s="578"/>
      <c r="N267" s="577"/>
      <c r="O267" s="577"/>
      <c r="P267" s="577"/>
      <c r="Q267" s="577"/>
      <c r="R267" s="577"/>
      <c r="S267" s="577"/>
      <c r="T267" s="577"/>
      <c r="U267" s="577"/>
      <c r="V267" s="662"/>
    </row>
    <row r="268" spans="1:27" s="295" customFormat="1" ht="46.5" customHeight="1">
      <c r="A268" s="665">
        <v>86</v>
      </c>
      <c r="B268" s="633" t="s">
        <v>2270</v>
      </c>
      <c r="C268" s="663" t="s">
        <v>1586</v>
      </c>
      <c r="D268" s="677" t="s">
        <v>2271</v>
      </c>
      <c r="E268" s="665" t="s">
        <v>2272</v>
      </c>
      <c r="F268" s="241" t="s">
        <v>2273</v>
      </c>
      <c r="G268" s="266"/>
      <c r="H268" s="265" t="s">
        <v>1512</v>
      </c>
      <c r="I268" s="611">
        <v>2718105.8000000003</v>
      </c>
      <c r="J268" s="192">
        <v>402895.89</v>
      </c>
      <c r="K268" s="611">
        <v>2310389.91</v>
      </c>
      <c r="L268" s="192">
        <v>342461.5</v>
      </c>
      <c r="M268" s="578">
        <v>30</v>
      </c>
      <c r="N268" s="626" t="s">
        <v>1600</v>
      </c>
      <c r="O268" s="577" t="s">
        <v>1504</v>
      </c>
      <c r="P268" s="596" t="s">
        <v>2274</v>
      </c>
      <c r="Q268" s="578" t="s">
        <v>1468</v>
      </c>
      <c r="R268" s="578" t="s">
        <v>1468</v>
      </c>
      <c r="S268" s="577" t="s">
        <v>2275</v>
      </c>
      <c r="T268" s="578" t="s">
        <v>1828</v>
      </c>
      <c r="U268" s="578" t="s">
        <v>2276</v>
      </c>
      <c r="V268" s="682" t="s">
        <v>1509</v>
      </c>
    </row>
    <row r="269" spans="1:27" s="295" customFormat="1" ht="25.5" customHeight="1">
      <c r="A269" s="591"/>
      <c r="B269" s="675"/>
      <c r="C269" s="674"/>
      <c r="D269" s="678"/>
      <c r="E269" s="680"/>
      <c r="F269" s="241"/>
      <c r="G269" s="220" t="s">
        <v>2277</v>
      </c>
      <c r="H269" s="265" t="s">
        <v>2278</v>
      </c>
      <c r="I269" s="621"/>
      <c r="J269" s="192">
        <v>664549.97</v>
      </c>
      <c r="K269" s="611"/>
      <c r="L269" s="192">
        <v>564867.47</v>
      </c>
      <c r="M269" s="578"/>
      <c r="N269" s="586"/>
      <c r="O269" s="577"/>
      <c r="P269" s="578"/>
      <c r="Q269" s="578"/>
      <c r="R269" s="578"/>
      <c r="S269" s="577"/>
      <c r="T269" s="578"/>
      <c r="U269" s="578"/>
      <c r="V269" s="682"/>
    </row>
    <row r="270" spans="1:27" s="295" customFormat="1" ht="25.5" customHeight="1">
      <c r="A270" s="591"/>
      <c r="B270" s="675"/>
      <c r="C270" s="674"/>
      <c r="D270" s="678"/>
      <c r="E270" s="680"/>
      <c r="F270" s="242"/>
      <c r="G270" s="220" t="s">
        <v>2279</v>
      </c>
      <c r="H270" s="265" t="s">
        <v>1512</v>
      </c>
      <c r="I270" s="621"/>
      <c r="J270" s="192">
        <v>419199.97</v>
      </c>
      <c r="K270" s="611"/>
      <c r="L270" s="192">
        <v>356319.97</v>
      </c>
      <c r="M270" s="578"/>
      <c r="N270" s="586"/>
      <c r="O270" s="577"/>
      <c r="P270" s="578"/>
      <c r="Q270" s="578"/>
      <c r="R270" s="578"/>
      <c r="S270" s="577"/>
      <c r="T270" s="578"/>
      <c r="U270" s="578"/>
      <c r="V270" s="682"/>
    </row>
    <row r="271" spans="1:27" s="295" customFormat="1" ht="25.5" customHeight="1">
      <c r="A271" s="591"/>
      <c r="B271" s="675"/>
      <c r="C271" s="674"/>
      <c r="D271" s="678"/>
      <c r="E271" s="680"/>
      <c r="F271" s="242"/>
      <c r="G271" s="220" t="s">
        <v>2280</v>
      </c>
      <c r="H271" s="265" t="s">
        <v>1512</v>
      </c>
      <c r="I271" s="621"/>
      <c r="J271" s="192">
        <v>405110</v>
      </c>
      <c r="K271" s="611"/>
      <c r="L271" s="192">
        <v>344343.5</v>
      </c>
      <c r="M271" s="578"/>
      <c r="N271" s="586"/>
      <c r="O271" s="577"/>
      <c r="P271" s="578"/>
      <c r="Q271" s="578"/>
      <c r="R271" s="578"/>
      <c r="S271" s="577"/>
      <c r="T271" s="578"/>
      <c r="U271" s="578"/>
      <c r="V271" s="682"/>
    </row>
    <row r="272" spans="1:27" s="295" customFormat="1" ht="20.65" customHeight="1">
      <c r="A272" s="591"/>
      <c r="B272" s="675"/>
      <c r="C272" s="674"/>
      <c r="D272" s="678"/>
      <c r="E272" s="680"/>
      <c r="F272" s="242"/>
      <c r="G272" s="220" t="s">
        <v>2281</v>
      </c>
      <c r="H272" s="265" t="s">
        <v>1512</v>
      </c>
      <c r="I272" s="621"/>
      <c r="J272" s="192">
        <v>413700</v>
      </c>
      <c r="K272" s="611"/>
      <c r="L272" s="192">
        <v>351645</v>
      </c>
      <c r="M272" s="578"/>
      <c r="N272" s="586"/>
      <c r="O272" s="577"/>
      <c r="P272" s="578"/>
      <c r="Q272" s="578"/>
      <c r="R272" s="578"/>
      <c r="S272" s="577"/>
      <c r="T272" s="578"/>
      <c r="U272" s="578"/>
      <c r="V272" s="682"/>
    </row>
    <row r="273" spans="1:27" s="295" customFormat="1" ht="21.75" customHeight="1">
      <c r="A273" s="587"/>
      <c r="B273" s="676"/>
      <c r="C273" s="671"/>
      <c r="D273" s="679"/>
      <c r="E273" s="681"/>
      <c r="F273" s="243"/>
      <c r="G273" s="275" t="s">
        <v>2282</v>
      </c>
      <c r="H273" s="265" t="s">
        <v>1512</v>
      </c>
      <c r="I273" s="621"/>
      <c r="J273" s="192">
        <v>412649.97</v>
      </c>
      <c r="K273" s="611"/>
      <c r="L273" s="192">
        <v>350752.47</v>
      </c>
      <c r="M273" s="578"/>
      <c r="N273" s="629"/>
      <c r="O273" s="577"/>
      <c r="P273" s="578"/>
      <c r="Q273" s="578"/>
      <c r="R273" s="578"/>
      <c r="S273" s="577"/>
      <c r="T273" s="578"/>
      <c r="U273" s="578"/>
      <c r="V273" s="682"/>
    </row>
    <row r="274" spans="1:27" s="295" customFormat="1" ht="28.5" customHeight="1">
      <c r="A274" s="578">
        <v>87</v>
      </c>
      <c r="B274" s="621" t="s">
        <v>2283</v>
      </c>
      <c r="C274" s="663" t="s">
        <v>1586</v>
      </c>
      <c r="D274" s="577" t="s">
        <v>2284</v>
      </c>
      <c r="E274" s="578" t="s">
        <v>2285</v>
      </c>
      <c r="F274" s="242" t="s">
        <v>2286</v>
      </c>
      <c r="G274" s="266"/>
      <c r="H274" s="190" t="s">
        <v>1543</v>
      </c>
      <c r="I274" s="592">
        <v>363800</v>
      </c>
      <c r="J274" s="192">
        <v>150350</v>
      </c>
      <c r="K274" s="592">
        <v>309230</v>
      </c>
      <c r="L274" s="191">
        <v>127797.5</v>
      </c>
      <c r="M274" s="665">
        <v>20</v>
      </c>
      <c r="N274" s="626" t="s">
        <v>2229</v>
      </c>
      <c r="O274" s="626" t="s">
        <v>1530</v>
      </c>
      <c r="P274" s="665" t="s">
        <v>2287</v>
      </c>
      <c r="Q274" s="665" t="s">
        <v>1889</v>
      </c>
      <c r="R274" s="665" t="s">
        <v>1889</v>
      </c>
      <c r="S274" s="626" t="s">
        <v>2288</v>
      </c>
      <c r="T274" s="665" t="s">
        <v>1828</v>
      </c>
      <c r="U274" s="665" t="s">
        <v>2289</v>
      </c>
      <c r="V274" s="626" t="s">
        <v>1509</v>
      </c>
    </row>
    <row r="275" spans="1:27" s="295" customFormat="1" ht="25.5" customHeight="1">
      <c r="A275" s="578"/>
      <c r="B275" s="621"/>
      <c r="C275" s="674"/>
      <c r="D275" s="577"/>
      <c r="E275" s="588"/>
      <c r="F275" s="241"/>
      <c r="G275" s="275" t="s">
        <v>2290</v>
      </c>
      <c r="H275" s="190" t="s">
        <v>1732</v>
      </c>
      <c r="I275" s="590"/>
      <c r="J275" s="192">
        <v>98300</v>
      </c>
      <c r="K275" s="590"/>
      <c r="L275" s="191">
        <v>83555</v>
      </c>
      <c r="M275" s="591"/>
      <c r="N275" s="586"/>
      <c r="O275" s="586"/>
      <c r="P275" s="591"/>
      <c r="Q275" s="591"/>
      <c r="R275" s="591"/>
      <c r="S275" s="586"/>
      <c r="T275" s="591"/>
      <c r="U275" s="591"/>
      <c r="V275" s="586"/>
    </row>
    <row r="276" spans="1:27" s="295" customFormat="1" ht="25.5" customHeight="1">
      <c r="A276" s="578"/>
      <c r="B276" s="621"/>
      <c r="C276" s="671"/>
      <c r="D276" s="577"/>
      <c r="E276" s="588"/>
      <c r="F276" s="243"/>
      <c r="G276" s="275" t="s">
        <v>2291</v>
      </c>
      <c r="H276" s="190" t="s">
        <v>1732</v>
      </c>
      <c r="I276" s="670"/>
      <c r="J276" s="192">
        <v>115150</v>
      </c>
      <c r="K276" s="670"/>
      <c r="L276" s="191">
        <v>97877.5</v>
      </c>
      <c r="M276" s="587"/>
      <c r="N276" s="629"/>
      <c r="O276" s="629"/>
      <c r="P276" s="587"/>
      <c r="Q276" s="587"/>
      <c r="R276" s="587"/>
      <c r="S276" s="629"/>
      <c r="T276" s="587"/>
      <c r="U276" s="587"/>
      <c r="V276" s="629"/>
    </row>
    <row r="277" spans="1:27" s="295" customFormat="1" ht="25.5" customHeight="1">
      <c r="A277" s="665">
        <v>88</v>
      </c>
      <c r="B277" s="623" t="s">
        <v>2292</v>
      </c>
      <c r="C277" s="663" t="s">
        <v>1586</v>
      </c>
      <c r="D277" s="626" t="s">
        <v>2293</v>
      </c>
      <c r="E277" s="672" t="s">
        <v>2294</v>
      </c>
      <c r="F277" s="247" t="s">
        <v>2295</v>
      </c>
      <c r="G277" s="196"/>
      <c r="H277" s="296" t="s">
        <v>1645</v>
      </c>
      <c r="I277" s="592">
        <v>1125764</v>
      </c>
      <c r="J277" s="297">
        <v>489712</v>
      </c>
      <c r="K277" s="592">
        <v>956899.4</v>
      </c>
      <c r="L277" s="298">
        <v>416255.2</v>
      </c>
      <c r="M277" s="637">
        <v>30</v>
      </c>
      <c r="N277" s="668" t="s">
        <v>2211</v>
      </c>
      <c r="O277" s="640" t="s">
        <v>1504</v>
      </c>
      <c r="P277" s="668" t="s">
        <v>2296</v>
      </c>
      <c r="Q277" s="666" t="s">
        <v>2297</v>
      </c>
      <c r="R277" s="666" t="s">
        <v>2297</v>
      </c>
      <c r="S277" s="668" t="s">
        <v>2298</v>
      </c>
      <c r="T277" s="666" t="s">
        <v>1828</v>
      </c>
      <c r="U277" s="666" t="s">
        <v>2289</v>
      </c>
      <c r="V277" s="668" t="s">
        <v>1509</v>
      </c>
    </row>
    <row r="278" spans="1:27" s="295" customFormat="1" ht="34.15" customHeight="1">
      <c r="A278" s="587"/>
      <c r="B278" s="627"/>
      <c r="C278" s="671"/>
      <c r="D278" s="629"/>
      <c r="E278" s="673"/>
      <c r="F278" s="240"/>
      <c r="G278" s="299" t="s">
        <v>2299</v>
      </c>
      <c r="H278" s="300" t="s">
        <v>1529</v>
      </c>
      <c r="I278" s="670"/>
      <c r="J278" s="301">
        <v>636052</v>
      </c>
      <c r="K278" s="670"/>
      <c r="L278" s="302">
        <v>540644.19999999995</v>
      </c>
      <c r="M278" s="637"/>
      <c r="N278" s="669"/>
      <c r="O278" s="640"/>
      <c r="P278" s="667"/>
      <c r="Q278" s="667"/>
      <c r="R278" s="667"/>
      <c r="S278" s="669"/>
      <c r="T278" s="667"/>
      <c r="U278" s="667"/>
      <c r="V278" s="669"/>
    </row>
    <row r="279" spans="1:27" s="295" customFormat="1" ht="42" customHeight="1">
      <c r="A279" s="578">
        <v>89</v>
      </c>
      <c r="B279" s="596" t="s">
        <v>2300</v>
      </c>
      <c r="C279" s="663" t="s">
        <v>1586</v>
      </c>
      <c r="D279" s="578" t="s">
        <v>2301</v>
      </c>
      <c r="E279" s="578" t="s">
        <v>2302</v>
      </c>
      <c r="F279" s="294" t="s">
        <v>2303</v>
      </c>
      <c r="G279" s="266"/>
      <c r="H279" s="265" t="s">
        <v>1512</v>
      </c>
      <c r="I279" s="611">
        <v>1132937.8500000001</v>
      </c>
      <c r="J279" s="192">
        <v>589394</v>
      </c>
      <c r="K279" s="611">
        <v>962997.17</v>
      </c>
      <c r="L279" s="192">
        <v>500984.9</v>
      </c>
      <c r="M279" s="578">
        <v>30</v>
      </c>
      <c r="N279" s="577" t="s">
        <v>2229</v>
      </c>
      <c r="O279" s="577" t="s">
        <v>1504</v>
      </c>
      <c r="P279" s="577" t="s">
        <v>408</v>
      </c>
      <c r="Q279" s="577" t="s">
        <v>408</v>
      </c>
      <c r="R279" s="577" t="s">
        <v>408</v>
      </c>
      <c r="S279" s="596" t="s">
        <v>2391</v>
      </c>
      <c r="T279" s="577" t="s">
        <v>2389</v>
      </c>
      <c r="U279" s="660">
        <v>43930</v>
      </c>
      <c r="V279" s="661" t="s">
        <v>1593</v>
      </c>
    </row>
    <row r="280" spans="1:27" s="295" customFormat="1" ht="71.25" customHeight="1">
      <c r="A280" s="665"/>
      <c r="B280" s="665"/>
      <c r="C280" s="664"/>
      <c r="D280" s="665"/>
      <c r="E280" s="665"/>
      <c r="F280" s="241"/>
      <c r="G280" s="266" t="s">
        <v>2304</v>
      </c>
      <c r="H280" s="265" t="s">
        <v>2305</v>
      </c>
      <c r="I280" s="592"/>
      <c r="J280" s="192">
        <v>543543.85</v>
      </c>
      <c r="K280" s="611"/>
      <c r="L280" s="192">
        <v>462012.27</v>
      </c>
      <c r="M280" s="578"/>
      <c r="N280" s="577"/>
      <c r="O280" s="577"/>
      <c r="P280" s="577"/>
      <c r="Q280" s="577"/>
      <c r="R280" s="577"/>
      <c r="S280" s="596"/>
      <c r="T280" s="577"/>
      <c r="U280" s="577"/>
      <c r="V280" s="662"/>
    </row>
    <row r="281" spans="1:27" s="267" customFormat="1" ht="37.5" customHeight="1">
      <c r="A281" s="658">
        <v>90</v>
      </c>
      <c r="B281" s="648" t="s">
        <v>2306</v>
      </c>
      <c r="C281" s="648" t="s">
        <v>1539</v>
      </c>
      <c r="D281" s="639" t="s">
        <v>2307</v>
      </c>
      <c r="E281" s="655" t="s">
        <v>2308</v>
      </c>
      <c r="F281" s="245" t="s">
        <v>82</v>
      </c>
      <c r="G281" s="201"/>
      <c r="H281" s="209" t="s">
        <v>2210</v>
      </c>
      <c r="I281" s="659">
        <v>2707466.44</v>
      </c>
      <c r="J281" s="203">
        <v>1434641.71</v>
      </c>
      <c r="K281" s="659">
        <v>2301346.4700000002</v>
      </c>
      <c r="L281" s="203">
        <v>1219445.45</v>
      </c>
      <c r="M281" s="658">
        <v>24</v>
      </c>
      <c r="N281" s="655" t="s">
        <v>2211</v>
      </c>
      <c r="O281" s="655" t="s">
        <v>1530</v>
      </c>
      <c r="P281" s="655" t="s">
        <v>2309</v>
      </c>
      <c r="Q281" s="658" t="s">
        <v>2310</v>
      </c>
      <c r="R281" s="658" t="s">
        <v>2310</v>
      </c>
      <c r="S281" s="655" t="s">
        <v>2311</v>
      </c>
      <c r="T281" s="658" t="s">
        <v>2287</v>
      </c>
      <c r="U281" s="658" t="s">
        <v>1211</v>
      </c>
      <c r="V281" s="658" t="s">
        <v>1509</v>
      </c>
      <c r="W281" s="193"/>
      <c r="X281" s="193"/>
      <c r="Y281" s="193"/>
      <c r="Z281" s="193"/>
      <c r="AA281" s="193"/>
    </row>
    <row r="282" spans="1:27" s="267" customFormat="1" ht="30" customHeight="1">
      <c r="A282" s="647"/>
      <c r="B282" s="647"/>
      <c r="C282" s="650"/>
      <c r="D282" s="647"/>
      <c r="E282" s="657"/>
      <c r="F282" s="237"/>
      <c r="G282" s="246" t="s">
        <v>2312</v>
      </c>
      <c r="H282" s="213" t="s">
        <v>1645</v>
      </c>
      <c r="I282" s="654"/>
      <c r="J282" s="203">
        <v>1272824.73</v>
      </c>
      <c r="K282" s="654"/>
      <c r="L282" s="203">
        <v>1081901.02</v>
      </c>
      <c r="M282" s="647"/>
      <c r="N282" s="647"/>
      <c r="O282" s="641"/>
      <c r="P282" s="638"/>
      <c r="Q282" s="638"/>
      <c r="R282" s="638"/>
      <c r="S282" s="641"/>
      <c r="T282" s="638"/>
      <c r="U282" s="638"/>
      <c r="V282" s="638"/>
      <c r="W282" s="193"/>
      <c r="X282" s="193"/>
      <c r="Y282" s="193"/>
      <c r="Z282" s="193"/>
      <c r="AA282" s="193"/>
    </row>
    <row r="283" spans="1:27" s="267" customFormat="1" ht="35.65" customHeight="1">
      <c r="A283" s="636">
        <v>91</v>
      </c>
      <c r="B283" s="648" t="s">
        <v>2313</v>
      </c>
      <c r="C283" s="648" t="s">
        <v>1539</v>
      </c>
      <c r="D283" s="639" t="s">
        <v>2314</v>
      </c>
      <c r="E283" s="639" t="s">
        <v>2315</v>
      </c>
      <c r="F283" s="245" t="s">
        <v>82</v>
      </c>
      <c r="G283" s="189"/>
      <c r="H283" s="190" t="s">
        <v>2210</v>
      </c>
      <c r="I283" s="644">
        <v>3452844.43</v>
      </c>
      <c r="J283" s="191">
        <v>1223095.93</v>
      </c>
      <c r="K283" s="644">
        <v>2549775.91</v>
      </c>
      <c r="L283" s="191">
        <v>1039631.54</v>
      </c>
      <c r="M283" s="636">
        <v>24</v>
      </c>
      <c r="N283" s="655" t="s">
        <v>2211</v>
      </c>
      <c r="O283" s="639" t="s">
        <v>1591</v>
      </c>
      <c r="P283" s="636" t="s">
        <v>2033</v>
      </c>
      <c r="Q283" s="636" t="s">
        <v>2316</v>
      </c>
      <c r="R283" s="636" t="s">
        <v>2316</v>
      </c>
      <c r="S283" s="639" t="s">
        <v>2317</v>
      </c>
      <c r="T283" s="636" t="s">
        <v>1889</v>
      </c>
      <c r="U283" s="636" t="s">
        <v>1211</v>
      </c>
      <c r="V283" s="639" t="s">
        <v>1509</v>
      </c>
      <c r="W283" s="193"/>
      <c r="X283" s="193"/>
      <c r="Y283" s="193"/>
      <c r="Z283" s="193"/>
      <c r="AA283" s="193"/>
    </row>
    <row r="284" spans="1:27" s="267" customFormat="1" ht="27.75" customHeight="1">
      <c r="A284" s="637"/>
      <c r="B284" s="649"/>
      <c r="C284" s="649"/>
      <c r="D284" s="640"/>
      <c r="E284" s="640"/>
      <c r="F284" s="245"/>
      <c r="G284" s="304" t="s">
        <v>2318</v>
      </c>
      <c r="H284" s="190" t="s">
        <v>1550</v>
      </c>
      <c r="I284" s="653"/>
      <c r="J284" s="191">
        <v>2030268.05</v>
      </c>
      <c r="K284" s="653"/>
      <c r="L284" s="191">
        <v>1340585.99</v>
      </c>
      <c r="M284" s="637"/>
      <c r="N284" s="656"/>
      <c r="O284" s="640"/>
      <c r="P284" s="637"/>
      <c r="Q284" s="637"/>
      <c r="R284" s="637"/>
      <c r="S284" s="640"/>
      <c r="T284" s="637"/>
      <c r="U284" s="637"/>
      <c r="V284" s="640"/>
      <c r="W284" s="193"/>
      <c r="X284" s="193"/>
      <c r="Y284" s="193"/>
      <c r="Z284" s="193"/>
      <c r="AA284" s="193"/>
    </row>
    <row r="285" spans="1:27" s="267" customFormat="1" ht="42" customHeight="1">
      <c r="A285" s="638"/>
      <c r="B285" s="647"/>
      <c r="C285" s="650"/>
      <c r="D285" s="647"/>
      <c r="E285" s="657"/>
      <c r="F285" s="194"/>
      <c r="G285" s="195" t="s">
        <v>2319</v>
      </c>
      <c r="H285" s="190" t="s">
        <v>2210</v>
      </c>
      <c r="I285" s="654"/>
      <c r="J285" s="191">
        <v>199480.45</v>
      </c>
      <c r="K285" s="654"/>
      <c r="L285" s="191">
        <v>169558.38</v>
      </c>
      <c r="M285" s="647"/>
      <c r="N285" s="647"/>
      <c r="O285" s="641"/>
      <c r="P285" s="638"/>
      <c r="Q285" s="638"/>
      <c r="R285" s="638"/>
      <c r="S285" s="641"/>
      <c r="T285" s="638"/>
      <c r="U285" s="638"/>
      <c r="V285" s="641"/>
      <c r="W285" s="193"/>
      <c r="X285" s="193"/>
      <c r="Y285" s="193"/>
      <c r="Z285" s="193"/>
      <c r="AA285" s="193"/>
    </row>
    <row r="286" spans="1:27" s="267" customFormat="1" ht="36">
      <c r="A286" s="636">
        <v>92</v>
      </c>
      <c r="B286" s="648" t="s">
        <v>2320</v>
      </c>
      <c r="C286" s="648" t="s">
        <v>1539</v>
      </c>
      <c r="D286" s="639" t="s">
        <v>2321</v>
      </c>
      <c r="E286" s="636" t="s">
        <v>2322</v>
      </c>
      <c r="F286" s="188" t="s">
        <v>2323</v>
      </c>
      <c r="G286" s="196"/>
      <c r="H286" s="190" t="s">
        <v>2210</v>
      </c>
      <c r="I286" s="644">
        <v>3000000</v>
      </c>
      <c r="J286" s="191">
        <v>1200000</v>
      </c>
      <c r="K286" s="644">
        <v>2550000</v>
      </c>
      <c r="L286" s="191">
        <v>1020000</v>
      </c>
      <c r="M286" s="636">
        <v>27</v>
      </c>
      <c r="N286" s="639" t="s">
        <v>2211</v>
      </c>
      <c r="O286" s="639" t="s">
        <v>1591</v>
      </c>
      <c r="P286" s="639" t="s">
        <v>2324</v>
      </c>
      <c r="Q286" s="636" t="s">
        <v>2325</v>
      </c>
      <c r="R286" s="636" t="s">
        <v>2325</v>
      </c>
      <c r="S286" s="639" t="s">
        <v>2326</v>
      </c>
      <c r="T286" s="636" t="s">
        <v>1896</v>
      </c>
      <c r="U286" s="636" t="s">
        <v>2212</v>
      </c>
      <c r="V286" s="636" t="s">
        <v>1509</v>
      </c>
      <c r="W286" s="193"/>
      <c r="X286" s="193"/>
      <c r="Y286" s="193"/>
      <c r="Z286" s="193"/>
      <c r="AA286" s="193"/>
    </row>
    <row r="287" spans="1:27" s="267" customFormat="1" ht="30" customHeight="1">
      <c r="A287" s="637"/>
      <c r="B287" s="646"/>
      <c r="C287" s="649"/>
      <c r="D287" s="651"/>
      <c r="E287" s="646"/>
      <c r="F287" s="194"/>
      <c r="G287" s="196" t="s">
        <v>2327</v>
      </c>
      <c r="H287" s="190" t="s">
        <v>1512</v>
      </c>
      <c r="I287" s="645"/>
      <c r="J287" s="191">
        <v>1200000</v>
      </c>
      <c r="K287" s="645"/>
      <c r="L287" s="191">
        <v>1020000</v>
      </c>
      <c r="M287" s="646"/>
      <c r="N287" s="646"/>
      <c r="O287" s="640"/>
      <c r="P287" s="637"/>
      <c r="Q287" s="637"/>
      <c r="R287" s="637"/>
      <c r="S287" s="640"/>
      <c r="T287" s="637"/>
      <c r="U287" s="637"/>
      <c r="V287" s="637"/>
      <c r="W287" s="193"/>
      <c r="X287" s="193"/>
      <c r="Y287" s="193"/>
      <c r="Z287" s="193"/>
      <c r="AA287" s="193"/>
    </row>
    <row r="288" spans="1:27" s="267" customFormat="1" ht="30.75" customHeight="1">
      <c r="A288" s="638"/>
      <c r="B288" s="647"/>
      <c r="C288" s="650"/>
      <c r="D288" s="652"/>
      <c r="E288" s="647"/>
      <c r="F288" s="194"/>
      <c r="G288" s="195" t="s">
        <v>2328</v>
      </c>
      <c r="H288" s="305" t="s">
        <v>1720</v>
      </c>
      <c r="I288" s="645"/>
      <c r="J288" s="293">
        <v>600000</v>
      </c>
      <c r="K288" s="645"/>
      <c r="L288" s="293">
        <v>510000</v>
      </c>
      <c r="M288" s="647"/>
      <c r="N288" s="647"/>
      <c r="O288" s="641"/>
      <c r="P288" s="638"/>
      <c r="Q288" s="638"/>
      <c r="R288" s="638"/>
      <c r="S288" s="641"/>
      <c r="T288" s="638"/>
      <c r="U288" s="638"/>
      <c r="V288" s="638"/>
      <c r="W288" s="193"/>
      <c r="X288" s="193"/>
      <c r="Y288" s="193"/>
      <c r="Z288" s="193"/>
      <c r="AA288" s="193"/>
    </row>
    <row r="289" spans="1:27" s="267" customFormat="1" ht="36">
      <c r="A289" s="603">
        <v>93</v>
      </c>
      <c r="B289" s="623" t="s">
        <v>2329</v>
      </c>
      <c r="C289" s="625" t="s">
        <v>1539</v>
      </c>
      <c r="D289" s="626" t="s">
        <v>2330</v>
      </c>
      <c r="E289" s="605" t="s">
        <v>2331</v>
      </c>
      <c r="F289" s="307" t="s">
        <v>2332</v>
      </c>
      <c r="G289" s="308"/>
      <c r="H289" s="309" t="s">
        <v>1512</v>
      </c>
      <c r="I289" s="615">
        <v>3000000</v>
      </c>
      <c r="J289" s="310">
        <v>2000000</v>
      </c>
      <c r="K289" s="615">
        <v>2550000</v>
      </c>
      <c r="L289" s="310">
        <v>1700000</v>
      </c>
      <c r="M289" s="603">
        <v>27</v>
      </c>
      <c r="N289" s="605" t="s">
        <v>2229</v>
      </c>
      <c r="O289" s="605" t="s">
        <v>1591</v>
      </c>
      <c r="P289" s="603" t="s">
        <v>2333</v>
      </c>
      <c r="Q289" s="603" t="s">
        <v>2333</v>
      </c>
      <c r="R289" s="603" t="s">
        <v>2333</v>
      </c>
      <c r="S289" s="311" t="s">
        <v>2334</v>
      </c>
      <c r="T289" s="312" t="s">
        <v>198</v>
      </c>
      <c r="U289" s="312" t="s">
        <v>245</v>
      </c>
      <c r="V289" s="607" t="s">
        <v>1509</v>
      </c>
      <c r="W289" s="313"/>
      <c r="X289" s="193"/>
      <c r="Y289" s="193"/>
      <c r="Z289" s="193"/>
      <c r="AA289" s="193"/>
    </row>
    <row r="290" spans="1:27" s="267" customFormat="1" ht="28.5" customHeight="1">
      <c r="A290" s="642"/>
      <c r="B290" s="624"/>
      <c r="C290" s="624"/>
      <c r="D290" s="643"/>
      <c r="E290" s="643"/>
      <c r="F290" s="307"/>
      <c r="G290" s="314" t="s">
        <v>2335</v>
      </c>
      <c r="H290" s="264" t="s">
        <v>1720</v>
      </c>
      <c r="I290" s="622"/>
      <c r="J290" s="310">
        <v>700830</v>
      </c>
      <c r="K290" s="622"/>
      <c r="L290" s="310">
        <v>595705.5</v>
      </c>
      <c r="M290" s="604"/>
      <c r="N290" s="606"/>
      <c r="O290" s="606"/>
      <c r="P290" s="604"/>
      <c r="Q290" s="604"/>
      <c r="R290" s="604"/>
      <c r="S290" s="315"/>
      <c r="T290" s="315"/>
      <c r="U290" s="315"/>
      <c r="V290" s="608"/>
      <c r="W290" s="313"/>
      <c r="X290" s="193"/>
      <c r="Y290" s="193"/>
      <c r="Z290" s="193"/>
      <c r="AA290" s="193"/>
    </row>
    <row r="291" spans="1:27" s="267" customFormat="1" ht="30.75" customHeight="1">
      <c r="A291" s="632"/>
      <c r="B291" s="627"/>
      <c r="C291" s="628"/>
      <c r="D291" s="635"/>
      <c r="E291" s="635"/>
      <c r="F291" s="307"/>
      <c r="G291" s="314" t="s">
        <v>2336</v>
      </c>
      <c r="H291" s="264" t="s">
        <v>1720</v>
      </c>
      <c r="I291" s="616"/>
      <c r="J291" s="310">
        <v>299170</v>
      </c>
      <c r="K291" s="616"/>
      <c r="L291" s="310">
        <v>254294.5</v>
      </c>
      <c r="M291" s="617"/>
      <c r="N291" s="618"/>
      <c r="O291" s="618"/>
      <c r="P291" s="617"/>
      <c r="Q291" s="617"/>
      <c r="R291" s="617"/>
      <c r="S291" s="316"/>
      <c r="T291" s="316"/>
      <c r="U291" s="316"/>
      <c r="V291" s="614"/>
      <c r="W291" s="313"/>
      <c r="X291" s="193"/>
      <c r="Y291" s="193"/>
      <c r="Z291" s="193"/>
      <c r="AA291" s="193"/>
    </row>
    <row r="292" spans="1:27" s="267" customFormat="1" ht="39.75" customHeight="1">
      <c r="A292" s="603">
        <v>94</v>
      </c>
      <c r="B292" s="633" t="s">
        <v>2337</v>
      </c>
      <c r="C292" s="625" t="s">
        <v>1539</v>
      </c>
      <c r="D292" s="626" t="s">
        <v>2338</v>
      </c>
      <c r="E292" s="605" t="s">
        <v>2339</v>
      </c>
      <c r="F292" s="317" t="s">
        <v>1968</v>
      </c>
      <c r="G292" s="314"/>
      <c r="H292" s="309" t="s">
        <v>1529</v>
      </c>
      <c r="I292" s="615">
        <v>2999996.95</v>
      </c>
      <c r="J292" s="310">
        <v>1800000</v>
      </c>
      <c r="K292" s="615">
        <v>2549997.4</v>
      </c>
      <c r="L292" s="310">
        <v>1530000</v>
      </c>
      <c r="M292" s="603">
        <v>30</v>
      </c>
      <c r="N292" s="605" t="s">
        <v>1600</v>
      </c>
      <c r="O292" s="605" t="s">
        <v>1637</v>
      </c>
      <c r="P292" s="603" t="s">
        <v>2340</v>
      </c>
      <c r="Q292" s="605" t="s">
        <v>2341</v>
      </c>
      <c r="R292" s="605" t="s">
        <v>2341</v>
      </c>
      <c r="S292" s="605" t="s">
        <v>2342</v>
      </c>
      <c r="T292" s="603" t="s">
        <v>242</v>
      </c>
      <c r="U292" s="603" t="s">
        <v>242</v>
      </c>
      <c r="V292" s="607" t="s">
        <v>1509</v>
      </c>
      <c r="W292" s="313"/>
      <c r="X292" s="193"/>
      <c r="Y292" s="193"/>
      <c r="Z292" s="193"/>
      <c r="AA292" s="193"/>
    </row>
    <row r="293" spans="1:27" s="267" customFormat="1" ht="36">
      <c r="A293" s="617"/>
      <c r="B293" s="634"/>
      <c r="C293" s="628"/>
      <c r="D293" s="635"/>
      <c r="E293" s="635"/>
      <c r="F293" s="160"/>
      <c r="G293" s="314" t="s">
        <v>2343</v>
      </c>
      <c r="H293" s="309" t="s">
        <v>1732</v>
      </c>
      <c r="I293" s="616"/>
      <c r="J293" s="310">
        <v>1199996.95</v>
      </c>
      <c r="K293" s="616"/>
      <c r="L293" s="310">
        <v>1019997.4</v>
      </c>
      <c r="M293" s="617"/>
      <c r="N293" s="618"/>
      <c r="O293" s="618"/>
      <c r="P293" s="617"/>
      <c r="Q293" s="617"/>
      <c r="R293" s="617"/>
      <c r="S293" s="617"/>
      <c r="T293" s="617"/>
      <c r="U293" s="617"/>
      <c r="V293" s="614"/>
      <c r="W293" s="313"/>
      <c r="X293" s="193"/>
      <c r="Y293" s="193"/>
      <c r="Z293" s="193"/>
      <c r="AA293" s="193"/>
    </row>
    <row r="294" spans="1:27" s="267" customFormat="1" ht="38.25" customHeight="1">
      <c r="A294" s="603">
        <v>95</v>
      </c>
      <c r="B294" s="623" t="s">
        <v>2344</v>
      </c>
      <c r="C294" s="625" t="s">
        <v>1539</v>
      </c>
      <c r="D294" s="626" t="s">
        <v>2345</v>
      </c>
      <c r="E294" s="626" t="s">
        <v>2346</v>
      </c>
      <c r="F294" s="318" t="s">
        <v>2347</v>
      </c>
      <c r="G294" s="314"/>
      <c r="H294" s="309" t="s">
        <v>1512</v>
      </c>
      <c r="I294" s="630">
        <v>2954338</v>
      </c>
      <c r="J294" s="310">
        <v>2454338</v>
      </c>
      <c r="K294" s="630">
        <v>2511187.2999999998</v>
      </c>
      <c r="L294" s="310">
        <v>2086187.3</v>
      </c>
      <c r="M294" s="603">
        <v>14</v>
      </c>
      <c r="N294" s="605" t="s">
        <v>2229</v>
      </c>
      <c r="O294" s="605" t="s">
        <v>1637</v>
      </c>
      <c r="P294" s="603" t="s">
        <v>2348</v>
      </c>
      <c r="Q294" s="605" t="s">
        <v>2349</v>
      </c>
      <c r="R294" s="605" t="s">
        <v>2349</v>
      </c>
      <c r="S294" s="605" t="s">
        <v>2350</v>
      </c>
      <c r="T294" s="619" t="s">
        <v>2351</v>
      </c>
      <c r="U294" s="603" t="s">
        <v>261</v>
      </c>
      <c r="V294" s="607" t="s">
        <v>1509</v>
      </c>
      <c r="W294" s="313"/>
      <c r="X294" s="193"/>
      <c r="Y294" s="193"/>
      <c r="Z294" s="193"/>
      <c r="AA294" s="193"/>
    </row>
    <row r="295" spans="1:27" s="267" customFormat="1" ht="15" customHeight="1">
      <c r="A295" s="617"/>
      <c r="B295" s="632"/>
      <c r="C295" s="628"/>
      <c r="D295" s="629"/>
      <c r="E295" s="629"/>
      <c r="F295" s="307"/>
      <c r="G295" s="314" t="s">
        <v>2352</v>
      </c>
      <c r="H295" s="213" t="s">
        <v>1645</v>
      </c>
      <c r="I295" s="631"/>
      <c r="J295" s="310">
        <v>500000</v>
      </c>
      <c r="K295" s="631"/>
      <c r="L295" s="310">
        <v>425000</v>
      </c>
      <c r="M295" s="617"/>
      <c r="N295" s="606"/>
      <c r="O295" s="606"/>
      <c r="P295" s="617"/>
      <c r="Q295" s="617"/>
      <c r="R295" s="617"/>
      <c r="S295" s="618"/>
      <c r="T295" s="620"/>
      <c r="U295" s="617"/>
      <c r="V295" s="614"/>
      <c r="W295" s="313"/>
      <c r="X295" s="193"/>
      <c r="Y295" s="193"/>
      <c r="Z295" s="193"/>
      <c r="AA295" s="193"/>
    </row>
    <row r="296" spans="1:27" s="267" customFormat="1" ht="27" customHeight="1">
      <c r="A296" s="603">
        <v>96</v>
      </c>
      <c r="B296" s="623" t="s">
        <v>2353</v>
      </c>
      <c r="C296" s="625" t="s">
        <v>1539</v>
      </c>
      <c r="D296" s="626" t="s">
        <v>2354</v>
      </c>
      <c r="E296" s="603" t="s">
        <v>2355</v>
      </c>
      <c r="F296" s="319" t="s">
        <v>2356</v>
      </c>
      <c r="G296" s="314"/>
      <c r="H296" s="309" t="s">
        <v>1737</v>
      </c>
      <c r="I296" s="615">
        <v>1251969</v>
      </c>
      <c r="J296" s="310">
        <v>663469</v>
      </c>
      <c r="K296" s="615">
        <v>1064173.6499999999</v>
      </c>
      <c r="L296" s="310">
        <v>563948.65</v>
      </c>
      <c r="M296" s="603">
        <v>28</v>
      </c>
      <c r="N296" s="603" t="s">
        <v>1503</v>
      </c>
      <c r="O296" s="605" t="s">
        <v>1530</v>
      </c>
      <c r="P296" s="603" t="s">
        <v>2340</v>
      </c>
      <c r="Q296" s="603" t="s">
        <v>2340</v>
      </c>
      <c r="R296" s="603" t="s">
        <v>2340</v>
      </c>
      <c r="S296" s="626" t="s">
        <v>2357</v>
      </c>
      <c r="T296" s="626" t="s">
        <v>2358</v>
      </c>
      <c r="U296" s="626" t="s">
        <v>2359</v>
      </c>
      <c r="V296" s="607" t="s">
        <v>1509</v>
      </c>
      <c r="W296" s="313"/>
      <c r="X296" s="193"/>
      <c r="Y296" s="193"/>
      <c r="Z296" s="193"/>
      <c r="AA296" s="193"/>
    </row>
    <row r="297" spans="1:27" s="267" customFormat="1" ht="38.65" customHeight="1">
      <c r="A297" s="617"/>
      <c r="B297" s="627"/>
      <c r="C297" s="628"/>
      <c r="D297" s="629"/>
      <c r="E297" s="617"/>
      <c r="F297" s="307"/>
      <c r="G297" s="314" t="s">
        <v>2360</v>
      </c>
      <c r="H297" s="320" t="s">
        <v>1582</v>
      </c>
      <c r="I297" s="616"/>
      <c r="J297" s="310">
        <v>588500</v>
      </c>
      <c r="K297" s="616"/>
      <c r="L297" s="310">
        <v>500225</v>
      </c>
      <c r="M297" s="617"/>
      <c r="N297" s="617"/>
      <c r="O297" s="618"/>
      <c r="P297" s="617"/>
      <c r="Q297" s="617"/>
      <c r="R297" s="617"/>
      <c r="S297" s="629"/>
      <c r="T297" s="629"/>
      <c r="U297" s="629"/>
      <c r="V297" s="614"/>
      <c r="W297" s="313"/>
      <c r="X297" s="193"/>
      <c r="Y297" s="193"/>
      <c r="Z297" s="193"/>
      <c r="AA297" s="193"/>
    </row>
    <row r="298" spans="1:27" s="267" customFormat="1" ht="54" customHeight="1">
      <c r="A298" s="603">
        <v>97</v>
      </c>
      <c r="B298" s="623" t="s">
        <v>2361</v>
      </c>
      <c r="C298" s="625" t="s">
        <v>1539</v>
      </c>
      <c r="D298" s="626" t="s">
        <v>2362</v>
      </c>
      <c r="E298" s="603" t="s">
        <v>2363</v>
      </c>
      <c r="F298" s="321" t="s">
        <v>2364</v>
      </c>
      <c r="G298" s="314"/>
      <c r="H298" s="190" t="s">
        <v>2210</v>
      </c>
      <c r="I298" s="615">
        <v>2935100</v>
      </c>
      <c r="J298" s="310">
        <v>1465100</v>
      </c>
      <c r="K298" s="615">
        <v>2494835</v>
      </c>
      <c r="L298" s="310">
        <v>1245335</v>
      </c>
      <c r="M298" s="603">
        <v>30</v>
      </c>
      <c r="N298" s="603" t="s">
        <v>2211</v>
      </c>
      <c r="O298" s="605" t="s">
        <v>1530</v>
      </c>
      <c r="P298" s="605" t="s">
        <v>254</v>
      </c>
      <c r="Q298" s="603" t="s">
        <v>254</v>
      </c>
      <c r="R298" s="603" t="s">
        <v>254</v>
      </c>
      <c r="S298" s="605" t="s">
        <v>2365</v>
      </c>
      <c r="T298" s="603" t="s">
        <v>402</v>
      </c>
      <c r="U298" s="603" t="s">
        <v>402</v>
      </c>
      <c r="V298" s="607" t="s">
        <v>1509</v>
      </c>
      <c r="W298" s="313"/>
      <c r="X298" s="193"/>
      <c r="Y298" s="193"/>
      <c r="Z298" s="193"/>
      <c r="AA298" s="193"/>
    </row>
    <row r="299" spans="1:27" s="267" customFormat="1" ht="39.75" customHeight="1">
      <c r="A299" s="604"/>
      <c r="B299" s="624"/>
      <c r="C299" s="624"/>
      <c r="D299" s="586"/>
      <c r="E299" s="604"/>
      <c r="F299" s="130"/>
      <c r="G299" s="306" t="s">
        <v>2318</v>
      </c>
      <c r="H299" s="322" t="s">
        <v>1550</v>
      </c>
      <c r="I299" s="622"/>
      <c r="J299" s="330">
        <v>1470000</v>
      </c>
      <c r="K299" s="622"/>
      <c r="L299" s="330">
        <v>1249500</v>
      </c>
      <c r="M299" s="604"/>
      <c r="N299" s="604"/>
      <c r="O299" s="606"/>
      <c r="P299" s="604"/>
      <c r="Q299" s="604"/>
      <c r="R299" s="604"/>
      <c r="S299" s="606"/>
      <c r="T299" s="604"/>
      <c r="U299" s="604"/>
      <c r="V299" s="608"/>
      <c r="W299" s="313"/>
      <c r="X299" s="193"/>
      <c r="Y299" s="193"/>
      <c r="Z299" s="193"/>
      <c r="AA299" s="193"/>
    </row>
    <row r="300" spans="1:27" s="267" customFormat="1" ht="18.75" customHeight="1">
      <c r="A300" s="578">
        <v>98</v>
      </c>
      <c r="B300" s="621" t="s">
        <v>2366</v>
      </c>
      <c r="C300" s="621" t="s">
        <v>1539</v>
      </c>
      <c r="D300" s="577" t="s">
        <v>2367</v>
      </c>
      <c r="E300" s="602" t="s">
        <v>2368</v>
      </c>
      <c r="F300" s="331" t="s">
        <v>2369</v>
      </c>
      <c r="G300" s="314"/>
      <c r="H300" s="309" t="s">
        <v>1681</v>
      </c>
      <c r="I300" s="601">
        <v>545102.11</v>
      </c>
      <c r="J300" s="310">
        <v>376564.62</v>
      </c>
      <c r="K300" s="601">
        <v>463336.77</v>
      </c>
      <c r="L300" s="310">
        <v>320079.92</v>
      </c>
      <c r="M300" s="599">
        <v>12</v>
      </c>
      <c r="N300" s="602" t="s">
        <v>1600</v>
      </c>
      <c r="O300" s="602" t="s">
        <v>1637</v>
      </c>
      <c r="P300" s="599" t="s">
        <v>2333</v>
      </c>
      <c r="Q300" s="599" t="s">
        <v>2333</v>
      </c>
      <c r="R300" s="599" t="s">
        <v>2333</v>
      </c>
      <c r="S300" s="602" t="s">
        <v>2370</v>
      </c>
      <c r="T300" s="599" t="s">
        <v>198</v>
      </c>
      <c r="U300" s="599" t="s">
        <v>194</v>
      </c>
      <c r="V300" s="600" t="s">
        <v>1509</v>
      </c>
      <c r="W300" s="313"/>
      <c r="X300" s="193"/>
      <c r="Y300" s="193"/>
      <c r="Z300" s="193"/>
      <c r="AA300" s="193"/>
    </row>
    <row r="301" spans="1:27" s="267" customFormat="1" ht="37.5" customHeight="1">
      <c r="A301" s="578"/>
      <c r="B301" s="572"/>
      <c r="C301" s="621"/>
      <c r="D301" s="570"/>
      <c r="E301" s="570"/>
      <c r="F301" s="153"/>
      <c r="G301" s="332" t="s">
        <v>2371</v>
      </c>
      <c r="H301" s="264" t="s">
        <v>2372</v>
      </c>
      <c r="I301" s="601"/>
      <c r="J301" s="310">
        <v>133411.21</v>
      </c>
      <c r="K301" s="601"/>
      <c r="L301" s="310">
        <v>113399.52</v>
      </c>
      <c r="M301" s="599"/>
      <c r="N301" s="602"/>
      <c r="O301" s="602"/>
      <c r="P301" s="599"/>
      <c r="Q301" s="599"/>
      <c r="R301" s="599"/>
      <c r="S301" s="602"/>
      <c r="T301" s="599"/>
      <c r="U301" s="599"/>
      <c r="V301" s="600"/>
      <c r="W301" s="313"/>
      <c r="X301" s="193"/>
      <c r="Y301" s="193"/>
      <c r="Z301" s="193"/>
      <c r="AA301" s="193"/>
    </row>
    <row r="302" spans="1:27" s="267" customFormat="1" ht="24.75" customHeight="1">
      <c r="A302" s="578"/>
      <c r="B302" s="572"/>
      <c r="C302" s="621"/>
      <c r="D302" s="570"/>
      <c r="E302" s="570"/>
      <c r="F302" s="336"/>
      <c r="G302" s="333" t="s">
        <v>2373</v>
      </c>
      <c r="H302" s="337" t="s">
        <v>1681</v>
      </c>
      <c r="I302" s="601"/>
      <c r="J302" s="330">
        <v>35126.28</v>
      </c>
      <c r="K302" s="601"/>
      <c r="L302" s="330">
        <v>29857.33</v>
      </c>
      <c r="M302" s="599"/>
      <c r="N302" s="602"/>
      <c r="O302" s="602"/>
      <c r="P302" s="599"/>
      <c r="Q302" s="599"/>
      <c r="R302" s="599"/>
      <c r="S302" s="602"/>
      <c r="T302" s="599"/>
      <c r="U302" s="599"/>
      <c r="V302" s="600"/>
      <c r="W302" s="313"/>
      <c r="X302" s="193"/>
      <c r="Y302" s="193"/>
      <c r="Z302" s="193"/>
      <c r="AA302" s="193"/>
    </row>
    <row r="303" spans="1:27" s="295" customFormat="1" ht="28.5" customHeight="1">
      <c r="A303" s="595">
        <v>99</v>
      </c>
      <c r="B303" s="596" t="s">
        <v>2396</v>
      </c>
      <c r="C303" s="596" t="s">
        <v>1586</v>
      </c>
      <c r="D303" s="573" t="s">
        <v>2397</v>
      </c>
      <c r="E303" s="578" t="s">
        <v>2398</v>
      </c>
      <c r="F303" s="338" t="s">
        <v>2399</v>
      </c>
      <c r="G303" s="196"/>
      <c r="H303" s="190" t="s">
        <v>2400</v>
      </c>
      <c r="I303" s="597">
        <v>886333</v>
      </c>
      <c r="J303" s="339">
        <v>360911</v>
      </c>
      <c r="K303" s="611">
        <v>753383.05</v>
      </c>
      <c r="L303" s="298">
        <v>306774.34999999998</v>
      </c>
      <c r="M303" s="612"/>
      <c r="N303" s="613"/>
      <c r="O303" s="613"/>
      <c r="P303" s="609"/>
      <c r="Q303" s="609"/>
      <c r="R303" s="609"/>
      <c r="S303" s="577" t="s">
        <v>2407</v>
      </c>
      <c r="T303" s="610" t="s">
        <v>2393</v>
      </c>
      <c r="U303" s="577" t="s">
        <v>2416</v>
      </c>
      <c r="V303" s="573" t="s">
        <v>1509</v>
      </c>
      <c r="W303" s="323"/>
    </row>
    <row r="304" spans="1:27" s="295" customFormat="1" ht="37.9" customHeight="1">
      <c r="A304" s="595"/>
      <c r="B304" s="596"/>
      <c r="C304" s="596"/>
      <c r="D304" s="573"/>
      <c r="E304" s="578"/>
      <c r="F304" s="340"/>
      <c r="G304" s="234" t="s">
        <v>482</v>
      </c>
      <c r="H304" s="190" t="s">
        <v>2400</v>
      </c>
      <c r="I304" s="598"/>
      <c r="J304" s="339">
        <v>55670</v>
      </c>
      <c r="K304" s="579"/>
      <c r="L304" s="298">
        <v>47319.5</v>
      </c>
      <c r="M304" s="612"/>
      <c r="N304" s="613"/>
      <c r="O304" s="613"/>
      <c r="P304" s="609"/>
      <c r="Q304" s="609"/>
      <c r="R304" s="609"/>
      <c r="S304" s="577"/>
      <c r="T304" s="610"/>
      <c r="U304" s="577"/>
      <c r="V304" s="573"/>
      <c r="W304" s="303"/>
    </row>
    <row r="305" spans="1:23" s="295" customFormat="1" ht="27.75" customHeight="1">
      <c r="A305" s="595"/>
      <c r="B305" s="596"/>
      <c r="C305" s="596"/>
      <c r="D305" s="573"/>
      <c r="E305" s="578"/>
      <c r="F305" s="341"/>
      <c r="G305" s="234" t="s">
        <v>2295</v>
      </c>
      <c r="H305" s="190" t="s">
        <v>1536</v>
      </c>
      <c r="I305" s="598"/>
      <c r="J305" s="339">
        <v>216730</v>
      </c>
      <c r="K305" s="579"/>
      <c r="L305" s="298">
        <v>184220.5</v>
      </c>
      <c r="M305" s="612"/>
      <c r="N305" s="613"/>
      <c r="O305" s="613"/>
      <c r="P305" s="609"/>
      <c r="Q305" s="609"/>
      <c r="R305" s="609"/>
      <c r="S305" s="577"/>
      <c r="T305" s="610"/>
      <c r="U305" s="577"/>
      <c r="V305" s="573"/>
      <c r="W305" s="303"/>
    </row>
    <row r="306" spans="1:23" s="295" customFormat="1" ht="19.5" customHeight="1">
      <c r="A306" s="595"/>
      <c r="B306" s="596"/>
      <c r="C306" s="596"/>
      <c r="D306" s="573"/>
      <c r="E306" s="578"/>
      <c r="F306" s="342"/>
      <c r="G306" s="234" t="s">
        <v>483</v>
      </c>
      <c r="H306" s="190" t="s">
        <v>2400</v>
      </c>
      <c r="I306" s="598"/>
      <c r="J306" s="339">
        <v>253022</v>
      </c>
      <c r="K306" s="579"/>
      <c r="L306" s="298">
        <v>215068.7</v>
      </c>
      <c r="M306" s="612"/>
      <c r="N306" s="613"/>
      <c r="O306" s="613"/>
      <c r="P306" s="609"/>
      <c r="Q306" s="609"/>
      <c r="R306" s="609"/>
      <c r="S306" s="577"/>
      <c r="T306" s="610"/>
      <c r="U306" s="577"/>
      <c r="V306" s="573"/>
      <c r="W306" s="303"/>
    </row>
    <row r="307" spans="1:23" ht="27" customHeight="1">
      <c r="A307" s="572">
        <v>100</v>
      </c>
      <c r="B307" s="581" t="s">
        <v>2401</v>
      </c>
      <c r="C307" s="583" t="s">
        <v>1586</v>
      </c>
      <c r="D307" s="585" t="s">
        <v>2402</v>
      </c>
      <c r="E307" s="587" t="s">
        <v>2403</v>
      </c>
      <c r="F307" s="335" t="s">
        <v>2404</v>
      </c>
      <c r="G307" s="266"/>
      <c r="H307" s="334" t="s">
        <v>1512</v>
      </c>
      <c r="I307" s="590">
        <v>1337577.8</v>
      </c>
      <c r="J307" s="192">
        <v>750210</v>
      </c>
      <c r="K307" s="592">
        <v>1136941.1299999999</v>
      </c>
      <c r="L307" s="192">
        <v>637678.5</v>
      </c>
      <c r="S307" s="572" t="s">
        <v>2408</v>
      </c>
      <c r="T307" s="571" t="s">
        <v>2393</v>
      </c>
      <c r="U307" s="572" t="s">
        <v>2484</v>
      </c>
      <c r="V307" s="573" t="s">
        <v>1509</v>
      </c>
    </row>
    <row r="308" spans="1:23" ht="42.75" customHeight="1">
      <c r="A308" s="572"/>
      <c r="B308" s="581"/>
      <c r="C308" s="583"/>
      <c r="D308" s="586"/>
      <c r="E308" s="588"/>
      <c r="F308" s="241"/>
      <c r="G308" s="220" t="s">
        <v>2405</v>
      </c>
      <c r="H308" s="334" t="s">
        <v>2278</v>
      </c>
      <c r="I308" s="590"/>
      <c r="J308" s="192">
        <v>318365.8</v>
      </c>
      <c r="K308" s="590"/>
      <c r="L308" s="192">
        <v>270610.93</v>
      </c>
      <c r="S308" s="572"/>
      <c r="T308" s="571"/>
      <c r="U308" s="572"/>
      <c r="V308" s="573"/>
    </row>
    <row r="309" spans="1:23" ht="42.75" customHeight="1">
      <c r="A309" s="572"/>
      <c r="B309" s="581"/>
      <c r="C309" s="583"/>
      <c r="D309" s="586"/>
      <c r="E309" s="588"/>
      <c r="F309" s="242"/>
      <c r="G309" s="220" t="s">
        <v>2406</v>
      </c>
      <c r="H309" s="334" t="s">
        <v>1512</v>
      </c>
      <c r="I309" s="591"/>
      <c r="J309" s="192">
        <v>184817</v>
      </c>
      <c r="K309" s="593"/>
      <c r="L309" s="192">
        <v>157094.45000000001</v>
      </c>
      <c r="S309" s="572"/>
      <c r="T309" s="571"/>
      <c r="U309" s="572"/>
      <c r="V309" s="573"/>
    </row>
    <row r="310" spans="1:23" ht="42.75" customHeight="1">
      <c r="A310" s="580"/>
      <c r="B310" s="582"/>
      <c r="C310" s="584"/>
      <c r="D310" s="586"/>
      <c r="E310" s="589"/>
      <c r="F310" s="242"/>
      <c r="G310" s="358" t="s">
        <v>460</v>
      </c>
      <c r="H310" s="357" t="s">
        <v>1512</v>
      </c>
      <c r="I310" s="591"/>
      <c r="J310" s="359">
        <v>84185</v>
      </c>
      <c r="K310" s="593"/>
      <c r="L310" s="359">
        <v>71557.25</v>
      </c>
      <c r="S310" s="580"/>
      <c r="T310" s="594"/>
      <c r="U310" s="580"/>
      <c r="V310" s="585"/>
    </row>
    <row r="311" spans="1:23" ht="42.75" customHeight="1">
      <c r="A311" s="576">
        <v>101</v>
      </c>
      <c r="B311" s="575" t="s">
        <v>2485</v>
      </c>
      <c r="C311" s="572" t="s">
        <v>1586</v>
      </c>
      <c r="D311" s="577" t="s">
        <v>2487</v>
      </c>
      <c r="E311" s="578" t="s">
        <v>2642</v>
      </c>
      <c r="F311" s="34" t="s">
        <v>2486</v>
      </c>
      <c r="G311" s="266"/>
      <c r="H311" s="357" t="s">
        <v>1512</v>
      </c>
      <c r="I311" s="578">
        <v>2615165.66</v>
      </c>
      <c r="J311" s="355">
        <v>1689494</v>
      </c>
      <c r="K311" s="579">
        <f>L311+L312</f>
        <v>2222890.81</v>
      </c>
      <c r="L311" s="355">
        <v>1436069.9</v>
      </c>
      <c r="M311" s="326"/>
      <c r="N311" s="326"/>
      <c r="O311" s="326"/>
      <c r="P311" s="326"/>
      <c r="Q311" s="326"/>
      <c r="R311" s="326"/>
      <c r="S311" s="570" t="s">
        <v>2645</v>
      </c>
      <c r="T311" s="571" t="s">
        <v>2644</v>
      </c>
      <c r="U311" s="572" t="s">
        <v>2613</v>
      </c>
      <c r="V311" s="573" t="s">
        <v>2613</v>
      </c>
    </row>
    <row r="312" spans="1:23" ht="42.75" customHeight="1">
      <c r="A312" s="576"/>
      <c r="B312" s="575"/>
      <c r="C312" s="572"/>
      <c r="D312" s="577"/>
      <c r="E312" s="578"/>
      <c r="F312" s="34"/>
      <c r="G312" s="266" t="s">
        <v>2643</v>
      </c>
      <c r="H312" s="354" t="s">
        <v>1720</v>
      </c>
      <c r="I312" s="578"/>
      <c r="J312" s="355">
        <v>925671.66</v>
      </c>
      <c r="K312" s="579"/>
      <c r="L312" s="355">
        <v>786820.91</v>
      </c>
      <c r="M312" s="326"/>
      <c r="N312" s="326"/>
      <c r="O312" s="326"/>
      <c r="P312" s="326"/>
      <c r="Q312" s="326"/>
      <c r="R312" s="326"/>
      <c r="S312" s="570"/>
      <c r="T312" s="571"/>
      <c r="U312" s="572"/>
      <c r="V312" s="573"/>
    </row>
    <row r="313" spans="1:23" ht="42.75" customHeight="1">
      <c r="A313" s="576">
        <v>102</v>
      </c>
      <c r="B313" s="575" t="s">
        <v>2488</v>
      </c>
      <c r="C313" s="574" t="s">
        <v>1586</v>
      </c>
      <c r="D313" s="577" t="s">
        <v>2492</v>
      </c>
      <c r="E313" s="578" t="s">
        <v>2647</v>
      </c>
      <c r="F313" s="12" t="s">
        <v>2489</v>
      </c>
      <c r="G313" s="266"/>
      <c r="H313" s="357" t="s">
        <v>1512</v>
      </c>
      <c r="I313" s="578">
        <v>7507873.2199999997</v>
      </c>
      <c r="J313" s="355">
        <v>6513167.2199999997</v>
      </c>
      <c r="K313" s="579">
        <f>L313+L314+L315+L316</f>
        <v>2549531.04</v>
      </c>
      <c r="L313" s="355">
        <v>1724035.36</v>
      </c>
      <c r="M313" s="326"/>
      <c r="N313" s="326"/>
      <c r="O313" s="326"/>
      <c r="P313" s="326"/>
      <c r="Q313" s="326"/>
      <c r="R313" s="326"/>
      <c r="S313" s="570" t="s">
        <v>2646</v>
      </c>
      <c r="T313" s="571" t="s">
        <v>2644</v>
      </c>
      <c r="U313" s="572" t="s">
        <v>2613</v>
      </c>
      <c r="V313" s="573" t="s">
        <v>2613</v>
      </c>
    </row>
    <row r="314" spans="1:23" ht="42.75" customHeight="1">
      <c r="A314" s="576"/>
      <c r="B314" s="575"/>
      <c r="C314" s="574"/>
      <c r="D314" s="577"/>
      <c r="E314" s="578"/>
      <c r="F314" s="12"/>
      <c r="G314" s="266" t="s">
        <v>2490</v>
      </c>
      <c r="H314" s="357" t="s">
        <v>1512</v>
      </c>
      <c r="I314" s="578"/>
      <c r="J314" s="355">
        <v>250000</v>
      </c>
      <c r="K314" s="578"/>
      <c r="L314" s="355">
        <v>200000</v>
      </c>
      <c r="M314" s="326"/>
      <c r="N314" s="326"/>
      <c r="O314" s="326"/>
      <c r="P314" s="326"/>
      <c r="Q314" s="326"/>
      <c r="R314" s="326"/>
      <c r="S314" s="570"/>
      <c r="T314" s="571"/>
      <c r="U314" s="572"/>
      <c r="V314" s="573"/>
    </row>
    <row r="315" spans="1:23" ht="42.75" customHeight="1">
      <c r="A315" s="576"/>
      <c r="B315" s="575"/>
      <c r="C315" s="574"/>
      <c r="D315" s="577"/>
      <c r="E315" s="578"/>
      <c r="F315" s="12"/>
      <c r="G315" s="266" t="s">
        <v>2336</v>
      </c>
      <c r="H315" s="354" t="s">
        <v>1720</v>
      </c>
      <c r="I315" s="578"/>
      <c r="J315" s="355">
        <v>714706</v>
      </c>
      <c r="K315" s="578"/>
      <c r="L315" s="355">
        <v>599995.68000000005</v>
      </c>
      <c r="M315" s="326"/>
      <c r="N315" s="326"/>
      <c r="O315" s="326"/>
      <c r="P315" s="326"/>
      <c r="Q315" s="326"/>
      <c r="R315" s="326"/>
      <c r="S315" s="570"/>
      <c r="T315" s="571"/>
      <c r="U315" s="572"/>
      <c r="V315" s="573"/>
    </row>
    <row r="316" spans="1:23" ht="60" customHeight="1">
      <c r="A316" s="576"/>
      <c r="B316" s="575"/>
      <c r="C316" s="574"/>
      <c r="D316" s="577"/>
      <c r="E316" s="578"/>
      <c r="F316" s="12"/>
      <c r="G316" s="356" t="s">
        <v>2491</v>
      </c>
      <c r="H316" s="354" t="s">
        <v>1512</v>
      </c>
      <c r="I316" s="578"/>
      <c r="J316" s="355">
        <v>30000</v>
      </c>
      <c r="K316" s="578"/>
      <c r="L316" s="355">
        <v>25500</v>
      </c>
      <c r="M316" s="326"/>
      <c r="N316" s="326"/>
      <c r="O316" s="326"/>
      <c r="P316" s="326"/>
      <c r="Q316" s="326"/>
      <c r="R316" s="326"/>
      <c r="S316" s="570"/>
      <c r="T316" s="571"/>
      <c r="U316" s="572"/>
      <c r="V316" s="573"/>
    </row>
    <row r="317" spans="1:23" ht="28.9" customHeight="1">
      <c r="A317" s="576">
        <v>102</v>
      </c>
      <c r="B317" s="575" t="s">
        <v>2817</v>
      </c>
      <c r="C317" s="584" t="s">
        <v>1539</v>
      </c>
      <c r="D317" s="773" t="s">
        <v>1660</v>
      </c>
      <c r="E317" s="580" t="s">
        <v>1661</v>
      </c>
      <c r="F317" s="170" t="s">
        <v>1662</v>
      </c>
      <c r="G317" s="132"/>
      <c r="H317" s="399" t="s">
        <v>1561</v>
      </c>
      <c r="I317" s="815">
        <v>23746994.18</v>
      </c>
      <c r="J317" s="401">
        <v>277963.34999999998</v>
      </c>
      <c r="K317" s="579">
        <f>L317+L318+L319+L320</f>
        <v>11293841.149999999</v>
      </c>
      <c r="L317" s="401">
        <v>236268.84</v>
      </c>
      <c r="M317" s="326"/>
      <c r="N317" s="326"/>
      <c r="O317" s="326"/>
      <c r="P317" s="326"/>
      <c r="Q317" s="326"/>
      <c r="R317" s="326"/>
      <c r="S317" s="570" t="s">
        <v>2818</v>
      </c>
      <c r="T317" s="571" t="s">
        <v>2819</v>
      </c>
      <c r="U317" s="571" t="s">
        <v>2756</v>
      </c>
      <c r="V317" s="573" t="s">
        <v>1509</v>
      </c>
    </row>
    <row r="318" spans="1:23" ht="24">
      <c r="A318" s="576"/>
      <c r="B318" s="575"/>
      <c r="C318" s="783"/>
      <c r="D318" s="643"/>
      <c r="E318" s="793"/>
      <c r="F318" s="156"/>
      <c r="G318" s="158" t="s">
        <v>1669</v>
      </c>
      <c r="H318" s="399" t="s">
        <v>1561</v>
      </c>
      <c r="I318" s="816"/>
      <c r="J318" s="401">
        <v>21124029.190000001</v>
      </c>
      <c r="K318" s="578"/>
      <c r="L318" s="401">
        <v>9064320.9199999999</v>
      </c>
      <c r="M318" s="326"/>
      <c r="N318" s="326"/>
      <c r="O318" s="326"/>
      <c r="P318" s="326"/>
      <c r="Q318" s="326"/>
      <c r="R318" s="326"/>
      <c r="S318" s="570"/>
      <c r="T318" s="571"/>
      <c r="U318" s="571"/>
      <c r="V318" s="573"/>
    </row>
    <row r="319" spans="1:23" ht="36">
      <c r="A319" s="576"/>
      <c r="B319" s="575"/>
      <c r="C319" s="783"/>
      <c r="D319" s="643"/>
      <c r="E319" s="793"/>
      <c r="F319" s="135"/>
      <c r="G319" s="158" t="s">
        <v>1670</v>
      </c>
      <c r="H319" s="400" t="s">
        <v>1671</v>
      </c>
      <c r="I319" s="816"/>
      <c r="J319" s="401">
        <v>1365774.64</v>
      </c>
      <c r="K319" s="578"/>
      <c r="L319" s="401">
        <v>1160908.44</v>
      </c>
      <c r="M319" s="326"/>
      <c r="N319" s="326"/>
      <c r="O319" s="326"/>
      <c r="P319" s="326"/>
      <c r="Q319" s="326"/>
      <c r="R319" s="326"/>
      <c r="S319" s="570"/>
      <c r="T319" s="571"/>
      <c r="U319" s="571"/>
      <c r="V319" s="573"/>
    </row>
    <row r="320" spans="1:23" ht="36">
      <c r="A320" s="576"/>
      <c r="B320" s="575"/>
      <c r="C320" s="784"/>
      <c r="D320" s="635"/>
      <c r="E320" s="794"/>
      <c r="F320" s="137"/>
      <c r="G320" s="157" t="s">
        <v>1672</v>
      </c>
      <c r="H320" s="400" t="s">
        <v>1671</v>
      </c>
      <c r="I320" s="817"/>
      <c r="J320" s="401">
        <v>979227</v>
      </c>
      <c r="K320" s="578"/>
      <c r="L320" s="401">
        <v>832342.95</v>
      </c>
      <c r="M320" s="326"/>
      <c r="N320" s="326"/>
      <c r="O320" s="326"/>
      <c r="P320" s="326"/>
      <c r="Q320" s="326"/>
      <c r="R320" s="326"/>
      <c r="S320" s="570"/>
      <c r="T320" s="571"/>
      <c r="U320" s="571"/>
      <c r="V320" s="573"/>
    </row>
    <row r="321" spans="1:22" ht="57">
      <c r="A321" s="576">
        <v>103</v>
      </c>
      <c r="B321" s="575" t="s">
        <v>2916</v>
      </c>
      <c r="C321" s="583" t="s">
        <v>1498</v>
      </c>
      <c r="D321" s="570" t="s">
        <v>2954</v>
      </c>
      <c r="E321" s="572" t="s">
        <v>1614</v>
      </c>
      <c r="F321" s="417" t="s">
        <v>2917</v>
      </c>
      <c r="G321" s="326"/>
      <c r="H321" s="418" t="s">
        <v>1582</v>
      </c>
      <c r="I321" s="813">
        <v>12504461.949999999</v>
      </c>
      <c r="J321" s="421">
        <v>5603082.8200000003</v>
      </c>
      <c r="K321" s="578">
        <v>10622264.99</v>
      </c>
      <c r="L321" s="421">
        <v>4762620.3899999997</v>
      </c>
      <c r="M321" s="326"/>
      <c r="N321" s="326"/>
      <c r="O321" s="326"/>
      <c r="P321" s="326"/>
      <c r="Q321" s="326"/>
      <c r="R321" s="326"/>
      <c r="S321" s="570" t="s">
        <v>2952</v>
      </c>
      <c r="T321" s="571" t="s">
        <v>2918</v>
      </c>
      <c r="U321" s="571" t="s">
        <v>2919</v>
      </c>
      <c r="V321" s="573" t="s">
        <v>1509</v>
      </c>
    </row>
    <row r="322" spans="1:22" ht="15" customHeight="1">
      <c r="A322" s="576"/>
      <c r="B322" s="575"/>
      <c r="C322" s="583"/>
      <c r="D322" s="570"/>
      <c r="E322" s="572"/>
      <c r="F322" s="326"/>
      <c r="G322" s="419" t="s">
        <v>1620</v>
      </c>
      <c r="H322" s="418" t="s">
        <v>1582</v>
      </c>
      <c r="I322" s="813"/>
      <c r="J322" s="421">
        <v>3044374.09</v>
      </c>
      <c r="K322" s="578"/>
      <c r="L322" s="421">
        <v>2587717.9700000002</v>
      </c>
      <c r="M322" s="326"/>
      <c r="N322" s="326"/>
      <c r="O322" s="326"/>
      <c r="P322" s="326"/>
      <c r="Q322" s="326"/>
      <c r="R322" s="326"/>
      <c r="S322" s="570"/>
      <c r="T322" s="571"/>
      <c r="U322" s="571"/>
      <c r="V322" s="573"/>
    </row>
    <row r="323" spans="1:22" ht="15" customHeight="1">
      <c r="A323" s="576"/>
      <c r="B323" s="575"/>
      <c r="C323" s="583"/>
      <c r="D323" s="570"/>
      <c r="E323" s="572"/>
      <c r="F323" s="326"/>
      <c r="G323" s="419" t="s">
        <v>1621</v>
      </c>
      <c r="H323" s="418" t="s">
        <v>1582</v>
      </c>
      <c r="I323" s="813"/>
      <c r="J323" s="421">
        <v>2208668.79</v>
      </c>
      <c r="K323" s="578"/>
      <c r="L323" s="421">
        <v>1877368.47</v>
      </c>
      <c r="M323" s="326"/>
      <c r="N323" s="326"/>
      <c r="O323" s="326"/>
      <c r="P323" s="326"/>
      <c r="Q323" s="326"/>
      <c r="R323" s="326"/>
      <c r="S323" s="570"/>
      <c r="T323" s="571"/>
      <c r="U323" s="571"/>
      <c r="V323" s="573"/>
    </row>
    <row r="324" spans="1:22" ht="15" customHeight="1">
      <c r="A324" s="576"/>
      <c r="B324" s="575"/>
      <c r="C324" s="583"/>
      <c r="D324" s="570"/>
      <c r="E324" s="572"/>
      <c r="F324" s="326"/>
      <c r="G324" s="419" t="s">
        <v>1622</v>
      </c>
      <c r="H324" s="420" t="s">
        <v>1561</v>
      </c>
      <c r="I324" s="813"/>
      <c r="J324" s="421">
        <v>1279929.74</v>
      </c>
      <c r="K324" s="578"/>
      <c r="L324" s="421">
        <v>1081412.6299999999</v>
      </c>
      <c r="M324" s="326"/>
      <c r="N324" s="326"/>
      <c r="O324" s="326"/>
      <c r="P324" s="326"/>
      <c r="Q324" s="326"/>
      <c r="R324" s="326"/>
      <c r="S324" s="570"/>
      <c r="T324" s="571"/>
      <c r="U324" s="571"/>
      <c r="V324" s="573"/>
    </row>
    <row r="325" spans="1:22" ht="15" customHeight="1">
      <c r="A325" s="800"/>
      <c r="B325" s="812"/>
      <c r="C325" s="584"/>
      <c r="D325" s="773"/>
      <c r="E325" s="580"/>
      <c r="F325" s="431"/>
      <c r="G325" s="433" t="s">
        <v>1623</v>
      </c>
      <c r="H325" s="434" t="s">
        <v>1561</v>
      </c>
      <c r="I325" s="814"/>
      <c r="J325" s="435">
        <v>368406.51</v>
      </c>
      <c r="K325" s="665"/>
      <c r="L325" s="435">
        <v>313145.53000000003</v>
      </c>
      <c r="M325" s="431"/>
      <c r="N325" s="431"/>
      <c r="O325" s="431"/>
      <c r="P325" s="431"/>
      <c r="Q325" s="431"/>
      <c r="R325" s="431"/>
      <c r="S325" s="773"/>
      <c r="T325" s="594"/>
      <c r="U325" s="594"/>
      <c r="V325" s="585"/>
    </row>
    <row r="326" spans="1:22" ht="28.5">
      <c r="A326" s="576">
        <v>104</v>
      </c>
      <c r="B326" s="576" t="s">
        <v>2944</v>
      </c>
      <c r="C326" s="825" t="s">
        <v>1922</v>
      </c>
      <c r="D326" s="823" t="s">
        <v>2945</v>
      </c>
      <c r="E326" s="572" t="s">
        <v>2950</v>
      </c>
      <c r="F326" s="432" t="s">
        <v>2946</v>
      </c>
      <c r="G326" s="326"/>
      <c r="H326" s="429" t="s">
        <v>1512</v>
      </c>
      <c r="I326" s="826">
        <v>200600</v>
      </c>
      <c r="J326" s="430">
        <v>61200</v>
      </c>
      <c r="K326" s="578">
        <v>170510</v>
      </c>
      <c r="L326" s="430">
        <v>52020</v>
      </c>
      <c r="M326" s="326"/>
      <c r="N326" s="326"/>
      <c r="O326" s="326"/>
      <c r="P326" s="326"/>
      <c r="Q326" s="326"/>
      <c r="R326" s="326"/>
      <c r="S326" s="570" t="s">
        <v>2951</v>
      </c>
      <c r="T326" s="571" t="s">
        <v>2953</v>
      </c>
      <c r="U326" s="571" t="s">
        <v>2943</v>
      </c>
      <c r="V326" s="573" t="s">
        <v>1509</v>
      </c>
    </row>
    <row r="327" spans="1:22" ht="15" customHeight="1">
      <c r="A327" s="576"/>
      <c r="B327" s="576"/>
      <c r="C327" s="825"/>
      <c r="D327" s="823"/>
      <c r="E327" s="572"/>
      <c r="F327" s="326"/>
      <c r="G327" s="418" t="s">
        <v>2947</v>
      </c>
      <c r="H327" s="429" t="s">
        <v>1571</v>
      </c>
      <c r="I327" s="826"/>
      <c r="J327" s="430">
        <v>56700</v>
      </c>
      <c r="K327" s="578"/>
      <c r="L327" s="430">
        <v>48195</v>
      </c>
      <c r="M327" s="326"/>
      <c r="N327" s="326"/>
      <c r="O327" s="326"/>
      <c r="P327" s="326"/>
      <c r="Q327" s="326"/>
      <c r="R327" s="326"/>
      <c r="S327" s="570"/>
      <c r="T327" s="571"/>
      <c r="U327" s="571"/>
      <c r="V327" s="573"/>
    </row>
    <row r="328" spans="1:22" ht="15" customHeight="1">
      <c r="A328" s="576"/>
      <c r="B328" s="576"/>
      <c r="C328" s="825"/>
      <c r="D328" s="823"/>
      <c r="E328" s="572"/>
      <c r="F328" s="326"/>
      <c r="G328" s="418" t="s">
        <v>2948</v>
      </c>
      <c r="H328" s="429" t="s">
        <v>1512</v>
      </c>
      <c r="I328" s="826"/>
      <c r="J328" s="430">
        <v>55600</v>
      </c>
      <c r="K328" s="578"/>
      <c r="L328" s="430">
        <v>47260</v>
      </c>
      <c r="M328" s="326"/>
      <c r="N328" s="326"/>
      <c r="O328" s="326"/>
      <c r="P328" s="326"/>
      <c r="Q328" s="326"/>
      <c r="R328" s="326"/>
      <c r="S328" s="570"/>
      <c r="T328" s="571"/>
      <c r="U328" s="571"/>
      <c r="V328" s="573"/>
    </row>
    <row r="329" spans="1:22" ht="15" customHeight="1">
      <c r="A329" s="800"/>
      <c r="B329" s="800"/>
      <c r="C329" s="803"/>
      <c r="D329" s="824"/>
      <c r="E329" s="580"/>
      <c r="F329" s="431"/>
      <c r="G329" s="418" t="s">
        <v>2949</v>
      </c>
      <c r="H329" s="429" t="s">
        <v>1720</v>
      </c>
      <c r="I329" s="818"/>
      <c r="J329" s="430">
        <v>27100</v>
      </c>
      <c r="K329" s="578"/>
      <c r="L329" s="430">
        <v>23035</v>
      </c>
      <c r="M329" s="326"/>
      <c r="N329" s="326"/>
      <c r="O329" s="326"/>
      <c r="P329" s="326"/>
      <c r="Q329" s="326"/>
      <c r="R329" s="326"/>
      <c r="S329" s="570"/>
      <c r="T329" s="571"/>
      <c r="U329" s="571"/>
      <c r="V329" s="573"/>
    </row>
    <row r="330" spans="1:22" ht="78.75" customHeight="1">
      <c r="A330" s="800">
        <v>105</v>
      </c>
      <c r="B330" s="800" t="s">
        <v>3109</v>
      </c>
      <c r="C330" s="803" t="s">
        <v>1586</v>
      </c>
      <c r="D330" s="806" t="s">
        <v>3090</v>
      </c>
      <c r="E330" s="809" t="s">
        <v>3110</v>
      </c>
      <c r="F330" s="469" t="s">
        <v>3116</v>
      </c>
      <c r="G330" s="466"/>
      <c r="H330" s="462" t="s">
        <v>1512</v>
      </c>
      <c r="I330" s="818">
        <v>1679320</v>
      </c>
      <c r="J330" s="430">
        <v>277200</v>
      </c>
      <c r="K330" s="821">
        <v>1427422</v>
      </c>
      <c r="L330" s="430">
        <v>235620</v>
      </c>
      <c r="M330" s="427"/>
      <c r="N330" s="427"/>
      <c r="O330" s="427"/>
      <c r="P330" s="427"/>
      <c r="Q330" s="427"/>
      <c r="R330" s="427"/>
      <c r="S330" s="470" t="s">
        <v>3115</v>
      </c>
      <c r="T330" s="464" t="s">
        <v>3108</v>
      </c>
      <c r="U330" s="464" t="s">
        <v>3117</v>
      </c>
      <c r="V330" s="465" t="s">
        <v>1509</v>
      </c>
    </row>
    <row r="331" spans="1:22" ht="26.25" customHeight="1">
      <c r="A331" s="801"/>
      <c r="B331" s="801"/>
      <c r="C331" s="804"/>
      <c r="D331" s="807"/>
      <c r="E331" s="810"/>
      <c r="F331" s="468"/>
      <c r="G331" s="466" t="s">
        <v>3111</v>
      </c>
      <c r="H331" s="462" t="s">
        <v>1512</v>
      </c>
      <c r="I331" s="819"/>
      <c r="J331" s="430">
        <v>159000</v>
      </c>
      <c r="K331" s="593"/>
      <c r="L331" s="430">
        <v>135150</v>
      </c>
      <c r="M331" s="427"/>
      <c r="N331" s="427"/>
      <c r="O331" s="427"/>
      <c r="P331" s="427"/>
      <c r="Q331" s="427"/>
      <c r="R331" s="427"/>
      <c r="S331" s="463" t="s">
        <v>3118</v>
      </c>
      <c r="T331" s="464" t="s">
        <v>3108</v>
      </c>
      <c r="U331" s="464" t="s">
        <v>3117</v>
      </c>
      <c r="V331" s="465" t="s">
        <v>3126</v>
      </c>
    </row>
    <row r="332" spans="1:22" ht="27.75" customHeight="1">
      <c r="A332" s="801"/>
      <c r="B332" s="801"/>
      <c r="C332" s="804"/>
      <c r="D332" s="807"/>
      <c r="E332" s="810"/>
      <c r="F332" s="468"/>
      <c r="G332" s="466" t="s">
        <v>3112</v>
      </c>
      <c r="H332" s="462" t="s">
        <v>1512</v>
      </c>
      <c r="I332" s="819"/>
      <c r="J332" s="430">
        <v>722400</v>
      </c>
      <c r="K332" s="593"/>
      <c r="L332" s="430">
        <v>614040</v>
      </c>
      <c r="M332" s="427"/>
      <c r="N332" s="427"/>
      <c r="O332" s="427"/>
      <c r="P332" s="427"/>
      <c r="Q332" s="427"/>
      <c r="R332" s="427"/>
      <c r="S332" s="463" t="s">
        <v>3119</v>
      </c>
      <c r="T332" s="464" t="s">
        <v>3108</v>
      </c>
      <c r="U332" s="464" t="s">
        <v>3117</v>
      </c>
      <c r="V332" s="465" t="s">
        <v>3126</v>
      </c>
    </row>
    <row r="333" spans="1:22" ht="72" customHeight="1">
      <c r="A333" s="802"/>
      <c r="B333" s="802"/>
      <c r="C333" s="805"/>
      <c r="D333" s="808"/>
      <c r="E333" s="811"/>
      <c r="F333" s="468"/>
      <c r="G333" s="467" t="s">
        <v>3113</v>
      </c>
      <c r="H333" s="418" t="s">
        <v>3114</v>
      </c>
      <c r="I333" s="820"/>
      <c r="J333" s="421">
        <v>520720</v>
      </c>
      <c r="K333" s="822"/>
      <c r="L333" s="435">
        <v>442612</v>
      </c>
      <c r="M333" s="427"/>
      <c r="N333" s="427"/>
      <c r="O333" s="427"/>
      <c r="P333" s="427"/>
      <c r="Q333" s="427"/>
      <c r="R333" s="427"/>
      <c r="S333" s="512"/>
      <c r="T333" s="516"/>
      <c r="U333" s="516"/>
      <c r="V333" s="514"/>
    </row>
    <row r="334" spans="1:22" ht="72" customHeight="1">
      <c r="A334" s="833">
        <v>106</v>
      </c>
      <c r="B334" s="800" t="s">
        <v>3151</v>
      </c>
      <c r="C334" s="800" t="s">
        <v>1539</v>
      </c>
      <c r="D334" s="846" t="s">
        <v>3130</v>
      </c>
      <c r="E334" s="848" t="s">
        <v>3152</v>
      </c>
      <c r="F334" s="34" t="s">
        <v>3154</v>
      </c>
      <c r="G334" s="419"/>
      <c r="H334" s="418" t="s">
        <v>3153</v>
      </c>
      <c r="I334" s="827">
        <v>2708029.6</v>
      </c>
      <c r="J334" s="421">
        <v>1507450</v>
      </c>
      <c r="K334" s="830">
        <v>2301825.16</v>
      </c>
      <c r="L334" s="421">
        <v>1281332.5</v>
      </c>
      <c r="M334" s="326"/>
      <c r="N334" s="326"/>
      <c r="O334" s="326"/>
      <c r="P334" s="326"/>
      <c r="Q334" s="326"/>
      <c r="R334" s="326"/>
      <c r="S334" s="511" t="s">
        <v>3157</v>
      </c>
      <c r="T334" s="515" t="s">
        <v>3155</v>
      </c>
      <c r="U334" s="515" t="s">
        <v>3158</v>
      </c>
      <c r="V334" s="513" t="s">
        <v>1509</v>
      </c>
    </row>
    <row r="335" spans="1:22" ht="72" customHeight="1">
      <c r="A335" s="835"/>
      <c r="B335" s="802"/>
      <c r="C335" s="802"/>
      <c r="D335" s="847"/>
      <c r="E335" s="849"/>
      <c r="F335" s="517"/>
      <c r="G335" s="432" t="s">
        <v>3156</v>
      </c>
      <c r="H335" s="418" t="s">
        <v>1737</v>
      </c>
      <c r="I335" s="829"/>
      <c r="J335" s="421">
        <v>1200579.6000000001</v>
      </c>
      <c r="K335" s="832"/>
      <c r="L335" s="421">
        <v>1020492.66</v>
      </c>
      <c r="M335" s="326"/>
      <c r="N335" s="326"/>
      <c r="O335" s="326"/>
      <c r="P335" s="326"/>
      <c r="Q335" s="326"/>
      <c r="R335" s="326"/>
      <c r="S335" s="511" t="s">
        <v>3159</v>
      </c>
      <c r="T335" s="515" t="s">
        <v>3155</v>
      </c>
      <c r="U335" s="515" t="s">
        <v>3160</v>
      </c>
      <c r="V335" s="513" t="s">
        <v>1509</v>
      </c>
    </row>
    <row r="336" spans="1:22" ht="72" customHeight="1">
      <c r="A336" s="833">
        <v>107</v>
      </c>
      <c r="B336" s="843" t="s">
        <v>3173</v>
      </c>
      <c r="C336" s="580" t="s">
        <v>1539</v>
      </c>
      <c r="D336" s="773" t="s">
        <v>3129</v>
      </c>
      <c r="E336" s="580" t="s">
        <v>3175</v>
      </c>
      <c r="F336" s="529" t="s">
        <v>3174</v>
      </c>
      <c r="G336" s="419"/>
      <c r="H336" s="418" t="s">
        <v>1671</v>
      </c>
      <c r="I336" s="818">
        <v>2468156.83</v>
      </c>
      <c r="J336" s="421">
        <v>1584244.63</v>
      </c>
      <c r="K336" s="821">
        <v>2097933.2999999998</v>
      </c>
      <c r="L336" s="421"/>
      <c r="M336" s="526"/>
      <c r="N336" s="526"/>
      <c r="O336" s="526"/>
      <c r="P336" s="526"/>
      <c r="Q336" s="526"/>
      <c r="R336" s="526"/>
      <c r="S336" s="148" t="s">
        <v>3176</v>
      </c>
      <c r="T336" s="520" t="s">
        <v>3158</v>
      </c>
      <c r="U336" s="520" t="s">
        <v>3160</v>
      </c>
      <c r="V336" s="527" t="s">
        <v>1509</v>
      </c>
    </row>
    <row r="337" spans="1:23" ht="72" customHeight="1">
      <c r="A337" s="834"/>
      <c r="B337" s="844"/>
      <c r="C337" s="642"/>
      <c r="D337" s="643"/>
      <c r="E337" s="642"/>
      <c r="F337" s="523"/>
      <c r="G337" s="530" t="s">
        <v>1662</v>
      </c>
      <c r="H337" s="418" t="s">
        <v>1737</v>
      </c>
      <c r="I337" s="819"/>
      <c r="J337" s="421">
        <v>847612.2</v>
      </c>
      <c r="K337" s="591"/>
      <c r="L337" s="421">
        <v>720470.37</v>
      </c>
      <c r="M337" s="526"/>
      <c r="N337" s="526"/>
      <c r="O337" s="526"/>
      <c r="P337" s="526"/>
      <c r="Q337" s="526"/>
      <c r="R337" s="526"/>
      <c r="S337" s="148" t="s">
        <v>3177</v>
      </c>
      <c r="T337" s="520" t="s">
        <v>3158</v>
      </c>
      <c r="U337" s="520" t="s">
        <v>3133</v>
      </c>
      <c r="V337" s="527" t="s">
        <v>1509</v>
      </c>
    </row>
    <row r="338" spans="1:23" ht="108" customHeight="1">
      <c r="A338" s="835"/>
      <c r="B338" s="845"/>
      <c r="C338" s="632"/>
      <c r="D338" s="635"/>
      <c r="E338" s="632"/>
      <c r="F338" s="524"/>
      <c r="G338" s="531" t="s">
        <v>3128</v>
      </c>
      <c r="H338" s="524" t="s">
        <v>1737</v>
      </c>
      <c r="I338" s="820"/>
      <c r="J338" s="528">
        <v>36300</v>
      </c>
      <c r="K338" s="587"/>
      <c r="L338" s="528">
        <v>30855</v>
      </c>
      <c r="M338" s="517"/>
      <c r="N338" s="517"/>
      <c r="O338" s="517"/>
      <c r="P338" s="517"/>
      <c r="Q338" s="517"/>
      <c r="R338" s="517"/>
      <c r="S338" s="525" t="s">
        <v>3178</v>
      </c>
      <c r="T338" s="524" t="s">
        <v>3158</v>
      </c>
      <c r="U338" s="524" t="s">
        <v>3166</v>
      </c>
      <c r="V338" s="525" t="s">
        <v>1509</v>
      </c>
      <c r="W338" s="842" t="s">
        <v>3218</v>
      </c>
    </row>
    <row r="339" spans="1:23" ht="120" customHeight="1">
      <c r="A339" s="833">
        <v>108</v>
      </c>
      <c r="B339" s="833" t="s">
        <v>3199</v>
      </c>
      <c r="C339" s="836" t="s">
        <v>1539</v>
      </c>
      <c r="D339" s="773" t="s">
        <v>3200</v>
      </c>
      <c r="E339" s="839" t="s">
        <v>3205</v>
      </c>
      <c r="F339" s="543" t="s">
        <v>3201</v>
      </c>
      <c r="G339" s="540"/>
      <c r="H339" s="535" t="s">
        <v>3202</v>
      </c>
      <c r="I339" s="827">
        <v>2492080.65</v>
      </c>
      <c r="J339" s="536">
        <v>941176</v>
      </c>
      <c r="K339" s="830">
        <v>2118268.5499999998</v>
      </c>
      <c r="L339" s="537" t="s">
        <v>3204</v>
      </c>
      <c r="M339" s="541"/>
      <c r="N339" s="541"/>
      <c r="O339" s="541"/>
      <c r="P339" s="541"/>
      <c r="Q339" s="541"/>
      <c r="R339" s="541"/>
      <c r="S339" s="547" t="s">
        <v>3217</v>
      </c>
      <c r="T339" s="326" t="s">
        <v>3184</v>
      </c>
      <c r="U339" s="535" t="s">
        <v>3225</v>
      </c>
      <c r="V339" s="535" t="s">
        <v>3224</v>
      </c>
      <c r="W339" s="842"/>
    </row>
    <row r="340" spans="1:23" ht="24">
      <c r="A340" s="834"/>
      <c r="B340" s="834"/>
      <c r="C340" s="837"/>
      <c r="D340" s="643"/>
      <c r="E340" s="840"/>
      <c r="F340" s="539"/>
      <c r="G340" s="544" t="s">
        <v>3203</v>
      </c>
      <c r="H340" s="535" t="s">
        <v>3114</v>
      </c>
      <c r="I340" s="828"/>
      <c r="J340" s="536">
        <v>446582</v>
      </c>
      <c r="K340" s="831"/>
      <c r="L340" s="538">
        <v>379594.7</v>
      </c>
      <c r="M340" s="427"/>
      <c r="N340" s="427"/>
      <c r="O340" s="427"/>
      <c r="P340" s="427"/>
      <c r="Q340" s="427"/>
      <c r="R340" s="427"/>
      <c r="S340" s="326"/>
      <c r="T340" s="326"/>
      <c r="U340" s="326"/>
      <c r="V340" s="326"/>
      <c r="W340" s="842"/>
    </row>
    <row r="341" spans="1:23" ht="36">
      <c r="A341" s="835"/>
      <c r="B341" s="835"/>
      <c r="C341" s="838"/>
      <c r="D341" s="635"/>
      <c r="E341" s="841"/>
      <c r="F341" s="542"/>
      <c r="G341" s="545" t="s">
        <v>3127</v>
      </c>
      <c r="H341" s="326" t="s">
        <v>1543</v>
      </c>
      <c r="I341" s="829"/>
      <c r="J341" s="536">
        <v>1104322.6499999999</v>
      </c>
      <c r="K341" s="832"/>
      <c r="L341" s="538">
        <v>938674.25</v>
      </c>
      <c r="M341" s="517"/>
      <c r="N341" s="517"/>
      <c r="O341" s="517"/>
      <c r="P341" s="517"/>
      <c r="Q341" s="517"/>
      <c r="R341" s="517"/>
      <c r="S341" s="547" t="s">
        <v>3220</v>
      </c>
      <c r="T341" s="326" t="s">
        <v>3184</v>
      </c>
      <c r="U341" s="529" t="s">
        <v>3226</v>
      </c>
      <c r="V341" s="535" t="s">
        <v>3221</v>
      </c>
      <c r="W341" s="842"/>
    </row>
    <row r="342" spans="1:23" ht="15">
      <c r="G342" s="522"/>
      <c r="I342" s="521"/>
      <c r="K342" s="428"/>
    </row>
    <row r="343" spans="1:23" ht="15">
      <c r="G343" s="522"/>
      <c r="I343" s="521"/>
      <c r="K343" s="428"/>
    </row>
    <row r="344" spans="1:23" ht="15">
      <c r="G344" s="522"/>
      <c r="I344" s="521"/>
      <c r="K344" s="428"/>
    </row>
    <row r="345" spans="1:23" ht="15">
      <c r="G345" s="522"/>
      <c r="I345" s="521"/>
      <c r="K345" s="428"/>
    </row>
    <row r="346" spans="1:23" ht="15">
      <c r="G346" s="522"/>
      <c r="I346" s="521"/>
      <c r="K346" s="428"/>
    </row>
    <row r="347" spans="1:23" ht="15">
      <c r="G347" s="522"/>
      <c r="I347" s="521"/>
      <c r="K347" s="428"/>
    </row>
    <row r="348" spans="1:23" ht="15">
      <c r="G348" s="522"/>
      <c r="I348" s="521"/>
      <c r="K348" s="428"/>
    </row>
    <row r="349" spans="1:23" ht="15">
      <c r="G349" s="522"/>
      <c r="I349" s="521"/>
      <c r="K349" s="428"/>
    </row>
    <row r="350" spans="1:23" ht="19.5" customHeight="1">
      <c r="B350" s="324" t="s">
        <v>2374</v>
      </c>
      <c r="C350" s="324"/>
    </row>
    <row r="352" spans="1:23" ht="15.4" customHeight="1">
      <c r="B352" s="325" t="s">
        <v>2375</v>
      </c>
      <c r="C352" s="325" t="s">
        <v>2376</v>
      </c>
      <c r="D352" s="325" t="s">
        <v>2377</v>
      </c>
      <c r="E352" s="325" t="s">
        <v>2378</v>
      </c>
    </row>
    <row r="353" spans="2:6" ht="19.5" customHeight="1">
      <c r="B353" s="326" t="s">
        <v>2379</v>
      </c>
      <c r="C353" s="326" t="s">
        <v>1882</v>
      </c>
      <c r="D353" s="327">
        <f>K146+K144</f>
        <v>4156259.38</v>
      </c>
      <c r="E353" s="326">
        <v>2</v>
      </c>
      <c r="F353" s="120" t="s">
        <v>2820</v>
      </c>
    </row>
    <row r="354" spans="2:6">
      <c r="B354" s="326" t="s">
        <v>2379</v>
      </c>
      <c r="C354" s="326" t="s">
        <v>1498</v>
      </c>
      <c r="D354" s="327">
        <f>29702313.29+K321</f>
        <v>40324578.280000001</v>
      </c>
      <c r="E354" s="326">
        <v>14</v>
      </c>
    </row>
    <row r="355" spans="2:6">
      <c r="B355" s="326" t="s">
        <v>2380</v>
      </c>
      <c r="C355" s="326" t="s">
        <v>1525</v>
      </c>
      <c r="D355" s="327">
        <f>K14+K51</f>
        <v>11813020.35</v>
      </c>
      <c r="E355" s="326">
        <v>1</v>
      </c>
    </row>
    <row r="356" spans="2:6">
      <c r="B356" s="326" t="s">
        <v>2380</v>
      </c>
      <c r="C356" s="326" t="s">
        <v>1901</v>
      </c>
      <c r="D356" s="327">
        <f>K242+K239+K150+K148</f>
        <v>5455226.8100000005</v>
      </c>
      <c r="E356" s="326">
        <v>4</v>
      </c>
    </row>
    <row r="357" spans="2:6">
      <c r="B357" s="326" t="s">
        <v>2381</v>
      </c>
      <c r="C357" s="326" t="s">
        <v>1586</v>
      </c>
      <c r="D357" s="327">
        <f>K313+K311+K307+K303+K279+K277+K274+K268+K266+K264+K262+K260+K258+K255+K252+K249+K244+K54+K33+K330</f>
        <v>30669678.800000001</v>
      </c>
      <c r="E357" s="326">
        <v>19</v>
      </c>
    </row>
    <row r="358" spans="2:6">
      <c r="B358" s="326" t="s">
        <v>2382</v>
      </c>
      <c r="C358" s="326" t="s">
        <v>1539</v>
      </c>
      <c r="D358" s="327">
        <v>65425780.420000002</v>
      </c>
      <c r="E358" s="326">
        <v>17</v>
      </c>
    </row>
    <row r="359" spans="2:6">
      <c r="B359" s="326" t="s">
        <v>2383</v>
      </c>
      <c r="C359" s="326" t="s">
        <v>1677</v>
      </c>
      <c r="D359" s="327">
        <v>11833716</v>
      </c>
      <c r="E359" s="326">
        <v>10</v>
      </c>
    </row>
    <row r="360" spans="2:6">
      <c r="B360" s="326" t="s">
        <v>2384</v>
      </c>
      <c r="C360" s="326" t="s">
        <v>1922</v>
      </c>
      <c r="D360" s="327">
        <v>2275373.11</v>
      </c>
      <c r="E360" s="326">
        <v>10</v>
      </c>
    </row>
    <row r="361" spans="2:6">
      <c r="B361" s="326" t="s">
        <v>2384</v>
      </c>
      <c r="C361" s="326" t="s">
        <v>2019</v>
      </c>
      <c r="D361" s="327">
        <v>1365840.11</v>
      </c>
      <c r="E361" s="326">
        <v>22</v>
      </c>
    </row>
    <row r="362" spans="2:6" ht="12.75">
      <c r="D362" s="328">
        <f>SUM(D353:D361)</f>
        <v>173319473.26000005</v>
      </c>
      <c r="E362" s="329">
        <f>SUM(E353:E361)</f>
        <v>99</v>
      </c>
    </row>
  </sheetData>
  <autoFilter ref="B2:B362"/>
  <mergeCells count="1773">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
  <sheetViews>
    <sheetView workbookViewId="0">
      <selection activeCell="E7" sqref="E7"/>
    </sheetView>
  </sheetViews>
  <sheetFormatPr defaultRowHeight="15"/>
  <cols>
    <col min="2" max="2" width="16.42578125" customWidth="1"/>
    <col min="3" max="3" width="17.42578125" customWidth="1"/>
    <col min="4" max="4" width="14.5703125" customWidth="1"/>
    <col min="5" max="5" width="14.42578125" customWidth="1"/>
    <col min="6" max="6" width="17.42578125" customWidth="1"/>
    <col min="7" max="7" width="34" customWidth="1"/>
    <col min="8" max="8" width="46.5703125" customWidth="1"/>
    <col min="9" max="9" width="28.42578125" customWidth="1"/>
    <col min="10" max="10" width="19" customWidth="1"/>
  </cols>
  <sheetData>
    <row r="3" spans="1:10">
      <c r="A3" s="4" t="s">
        <v>0</v>
      </c>
      <c r="B3" s="4" t="s">
        <v>9</v>
      </c>
      <c r="C3" s="4" t="s">
        <v>1</v>
      </c>
      <c r="D3" s="4" t="s">
        <v>2</v>
      </c>
      <c r="E3" s="4" t="s">
        <v>3</v>
      </c>
      <c r="F3" s="4" t="s">
        <v>4</v>
      </c>
      <c r="G3" s="4" t="s">
        <v>5</v>
      </c>
      <c r="H3" s="4" t="s">
        <v>6</v>
      </c>
      <c r="I3" s="4" t="s">
        <v>7</v>
      </c>
      <c r="J3" s="4" t="s">
        <v>8</v>
      </c>
    </row>
    <row r="4" spans="1:10">
      <c r="A4" s="412" t="s">
        <v>2911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72" zoomScale="85" zoomScaleNormal="85" workbookViewId="0">
      <selection activeCell="G204" sqref="G204"/>
    </sheetView>
  </sheetViews>
  <sheetFormatPr defaultColWidth="9.140625" defaultRowHeight="15"/>
  <cols>
    <col min="1" max="1" width="9.140625" style="17"/>
    <col min="2" max="2" width="17.42578125" style="17" customWidth="1"/>
    <col min="3" max="3" width="12" style="17" bestFit="1" customWidth="1"/>
    <col min="4" max="4" width="16.42578125" style="17" customWidth="1"/>
    <col min="5" max="5" width="18.5703125" style="17" customWidth="1"/>
    <col min="6" max="6" width="23.140625" style="17" customWidth="1"/>
    <col min="7" max="7" width="19.140625" style="17" bestFit="1" customWidth="1"/>
    <col min="8" max="8" width="31.5703125" style="17" bestFit="1" customWidth="1"/>
    <col min="9" max="9" width="18.140625" style="17" customWidth="1"/>
    <col min="10" max="13" width="14.85546875" style="17" bestFit="1" customWidth="1"/>
    <col min="14" max="14" width="11.85546875" style="17" bestFit="1" customWidth="1"/>
    <col min="15" max="16384" width="9.140625" style="17"/>
  </cols>
  <sheetData>
    <row r="2" spans="1:14" ht="21">
      <c r="E2" s="55" t="s">
        <v>1238</v>
      </c>
    </row>
    <row r="3" spans="1:14" ht="15.75" thickBot="1"/>
    <row r="4" spans="1:14" ht="83.25" thickBot="1">
      <c r="A4" s="56" t="s">
        <v>541</v>
      </c>
      <c r="B4" s="57" t="s">
        <v>542</v>
      </c>
      <c r="C4" s="57" t="s">
        <v>543</v>
      </c>
      <c r="D4" s="58" t="s">
        <v>544</v>
      </c>
      <c r="E4" s="58" t="s">
        <v>545</v>
      </c>
      <c r="F4" s="58" t="s">
        <v>546</v>
      </c>
      <c r="G4" s="57" t="s">
        <v>547</v>
      </c>
      <c r="H4" s="57" t="s">
        <v>548</v>
      </c>
      <c r="I4" s="58" t="s">
        <v>549</v>
      </c>
      <c r="J4" s="59" t="s">
        <v>550</v>
      </c>
      <c r="K4" s="59" t="s">
        <v>551</v>
      </c>
      <c r="L4" s="59" t="s">
        <v>552</v>
      </c>
      <c r="M4" s="59" t="s">
        <v>553</v>
      </c>
      <c r="N4" s="60" t="s">
        <v>554</v>
      </c>
    </row>
    <row r="5" spans="1:14" ht="33">
      <c r="A5" s="61">
        <v>1</v>
      </c>
      <c r="B5" s="61" t="s">
        <v>555</v>
      </c>
      <c r="C5" s="61" t="s">
        <v>556</v>
      </c>
      <c r="D5" s="61">
        <v>3</v>
      </c>
      <c r="E5" s="61">
        <v>3.1</v>
      </c>
      <c r="F5" s="61" t="s">
        <v>557</v>
      </c>
      <c r="G5" s="62" t="s">
        <v>558</v>
      </c>
      <c r="H5" s="62" t="s">
        <v>559</v>
      </c>
      <c r="I5" s="61" t="s">
        <v>560</v>
      </c>
      <c r="J5" s="63">
        <v>288084.21000000002</v>
      </c>
      <c r="K5" s="63">
        <v>244871.58</v>
      </c>
      <c r="L5" s="63">
        <v>118823.84</v>
      </c>
      <c r="M5" s="63">
        <v>126047.74</v>
      </c>
      <c r="N5" s="64" t="s">
        <v>561</v>
      </c>
    </row>
    <row r="6" spans="1:14" ht="66">
      <c r="A6" s="65">
        <v>2</v>
      </c>
      <c r="B6" s="65" t="s">
        <v>562</v>
      </c>
      <c r="C6" s="65" t="s">
        <v>563</v>
      </c>
      <c r="D6" s="65">
        <v>2</v>
      </c>
      <c r="E6" s="65">
        <v>2.1</v>
      </c>
      <c r="F6" s="61" t="s">
        <v>557</v>
      </c>
      <c r="G6" s="66" t="s">
        <v>564</v>
      </c>
      <c r="H6" s="66" t="s">
        <v>565</v>
      </c>
      <c r="I6" s="61" t="s">
        <v>560</v>
      </c>
      <c r="J6" s="67">
        <v>1481057</v>
      </c>
      <c r="K6" s="67">
        <v>1258898.45</v>
      </c>
      <c r="L6" s="67">
        <v>633033.62</v>
      </c>
      <c r="M6" s="67">
        <v>625864.82999999996</v>
      </c>
      <c r="N6" s="64" t="s">
        <v>561</v>
      </c>
    </row>
    <row r="7" spans="1:14" ht="115.5">
      <c r="A7" s="65">
        <v>3</v>
      </c>
      <c r="B7" s="65" t="s">
        <v>566</v>
      </c>
      <c r="C7" s="65" t="s">
        <v>567</v>
      </c>
      <c r="D7" s="65">
        <v>2</v>
      </c>
      <c r="E7" s="65">
        <v>2.1</v>
      </c>
      <c r="F7" s="61" t="s">
        <v>557</v>
      </c>
      <c r="G7" s="66" t="s">
        <v>568</v>
      </c>
      <c r="H7" s="66" t="s">
        <v>569</v>
      </c>
      <c r="I7" s="61" t="s">
        <v>560</v>
      </c>
      <c r="J7" s="67">
        <v>693880.93</v>
      </c>
      <c r="K7" s="67">
        <v>589798.79</v>
      </c>
      <c r="L7" s="67">
        <v>249980.37</v>
      </c>
      <c r="M7" s="67">
        <v>339818.42</v>
      </c>
      <c r="N7" s="64" t="s">
        <v>561</v>
      </c>
    </row>
    <row r="8" spans="1:14" ht="148.5">
      <c r="A8" s="65">
        <v>4</v>
      </c>
      <c r="B8" s="65" t="s">
        <v>570</v>
      </c>
      <c r="C8" s="65" t="s">
        <v>571</v>
      </c>
      <c r="D8" s="65">
        <v>2</v>
      </c>
      <c r="E8" s="65">
        <v>2.1</v>
      </c>
      <c r="F8" s="61" t="s">
        <v>557</v>
      </c>
      <c r="G8" s="66" t="s">
        <v>572</v>
      </c>
      <c r="H8" s="66" t="s">
        <v>573</v>
      </c>
      <c r="I8" s="61" t="s">
        <v>560</v>
      </c>
      <c r="J8" s="67">
        <v>250198.8</v>
      </c>
      <c r="K8" s="67">
        <v>212668.98</v>
      </c>
      <c r="L8" s="67">
        <v>64769.18</v>
      </c>
      <c r="M8" s="67">
        <v>147899.79999999999</v>
      </c>
      <c r="N8" s="64" t="s">
        <v>561</v>
      </c>
    </row>
    <row r="9" spans="1:14" ht="33">
      <c r="A9" s="65">
        <v>5</v>
      </c>
      <c r="B9" s="65" t="s">
        <v>574</v>
      </c>
      <c r="C9" s="65" t="s">
        <v>575</v>
      </c>
      <c r="D9" s="65">
        <v>2</v>
      </c>
      <c r="E9" s="65">
        <v>2.2000000000000002</v>
      </c>
      <c r="F9" s="61" t="s">
        <v>557</v>
      </c>
      <c r="G9" s="66" t="s">
        <v>576</v>
      </c>
      <c r="H9" s="66" t="s">
        <v>577</v>
      </c>
      <c r="I9" s="61" t="s">
        <v>560</v>
      </c>
      <c r="J9" s="67">
        <v>258191.52</v>
      </c>
      <c r="K9" s="67">
        <v>219462.79</v>
      </c>
      <c r="L9" s="67">
        <v>105525.94</v>
      </c>
      <c r="M9" s="67">
        <v>113936.85</v>
      </c>
      <c r="N9" s="64" t="s">
        <v>578</v>
      </c>
    </row>
    <row r="10" spans="1:14" ht="82.5">
      <c r="A10" s="65">
        <v>6</v>
      </c>
      <c r="B10" s="65" t="s">
        <v>579</v>
      </c>
      <c r="C10" s="65" t="s">
        <v>580</v>
      </c>
      <c r="D10" s="65">
        <v>2</v>
      </c>
      <c r="E10" s="65">
        <v>2.1</v>
      </c>
      <c r="F10" s="61" t="s">
        <v>557</v>
      </c>
      <c r="G10" s="66" t="s">
        <v>581</v>
      </c>
      <c r="H10" s="66" t="s">
        <v>582</v>
      </c>
      <c r="I10" s="61" t="s">
        <v>560</v>
      </c>
      <c r="J10" s="68">
        <v>1387448.53</v>
      </c>
      <c r="K10" s="67">
        <v>1179331.25</v>
      </c>
      <c r="L10" s="67">
        <v>424011.13</v>
      </c>
      <c r="M10" s="67">
        <v>755320.12</v>
      </c>
      <c r="N10" s="64" t="s">
        <v>578</v>
      </c>
    </row>
    <row r="11" spans="1:14" ht="66">
      <c r="A11" s="65">
        <v>7</v>
      </c>
      <c r="B11" s="65" t="s">
        <v>583</v>
      </c>
      <c r="C11" s="65" t="s">
        <v>584</v>
      </c>
      <c r="D11" s="65">
        <v>2</v>
      </c>
      <c r="E11" s="65">
        <v>2.1</v>
      </c>
      <c r="F11" s="61" t="s">
        <v>557</v>
      </c>
      <c r="G11" s="66" t="s">
        <v>585</v>
      </c>
      <c r="H11" s="66" t="s">
        <v>582</v>
      </c>
      <c r="I11" s="61" t="s">
        <v>560</v>
      </c>
      <c r="J11" s="67">
        <v>414300.35</v>
      </c>
      <c r="K11" s="67">
        <v>352155.3</v>
      </c>
      <c r="L11" s="67">
        <v>115047.07</v>
      </c>
      <c r="M11" s="67">
        <v>237108.23</v>
      </c>
      <c r="N11" s="64" t="s">
        <v>578</v>
      </c>
    </row>
    <row r="12" spans="1:14" ht="99">
      <c r="A12" s="65">
        <v>8</v>
      </c>
      <c r="B12" s="65" t="s">
        <v>586</v>
      </c>
      <c r="C12" s="65" t="s">
        <v>587</v>
      </c>
      <c r="D12" s="65">
        <v>3</v>
      </c>
      <c r="E12" s="65">
        <v>3.1</v>
      </c>
      <c r="F12" s="61" t="s">
        <v>557</v>
      </c>
      <c r="G12" s="66" t="s">
        <v>588</v>
      </c>
      <c r="H12" s="66" t="s">
        <v>589</v>
      </c>
      <c r="I12" s="65" t="s">
        <v>590</v>
      </c>
      <c r="J12" s="67">
        <v>810183.41</v>
      </c>
      <c r="K12" s="67">
        <v>688655.9</v>
      </c>
      <c r="L12" s="67">
        <v>445489.09</v>
      </c>
      <c r="M12" s="67">
        <v>243166.81</v>
      </c>
      <c r="N12" s="64" t="s">
        <v>561</v>
      </c>
    </row>
    <row r="13" spans="1:14" ht="280.5">
      <c r="A13" s="65">
        <v>9</v>
      </c>
      <c r="B13" s="65" t="s">
        <v>591</v>
      </c>
      <c r="C13" s="65" t="s">
        <v>592</v>
      </c>
      <c r="D13" s="65">
        <v>1</v>
      </c>
      <c r="E13" s="65">
        <v>1.1000000000000001</v>
      </c>
      <c r="F13" s="61" t="s">
        <v>557</v>
      </c>
      <c r="G13" s="69" t="s">
        <v>593</v>
      </c>
      <c r="H13" s="69" t="s">
        <v>594</v>
      </c>
      <c r="I13" s="70" t="s">
        <v>560</v>
      </c>
      <c r="J13" s="67">
        <v>1428765.73</v>
      </c>
      <c r="K13" s="67">
        <v>1214450.8700000001</v>
      </c>
      <c r="L13" s="67">
        <v>412412.32</v>
      </c>
      <c r="M13" s="67">
        <v>802038.55</v>
      </c>
      <c r="N13" s="64" t="s">
        <v>561</v>
      </c>
    </row>
    <row r="14" spans="1:14" ht="49.5">
      <c r="A14" s="65">
        <v>10</v>
      </c>
      <c r="B14" s="65" t="s">
        <v>595</v>
      </c>
      <c r="C14" s="65" t="s">
        <v>596</v>
      </c>
      <c r="D14" s="65">
        <v>2</v>
      </c>
      <c r="E14" s="65">
        <v>2.1</v>
      </c>
      <c r="F14" s="61" t="s">
        <v>557</v>
      </c>
      <c r="G14" s="69" t="s">
        <v>597</v>
      </c>
      <c r="H14" s="69" t="s">
        <v>598</v>
      </c>
      <c r="I14" s="70" t="s">
        <v>590</v>
      </c>
      <c r="J14" s="67">
        <v>400468.18</v>
      </c>
      <c r="K14" s="67">
        <v>340397.95</v>
      </c>
      <c r="L14" s="67">
        <v>231666.09</v>
      </c>
      <c r="M14" s="67">
        <v>108731.86</v>
      </c>
      <c r="N14" s="64" t="s">
        <v>578</v>
      </c>
    </row>
    <row r="15" spans="1:14" ht="148.5">
      <c r="A15" s="65">
        <v>11</v>
      </c>
      <c r="B15" s="65" t="s">
        <v>599</v>
      </c>
      <c r="C15" s="65" t="s">
        <v>600</v>
      </c>
      <c r="D15" s="65">
        <v>2</v>
      </c>
      <c r="E15" s="65">
        <v>2.1</v>
      </c>
      <c r="F15" s="61" t="s">
        <v>557</v>
      </c>
      <c r="G15" s="69" t="s">
        <v>601</v>
      </c>
      <c r="H15" s="69" t="s">
        <v>594</v>
      </c>
      <c r="I15" s="70" t="s">
        <v>560</v>
      </c>
      <c r="J15" s="67">
        <v>908408.15</v>
      </c>
      <c r="K15" s="67">
        <v>772146.93</v>
      </c>
      <c r="L15" s="67">
        <v>168993.63</v>
      </c>
      <c r="M15" s="67">
        <v>603153.30000000005</v>
      </c>
      <c r="N15" s="64" t="s">
        <v>561</v>
      </c>
    </row>
    <row r="16" spans="1:14" ht="231">
      <c r="A16" s="65">
        <v>12</v>
      </c>
      <c r="B16" s="65" t="s">
        <v>602</v>
      </c>
      <c r="C16" s="65" t="s">
        <v>603</v>
      </c>
      <c r="D16" s="65">
        <v>3</v>
      </c>
      <c r="E16" s="65">
        <v>3.1</v>
      </c>
      <c r="F16" s="61" t="s">
        <v>557</v>
      </c>
      <c r="G16" s="69" t="s">
        <v>604</v>
      </c>
      <c r="H16" s="69" t="s">
        <v>594</v>
      </c>
      <c r="I16" s="70" t="s">
        <v>560</v>
      </c>
      <c r="J16" s="67">
        <v>1347194.38</v>
      </c>
      <c r="K16" s="67">
        <v>1145115.22</v>
      </c>
      <c r="L16" s="67">
        <v>327375.7</v>
      </c>
      <c r="M16" s="67">
        <v>817739.52</v>
      </c>
      <c r="N16" s="64" t="s">
        <v>561</v>
      </c>
    </row>
    <row r="17" spans="1:14" ht="165">
      <c r="A17" s="65">
        <v>13</v>
      </c>
      <c r="B17" s="65" t="s">
        <v>605</v>
      </c>
      <c r="C17" s="65" t="s">
        <v>606</v>
      </c>
      <c r="D17" s="65">
        <v>2</v>
      </c>
      <c r="E17" s="65">
        <v>2.1</v>
      </c>
      <c r="F17" s="61" t="s">
        <v>557</v>
      </c>
      <c r="G17" s="69" t="s">
        <v>607</v>
      </c>
      <c r="H17" s="69" t="s">
        <v>594</v>
      </c>
      <c r="I17" s="70" t="s">
        <v>560</v>
      </c>
      <c r="J17" s="71">
        <v>754518.55</v>
      </c>
      <c r="K17" s="72">
        <v>641340.77</v>
      </c>
      <c r="L17" s="67">
        <v>249518.41</v>
      </c>
      <c r="M17" s="67">
        <v>391822.36</v>
      </c>
      <c r="N17" s="64" t="s">
        <v>561</v>
      </c>
    </row>
    <row r="18" spans="1:14" ht="49.5">
      <c r="A18" s="65">
        <v>14</v>
      </c>
      <c r="B18" s="65" t="s">
        <v>608</v>
      </c>
      <c r="C18" s="65" t="s">
        <v>609</v>
      </c>
      <c r="D18" s="65">
        <v>2</v>
      </c>
      <c r="E18" s="65">
        <v>2.1</v>
      </c>
      <c r="F18" s="61" t="s">
        <v>557</v>
      </c>
      <c r="G18" s="69" t="s">
        <v>610</v>
      </c>
      <c r="H18" s="69" t="s">
        <v>611</v>
      </c>
      <c r="I18" s="70" t="s">
        <v>560</v>
      </c>
      <c r="J18" s="67">
        <v>485460</v>
      </c>
      <c r="K18" s="67">
        <v>412641</v>
      </c>
      <c r="L18" s="67">
        <v>169644.63</v>
      </c>
      <c r="M18" s="67">
        <v>242996.37</v>
      </c>
      <c r="N18" s="64" t="s">
        <v>578</v>
      </c>
    </row>
    <row r="19" spans="1:14" ht="82.5">
      <c r="A19" s="65">
        <v>15</v>
      </c>
      <c r="B19" s="65" t="s">
        <v>612</v>
      </c>
      <c r="C19" s="65" t="s">
        <v>613</v>
      </c>
      <c r="D19" s="65">
        <v>2</v>
      </c>
      <c r="E19" s="65">
        <v>2.1</v>
      </c>
      <c r="F19" s="61" t="s">
        <v>557</v>
      </c>
      <c r="G19" s="69" t="s">
        <v>614</v>
      </c>
      <c r="H19" s="69" t="s">
        <v>615</v>
      </c>
      <c r="I19" s="70" t="s">
        <v>590</v>
      </c>
      <c r="J19" s="67">
        <v>334181</v>
      </c>
      <c r="K19" s="67">
        <v>284053.84999999998</v>
      </c>
      <c r="L19" s="67">
        <v>162847.21</v>
      </c>
      <c r="M19" s="67">
        <v>121206.64</v>
      </c>
      <c r="N19" s="64" t="s">
        <v>561</v>
      </c>
    </row>
    <row r="20" spans="1:14" ht="49.5">
      <c r="A20" s="65">
        <v>16</v>
      </c>
      <c r="B20" s="65" t="s">
        <v>616</v>
      </c>
      <c r="C20" s="65" t="s">
        <v>617</v>
      </c>
      <c r="D20" s="65">
        <v>1</v>
      </c>
      <c r="E20" s="65">
        <v>1.1000000000000001</v>
      </c>
      <c r="F20" s="61" t="s">
        <v>557</v>
      </c>
      <c r="G20" s="69" t="s">
        <v>618</v>
      </c>
      <c r="H20" s="69" t="s">
        <v>611</v>
      </c>
      <c r="I20" s="70" t="s">
        <v>560</v>
      </c>
      <c r="J20" s="67">
        <v>762085.72</v>
      </c>
      <c r="K20" s="67">
        <v>647772.86</v>
      </c>
      <c r="L20" s="67">
        <v>317244.19</v>
      </c>
      <c r="M20" s="67">
        <v>330528.67</v>
      </c>
      <c r="N20" s="64" t="s">
        <v>578</v>
      </c>
    </row>
    <row r="21" spans="1:14" ht="66">
      <c r="A21" s="65">
        <v>17</v>
      </c>
      <c r="B21" s="65" t="s">
        <v>619</v>
      </c>
      <c r="C21" s="65" t="s">
        <v>620</v>
      </c>
      <c r="D21" s="65">
        <v>3</v>
      </c>
      <c r="E21" s="65">
        <v>3.1</v>
      </c>
      <c r="F21" s="61" t="s">
        <v>557</v>
      </c>
      <c r="G21" s="69" t="s">
        <v>621</v>
      </c>
      <c r="H21" s="69" t="s">
        <v>622</v>
      </c>
      <c r="I21" s="70" t="s">
        <v>590</v>
      </c>
      <c r="J21" s="67">
        <v>280566.42</v>
      </c>
      <c r="K21" s="67">
        <v>238481.46</v>
      </c>
      <c r="L21" s="67">
        <v>130620.82</v>
      </c>
      <c r="M21" s="67">
        <v>107860.64</v>
      </c>
      <c r="N21" s="64" t="s">
        <v>561</v>
      </c>
    </row>
    <row r="22" spans="1:14" ht="49.5">
      <c r="A22" s="65">
        <v>18</v>
      </c>
      <c r="B22" s="65" t="s">
        <v>623</v>
      </c>
      <c r="C22" s="65" t="s">
        <v>624</v>
      </c>
      <c r="D22" s="65">
        <v>2</v>
      </c>
      <c r="E22" s="65">
        <v>2.1</v>
      </c>
      <c r="F22" s="61" t="s">
        <v>557</v>
      </c>
      <c r="G22" s="66" t="s">
        <v>625</v>
      </c>
      <c r="H22" s="66" t="s">
        <v>626</v>
      </c>
      <c r="I22" s="65" t="s">
        <v>590</v>
      </c>
      <c r="J22" s="67">
        <v>689759.63</v>
      </c>
      <c r="K22" s="67">
        <v>586295.68999999994</v>
      </c>
      <c r="L22" s="67">
        <v>392858.99</v>
      </c>
      <c r="M22" s="67">
        <v>193436.7</v>
      </c>
      <c r="N22" s="73" t="s">
        <v>627</v>
      </c>
    </row>
    <row r="23" spans="1:14" ht="99">
      <c r="A23" s="65">
        <v>19</v>
      </c>
      <c r="B23" s="65" t="s">
        <v>628</v>
      </c>
      <c r="C23" s="65" t="s">
        <v>629</v>
      </c>
      <c r="D23" s="65">
        <v>2</v>
      </c>
      <c r="E23" s="65">
        <v>2.2000000000000002</v>
      </c>
      <c r="F23" s="61" t="s">
        <v>557</v>
      </c>
      <c r="G23" s="66" t="s">
        <v>630</v>
      </c>
      <c r="H23" s="66" t="s">
        <v>631</v>
      </c>
      <c r="I23" s="65" t="s">
        <v>590</v>
      </c>
      <c r="J23" s="67">
        <v>1162818.31</v>
      </c>
      <c r="K23" s="67">
        <v>988395.56</v>
      </c>
      <c r="L23" s="67">
        <v>716047.9</v>
      </c>
      <c r="M23" s="67">
        <v>272347.65999999997</v>
      </c>
      <c r="N23" s="73" t="s">
        <v>632</v>
      </c>
    </row>
    <row r="24" spans="1:14" ht="115.5">
      <c r="A24" s="65">
        <v>20</v>
      </c>
      <c r="B24" s="65" t="s">
        <v>633</v>
      </c>
      <c r="C24" s="65" t="s">
        <v>634</v>
      </c>
      <c r="D24" s="65">
        <v>2</v>
      </c>
      <c r="E24" s="65">
        <v>2.1</v>
      </c>
      <c r="F24" s="61" t="s">
        <v>557</v>
      </c>
      <c r="G24" s="66" t="s">
        <v>635</v>
      </c>
      <c r="H24" s="66" t="s">
        <v>636</v>
      </c>
      <c r="I24" s="65" t="s">
        <v>560</v>
      </c>
      <c r="J24" s="67">
        <v>1297423.74</v>
      </c>
      <c r="K24" s="67">
        <v>1102810.18</v>
      </c>
      <c r="L24" s="67">
        <v>361754.7</v>
      </c>
      <c r="M24" s="67">
        <v>741055.48</v>
      </c>
      <c r="N24" s="73" t="s">
        <v>637</v>
      </c>
    </row>
    <row r="25" spans="1:14" ht="33">
      <c r="A25" s="65">
        <v>21</v>
      </c>
      <c r="B25" s="74" t="s">
        <v>638</v>
      </c>
      <c r="C25" s="65" t="s">
        <v>639</v>
      </c>
      <c r="D25" s="65">
        <v>2</v>
      </c>
      <c r="E25" s="65">
        <v>2.1</v>
      </c>
      <c r="F25" s="61" t="s">
        <v>557</v>
      </c>
      <c r="G25" s="75" t="s">
        <v>640</v>
      </c>
      <c r="H25" s="75" t="s">
        <v>641</v>
      </c>
      <c r="I25" s="65" t="s">
        <v>560</v>
      </c>
      <c r="J25" s="67">
        <v>1318347.68</v>
      </c>
      <c r="K25" s="67">
        <v>1120595.53</v>
      </c>
      <c r="L25" s="67">
        <v>148619.31</v>
      </c>
      <c r="M25" s="67">
        <v>971976.22</v>
      </c>
      <c r="N25" s="73" t="s">
        <v>642</v>
      </c>
    </row>
    <row r="26" spans="1:14" ht="33">
      <c r="A26" s="65">
        <v>22</v>
      </c>
      <c r="B26" s="65" t="s">
        <v>643</v>
      </c>
      <c r="C26" s="65" t="s">
        <v>644</v>
      </c>
      <c r="D26" s="65">
        <v>2</v>
      </c>
      <c r="E26" s="65">
        <v>2.1</v>
      </c>
      <c r="F26" s="61" t="s">
        <v>557</v>
      </c>
      <c r="G26" s="76" t="s">
        <v>645</v>
      </c>
      <c r="H26" s="77" t="s">
        <v>646</v>
      </c>
      <c r="I26" s="65" t="s">
        <v>560</v>
      </c>
      <c r="J26" s="67">
        <v>305525.96999999997</v>
      </c>
      <c r="K26" s="67">
        <v>259697.08</v>
      </c>
      <c r="L26" s="67">
        <v>155759.92000000001</v>
      </c>
      <c r="M26" s="67">
        <v>103937.16</v>
      </c>
      <c r="N26" s="73" t="s">
        <v>647</v>
      </c>
    </row>
    <row r="27" spans="1:14" ht="165">
      <c r="A27" s="65">
        <v>23</v>
      </c>
      <c r="B27" s="65" t="s">
        <v>648</v>
      </c>
      <c r="C27" s="65" t="s">
        <v>649</v>
      </c>
      <c r="D27" s="65">
        <v>2</v>
      </c>
      <c r="E27" s="65">
        <v>2.1</v>
      </c>
      <c r="F27" s="61" t="s">
        <v>557</v>
      </c>
      <c r="G27" s="69" t="s">
        <v>650</v>
      </c>
      <c r="H27" s="69" t="s">
        <v>651</v>
      </c>
      <c r="I27" s="65" t="s">
        <v>560</v>
      </c>
      <c r="J27" s="67">
        <v>494928.67</v>
      </c>
      <c r="K27" s="67">
        <v>420689.37</v>
      </c>
      <c r="L27" s="67">
        <v>84419.96</v>
      </c>
      <c r="M27" s="67">
        <v>336269.41</v>
      </c>
      <c r="N27" s="73" t="s">
        <v>652</v>
      </c>
    </row>
    <row r="28" spans="1:14" ht="214.5">
      <c r="A28" s="78">
        <v>24</v>
      </c>
      <c r="B28" s="79" t="s">
        <v>653</v>
      </c>
      <c r="C28" s="78" t="s">
        <v>654</v>
      </c>
      <c r="D28" s="78">
        <v>3</v>
      </c>
      <c r="E28" s="78">
        <v>3.1</v>
      </c>
      <c r="F28" s="78" t="s">
        <v>655</v>
      </c>
      <c r="G28" s="80" t="s">
        <v>656</v>
      </c>
      <c r="H28" s="81" t="s">
        <v>657</v>
      </c>
      <c r="I28" s="78" t="s">
        <v>590</v>
      </c>
      <c r="J28" s="82">
        <v>5999095.9800000004</v>
      </c>
      <c r="K28" s="82">
        <v>5099231.59</v>
      </c>
      <c r="L28" s="82">
        <v>2690318.91</v>
      </c>
      <c r="M28" s="82">
        <v>2408912.6800000002</v>
      </c>
      <c r="N28" s="83" t="s">
        <v>658</v>
      </c>
    </row>
    <row r="29" spans="1:14" ht="115.5">
      <c r="A29" s="78">
        <v>25</v>
      </c>
      <c r="B29" s="79" t="s">
        <v>659</v>
      </c>
      <c r="C29" s="78" t="s">
        <v>660</v>
      </c>
      <c r="D29" s="78">
        <v>3</v>
      </c>
      <c r="E29" s="78">
        <v>3.1</v>
      </c>
      <c r="F29" s="78" t="s">
        <v>655</v>
      </c>
      <c r="G29" s="80" t="s">
        <v>661</v>
      </c>
      <c r="H29" s="81" t="s">
        <v>657</v>
      </c>
      <c r="I29" s="78" t="s">
        <v>590</v>
      </c>
      <c r="J29" s="82">
        <v>5954370.3399999999</v>
      </c>
      <c r="K29" s="82">
        <v>5061214.79</v>
      </c>
      <c r="L29" s="82">
        <v>3174155.54</v>
      </c>
      <c r="M29" s="82">
        <v>1887059.25</v>
      </c>
      <c r="N29" s="83" t="s">
        <v>658</v>
      </c>
    </row>
    <row r="30" spans="1:14" ht="148.5">
      <c r="A30" s="65">
        <v>26</v>
      </c>
      <c r="B30" s="70" t="s">
        <v>662</v>
      </c>
      <c r="C30" s="65" t="s">
        <v>663</v>
      </c>
      <c r="D30" s="65">
        <v>3</v>
      </c>
      <c r="E30" s="65">
        <v>3.1</v>
      </c>
      <c r="F30" s="78" t="s">
        <v>655</v>
      </c>
      <c r="G30" s="69" t="s">
        <v>664</v>
      </c>
      <c r="H30" s="69" t="s">
        <v>665</v>
      </c>
      <c r="I30" s="78" t="s">
        <v>590</v>
      </c>
      <c r="J30" s="67">
        <v>705521.22</v>
      </c>
      <c r="K30" s="67">
        <v>599693.04</v>
      </c>
      <c r="L30" s="67">
        <v>372129.87</v>
      </c>
      <c r="M30" s="67">
        <v>227563.17</v>
      </c>
      <c r="N30" s="73" t="s">
        <v>666</v>
      </c>
    </row>
    <row r="31" spans="1:14" ht="99">
      <c r="A31" s="84">
        <v>27</v>
      </c>
      <c r="B31" s="84" t="s">
        <v>667</v>
      </c>
      <c r="C31" s="84" t="s">
        <v>668</v>
      </c>
      <c r="D31" s="84">
        <v>3</v>
      </c>
      <c r="E31" s="84">
        <v>3.1</v>
      </c>
      <c r="F31" s="84" t="s">
        <v>655</v>
      </c>
      <c r="G31" s="85" t="s">
        <v>669</v>
      </c>
      <c r="H31" s="85" t="s">
        <v>670</v>
      </c>
      <c r="I31" s="84" t="s">
        <v>590</v>
      </c>
      <c r="J31" s="86">
        <v>1174231.9099999999</v>
      </c>
      <c r="K31" s="86">
        <v>998097.12</v>
      </c>
      <c r="L31" s="86">
        <v>686891.77</v>
      </c>
      <c r="M31" s="86">
        <v>311205.34999999998</v>
      </c>
      <c r="N31" s="87" t="s">
        <v>671</v>
      </c>
    </row>
    <row r="32" spans="1:14" ht="165">
      <c r="A32" s="70">
        <v>28</v>
      </c>
      <c r="B32" s="70" t="s">
        <v>672</v>
      </c>
      <c r="C32" s="70" t="s">
        <v>673</v>
      </c>
      <c r="D32" s="70">
        <v>1</v>
      </c>
      <c r="E32" s="70">
        <v>1.1000000000000001</v>
      </c>
      <c r="F32" s="70" t="s">
        <v>655</v>
      </c>
      <c r="G32" s="69" t="s">
        <v>674</v>
      </c>
      <c r="H32" s="70" t="s">
        <v>675</v>
      </c>
      <c r="I32" s="70" t="s">
        <v>590</v>
      </c>
      <c r="J32" s="72">
        <v>4532577.37</v>
      </c>
      <c r="K32" s="72">
        <v>3852690.77</v>
      </c>
      <c r="L32" s="72">
        <v>1645945.13</v>
      </c>
      <c r="M32" s="67">
        <v>2206745.64</v>
      </c>
      <c r="N32" s="87" t="s">
        <v>676</v>
      </c>
    </row>
    <row r="33" spans="1:14" ht="165">
      <c r="A33" s="70">
        <v>29</v>
      </c>
      <c r="B33" s="65" t="s">
        <v>677</v>
      </c>
      <c r="C33" s="65" t="s">
        <v>678</v>
      </c>
      <c r="D33" s="65">
        <v>4</v>
      </c>
      <c r="E33" s="65">
        <v>4.0999999999999996</v>
      </c>
      <c r="F33" s="65" t="s">
        <v>557</v>
      </c>
      <c r="G33" s="66" t="s">
        <v>679</v>
      </c>
      <c r="H33" s="66" t="s">
        <v>680</v>
      </c>
      <c r="I33" s="65" t="s">
        <v>590</v>
      </c>
      <c r="J33" s="67">
        <v>524957.17000000004</v>
      </c>
      <c r="K33" s="67">
        <v>446213.59</v>
      </c>
      <c r="L33" s="67">
        <v>301802.28999999998</v>
      </c>
      <c r="M33" s="67">
        <v>144411.29999999999</v>
      </c>
      <c r="N33" s="73" t="s">
        <v>681</v>
      </c>
    </row>
    <row r="34" spans="1:14" ht="33">
      <c r="A34" s="70">
        <v>30</v>
      </c>
      <c r="B34" s="70" t="s">
        <v>682</v>
      </c>
      <c r="C34" s="70" t="s">
        <v>683</v>
      </c>
      <c r="D34" s="70">
        <v>3</v>
      </c>
      <c r="E34" s="70">
        <v>3.1</v>
      </c>
      <c r="F34" s="70" t="s">
        <v>655</v>
      </c>
      <c r="G34" s="69" t="s">
        <v>684</v>
      </c>
      <c r="H34" s="69" t="s">
        <v>685</v>
      </c>
      <c r="I34" s="70" t="s">
        <v>590</v>
      </c>
      <c r="J34" s="72">
        <v>1040809.39</v>
      </c>
      <c r="K34" s="72">
        <v>884687.98</v>
      </c>
      <c r="L34" s="72">
        <v>505790.96</v>
      </c>
      <c r="M34" s="67">
        <v>378897.02</v>
      </c>
      <c r="N34" s="73" t="s">
        <v>686</v>
      </c>
    </row>
    <row r="35" spans="1:14" ht="115.5">
      <c r="A35" s="70">
        <v>31</v>
      </c>
      <c r="B35" s="70" t="s">
        <v>687</v>
      </c>
      <c r="C35" s="70" t="s">
        <v>688</v>
      </c>
      <c r="D35" s="70">
        <v>3</v>
      </c>
      <c r="E35" s="70">
        <v>3.1</v>
      </c>
      <c r="F35" s="70" t="s">
        <v>655</v>
      </c>
      <c r="G35" s="69" t="s">
        <v>689</v>
      </c>
      <c r="H35" s="70" t="s">
        <v>690</v>
      </c>
      <c r="I35" s="70" t="s">
        <v>560</v>
      </c>
      <c r="J35" s="67">
        <v>3853515.63</v>
      </c>
      <c r="K35" s="67">
        <v>3275488.28</v>
      </c>
      <c r="L35" s="67">
        <v>2375562.71</v>
      </c>
      <c r="M35" s="67">
        <v>899925.57</v>
      </c>
      <c r="N35" s="73" t="s">
        <v>686</v>
      </c>
    </row>
    <row r="36" spans="1:14" ht="99">
      <c r="A36" s="70">
        <v>32</v>
      </c>
      <c r="B36" s="70" t="s">
        <v>691</v>
      </c>
      <c r="C36" s="70" t="s">
        <v>692</v>
      </c>
      <c r="D36" s="70">
        <v>1</v>
      </c>
      <c r="E36" s="70">
        <v>1.1000000000000001</v>
      </c>
      <c r="F36" s="70" t="s">
        <v>655</v>
      </c>
      <c r="G36" s="69" t="s">
        <v>693</v>
      </c>
      <c r="H36" s="70" t="s">
        <v>694</v>
      </c>
      <c r="I36" s="70" t="s">
        <v>590</v>
      </c>
      <c r="J36" s="67">
        <v>7937427.4100000001</v>
      </c>
      <c r="K36" s="67">
        <v>6746813.2999999998</v>
      </c>
      <c r="L36" s="67">
        <v>4155879.76</v>
      </c>
      <c r="M36" s="67">
        <v>2590933.54</v>
      </c>
      <c r="N36" s="73" t="s">
        <v>695</v>
      </c>
    </row>
    <row r="37" spans="1:14" ht="165">
      <c r="A37" s="70">
        <v>33</v>
      </c>
      <c r="B37" s="70" t="s">
        <v>696</v>
      </c>
      <c r="C37" s="70" t="s">
        <v>697</v>
      </c>
      <c r="D37" s="70">
        <v>2</v>
      </c>
      <c r="E37" s="70">
        <v>2.1</v>
      </c>
      <c r="F37" s="70" t="s">
        <v>655</v>
      </c>
      <c r="G37" s="69" t="s">
        <v>698</v>
      </c>
      <c r="H37" s="70" t="s">
        <v>699</v>
      </c>
      <c r="I37" s="70" t="s">
        <v>560</v>
      </c>
      <c r="J37" s="67">
        <v>5836225.8200000003</v>
      </c>
      <c r="K37" s="67">
        <v>4960791.9400000004</v>
      </c>
      <c r="L37" s="67">
        <v>2092442.59</v>
      </c>
      <c r="M37" s="67">
        <v>2868349.35</v>
      </c>
      <c r="N37" s="73" t="s">
        <v>700</v>
      </c>
    </row>
    <row r="38" spans="1:14" ht="66">
      <c r="A38" s="70">
        <v>34</v>
      </c>
      <c r="B38" s="70" t="s">
        <v>701</v>
      </c>
      <c r="C38" s="70" t="s">
        <v>702</v>
      </c>
      <c r="D38" s="70">
        <v>3</v>
      </c>
      <c r="E38" s="70">
        <v>3.1</v>
      </c>
      <c r="F38" s="70" t="s">
        <v>655</v>
      </c>
      <c r="G38" s="69" t="s">
        <v>703</v>
      </c>
      <c r="H38" s="70" t="s">
        <v>704</v>
      </c>
      <c r="I38" s="70" t="s">
        <v>590</v>
      </c>
      <c r="J38" s="67">
        <v>5059800.84</v>
      </c>
      <c r="K38" s="67">
        <v>4300830.7199999997</v>
      </c>
      <c r="L38" s="67">
        <v>2491308.04</v>
      </c>
      <c r="M38" s="67">
        <v>1809522.68</v>
      </c>
      <c r="N38" s="73" t="s">
        <v>705</v>
      </c>
    </row>
    <row r="39" spans="1:14" ht="148.5">
      <c r="A39" s="70">
        <v>35</v>
      </c>
      <c r="B39" s="88" t="s">
        <v>706</v>
      </c>
      <c r="C39" s="88" t="s">
        <v>707</v>
      </c>
      <c r="D39" s="88">
        <v>5</v>
      </c>
      <c r="E39" s="88">
        <v>5.0999999999999996</v>
      </c>
      <c r="F39" s="88" t="s">
        <v>655</v>
      </c>
      <c r="G39" s="76" t="s">
        <v>708</v>
      </c>
      <c r="H39" s="76" t="s">
        <v>709</v>
      </c>
      <c r="I39" s="88" t="s">
        <v>590</v>
      </c>
      <c r="J39" s="71">
        <v>1489666.82</v>
      </c>
      <c r="K39" s="71">
        <v>1266216.8</v>
      </c>
      <c r="L39" s="71">
        <v>694630.99</v>
      </c>
      <c r="M39" s="71">
        <v>571585.81000000006</v>
      </c>
      <c r="N39" s="89" t="s">
        <v>710</v>
      </c>
    </row>
    <row r="40" spans="1:14" ht="33">
      <c r="A40" s="70">
        <v>36</v>
      </c>
      <c r="B40" s="88" t="s">
        <v>711</v>
      </c>
      <c r="C40" s="88" t="s">
        <v>712</v>
      </c>
      <c r="D40" s="88">
        <v>4</v>
      </c>
      <c r="E40" s="88">
        <v>4.0999999999999996</v>
      </c>
      <c r="F40" s="88" t="s">
        <v>557</v>
      </c>
      <c r="G40" s="76" t="s">
        <v>713</v>
      </c>
      <c r="H40" s="76" t="s">
        <v>714</v>
      </c>
      <c r="I40" s="88" t="s">
        <v>590</v>
      </c>
      <c r="J40" s="71">
        <v>400230.95</v>
      </c>
      <c r="K40" s="71">
        <v>340196.31</v>
      </c>
      <c r="L40" s="71">
        <v>257790.5</v>
      </c>
      <c r="M40" s="71">
        <v>82405.81</v>
      </c>
      <c r="N40" s="89" t="s">
        <v>710</v>
      </c>
    </row>
    <row r="41" spans="1:14" ht="165">
      <c r="A41" s="70">
        <v>37</v>
      </c>
      <c r="B41" s="88" t="s">
        <v>715</v>
      </c>
      <c r="C41" s="88" t="s">
        <v>716</v>
      </c>
      <c r="D41" s="88">
        <v>4</v>
      </c>
      <c r="E41" s="88">
        <v>4.0999999999999996</v>
      </c>
      <c r="F41" s="88" t="s">
        <v>557</v>
      </c>
      <c r="G41" s="76" t="s">
        <v>717</v>
      </c>
      <c r="H41" s="76" t="s">
        <v>718</v>
      </c>
      <c r="I41" s="88" t="s">
        <v>560</v>
      </c>
      <c r="J41" s="71">
        <v>593492.79</v>
      </c>
      <c r="K41" s="71">
        <v>504468.87</v>
      </c>
      <c r="L41" s="71">
        <v>153479.66</v>
      </c>
      <c r="M41" s="71">
        <v>350989.21</v>
      </c>
      <c r="N41" s="89" t="s">
        <v>710</v>
      </c>
    </row>
    <row r="42" spans="1:14" ht="33">
      <c r="A42" s="70">
        <v>38</v>
      </c>
      <c r="B42" s="88" t="s">
        <v>719</v>
      </c>
      <c r="C42" s="88" t="s">
        <v>720</v>
      </c>
      <c r="D42" s="88">
        <v>4</v>
      </c>
      <c r="E42" s="88">
        <v>4.0999999999999996</v>
      </c>
      <c r="F42" s="88" t="s">
        <v>557</v>
      </c>
      <c r="G42" s="76" t="s">
        <v>721</v>
      </c>
      <c r="H42" s="76" t="s">
        <v>722</v>
      </c>
      <c r="I42" s="88" t="s">
        <v>560</v>
      </c>
      <c r="J42" s="71">
        <v>354959.43</v>
      </c>
      <c r="K42" s="71">
        <v>301715.52</v>
      </c>
      <c r="L42" s="71">
        <v>97687.34</v>
      </c>
      <c r="M42" s="71">
        <v>204028.18</v>
      </c>
      <c r="N42" s="89" t="s">
        <v>710</v>
      </c>
    </row>
    <row r="43" spans="1:14" ht="82.5">
      <c r="A43" s="70">
        <v>39</v>
      </c>
      <c r="B43" s="88" t="s">
        <v>723</v>
      </c>
      <c r="C43" s="88" t="s">
        <v>724</v>
      </c>
      <c r="D43" s="88">
        <v>4</v>
      </c>
      <c r="E43" s="88">
        <v>4.0999999999999996</v>
      </c>
      <c r="F43" s="88" t="s">
        <v>557</v>
      </c>
      <c r="G43" s="77" t="s">
        <v>725</v>
      </c>
      <c r="H43" s="76" t="s">
        <v>726</v>
      </c>
      <c r="I43" s="88" t="s">
        <v>590</v>
      </c>
      <c r="J43" s="71">
        <v>430114.34</v>
      </c>
      <c r="K43" s="71">
        <v>365597.19</v>
      </c>
      <c r="L43" s="71">
        <v>233428.56</v>
      </c>
      <c r="M43" s="71">
        <v>132168.63</v>
      </c>
      <c r="N43" s="89" t="s">
        <v>727</v>
      </c>
    </row>
    <row r="44" spans="1:14" ht="132">
      <c r="A44" s="70">
        <v>40</v>
      </c>
      <c r="B44" s="88" t="s">
        <v>728</v>
      </c>
      <c r="C44" s="88" t="s">
        <v>729</v>
      </c>
      <c r="D44" s="88">
        <v>4</v>
      </c>
      <c r="E44" s="88">
        <v>4.0999999999999996</v>
      </c>
      <c r="F44" s="88" t="s">
        <v>557</v>
      </c>
      <c r="G44" s="90" t="s">
        <v>730</v>
      </c>
      <c r="H44" s="76" t="s">
        <v>731</v>
      </c>
      <c r="I44" s="88" t="s">
        <v>560</v>
      </c>
      <c r="J44" s="71">
        <v>312937.17</v>
      </c>
      <c r="K44" s="71">
        <v>265996.59000000003</v>
      </c>
      <c r="L44" s="71">
        <v>116468.75</v>
      </c>
      <c r="M44" s="71">
        <v>149527.84</v>
      </c>
      <c r="N44" s="89" t="s">
        <v>732</v>
      </c>
    </row>
    <row r="45" spans="1:14" ht="66">
      <c r="A45" s="70">
        <v>41</v>
      </c>
      <c r="B45" s="88" t="s">
        <v>733</v>
      </c>
      <c r="C45" s="88" t="s">
        <v>734</v>
      </c>
      <c r="D45" s="88">
        <v>5</v>
      </c>
      <c r="E45" s="88">
        <v>5.0999999999999996</v>
      </c>
      <c r="F45" s="88" t="s">
        <v>557</v>
      </c>
      <c r="G45" s="90" t="s">
        <v>735</v>
      </c>
      <c r="H45" s="76" t="s">
        <v>736</v>
      </c>
      <c r="I45" s="88" t="s">
        <v>560</v>
      </c>
      <c r="J45" s="71">
        <v>193065.27</v>
      </c>
      <c r="K45" s="71">
        <v>164105.48000000001</v>
      </c>
      <c r="L45" s="71">
        <v>75680.94</v>
      </c>
      <c r="M45" s="71">
        <v>88424.54</v>
      </c>
      <c r="N45" s="89" t="s">
        <v>737</v>
      </c>
    </row>
    <row r="46" spans="1:14" ht="99">
      <c r="A46" s="70">
        <v>42</v>
      </c>
      <c r="B46" s="88" t="s">
        <v>738</v>
      </c>
      <c r="C46" s="88" t="s">
        <v>739</v>
      </c>
      <c r="D46" s="88">
        <v>5</v>
      </c>
      <c r="E46" s="88">
        <v>5.0999999999999996</v>
      </c>
      <c r="F46" s="88" t="s">
        <v>655</v>
      </c>
      <c r="G46" s="90" t="s">
        <v>740</v>
      </c>
      <c r="H46" s="76" t="s">
        <v>741</v>
      </c>
      <c r="I46" s="88" t="s">
        <v>590</v>
      </c>
      <c r="J46" s="71">
        <v>1475894.96</v>
      </c>
      <c r="K46" s="71">
        <v>1254510.72</v>
      </c>
      <c r="L46" s="71">
        <v>617841.62</v>
      </c>
      <c r="M46" s="71">
        <v>636669.1</v>
      </c>
      <c r="N46" s="89" t="s">
        <v>737</v>
      </c>
    </row>
    <row r="47" spans="1:14" ht="148.5">
      <c r="A47" s="70">
        <v>43</v>
      </c>
      <c r="B47" s="88" t="s">
        <v>742</v>
      </c>
      <c r="C47" s="88" t="s">
        <v>743</v>
      </c>
      <c r="D47" s="88">
        <v>4</v>
      </c>
      <c r="E47" s="88">
        <v>4.0999999999999996</v>
      </c>
      <c r="F47" s="88" t="s">
        <v>557</v>
      </c>
      <c r="G47" s="90" t="s">
        <v>744</v>
      </c>
      <c r="H47" s="76" t="s">
        <v>745</v>
      </c>
      <c r="I47" s="88" t="s">
        <v>590</v>
      </c>
      <c r="J47" s="71">
        <v>742866.94</v>
      </c>
      <c r="K47" s="71">
        <v>631436.9</v>
      </c>
      <c r="L47" s="71">
        <v>523932.8</v>
      </c>
      <c r="M47" s="71">
        <v>107504.1</v>
      </c>
      <c r="N47" s="89" t="s">
        <v>746</v>
      </c>
    </row>
    <row r="48" spans="1:14" ht="49.5">
      <c r="A48" s="70">
        <v>44</v>
      </c>
      <c r="B48" s="88" t="s">
        <v>747</v>
      </c>
      <c r="C48" s="88" t="s">
        <v>748</v>
      </c>
      <c r="D48" s="88">
        <v>4</v>
      </c>
      <c r="E48" s="88">
        <v>4.0999999999999996</v>
      </c>
      <c r="F48" s="88" t="s">
        <v>655</v>
      </c>
      <c r="G48" s="90" t="s">
        <v>749</v>
      </c>
      <c r="H48" s="76" t="s">
        <v>750</v>
      </c>
      <c r="I48" s="88" t="s">
        <v>560</v>
      </c>
      <c r="J48" s="71">
        <v>498818.29</v>
      </c>
      <c r="K48" s="71">
        <v>423995.55</v>
      </c>
      <c r="L48" s="71">
        <v>172689.85</v>
      </c>
      <c r="M48" s="71">
        <v>251305.7</v>
      </c>
      <c r="N48" s="89" t="s">
        <v>751</v>
      </c>
    </row>
    <row r="49" spans="1:14" ht="82.5">
      <c r="A49" s="70">
        <v>45</v>
      </c>
      <c r="B49" s="88" t="s">
        <v>752</v>
      </c>
      <c r="C49" s="88" t="s">
        <v>753</v>
      </c>
      <c r="D49" s="88">
        <v>4</v>
      </c>
      <c r="E49" s="88">
        <v>4.0999999999999996</v>
      </c>
      <c r="F49" s="88" t="s">
        <v>557</v>
      </c>
      <c r="G49" s="90" t="s">
        <v>754</v>
      </c>
      <c r="H49" s="76" t="s">
        <v>755</v>
      </c>
      <c r="I49" s="88" t="s">
        <v>590</v>
      </c>
      <c r="J49" s="71">
        <v>474549.1</v>
      </c>
      <c r="K49" s="71">
        <v>403366.73</v>
      </c>
      <c r="L49" s="71">
        <v>245894.56</v>
      </c>
      <c r="M49" s="71">
        <v>157472.17000000001</v>
      </c>
      <c r="N49" s="89" t="s">
        <v>751</v>
      </c>
    </row>
    <row r="50" spans="1:14" ht="181.5">
      <c r="A50" s="70">
        <v>46</v>
      </c>
      <c r="B50" s="88" t="s">
        <v>756</v>
      </c>
      <c r="C50" s="88" t="s">
        <v>757</v>
      </c>
      <c r="D50" s="88">
        <v>5</v>
      </c>
      <c r="E50" s="88">
        <v>5.0999999999999996</v>
      </c>
      <c r="F50" s="88" t="s">
        <v>557</v>
      </c>
      <c r="G50" s="90" t="s">
        <v>758</v>
      </c>
      <c r="H50" s="76" t="s">
        <v>759</v>
      </c>
      <c r="I50" s="88" t="s">
        <v>560</v>
      </c>
      <c r="J50" s="71">
        <v>373179.47</v>
      </c>
      <c r="K50" s="71">
        <v>317202.55</v>
      </c>
      <c r="L50" s="71">
        <v>115385.14</v>
      </c>
      <c r="M50" s="71">
        <v>201817.41</v>
      </c>
      <c r="N50" s="89" t="s">
        <v>751</v>
      </c>
    </row>
    <row r="51" spans="1:14" ht="66">
      <c r="A51" s="70">
        <v>47</v>
      </c>
      <c r="B51" s="88" t="s">
        <v>760</v>
      </c>
      <c r="C51" s="88" t="s">
        <v>761</v>
      </c>
      <c r="D51" s="88">
        <v>4</v>
      </c>
      <c r="E51" s="88">
        <v>4.0999999999999996</v>
      </c>
      <c r="F51" s="88" t="s">
        <v>557</v>
      </c>
      <c r="G51" s="90" t="s">
        <v>762</v>
      </c>
      <c r="H51" s="76" t="s">
        <v>763</v>
      </c>
      <c r="I51" s="88" t="s">
        <v>560</v>
      </c>
      <c r="J51" s="71">
        <v>129793.23</v>
      </c>
      <c r="K51" s="71">
        <v>110324.25</v>
      </c>
      <c r="L51" s="71">
        <v>45685.15</v>
      </c>
      <c r="M51" s="71">
        <v>64639.1</v>
      </c>
      <c r="N51" s="89" t="s">
        <v>751</v>
      </c>
    </row>
    <row r="52" spans="1:14" ht="99">
      <c r="A52" s="70">
        <v>48</v>
      </c>
      <c r="B52" s="88" t="s">
        <v>764</v>
      </c>
      <c r="C52" s="88" t="s">
        <v>765</v>
      </c>
      <c r="D52" s="88">
        <v>5</v>
      </c>
      <c r="E52" s="88">
        <v>5.0999999999999996</v>
      </c>
      <c r="F52" s="88" t="s">
        <v>655</v>
      </c>
      <c r="G52" s="90" t="s">
        <v>766</v>
      </c>
      <c r="H52" s="76" t="s">
        <v>767</v>
      </c>
      <c r="I52" s="88" t="s">
        <v>590</v>
      </c>
      <c r="J52" s="71">
        <v>1483009.98</v>
      </c>
      <c r="K52" s="71">
        <v>1260558.48</v>
      </c>
      <c r="L52" s="71">
        <v>654035</v>
      </c>
      <c r="M52" s="71">
        <v>606523.48</v>
      </c>
      <c r="N52" s="89" t="s">
        <v>768</v>
      </c>
    </row>
    <row r="53" spans="1:14" ht="115.5">
      <c r="A53" s="70">
        <v>49</v>
      </c>
      <c r="B53" s="88" t="s">
        <v>769</v>
      </c>
      <c r="C53" s="88" t="s">
        <v>770</v>
      </c>
      <c r="D53" s="88">
        <v>4</v>
      </c>
      <c r="E53" s="88">
        <v>4.0999999999999996</v>
      </c>
      <c r="F53" s="88" t="s">
        <v>557</v>
      </c>
      <c r="G53" s="90" t="s">
        <v>771</v>
      </c>
      <c r="H53" s="76" t="s">
        <v>772</v>
      </c>
      <c r="I53" s="88" t="s">
        <v>590</v>
      </c>
      <c r="J53" s="71">
        <v>634937.12</v>
      </c>
      <c r="K53" s="71">
        <v>539696.56000000006</v>
      </c>
      <c r="L53" s="71">
        <v>320262.09999999998</v>
      </c>
      <c r="M53" s="71">
        <v>219434.46</v>
      </c>
      <c r="N53" s="89" t="s">
        <v>768</v>
      </c>
    </row>
    <row r="54" spans="1:14" ht="247.5">
      <c r="A54" s="70">
        <v>50</v>
      </c>
      <c r="B54" s="88" t="s">
        <v>773</v>
      </c>
      <c r="C54" s="88" t="s">
        <v>774</v>
      </c>
      <c r="D54" s="88">
        <v>4</v>
      </c>
      <c r="E54" s="88">
        <v>4.0999999999999996</v>
      </c>
      <c r="F54" s="88" t="s">
        <v>655</v>
      </c>
      <c r="G54" s="90" t="s">
        <v>775</v>
      </c>
      <c r="H54" s="76" t="s">
        <v>776</v>
      </c>
      <c r="I54" s="88" t="s">
        <v>560</v>
      </c>
      <c r="J54" s="71">
        <v>1219573.08</v>
      </c>
      <c r="K54" s="71">
        <v>1036637.12</v>
      </c>
      <c r="L54" s="71">
        <v>386868.5</v>
      </c>
      <c r="M54" s="71">
        <v>649768.62</v>
      </c>
      <c r="N54" s="89" t="s">
        <v>777</v>
      </c>
    </row>
    <row r="55" spans="1:14" ht="49.5">
      <c r="A55" s="70">
        <v>51</v>
      </c>
      <c r="B55" s="65" t="s">
        <v>778</v>
      </c>
      <c r="C55" s="88" t="s">
        <v>779</v>
      </c>
      <c r="D55" s="65">
        <v>5</v>
      </c>
      <c r="E55" s="65">
        <v>5.0999999999999996</v>
      </c>
      <c r="F55" s="65" t="s">
        <v>557</v>
      </c>
      <c r="G55" s="66" t="s">
        <v>780</v>
      </c>
      <c r="H55" s="66" t="s">
        <v>781</v>
      </c>
      <c r="I55" s="65" t="s">
        <v>560</v>
      </c>
      <c r="J55" s="67">
        <v>347854.79</v>
      </c>
      <c r="K55" s="67">
        <v>295676.57</v>
      </c>
      <c r="L55" s="67">
        <v>156006.62</v>
      </c>
      <c r="M55" s="67">
        <v>139669.95000000001</v>
      </c>
      <c r="N55" s="89" t="s">
        <v>782</v>
      </c>
    </row>
    <row r="56" spans="1:14" ht="115.5">
      <c r="A56" s="70">
        <v>52</v>
      </c>
      <c r="B56" s="88" t="s">
        <v>783</v>
      </c>
      <c r="C56" s="88" t="s">
        <v>784</v>
      </c>
      <c r="D56" s="88">
        <v>5</v>
      </c>
      <c r="E56" s="88">
        <v>5.0999999999999996</v>
      </c>
      <c r="F56" s="88" t="s">
        <v>655</v>
      </c>
      <c r="G56" s="90" t="s">
        <v>785</v>
      </c>
      <c r="H56" s="76" t="s">
        <v>786</v>
      </c>
      <c r="I56" s="88" t="s">
        <v>590</v>
      </c>
      <c r="J56" s="71">
        <v>994896.64</v>
      </c>
      <c r="K56" s="71">
        <v>845662.15</v>
      </c>
      <c r="L56" s="71">
        <v>541833.27</v>
      </c>
      <c r="M56" s="71">
        <v>303828.88</v>
      </c>
      <c r="N56" s="89" t="s">
        <v>787</v>
      </c>
    </row>
    <row r="57" spans="1:14" ht="148.5">
      <c r="A57" s="70">
        <v>53</v>
      </c>
      <c r="B57" s="88" t="s">
        <v>788</v>
      </c>
      <c r="C57" s="88" t="s">
        <v>789</v>
      </c>
      <c r="D57" s="88">
        <v>4</v>
      </c>
      <c r="E57" s="88">
        <v>4.0999999999999996</v>
      </c>
      <c r="F57" s="88" t="s">
        <v>557</v>
      </c>
      <c r="G57" s="90" t="s">
        <v>790</v>
      </c>
      <c r="H57" s="76" t="s">
        <v>791</v>
      </c>
      <c r="I57" s="88" t="s">
        <v>560</v>
      </c>
      <c r="J57" s="71">
        <v>429383.03</v>
      </c>
      <c r="K57" s="71">
        <v>364975.58</v>
      </c>
      <c r="L57" s="71">
        <v>107094.45</v>
      </c>
      <c r="M57" s="71">
        <v>257881.13</v>
      </c>
      <c r="N57" s="89" t="s">
        <v>792</v>
      </c>
    </row>
    <row r="58" spans="1:14" ht="49.5">
      <c r="A58" s="70">
        <v>54</v>
      </c>
      <c r="B58" s="88" t="s">
        <v>793</v>
      </c>
      <c r="C58" s="88" t="s">
        <v>794</v>
      </c>
      <c r="D58" s="88">
        <v>4</v>
      </c>
      <c r="E58" s="88">
        <v>4.0999999999999996</v>
      </c>
      <c r="F58" s="88" t="s">
        <v>557</v>
      </c>
      <c r="G58" s="90" t="s">
        <v>795</v>
      </c>
      <c r="H58" s="76" t="s">
        <v>796</v>
      </c>
      <c r="I58" s="88" t="s">
        <v>590</v>
      </c>
      <c r="J58" s="71">
        <v>594246.26</v>
      </c>
      <c r="K58" s="71">
        <v>505109.33</v>
      </c>
      <c r="L58" s="71">
        <v>278972.86</v>
      </c>
      <c r="M58" s="71">
        <v>226136.47</v>
      </c>
      <c r="N58" s="89" t="s">
        <v>797</v>
      </c>
    </row>
    <row r="59" spans="1:14" ht="66">
      <c r="A59" s="70">
        <v>55</v>
      </c>
      <c r="B59" s="88" t="s">
        <v>798</v>
      </c>
      <c r="C59" s="88" t="s">
        <v>799</v>
      </c>
      <c r="D59" s="88">
        <v>4</v>
      </c>
      <c r="E59" s="88">
        <v>4.0999999999999996</v>
      </c>
      <c r="F59" s="88" t="s">
        <v>655</v>
      </c>
      <c r="G59" s="90" t="s">
        <v>800</v>
      </c>
      <c r="H59" s="76" t="s">
        <v>801</v>
      </c>
      <c r="I59" s="88" t="s">
        <v>560</v>
      </c>
      <c r="J59" s="71">
        <v>451798.14</v>
      </c>
      <c r="K59" s="71">
        <v>384028.42</v>
      </c>
      <c r="L59" s="71">
        <v>96348.79</v>
      </c>
      <c r="M59" s="71">
        <v>287679.63</v>
      </c>
      <c r="N59" s="89" t="s">
        <v>797</v>
      </c>
    </row>
    <row r="60" spans="1:14" ht="99">
      <c r="A60" s="70">
        <v>56</v>
      </c>
      <c r="B60" s="88" t="s">
        <v>802</v>
      </c>
      <c r="C60" s="88" t="s">
        <v>803</v>
      </c>
      <c r="D60" s="88">
        <v>4</v>
      </c>
      <c r="E60" s="88">
        <v>4.0999999999999996</v>
      </c>
      <c r="F60" s="88" t="s">
        <v>557</v>
      </c>
      <c r="G60" s="90" t="s">
        <v>804</v>
      </c>
      <c r="H60" s="76" t="s">
        <v>805</v>
      </c>
      <c r="I60" s="88" t="s">
        <v>590</v>
      </c>
      <c r="J60" s="71">
        <v>663918.07999999996</v>
      </c>
      <c r="K60" s="71">
        <v>564330.37</v>
      </c>
      <c r="L60" s="71">
        <v>392240.37</v>
      </c>
      <c r="M60" s="71">
        <v>172090</v>
      </c>
      <c r="N60" s="89" t="s">
        <v>806</v>
      </c>
    </row>
    <row r="61" spans="1:14" ht="115.5">
      <c r="A61" s="70">
        <v>57</v>
      </c>
      <c r="B61" s="88" t="s">
        <v>807</v>
      </c>
      <c r="C61" s="88" t="s">
        <v>808</v>
      </c>
      <c r="D61" s="88">
        <v>4</v>
      </c>
      <c r="E61" s="88">
        <v>4.0999999999999996</v>
      </c>
      <c r="F61" s="88" t="s">
        <v>557</v>
      </c>
      <c r="G61" s="90" t="s">
        <v>809</v>
      </c>
      <c r="H61" s="76" t="s">
        <v>810</v>
      </c>
      <c r="I61" s="88" t="s">
        <v>560</v>
      </c>
      <c r="J61" s="71">
        <v>165143.6</v>
      </c>
      <c r="K61" s="71">
        <v>140372.06</v>
      </c>
      <c r="L61" s="71">
        <v>55111.88</v>
      </c>
      <c r="M61" s="71">
        <v>85260.18</v>
      </c>
      <c r="N61" s="89" t="s">
        <v>806</v>
      </c>
    </row>
    <row r="62" spans="1:14" ht="132">
      <c r="A62" s="70">
        <v>58</v>
      </c>
      <c r="B62" s="88" t="s">
        <v>811</v>
      </c>
      <c r="C62" s="88" t="s">
        <v>812</v>
      </c>
      <c r="D62" s="88">
        <v>4</v>
      </c>
      <c r="E62" s="88">
        <v>4.0999999999999996</v>
      </c>
      <c r="F62" s="88" t="s">
        <v>557</v>
      </c>
      <c r="G62" s="90" t="s">
        <v>813</v>
      </c>
      <c r="H62" s="76" t="s">
        <v>814</v>
      </c>
      <c r="I62" s="88" t="s">
        <v>590</v>
      </c>
      <c r="J62" s="71">
        <v>577790.85</v>
      </c>
      <c r="K62" s="71">
        <v>491122.23</v>
      </c>
      <c r="L62" s="71">
        <v>323290.28000000003</v>
      </c>
      <c r="M62" s="71">
        <v>167831.95</v>
      </c>
      <c r="N62" s="89" t="s">
        <v>806</v>
      </c>
    </row>
    <row r="63" spans="1:14" ht="231">
      <c r="A63" s="70">
        <v>59</v>
      </c>
      <c r="B63" s="88" t="s">
        <v>815</v>
      </c>
      <c r="C63" s="88" t="s">
        <v>816</v>
      </c>
      <c r="D63" s="88">
        <v>5</v>
      </c>
      <c r="E63" s="88">
        <v>5.0999999999999996</v>
      </c>
      <c r="F63" s="88" t="s">
        <v>655</v>
      </c>
      <c r="G63" s="90" t="s">
        <v>817</v>
      </c>
      <c r="H63" s="76" t="s">
        <v>818</v>
      </c>
      <c r="I63" s="88" t="s">
        <v>560</v>
      </c>
      <c r="J63" s="71">
        <v>1441974.96</v>
      </c>
      <c r="K63" s="71">
        <v>1225678.72</v>
      </c>
      <c r="L63" s="71">
        <v>588331.5</v>
      </c>
      <c r="M63" s="71">
        <v>637347.22</v>
      </c>
      <c r="N63" s="89" t="s">
        <v>819</v>
      </c>
    </row>
    <row r="64" spans="1:14" ht="148.5">
      <c r="A64" s="70">
        <v>60</v>
      </c>
      <c r="B64" s="88" t="s">
        <v>820</v>
      </c>
      <c r="C64" s="88" t="s">
        <v>821</v>
      </c>
      <c r="D64" s="88">
        <v>1</v>
      </c>
      <c r="E64" s="88">
        <v>1.2</v>
      </c>
      <c r="F64" s="88" t="s">
        <v>655</v>
      </c>
      <c r="G64" s="90" t="s">
        <v>822</v>
      </c>
      <c r="H64" s="76" t="s">
        <v>823</v>
      </c>
      <c r="I64" s="88" t="s">
        <v>560</v>
      </c>
      <c r="J64" s="71">
        <v>7349963.0599999996</v>
      </c>
      <c r="K64" s="71">
        <v>6247468.5999999996</v>
      </c>
      <c r="L64" s="71">
        <v>2332853.36</v>
      </c>
      <c r="M64" s="71">
        <v>3914615.24</v>
      </c>
      <c r="N64" s="89" t="s">
        <v>824</v>
      </c>
    </row>
    <row r="65" spans="1:14" ht="148.5">
      <c r="A65" s="70">
        <v>61</v>
      </c>
      <c r="B65" s="88" t="s">
        <v>825</v>
      </c>
      <c r="C65" s="88" t="s">
        <v>826</v>
      </c>
      <c r="D65" s="88">
        <v>4</v>
      </c>
      <c r="E65" s="88">
        <v>4.0999999999999996</v>
      </c>
      <c r="F65" s="88" t="s">
        <v>557</v>
      </c>
      <c r="G65" s="90" t="s">
        <v>827</v>
      </c>
      <c r="H65" s="76" t="s">
        <v>828</v>
      </c>
      <c r="I65" s="88" t="s">
        <v>590</v>
      </c>
      <c r="J65" s="71">
        <v>365754.59</v>
      </c>
      <c r="K65" s="71">
        <v>310891.40999999997</v>
      </c>
      <c r="L65" s="71">
        <v>138909.24</v>
      </c>
      <c r="M65" s="71">
        <v>171982.17</v>
      </c>
      <c r="N65" s="89" t="s">
        <v>829</v>
      </c>
    </row>
    <row r="66" spans="1:14" ht="66">
      <c r="A66" s="70">
        <v>62</v>
      </c>
      <c r="B66" s="88" t="s">
        <v>830</v>
      </c>
      <c r="C66" s="88" t="s">
        <v>831</v>
      </c>
      <c r="D66" s="88">
        <v>4</v>
      </c>
      <c r="E66" s="88">
        <v>4.0999999999999996</v>
      </c>
      <c r="F66" s="88" t="s">
        <v>557</v>
      </c>
      <c r="G66" s="90" t="s">
        <v>832</v>
      </c>
      <c r="H66" s="76" t="s">
        <v>833</v>
      </c>
      <c r="I66" s="88" t="s">
        <v>560</v>
      </c>
      <c r="J66" s="71">
        <v>231130.48</v>
      </c>
      <c r="K66" s="71">
        <v>196460.91</v>
      </c>
      <c r="L66" s="71">
        <v>76747.5</v>
      </c>
      <c r="M66" s="71">
        <v>119713.41</v>
      </c>
      <c r="N66" s="89" t="s">
        <v>834</v>
      </c>
    </row>
    <row r="67" spans="1:14" ht="33">
      <c r="A67" s="70">
        <v>63</v>
      </c>
      <c r="B67" s="88" t="s">
        <v>835</v>
      </c>
      <c r="C67" s="88" t="s">
        <v>836</v>
      </c>
      <c r="D67" s="88">
        <v>4</v>
      </c>
      <c r="E67" s="88">
        <v>4.0999999999999996</v>
      </c>
      <c r="F67" s="88" t="s">
        <v>557</v>
      </c>
      <c r="G67" s="90" t="s">
        <v>837</v>
      </c>
      <c r="H67" s="76" t="s">
        <v>838</v>
      </c>
      <c r="I67" s="88" t="s">
        <v>590</v>
      </c>
      <c r="J67" s="71">
        <v>648094.73</v>
      </c>
      <c r="K67" s="71">
        <v>550880.52</v>
      </c>
      <c r="L67" s="71">
        <v>433160.66</v>
      </c>
      <c r="M67" s="71">
        <v>117719.86</v>
      </c>
      <c r="N67" s="89" t="s">
        <v>834</v>
      </c>
    </row>
    <row r="68" spans="1:14" ht="82.5">
      <c r="A68" s="70">
        <v>64</v>
      </c>
      <c r="B68" s="88" t="s">
        <v>839</v>
      </c>
      <c r="C68" s="88" t="s">
        <v>840</v>
      </c>
      <c r="D68" s="88">
        <v>4</v>
      </c>
      <c r="E68" s="88">
        <v>4.0999999999999996</v>
      </c>
      <c r="F68" s="88" t="s">
        <v>557</v>
      </c>
      <c r="G68" s="90" t="s">
        <v>841</v>
      </c>
      <c r="H68" s="76" t="s">
        <v>842</v>
      </c>
      <c r="I68" s="88" t="s">
        <v>560</v>
      </c>
      <c r="J68" s="71">
        <v>340542.98</v>
      </c>
      <c r="K68" s="71">
        <v>289461.53000000003</v>
      </c>
      <c r="L68" s="71">
        <v>129892.09</v>
      </c>
      <c r="M68" s="71">
        <v>159569.44</v>
      </c>
      <c r="N68" s="89" t="s">
        <v>843</v>
      </c>
    </row>
    <row r="69" spans="1:14" ht="148.5">
      <c r="A69" s="70">
        <v>65</v>
      </c>
      <c r="B69" s="88" t="s">
        <v>844</v>
      </c>
      <c r="C69" s="88" t="s">
        <v>845</v>
      </c>
      <c r="D69" s="88">
        <v>4</v>
      </c>
      <c r="E69" s="88">
        <v>4.0999999999999996</v>
      </c>
      <c r="F69" s="88" t="s">
        <v>557</v>
      </c>
      <c r="G69" s="90" t="s">
        <v>846</v>
      </c>
      <c r="H69" s="76" t="s">
        <v>847</v>
      </c>
      <c r="I69" s="88" t="s">
        <v>560</v>
      </c>
      <c r="J69" s="71">
        <v>711301.33</v>
      </c>
      <c r="K69" s="71">
        <v>604606.13</v>
      </c>
      <c r="L69" s="71">
        <v>283756.96000000002</v>
      </c>
      <c r="M69" s="71">
        <v>320849.17</v>
      </c>
      <c r="N69" s="89" t="s">
        <v>843</v>
      </c>
    </row>
    <row r="70" spans="1:14" ht="49.5">
      <c r="A70" s="70">
        <v>66</v>
      </c>
      <c r="B70" s="88" t="s">
        <v>848</v>
      </c>
      <c r="C70" s="88" t="s">
        <v>849</v>
      </c>
      <c r="D70" s="88">
        <v>2</v>
      </c>
      <c r="E70" s="88">
        <v>2.1</v>
      </c>
      <c r="F70" s="88" t="s">
        <v>655</v>
      </c>
      <c r="G70" s="90" t="s">
        <v>850</v>
      </c>
      <c r="H70" s="76" t="s">
        <v>851</v>
      </c>
      <c r="I70" s="88" t="s">
        <v>590</v>
      </c>
      <c r="J70" s="71">
        <v>3202768.49</v>
      </c>
      <c r="K70" s="71">
        <v>2722353.22</v>
      </c>
      <c r="L70" s="71">
        <v>2487456.75</v>
      </c>
      <c r="M70" s="71">
        <v>234896.47</v>
      </c>
      <c r="N70" s="89" t="s">
        <v>852</v>
      </c>
    </row>
    <row r="71" spans="1:14" ht="99">
      <c r="A71" s="70">
        <v>67</v>
      </c>
      <c r="B71" s="88" t="s">
        <v>853</v>
      </c>
      <c r="C71" s="88" t="s">
        <v>854</v>
      </c>
      <c r="D71" s="88">
        <v>5</v>
      </c>
      <c r="E71" s="88">
        <v>5.0999999999999996</v>
      </c>
      <c r="F71" s="88" t="s">
        <v>557</v>
      </c>
      <c r="G71" s="90" t="s">
        <v>855</v>
      </c>
      <c r="H71" s="76" t="s">
        <v>856</v>
      </c>
      <c r="I71" s="88" t="s">
        <v>590</v>
      </c>
      <c r="J71" s="71">
        <v>440393.19</v>
      </c>
      <c r="K71" s="71">
        <v>374334.21</v>
      </c>
      <c r="L71" s="71">
        <v>188928.96</v>
      </c>
      <c r="M71" s="71">
        <v>185405.25</v>
      </c>
      <c r="N71" s="89" t="s">
        <v>852</v>
      </c>
    </row>
    <row r="72" spans="1:14" ht="66">
      <c r="A72" s="70">
        <v>68</v>
      </c>
      <c r="B72" s="88" t="s">
        <v>857</v>
      </c>
      <c r="C72" s="88" t="s">
        <v>858</v>
      </c>
      <c r="D72" s="88">
        <v>4</v>
      </c>
      <c r="E72" s="88">
        <v>4.0999999999999996</v>
      </c>
      <c r="F72" s="88" t="s">
        <v>557</v>
      </c>
      <c r="G72" s="90" t="s">
        <v>859</v>
      </c>
      <c r="H72" s="76" t="s">
        <v>860</v>
      </c>
      <c r="I72" s="88" t="s">
        <v>560</v>
      </c>
      <c r="J72" s="71">
        <v>399360.85</v>
      </c>
      <c r="K72" s="71">
        <v>339456.72</v>
      </c>
      <c r="L72" s="71">
        <v>100169.07</v>
      </c>
      <c r="M72" s="71">
        <v>239287.65</v>
      </c>
      <c r="N72" s="89" t="s">
        <v>861</v>
      </c>
    </row>
    <row r="73" spans="1:14" ht="99">
      <c r="A73" s="70">
        <v>69</v>
      </c>
      <c r="B73" s="88" t="s">
        <v>862</v>
      </c>
      <c r="C73" s="88" t="s">
        <v>863</v>
      </c>
      <c r="D73" s="88">
        <v>5</v>
      </c>
      <c r="E73" s="88">
        <v>5.0999999999999996</v>
      </c>
      <c r="F73" s="88" t="s">
        <v>557</v>
      </c>
      <c r="G73" s="90" t="s">
        <v>864</v>
      </c>
      <c r="H73" s="76" t="s">
        <v>865</v>
      </c>
      <c r="I73" s="88" t="s">
        <v>560</v>
      </c>
      <c r="J73" s="71">
        <v>145020.62</v>
      </c>
      <c r="K73" s="71">
        <v>123267.52</v>
      </c>
      <c r="L73" s="71">
        <v>38426.44</v>
      </c>
      <c r="M73" s="71">
        <v>84841.08</v>
      </c>
      <c r="N73" s="89" t="s">
        <v>866</v>
      </c>
    </row>
    <row r="74" spans="1:14" ht="49.5">
      <c r="A74" s="70">
        <v>70</v>
      </c>
      <c r="B74" s="88" t="s">
        <v>867</v>
      </c>
      <c r="C74" s="88" t="s">
        <v>868</v>
      </c>
      <c r="D74" s="88">
        <v>5</v>
      </c>
      <c r="E74" s="88">
        <v>5.0999999999999996</v>
      </c>
      <c r="F74" s="88" t="s">
        <v>557</v>
      </c>
      <c r="G74" s="90" t="s">
        <v>869</v>
      </c>
      <c r="H74" s="76" t="s">
        <v>870</v>
      </c>
      <c r="I74" s="88" t="s">
        <v>590</v>
      </c>
      <c r="J74" s="71">
        <v>372178.65</v>
      </c>
      <c r="K74" s="71">
        <v>316351.84000000003</v>
      </c>
      <c r="L74" s="71">
        <v>221353.2</v>
      </c>
      <c r="M74" s="71">
        <v>94998.64</v>
      </c>
      <c r="N74" s="89" t="s">
        <v>871</v>
      </c>
    </row>
    <row r="75" spans="1:14" ht="165">
      <c r="A75" s="70">
        <v>71</v>
      </c>
      <c r="B75" s="88" t="s">
        <v>872</v>
      </c>
      <c r="C75" s="88" t="s">
        <v>873</v>
      </c>
      <c r="D75" s="88">
        <v>1</v>
      </c>
      <c r="E75" s="88">
        <v>1.1000000000000001</v>
      </c>
      <c r="F75" s="88" t="s">
        <v>655</v>
      </c>
      <c r="G75" s="90" t="s">
        <v>874</v>
      </c>
      <c r="H75" s="76" t="s">
        <v>875</v>
      </c>
      <c r="I75" s="88" t="s">
        <v>590</v>
      </c>
      <c r="J75" s="71">
        <v>7191797.4900000002</v>
      </c>
      <c r="K75" s="71">
        <v>6113027.8700000001</v>
      </c>
      <c r="L75" s="71">
        <v>3986887.66</v>
      </c>
      <c r="M75" s="71">
        <v>2126140.21</v>
      </c>
      <c r="N75" s="89" t="s">
        <v>876</v>
      </c>
    </row>
    <row r="76" spans="1:14" ht="82.5">
      <c r="A76" s="70">
        <v>72</v>
      </c>
      <c r="B76" s="88" t="s">
        <v>877</v>
      </c>
      <c r="C76" s="88" t="s">
        <v>878</v>
      </c>
      <c r="D76" s="88">
        <v>4</v>
      </c>
      <c r="E76" s="88">
        <v>4.0999999999999996</v>
      </c>
      <c r="F76" s="88" t="s">
        <v>557</v>
      </c>
      <c r="G76" s="90" t="s">
        <v>879</v>
      </c>
      <c r="H76" s="76" t="s">
        <v>880</v>
      </c>
      <c r="I76" s="88" t="s">
        <v>560</v>
      </c>
      <c r="J76" s="71">
        <v>656426.06000000006</v>
      </c>
      <c r="K76" s="71">
        <v>557962.15</v>
      </c>
      <c r="L76" s="71">
        <v>162610.57</v>
      </c>
      <c r="M76" s="71">
        <v>395351.58</v>
      </c>
      <c r="N76" s="89" t="s">
        <v>876</v>
      </c>
    </row>
    <row r="77" spans="1:14" ht="66">
      <c r="A77" s="70">
        <v>73</v>
      </c>
      <c r="B77" s="88" t="s">
        <v>881</v>
      </c>
      <c r="C77" s="88" t="s">
        <v>882</v>
      </c>
      <c r="D77" s="88">
        <v>2</v>
      </c>
      <c r="E77" s="88">
        <v>2.1</v>
      </c>
      <c r="F77" s="88" t="s">
        <v>557</v>
      </c>
      <c r="G77" s="90" t="s">
        <v>883</v>
      </c>
      <c r="H77" s="76" t="s">
        <v>884</v>
      </c>
      <c r="I77" s="88" t="s">
        <v>560</v>
      </c>
      <c r="J77" s="71">
        <v>363565.7</v>
      </c>
      <c r="K77" s="71">
        <v>309030.84999999998</v>
      </c>
      <c r="L77" s="71">
        <v>136831.17000000001</v>
      </c>
      <c r="M77" s="71">
        <v>172199.67999999999</v>
      </c>
      <c r="N77" s="89" t="s">
        <v>885</v>
      </c>
    </row>
    <row r="78" spans="1:14" ht="214.5">
      <c r="A78" s="70">
        <v>74</v>
      </c>
      <c r="B78" s="88" t="s">
        <v>886</v>
      </c>
      <c r="C78" s="88" t="s">
        <v>887</v>
      </c>
      <c r="D78" s="88">
        <v>5</v>
      </c>
      <c r="E78" s="88">
        <v>5.0999999999999996</v>
      </c>
      <c r="F78" s="88" t="s">
        <v>557</v>
      </c>
      <c r="G78" s="90" t="s">
        <v>888</v>
      </c>
      <c r="H78" s="76" t="s">
        <v>889</v>
      </c>
      <c r="I78" s="88" t="s">
        <v>590</v>
      </c>
      <c r="J78" s="71">
        <v>299325.65999999997</v>
      </c>
      <c r="K78" s="71">
        <v>254426.81</v>
      </c>
      <c r="L78" s="71">
        <v>187697.22</v>
      </c>
      <c r="M78" s="71">
        <v>66729.59</v>
      </c>
      <c r="N78" s="89" t="s">
        <v>885</v>
      </c>
    </row>
    <row r="79" spans="1:14" ht="49.5">
      <c r="A79" s="70">
        <v>75</v>
      </c>
      <c r="B79" s="88" t="s">
        <v>890</v>
      </c>
      <c r="C79" s="88" t="s">
        <v>891</v>
      </c>
      <c r="D79" s="88">
        <v>4</v>
      </c>
      <c r="E79" s="88">
        <v>4.0999999999999996</v>
      </c>
      <c r="F79" s="88" t="s">
        <v>557</v>
      </c>
      <c r="G79" s="62" t="s">
        <v>892</v>
      </c>
      <c r="H79" s="76" t="s">
        <v>893</v>
      </c>
      <c r="I79" s="88" t="s">
        <v>590</v>
      </c>
      <c r="J79" s="71">
        <v>288951.06</v>
      </c>
      <c r="K79" s="71">
        <v>245608.4</v>
      </c>
      <c r="L79" s="71">
        <v>145282.32</v>
      </c>
      <c r="M79" s="71">
        <v>100326.08</v>
      </c>
      <c r="N79" s="89" t="s">
        <v>885</v>
      </c>
    </row>
    <row r="80" spans="1:14" ht="148.5">
      <c r="A80" s="70">
        <v>76</v>
      </c>
      <c r="B80" s="88" t="s">
        <v>894</v>
      </c>
      <c r="C80" s="88" t="s">
        <v>895</v>
      </c>
      <c r="D80" s="88">
        <v>2</v>
      </c>
      <c r="E80" s="88">
        <v>2.1</v>
      </c>
      <c r="F80" s="88" t="s">
        <v>557</v>
      </c>
      <c r="G80" s="62" t="s">
        <v>896</v>
      </c>
      <c r="H80" s="76" t="s">
        <v>897</v>
      </c>
      <c r="I80" s="88" t="s">
        <v>560</v>
      </c>
      <c r="J80" s="71">
        <v>927792.47</v>
      </c>
      <c r="K80" s="71">
        <v>788623.6</v>
      </c>
      <c r="L80" s="71">
        <v>136128.48000000001</v>
      </c>
      <c r="M80" s="71">
        <v>652495.12</v>
      </c>
      <c r="N80" s="89" t="s">
        <v>898</v>
      </c>
    </row>
    <row r="81" spans="1:14" ht="99">
      <c r="A81" s="70">
        <v>77</v>
      </c>
      <c r="B81" s="88" t="s">
        <v>899</v>
      </c>
      <c r="C81" s="88" t="s">
        <v>900</v>
      </c>
      <c r="D81" s="88">
        <v>2</v>
      </c>
      <c r="E81" s="88">
        <v>2.1</v>
      </c>
      <c r="F81" s="88" t="s">
        <v>557</v>
      </c>
      <c r="G81" s="62" t="s">
        <v>901</v>
      </c>
      <c r="H81" s="76" t="s">
        <v>902</v>
      </c>
      <c r="I81" s="88" t="s">
        <v>560</v>
      </c>
      <c r="J81" s="71">
        <v>601996.28</v>
      </c>
      <c r="K81" s="71">
        <v>511696.84</v>
      </c>
      <c r="L81" s="71">
        <f>155551.27</f>
        <v>155551.26999999999</v>
      </c>
      <c r="M81" s="71">
        <f>253670.19+102475.38</f>
        <v>356145.57</v>
      </c>
      <c r="N81" s="89" t="s">
        <v>898</v>
      </c>
    </row>
    <row r="82" spans="1:14" ht="132">
      <c r="A82" s="70">
        <v>78</v>
      </c>
      <c r="B82" s="88" t="s">
        <v>903</v>
      </c>
      <c r="C82" s="88" t="s">
        <v>904</v>
      </c>
      <c r="D82" s="88">
        <v>4</v>
      </c>
      <c r="E82" s="88">
        <v>4.0999999999999996</v>
      </c>
      <c r="F82" s="88" t="s">
        <v>557</v>
      </c>
      <c r="G82" s="62" t="s">
        <v>905</v>
      </c>
      <c r="H82" s="76" t="s">
        <v>906</v>
      </c>
      <c r="I82" s="88" t="s">
        <v>590</v>
      </c>
      <c r="J82" s="71">
        <v>477030.23</v>
      </c>
      <c r="K82" s="71">
        <v>405475.7</v>
      </c>
      <c r="L82" s="71">
        <f>129496.04+84810.71</f>
        <v>214306.75</v>
      </c>
      <c r="M82" s="71">
        <f>100066.74+91102.21</f>
        <v>191168.95</v>
      </c>
      <c r="N82" s="89" t="s">
        <v>898</v>
      </c>
    </row>
    <row r="83" spans="1:14" ht="132">
      <c r="A83" s="70">
        <v>79</v>
      </c>
      <c r="B83" s="70" t="s">
        <v>907</v>
      </c>
      <c r="C83" s="88" t="s">
        <v>908</v>
      </c>
      <c r="D83" s="88">
        <v>4</v>
      </c>
      <c r="E83" s="88">
        <v>4.0999999999999996</v>
      </c>
      <c r="F83" s="88" t="s">
        <v>557</v>
      </c>
      <c r="G83" s="76" t="s">
        <v>909</v>
      </c>
      <c r="H83" s="62" t="s">
        <v>910</v>
      </c>
      <c r="I83" s="76" t="s">
        <v>590</v>
      </c>
      <c r="J83" s="71">
        <v>639225.41</v>
      </c>
      <c r="K83" s="71">
        <v>543341.6</v>
      </c>
      <c r="L83" s="71">
        <v>361379.64</v>
      </c>
      <c r="M83" s="71">
        <v>181961.96</v>
      </c>
      <c r="N83" s="71" t="s">
        <v>911</v>
      </c>
    </row>
    <row r="84" spans="1:14" ht="49.5">
      <c r="A84" s="70">
        <v>80</v>
      </c>
      <c r="B84" s="70" t="s">
        <v>912</v>
      </c>
      <c r="C84" s="88" t="s">
        <v>913</v>
      </c>
      <c r="D84" s="88">
        <v>4</v>
      </c>
      <c r="E84" s="88">
        <v>4.0999999999999996</v>
      </c>
      <c r="F84" s="88" t="s">
        <v>557</v>
      </c>
      <c r="G84" s="76" t="s">
        <v>914</v>
      </c>
      <c r="H84" s="62" t="s">
        <v>915</v>
      </c>
      <c r="I84" s="91" t="s">
        <v>590</v>
      </c>
      <c r="J84" s="71">
        <v>656665.01</v>
      </c>
      <c r="K84" s="71">
        <v>558165.25</v>
      </c>
      <c r="L84" s="71">
        <v>332015.95</v>
      </c>
      <c r="M84" s="71">
        <v>226149.3</v>
      </c>
      <c r="N84" s="71" t="s">
        <v>916</v>
      </c>
    </row>
    <row r="85" spans="1:14" ht="66">
      <c r="A85" s="70">
        <v>81</v>
      </c>
      <c r="B85" s="70" t="s">
        <v>917</v>
      </c>
      <c r="C85" s="88" t="s">
        <v>918</v>
      </c>
      <c r="D85" s="88">
        <v>4</v>
      </c>
      <c r="E85" s="88">
        <v>4.0999999999999996</v>
      </c>
      <c r="F85" s="88" t="s">
        <v>557</v>
      </c>
      <c r="G85" s="76" t="s">
        <v>919</v>
      </c>
      <c r="H85" s="62" t="s">
        <v>920</v>
      </c>
      <c r="I85" s="91" t="s">
        <v>590</v>
      </c>
      <c r="J85" s="71">
        <v>453967.48</v>
      </c>
      <c r="K85" s="71">
        <v>385872.35</v>
      </c>
      <c r="L85" s="71">
        <v>207225.63</v>
      </c>
      <c r="M85" s="71">
        <v>178646.72</v>
      </c>
      <c r="N85" s="71" t="s">
        <v>916</v>
      </c>
    </row>
    <row r="86" spans="1:14" ht="99">
      <c r="A86" s="92">
        <v>82</v>
      </c>
      <c r="B86" s="70" t="s">
        <v>921</v>
      </c>
      <c r="C86" s="88" t="s">
        <v>922</v>
      </c>
      <c r="D86" s="88">
        <v>4</v>
      </c>
      <c r="E86" s="88">
        <v>4.0999999999999996</v>
      </c>
      <c r="F86" s="88" t="s">
        <v>557</v>
      </c>
      <c r="G86" s="76" t="s">
        <v>923</v>
      </c>
      <c r="H86" s="62" t="s">
        <v>924</v>
      </c>
      <c r="I86" s="91" t="s">
        <v>590</v>
      </c>
      <c r="J86" s="71">
        <v>446981.32</v>
      </c>
      <c r="K86" s="71">
        <v>379934.1</v>
      </c>
      <c r="L86" s="71">
        <v>264505.53999999998</v>
      </c>
      <c r="M86" s="71">
        <v>115428.56</v>
      </c>
      <c r="N86" s="71" t="s">
        <v>925</v>
      </c>
    </row>
    <row r="87" spans="1:14" ht="99">
      <c r="A87" s="92">
        <v>83</v>
      </c>
      <c r="B87" s="70" t="s">
        <v>926</v>
      </c>
      <c r="C87" s="88" t="s">
        <v>927</v>
      </c>
      <c r="D87" s="88">
        <v>5</v>
      </c>
      <c r="E87" s="88">
        <v>5.0999999999999996</v>
      </c>
      <c r="F87" s="88" t="s">
        <v>557</v>
      </c>
      <c r="G87" s="76" t="s">
        <v>928</v>
      </c>
      <c r="H87" s="62" t="s">
        <v>929</v>
      </c>
      <c r="I87" s="91" t="s">
        <v>560</v>
      </c>
      <c r="J87" s="71">
        <v>427222.06</v>
      </c>
      <c r="K87" s="71">
        <v>363138.74</v>
      </c>
      <c r="L87" s="71">
        <v>131174.66</v>
      </c>
      <c r="M87" s="71">
        <v>231964.08</v>
      </c>
      <c r="N87" s="71" t="s">
        <v>930</v>
      </c>
    </row>
    <row r="88" spans="1:14" ht="33">
      <c r="A88" s="92">
        <v>84</v>
      </c>
      <c r="B88" s="70" t="s">
        <v>931</v>
      </c>
      <c r="C88" s="88" t="s">
        <v>932</v>
      </c>
      <c r="D88" s="88">
        <v>4</v>
      </c>
      <c r="E88" s="88">
        <v>4.0999999999999996</v>
      </c>
      <c r="F88" s="88" t="s">
        <v>557</v>
      </c>
      <c r="G88" s="76" t="s">
        <v>933</v>
      </c>
      <c r="H88" s="62" t="s">
        <v>934</v>
      </c>
      <c r="I88" s="91" t="s">
        <v>590</v>
      </c>
      <c r="J88" s="71">
        <v>704326.47</v>
      </c>
      <c r="K88" s="71">
        <v>598677.49</v>
      </c>
      <c r="L88" s="71">
        <v>432998.15</v>
      </c>
      <c r="M88" s="71">
        <v>165679.34</v>
      </c>
      <c r="N88" s="71" t="s">
        <v>930</v>
      </c>
    </row>
    <row r="89" spans="1:14" ht="33">
      <c r="A89" s="92">
        <v>85</v>
      </c>
      <c r="B89" s="70" t="s">
        <v>935</v>
      </c>
      <c r="C89" s="88" t="s">
        <v>936</v>
      </c>
      <c r="D89" s="88">
        <v>5</v>
      </c>
      <c r="E89" s="88">
        <v>5.0999999999999996</v>
      </c>
      <c r="F89" s="88" t="s">
        <v>557</v>
      </c>
      <c r="G89" s="76" t="s">
        <v>937</v>
      </c>
      <c r="H89" s="62" t="s">
        <v>938</v>
      </c>
      <c r="I89" s="91" t="s">
        <v>590</v>
      </c>
      <c r="J89" s="71">
        <v>735766.45</v>
      </c>
      <c r="K89" s="71">
        <v>625401.46</v>
      </c>
      <c r="L89" s="71">
        <v>409887.97</v>
      </c>
      <c r="M89" s="71">
        <v>215513.49</v>
      </c>
      <c r="N89" s="71" t="s">
        <v>939</v>
      </c>
    </row>
    <row r="90" spans="1:14" ht="132">
      <c r="A90" s="92">
        <v>86</v>
      </c>
      <c r="B90" s="70" t="s">
        <v>940</v>
      </c>
      <c r="C90" s="88" t="s">
        <v>941</v>
      </c>
      <c r="D90" s="88">
        <v>5</v>
      </c>
      <c r="E90" s="88">
        <v>5.0999999999999996</v>
      </c>
      <c r="F90" s="88" t="s">
        <v>557</v>
      </c>
      <c r="G90" s="76" t="s">
        <v>942</v>
      </c>
      <c r="H90" s="62" t="s">
        <v>943</v>
      </c>
      <c r="I90" s="91" t="s">
        <v>590</v>
      </c>
      <c r="J90" s="71">
        <v>671561.63</v>
      </c>
      <c r="K90" s="71">
        <v>570827.37</v>
      </c>
      <c r="L90" s="71">
        <v>328854.56</v>
      </c>
      <c r="M90" s="71">
        <v>241972.81</v>
      </c>
      <c r="N90" s="71" t="s">
        <v>939</v>
      </c>
    </row>
    <row r="91" spans="1:14" ht="16.5">
      <c r="A91" s="92">
        <v>87</v>
      </c>
      <c r="B91" s="70" t="s">
        <v>944</v>
      </c>
      <c r="C91" s="88" t="s">
        <v>945</v>
      </c>
      <c r="D91" s="88">
        <v>4</v>
      </c>
      <c r="E91" s="88">
        <v>4.0999999999999996</v>
      </c>
      <c r="F91" s="88" t="s">
        <v>655</v>
      </c>
      <c r="G91" s="76" t="s">
        <v>946</v>
      </c>
      <c r="H91" s="62" t="s">
        <v>947</v>
      </c>
      <c r="I91" s="91" t="s">
        <v>560</v>
      </c>
      <c r="J91" s="71">
        <v>495907.75</v>
      </c>
      <c r="K91" s="71">
        <v>421521.57</v>
      </c>
      <c r="L91" s="71">
        <v>157646.23000000001</v>
      </c>
      <c r="M91" s="71">
        <v>263875.34000000003</v>
      </c>
      <c r="N91" s="71" t="s">
        <v>948</v>
      </c>
    </row>
    <row r="92" spans="1:14" ht="33">
      <c r="A92" s="92">
        <v>88</v>
      </c>
      <c r="B92" s="70" t="s">
        <v>949</v>
      </c>
      <c r="C92" s="88" t="s">
        <v>950</v>
      </c>
      <c r="D92" s="88">
        <v>5</v>
      </c>
      <c r="E92" s="88">
        <v>5.0999999999999996</v>
      </c>
      <c r="F92" s="88" t="s">
        <v>655</v>
      </c>
      <c r="G92" s="76" t="s">
        <v>951</v>
      </c>
      <c r="H92" s="62" t="s">
        <v>952</v>
      </c>
      <c r="I92" s="91" t="s">
        <v>560</v>
      </c>
      <c r="J92" s="71">
        <v>1383306.04</v>
      </c>
      <c r="K92" s="71">
        <v>1175810.1100000001</v>
      </c>
      <c r="L92" s="71">
        <f>259326.74+232311.92+229603.75</f>
        <v>721242.41</v>
      </c>
      <c r="M92" s="71">
        <f>242874.25+211693.45</f>
        <v>454567.7</v>
      </c>
      <c r="N92" s="71" t="s">
        <v>953</v>
      </c>
    </row>
    <row r="93" spans="1:14" ht="66">
      <c r="A93" s="70">
        <v>89</v>
      </c>
      <c r="B93" s="70" t="s">
        <v>954</v>
      </c>
      <c r="C93" s="88" t="s">
        <v>955</v>
      </c>
      <c r="D93" s="88">
        <v>1</v>
      </c>
      <c r="E93" s="88">
        <v>1.1000000000000001</v>
      </c>
      <c r="F93" s="88" t="s">
        <v>655</v>
      </c>
      <c r="G93" s="76" t="s">
        <v>956</v>
      </c>
      <c r="H93" s="66" t="s">
        <v>957</v>
      </c>
      <c r="I93" s="91" t="s">
        <v>590</v>
      </c>
      <c r="J93" s="71">
        <v>7943701.9299999997</v>
      </c>
      <c r="K93" s="71">
        <v>6752146.6299999999</v>
      </c>
      <c r="L93" s="71">
        <v>4299343.99</v>
      </c>
      <c r="M93" s="71">
        <v>2452802.64</v>
      </c>
      <c r="N93" s="71" t="s">
        <v>958</v>
      </c>
    </row>
    <row r="94" spans="1:14" ht="132">
      <c r="A94" s="70">
        <v>90</v>
      </c>
      <c r="B94" s="70" t="s">
        <v>959</v>
      </c>
      <c r="C94" s="88" t="s">
        <v>960</v>
      </c>
      <c r="D94" s="88">
        <v>3</v>
      </c>
      <c r="E94" s="88">
        <v>3.1</v>
      </c>
      <c r="F94" s="88" t="s">
        <v>655</v>
      </c>
      <c r="G94" s="76" t="s">
        <v>961</v>
      </c>
      <c r="H94" s="66" t="s">
        <v>962</v>
      </c>
      <c r="I94" s="76" t="s">
        <v>590</v>
      </c>
      <c r="J94" s="71">
        <v>5935643.4199999999</v>
      </c>
      <c r="K94" s="71">
        <v>5045296.8899999997</v>
      </c>
      <c r="L94" s="71">
        <v>2485555.44</v>
      </c>
      <c r="M94" s="71">
        <v>2559741.4500000002</v>
      </c>
      <c r="N94" s="71" t="s">
        <v>963</v>
      </c>
    </row>
    <row r="95" spans="1:14" ht="115.5">
      <c r="A95" s="70">
        <v>91</v>
      </c>
      <c r="B95" s="70" t="s">
        <v>964</v>
      </c>
      <c r="C95" s="88" t="s">
        <v>965</v>
      </c>
      <c r="D95" s="88">
        <v>4</v>
      </c>
      <c r="E95" s="88">
        <v>4.2</v>
      </c>
      <c r="F95" s="88" t="s">
        <v>557</v>
      </c>
      <c r="G95" s="76" t="s">
        <v>966</v>
      </c>
      <c r="H95" s="66" t="s">
        <v>967</v>
      </c>
      <c r="I95" s="76" t="s">
        <v>560</v>
      </c>
      <c r="J95" s="71">
        <v>685490.77</v>
      </c>
      <c r="K95" s="71">
        <v>582667.14</v>
      </c>
      <c r="L95" s="71">
        <v>346821.03</v>
      </c>
      <c r="M95" s="71">
        <v>338669.74</v>
      </c>
      <c r="N95" s="71" t="s">
        <v>968</v>
      </c>
    </row>
    <row r="96" spans="1:14" ht="82.5">
      <c r="A96" s="70">
        <v>92</v>
      </c>
      <c r="B96" s="70"/>
      <c r="C96" s="88" t="s">
        <v>969</v>
      </c>
      <c r="D96" s="88">
        <v>1</v>
      </c>
      <c r="E96" s="88">
        <v>1.1000000000000001</v>
      </c>
      <c r="F96" s="88" t="s">
        <v>655</v>
      </c>
      <c r="G96" s="76" t="s">
        <v>970</v>
      </c>
      <c r="H96" s="66" t="s">
        <v>971</v>
      </c>
      <c r="I96" s="76" t="s">
        <v>590</v>
      </c>
      <c r="J96" s="71">
        <v>7896727.7999999998</v>
      </c>
      <c r="K96" s="71">
        <v>6712218.6200000001</v>
      </c>
      <c r="L96" s="71">
        <v>4109402.63</v>
      </c>
      <c r="M96" s="71">
        <v>2602815.9900000002</v>
      </c>
      <c r="N96" s="71" t="s">
        <v>972</v>
      </c>
    </row>
    <row r="97" spans="1:14" ht="99">
      <c r="A97" s="70">
        <v>93</v>
      </c>
      <c r="B97" s="70"/>
      <c r="C97" s="88" t="s">
        <v>973</v>
      </c>
      <c r="D97" s="88">
        <v>1</v>
      </c>
      <c r="E97" s="88">
        <v>1.1000000000000001</v>
      </c>
      <c r="F97" s="88" t="s">
        <v>655</v>
      </c>
      <c r="G97" s="76" t="s">
        <v>974</v>
      </c>
      <c r="H97" s="66" t="s">
        <v>975</v>
      </c>
      <c r="I97" s="76" t="s">
        <v>590</v>
      </c>
      <c r="J97" s="71">
        <v>7988762.9500000002</v>
      </c>
      <c r="K97" s="71">
        <v>6790448.1600000001</v>
      </c>
      <c r="L97" s="71">
        <v>3275816.38</v>
      </c>
      <c r="M97" s="71">
        <v>3514631.78</v>
      </c>
      <c r="N97" s="71" t="s">
        <v>972</v>
      </c>
    </row>
    <row r="98" spans="1:14" ht="99">
      <c r="A98" s="70">
        <v>94</v>
      </c>
      <c r="B98" s="70"/>
      <c r="C98" s="88" t="s">
        <v>976</v>
      </c>
      <c r="D98" s="88">
        <v>1</v>
      </c>
      <c r="E98" s="88">
        <v>1.1000000000000001</v>
      </c>
      <c r="F98" s="88" t="s">
        <v>655</v>
      </c>
      <c r="G98" s="76" t="s">
        <v>977</v>
      </c>
      <c r="H98" s="76" t="s">
        <v>978</v>
      </c>
      <c r="I98" s="76" t="s">
        <v>590</v>
      </c>
      <c r="J98" s="71">
        <v>7997947.6100000003</v>
      </c>
      <c r="K98" s="71">
        <v>6798255.46</v>
      </c>
      <c r="L98" s="71">
        <v>3398855.5</v>
      </c>
      <c r="M98" s="71">
        <v>3399399.96</v>
      </c>
      <c r="N98" s="71" t="s">
        <v>979</v>
      </c>
    </row>
    <row r="99" spans="1:14" ht="82.5">
      <c r="A99" s="70">
        <v>95</v>
      </c>
      <c r="B99" s="70"/>
      <c r="C99" s="88" t="s">
        <v>980</v>
      </c>
      <c r="D99" s="88">
        <v>3</v>
      </c>
      <c r="E99" s="88">
        <v>3.1</v>
      </c>
      <c r="F99" s="88" t="s">
        <v>655</v>
      </c>
      <c r="G99" s="76" t="s">
        <v>981</v>
      </c>
      <c r="H99" s="76" t="s">
        <v>982</v>
      </c>
      <c r="I99" s="76" t="s">
        <v>590</v>
      </c>
      <c r="J99" s="71">
        <v>1008946.32</v>
      </c>
      <c r="K99" s="71">
        <v>857604.36</v>
      </c>
      <c r="L99" s="71">
        <v>471649.85</v>
      </c>
      <c r="M99" s="71">
        <v>385954.51</v>
      </c>
      <c r="N99" s="71" t="s">
        <v>983</v>
      </c>
    </row>
    <row r="100" spans="1:14" ht="82.5">
      <c r="A100" s="70">
        <v>96</v>
      </c>
      <c r="B100" s="70"/>
      <c r="C100" s="88" t="s">
        <v>984</v>
      </c>
      <c r="D100" s="88">
        <v>2</v>
      </c>
      <c r="E100" s="88">
        <v>2.1</v>
      </c>
      <c r="F100" s="88" t="s">
        <v>557</v>
      </c>
      <c r="G100" s="76" t="s">
        <v>985</v>
      </c>
      <c r="H100" s="76" t="s">
        <v>986</v>
      </c>
      <c r="I100" s="76" t="s">
        <v>590</v>
      </c>
      <c r="J100" s="71">
        <v>396912.08</v>
      </c>
      <c r="K100" s="71">
        <v>337375.25</v>
      </c>
      <c r="L100" s="71">
        <v>178280.37</v>
      </c>
      <c r="M100" s="71">
        <v>159094.88</v>
      </c>
      <c r="N100" s="71" t="s">
        <v>987</v>
      </c>
    </row>
    <row r="101" spans="1:14" ht="49.5">
      <c r="A101" s="70">
        <v>97</v>
      </c>
      <c r="B101" s="70"/>
      <c r="C101" s="88" t="s">
        <v>988</v>
      </c>
      <c r="D101" s="88">
        <v>2</v>
      </c>
      <c r="E101" s="88">
        <v>2.1</v>
      </c>
      <c r="F101" s="88" t="s">
        <v>557</v>
      </c>
      <c r="G101" s="76" t="s">
        <v>989</v>
      </c>
      <c r="H101" s="76" t="s">
        <v>731</v>
      </c>
      <c r="I101" s="76" t="s">
        <v>560</v>
      </c>
      <c r="J101" s="71">
        <v>421888.15</v>
      </c>
      <c r="K101" s="71">
        <v>358604.92</v>
      </c>
      <c r="L101" s="71">
        <v>126424.2</v>
      </c>
      <c r="M101" s="71">
        <v>232180.72</v>
      </c>
      <c r="N101" s="71" t="s">
        <v>990</v>
      </c>
    </row>
    <row r="102" spans="1:14" ht="66">
      <c r="A102" s="70">
        <v>98</v>
      </c>
      <c r="B102" s="70"/>
      <c r="C102" s="88" t="s">
        <v>991</v>
      </c>
      <c r="D102" s="88">
        <v>1</v>
      </c>
      <c r="E102" s="88">
        <v>1.1000000000000001</v>
      </c>
      <c r="F102" s="88" t="s">
        <v>655</v>
      </c>
      <c r="G102" s="76" t="s">
        <v>992</v>
      </c>
      <c r="H102" s="76" t="s">
        <v>993</v>
      </c>
      <c r="I102" s="76" t="s">
        <v>590</v>
      </c>
      <c r="J102" s="71">
        <v>7689268.6200000001</v>
      </c>
      <c r="K102" s="71">
        <v>6535878.3200000003</v>
      </c>
      <c r="L102" s="71">
        <v>3994999.9</v>
      </c>
      <c r="M102" s="71">
        <v>2540878.42</v>
      </c>
      <c r="N102" s="71" t="s">
        <v>994</v>
      </c>
    </row>
    <row r="103" spans="1:14" ht="66">
      <c r="A103" s="70">
        <v>99</v>
      </c>
      <c r="B103" s="70"/>
      <c r="C103" s="88" t="s">
        <v>995</v>
      </c>
      <c r="D103" s="88">
        <v>2</v>
      </c>
      <c r="E103" s="88">
        <v>2.1</v>
      </c>
      <c r="F103" s="88" t="s">
        <v>557</v>
      </c>
      <c r="G103" s="76" t="s">
        <v>996</v>
      </c>
      <c r="H103" s="76" t="s">
        <v>997</v>
      </c>
      <c r="I103" s="76" t="s">
        <v>560</v>
      </c>
      <c r="J103" s="71">
        <v>173902.36</v>
      </c>
      <c r="K103" s="71">
        <v>147817</v>
      </c>
      <c r="L103" s="71">
        <v>61927.22</v>
      </c>
      <c r="M103" s="71">
        <v>85889.78</v>
      </c>
      <c r="N103" s="71" t="s">
        <v>994</v>
      </c>
    </row>
    <row r="104" spans="1:14" ht="33">
      <c r="A104" s="70">
        <v>100</v>
      </c>
      <c r="B104" s="70"/>
      <c r="C104" s="88" t="s">
        <v>998</v>
      </c>
      <c r="D104" s="88">
        <v>2</v>
      </c>
      <c r="E104" s="88">
        <v>2.1</v>
      </c>
      <c r="F104" s="88" t="s">
        <v>557</v>
      </c>
      <c r="G104" s="76" t="s">
        <v>999</v>
      </c>
      <c r="H104" s="76" t="s">
        <v>1000</v>
      </c>
      <c r="I104" s="76" t="s">
        <v>590</v>
      </c>
      <c r="J104" s="71">
        <v>498884.65</v>
      </c>
      <c r="K104" s="71">
        <v>424051.94</v>
      </c>
      <c r="L104" s="71">
        <v>290873.83</v>
      </c>
      <c r="M104" s="71">
        <f>K104-L104</f>
        <v>133178.10999999999</v>
      </c>
      <c r="N104" s="71" t="s">
        <v>1001</v>
      </c>
    </row>
    <row r="105" spans="1:14" ht="82.5">
      <c r="A105" s="70">
        <v>101</v>
      </c>
      <c r="B105" s="70"/>
      <c r="C105" s="88" t="s">
        <v>1002</v>
      </c>
      <c r="D105" s="88">
        <v>3</v>
      </c>
      <c r="E105" s="88">
        <v>3.1</v>
      </c>
      <c r="F105" s="88" t="s">
        <v>655</v>
      </c>
      <c r="G105" s="76" t="s">
        <v>1003</v>
      </c>
      <c r="H105" s="76" t="s">
        <v>1004</v>
      </c>
      <c r="I105" s="76" t="s">
        <v>590</v>
      </c>
      <c r="J105" s="71">
        <v>988827.18</v>
      </c>
      <c r="K105" s="71">
        <v>840503.09</v>
      </c>
      <c r="L105" s="71">
        <v>357762.79</v>
      </c>
      <c r="M105" s="71">
        <f>K105-L105</f>
        <v>482740.3</v>
      </c>
      <c r="N105" s="71" t="s">
        <v>1005</v>
      </c>
    </row>
    <row r="106" spans="1:14" ht="148.5">
      <c r="A106" s="70">
        <v>102</v>
      </c>
      <c r="B106" s="70"/>
      <c r="C106" s="88" t="s">
        <v>1006</v>
      </c>
      <c r="D106" s="88">
        <v>2</v>
      </c>
      <c r="E106" s="88">
        <v>2.1</v>
      </c>
      <c r="F106" s="88" t="s">
        <v>655</v>
      </c>
      <c r="G106" s="76" t="s">
        <v>1007</v>
      </c>
      <c r="H106" s="76" t="s">
        <v>1008</v>
      </c>
      <c r="I106" s="76" t="s">
        <v>560</v>
      </c>
      <c r="J106" s="71">
        <v>1494037.66</v>
      </c>
      <c r="K106" s="71">
        <v>1269932</v>
      </c>
      <c r="L106" s="71">
        <v>564070.18000000005</v>
      </c>
      <c r="M106" s="71">
        <v>705861.86</v>
      </c>
      <c r="N106" s="71" t="s">
        <v>1009</v>
      </c>
    </row>
    <row r="107" spans="1:14" ht="82.5">
      <c r="A107" s="70">
        <v>103</v>
      </c>
      <c r="B107" s="70"/>
      <c r="C107" s="88" t="s">
        <v>1010</v>
      </c>
      <c r="D107" s="88">
        <v>3</v>
      </c>
      <c r="E107" s="88">
        <v>3.1</v>
      </c>
      <c r="F107" s="88" t="s">
        <v>655</v>
      </c>
      <c r="G107" s="76" t="s">
        <v>1011</v>
      </c>
      <c r="H107" s="76" t="s">
        <v>1012</v>
      </c>
      <c r="I107" s="76" t="s">
        <v>560</v>
      </c>
      <c r="J107" s="71">
        <v>989404.57</v>
      </c>
      <c r="K107" s="71">
        <v>840993.87</v>
      </c>
      <c r="L107" s="71">
        <v>420512.81</v>
      </c>
      <c r="M107" s="71">
        <v>420481.06</v>
      </c>
      <c r="N107" s="71" t="s">
        <v>1013</v>
      </c>
    </row>
    <row r="108" spans="1:14" ht="66">
      <c r="A108" s="70">
        <v>104</v>
      </c>
      <c r="B108" s="70"/>
      <c r="C108" s="88" t="s">
        <v>1014</v>
      </c>
      <c r="D108" s="88">
        <v>2</v>
      </c>
      <c r="E108" s="88">
        <v>2.1</v>
      </c>
      <c r="F108" s="88" t="s">
        <v>557</v>
      </c>
      <c r="G108" s="76" t="s">
        <v>1015</v>
      </c>
      <c r="H108" s="76" t="s">
        <v>1016</v>
      </c>
      <c r="I108" s="76" t="s">
        <v>590</v>
      </c>
      <c r="J108" s="71">
        <v>465066.26</v>
      </c>
      <c r="K108" s="71">
        <v>395306.31</v>
      </c>
      <c r="L108" s="71">
        <v>283187.68</v>
      </c>
      <c r="M108" s="71">
        <v>112118.63</v>
      </c>
      <c r="N108" s="71" t="s">
        <v>1017</v>
      </c>
    </row>
    <row r="109" spans="1:14" ht="66">
      <c r="A109" s="70">
        <v>105</v>
      </c>
      <c r="B109" s="70"/>
      <c r="C109" s="88" t="s">
        <v>1018</v>
      </c>
      <c r="D109" s="88">
        <v>2</v>
      </c>
      <c r="E109" s="88">
        <v>2.1</v>
      </c>
      <c r="F109" s="88" t="s">
        <v>557</v>
      </c>
      <c r="G109" s="76" t="s">
        <v>1019</v>
      </c>
      <c r="H109" s="76" t="s">
        <v>1020</v>
      </c>
      <c r="I109" s="76" t="s">
        <v>560</v>
      </c>
      <c r="J109" s="71">
        <v>499366.11</v>
      </c>
      <c r="K109" s="71">
        <v>424461.18</v>
      </c>
      <c r="L109" s="71">
        <v>123871.69</v>
      </c>
      <c r="M109" s="71">
        <f>K109-L109</f>
        <v>300589.49</v>
      </c>
      <c r="N109" s="71" t="s">
        <v>1017</v>
      </c>
    </row>
    <row r="110" spans="1:14" ht="49.5">
      <c r="A110" s="70">
        <v>106</v>
      </c>
      <c r="B110" s="70"/>
      <c r="C110" s="88" t="s">
        <v>1021</v>
      </c>
      <c r="D110" s="88">
        <v>2</v>
      </c>
      <c r="E110" s="88">
        <v>2.1</v>
      </c>
      <c r="F110" s="88" t="s">
        <v>557</v>
      </c>
      <c r="G110" s="76" t="s">
        <v>1022</v>
      </c>
      <c r="H110" s="76" t="s">
        <v>1023</v>
      </c>
      <c r="I110" s="76" t="s">
        <v>560</v>
      </c>
      <c r="J110" s="71">
        <v>497763.46</v>
      </c>
      <c r="K110" s="71">
        <v>423098.93</v>
      </c>
      <c r="L110" s="71">
        <v>175939.51</v>
      </c>
      <c r="M110" s="71">
        <f>K110-L110</f>
        <v>247159.41999999998</v>
      </c>
      <c r="N110" s="71" t="s">
        <v>1017</v>
      </c>
    </row>
    <row r="111" spans="1:14" ht="66">
      <c r="A111" s="70">
        <v>107</v>
      </c>
      <c r="B111" s="70"/>
      <c r="C111" s="88" t="s">
        <v>1024</v>
      </c>
      <c r="D111" s="88">
        <v>3</v>
      </c>
      <c r="E111" s="88">
        <v>3.1</v>
      </c>
      <c r="F111" s="88" t="s">
        <v>655</v>
      </c>
      <c r="G111" s="76" t="s">
        <v>1025</v>
      </c>
      <c r="H111" s="76" t="s">
        <v>1026</v>
      </c>
      <c r="I111" s="76" t="s">
        <v>560</v>
      </c>
      <c r="J111" s="71">
        <v>854258.98</v>
      </c>
      <c r="K111" s="71">
        <v>726120.12</v>
      </c>
      <c r="L111" s="71">
        <v>373838.74</v>
      </c>
      <c r="M111" s="71">
        <f>J111-L111</f>
        <v>480420.24</v>
      </c>
      <c r="N111" s="71" t="s">
        <v>1017</v>
      </c>
    </row>
    <row r="112" spans="1:14" ht="66">
      <c r="A112" s="70">
        <v>108</v>
      </c>
      <c r="B112" s="70"/>
      <c r="C112" s="88" t="s">
        <v>1027</v>
      </c>
      <c r="D112" s="88">
        <v>2</v>
      </c>
      <c r="E112" s="88">
        <v>2.1</v>
      </c>
      <c r="F112" s="88" t="s">
        <v>557</v>
      </c>
      <c r="G112" s="76" t="s">
        <v>1028</v>
      </c>
      <c r="H112" s="76" t="s">
        <v>750</v>
      </c>
      <c r="I112" s="76" t="s">
        <v>560</v>
      </c>
      <c r="J112" s="71">
        <v>498731.45</v>
      </c>
      <c r="K112" s="71">
        <v>423921.71</v>
      </c>
      <c r="L112" s="71">
        <v>137445.29</v>
      </c>
      <c r="M112" s="71">
        <f>K112-L112</f>
        <v>286476.42000000004</v>
      </c>
      <c r="N112" s="71" t="s">
        <v>1017</v>
      </c>
    </row>
    <row r="113" spans="1:14" ht="115.5">
      <c r="A113" s="70">
        <v>109</v>
      </c>
      <c r="B113" s="70"/>
      <c r="C113" s="88" t="s">
        <v>1029</v>
      </c>
      <c r="D113" s="88">
        <v>2</v>
      </c>
      <c r="E113" s="88">
        <v>2.1</v>
      </c>
      <c r="F113" s="88" t="s">
        <v>655</v>
      </c>
      <c r="G113" s="76" t="s">
        <v>1030</v>
      </c>
      <c r="H113" s="76" t="s">
        <v>823</v>
      </c>
      <c r="I113" s="76" t="s">
        <v>560</v>
      </c>
      <c r="J113" s="71">
        <v>1426760.12</v>
      </c>
      <c r="K113" s="71">
        <v>1212746.0900000001</v>
      </c>
      <c r="L113" s="71">
        <v>423791.24</v>
      </c>
      <c r="M113" s="71">
        <v>788954.85</v>
      </c>
      <c r="N113" s="71" t="s">
        <v>1017</v>
      </c>
    </row>
    <row r="114" spans="1:14" ht="49.5">
      <c r="A114" s="70">
        <v>110</v>
      </c>
      <c r="B114" s="70"/>
      <c r="C114" s="88" t="s">
        <v>1031</v>
      </c>
      <c r="D114" s="88">
        <v>2</v>
      </c>
      <c r="E114" s="88">
        <v>2.1</v>
      </c>
      <c r="F114" s="88" t="s">
        <v>557</v>
      </c>
      <c r="G114" s="76" t="s">
        <v>1032</v>
      </c>
      <c r="H114" s="76" t="s">
        <v>611</v>
      </c>
      <c r="I114" s="76" t="s">
        <v>560</v>
      </c>
      <c r="J114" s="71">
        <v>499921.16</v>
      </c>
      <c r="K114" s="71">
        <v>424932.97</v>
      </c>
      <c r="L114" s="71">
        <v>208906.77</v>
      </c>
      <c r="M114" s="71">
        <v>216026.2</v>
      </c>
      <c r="N114" s="71" t="s">
        <v>1017</v>
      </c>
    </row>
    <row r="115" spans="1:14" ht="33">
      <c r="A115" s="70">
        <v>111</v>
      </c>
      <c r="B115" s="70"/>
      <c r="C115" s="88" t="s">
        <v>1033</v>
      </c>
      <c r="D115" s="88">
        <v>2</v>
      </c>
      <c r="E115" s="88">
        <v>2.1</v>
      </c>
      <c r="F115" s="88" t="s">
        <v>655</v>
      </c>
      <c r="G115" s="76" t="s">
        <v>1034</v>
      </c>
      <c r="H115" s="76" t="s">
        <v>1035</v>
      </c>
      <c r="I115" s="76" t="s">
        <v>560</v>
      </c>
      <c r="J115" s="71">
        <v>1478322.87</v>
      </c>
      <c r="K115" s="71">
        <v>1256574.43</v>
      </c>
      <c r="L115" s="71">
        <v>708342.54</v>
      </c>
      <c r="M115" s="71">
        <v>548231.89</v>
      </c>
      <c r="N115" s="71" t="s">
        <v>1036</v>
      </c>
    </row>
    <row r="116" spans="1:14" ht="82.5">
      <c r="A116" s="70">
        <v>112</v>
      </c>
      <c r="B116" s="70"/>
      <c r="C116" s="88" t="s">
        <v>1037</v>
      </c>
      <c r="D116" s="88">
        <v>2</v>
      </c>
      <c r="E116" s="88">
        <v>2.1</v>
      </c>
      <c r="F116" s="88" t="s">
        <v>655</v>
      </c>
      <c r="G116" s="76" t="s">
        <v>1038</v>
      </c>
      <c r="H116" s="76" t="s">
        <v>1039</v>
      </c>
      <c r="I116" s="76" t="s">
        <v>560</v>
      </c>
      <c r="J116" s="71">
        <v>1499992.54</v>
      </c>
      <c r="K116" s="71">
        <v>1274993.6499999999</v>
      </c>
      <c r="L116" s="71">
        <v>551141.91</v>
      </c>
      <c r="M116" s="71">
        <v>723851.74</v>
      </c>
      <c r="N116" s="71" t="s">
        <v>1040</v>
      </c>
    </row>
    <row r="117" spans="1:14" ht="33">
      <c r="A117" s="70">
        <v>113</v>
      </c>
      <c r="B117" s="70"/>
      <c r="C117" s="88" t="s">
        <v>1041</v>
      </c>
      <c r="D117" s="88">
        <v>2</v>
      </c>
      <c r="E117" s="88">
        <v>2.1</v>
      </c>
      <c r="F117" s="88" t="s">
        <v>557</v>
      </c>
      <c r="G117" s="76" t="s">
        <v>1042</v>
      </c>
      <c r="H117" s="76" t="s">
        <v>1043</v>
      </c>
      <c r="I117" s="76" t="s">
        <v>590</v>
      </c>
      <c r="J117" s="71">
        <v>497713.31</v>
      </c>
      <c r="K117" s="71">
        <v>423056.3</v>
      </c>
      <c r="L117" s="71">
        <v>316554.52</v>
      </c>
      <c r="M117" s="71">
        <v>106501.78</v>
      </c>
      <c r="N117" s="71" t="s">
        <v>1044</v>
      </c>
    </row>
    <row r="118" spans="1:14" ht="33">
      <c r="A118" s="70">
        <v>114</v>
      </c>
      <c r="B118" s="70"/>
      <c r="C118" s="88" t="s">
        <v>1045</v>
      </c>
      <c r="D118" s="88">
        <v>2</v>
      </c>
      <c r="E118" s="88">
        <v>2.1</v>
      </c>
      <c r="F118" s="88" t="s">
        <v>557</v>
      </c>
      <c r="G118" s="76" t="s">
        <v>1046</v>
      </c>
      <c r="H118" s="76" t="s">
        <v>1047</v>
      </c>
      <c r="I118" s="76" t="s">
        <v>560</v>
      </c>
      <c r="J118" s="71">
        <v>362610.29</v>
      </c>
      <c r="K118" s="71">
        <v>308218.74</v>
      </c>
      <c r="L118" s="71">
        <v>145761.19</v>
      </c>
      <c r="M118" s="71">
        <v>162457.54999999999</v>
      </c>
      <c r="N118" s="71" t="s">
        <v>1044</v>
      </c>
    </row>
    <row r="119" spans="1:14" ht="148.5">
      <c r="A119" s="70">
        <v>115</v>
      </c>
      <c r="B119" s="70"/>
      <c r="C119" s="88" t="s">
        <v>1048</v>
      </c>
      <c r="D119" s="88">
        <v>1</v>
      </c>
      <c r="E119" s="88">
        <v>1.1000000000000001</v>
      </c>
      <c r="F119" s="88" t="s">
        <v>655</v>
      </c>
      <c r="G119" s="76" t="s">
        <v>1049</v>
      </c>
      <c r="H119" s="76" t="s">
        <v>823</v>
      </c>
      <c r="I119" s="76" t="s">
        <v>560</v>
      </c>
      <c r="J119" s="71">
        <v>6326447.21</v>
      </c>
      <c r="K119" s="71">
        <v>5377480.1200000001</v>
      </c>
      <c r="L119" s="71">
        <v>1660855.82</v>
      </c>
      <c r="M119" s="71">
        <v>3716624.3</v>
      </c>
      <c r="N119" s="71" t="s">
        <v>1050</v>
      </c>
    </row>
    <row r="120" spans="1:14" ht="82.5">
      <c r="A120" s="70">
        <v>116</v>
      </c>
      <c r="B120" s="70"/>
      <c r="C120" s="88" t="s">
        <v>1051</v>
      </c>
      <c r="D120" s="88">
        <v>1</v>
      </c>
      <c r="E120" s="88">
        <v>1.1000000000000001</v>
      </c>
      <c r="F120" s="88" t="s">
        <v>655</v>
      </c>
      <c r="G120" s="76" t="s">
        <v>1052</v>
      </c>
      <c r="H120" s="76" t="s">
        <v>1053</v>
      </c>
      <c r="I120" s="76" t="s">
        <v>590</v>
      </c>
      <c r="J120" s="71">
        <v>7974947.04</v>
      </c>
      <c r="K120" s="71">
        <v>6778704.9699999997</v>
      </c>
      <c r="L120" s="71">
        <v>4448678.62</v>
      </c>
      <c r="M120" s="71">
        <f>K120-L120</f>
        <v>2330026.3499999996</v>
      </c>
      <c r="N120" s="71" t="s">
        <v>1054</v>
      </c>
    </row>
    <row r="121" spans="1:14" ht="49.5">
      <c r="A121" s="70">
        <v>117</v>
      </c>
      <c r="B121" s="70"/>
      <c r="C121" s="88" t="s">
        <v>1055</v>
      </c>
      <c r="D121" s="88">
        <v>2</v>
      </c>
      <c r="E121" s="88">
        <v>2.1</v>
      </c>
      <c r="F121" s="88" t="s">
        <v>557</v>
      </c>
      <c r="G121" s="76" t="s">
        <v>1056</v>
      </c>
      <c r="H121" s="76" t="s">
        <v>906</v>
      </c>
      <c r="I121" s="76" t="s">
        <v>590</v>
      </c>
      <c r="J121" s="71">
        <v>490320.81</v>
      </c>
      <c r="K121" s="71">
        <v>416772.68</v>
      </c>
      <c r="L121" s="71">
        <v>172325.37</v>
      </c>
      <c r="M121" s="71">
        <f>K121-L121</f>
        <v>244447.31</v>
      </c>
      <c r="N121" s="71" t="s">
        <v>1057</v>
      </c>
    </row>
    <row r="122" spans="1:14" ht="49.5">
      <c r="A122" s="70">
        <v>118</v>
      </c>
      <c r="B122" s="70"/>
      <c r="C122" s="88" t="s">
        <v>1058</v>
      </c>
      <c r="D122" s="88">
        <v>2</v>
      </c>
      <c r="E122" s="88">
        <v>2.1</v>
      </c>
      <c r="F122" s="88" t="s">
        <v>655</v>
      </c>
      <c r="G122" s="76" t="s">
        <v>1059</v>
      </c>
      <c r="H122" s="76" t="s">
        <v>1060</v>
      </c>
      <c r="I122" s="76" t="s">
        <v>590</v>
      </c>
      <c r="J122" s="71">
        <v>1499556.9</v>
      </c>
      <c r="K122" s="71">
        <v>1274623.3600000001</v>
      </c>
      <c r="L122" s="71">
        <v>722280.44</v>
      </c>
      <c r="M122" s="71">
        <f>K122-L122</f>
        <v>552342.92000000016</v>
      </c>
      <c r="N122" s="71" t="s">
        <v>1061</v>
      </c>
    </row>
    <row r="123" spans="1:14" ht="132">
      <c r="A123" s="70">
        <v>119</v>
      </c>
      <c r="B123" s="70"/>
      <c r="C123" s="88" t="s">
        <v>1062</v>
      </c>
      <c r="D123" s="88">
        <v>3</v>
      </c>
      <c r="E123" s="88">
        <v>3.1</v>
      </c>
      <c r="F123" s="88" t="s">
        <v>655</v>
      </c>
      <c r="G123" s="76" t="s">
        <v>1063</v>
      </c>
      <c r="H123" s="76" t="s">
        <v>1064</v>
      </c>
      <c r="I123" s="76" t="s">
        <v>590</v>
      </c>
      <c r="J123" s="71">
        <v>916047.52</v>
      </c>
      <c r="K123" s="71">
        <v>778640.38</v>
      </c>
      <c r="L123" s="71">
        <v>416211.9</v>
      </c>
      <c r="M123" s="71">
        <f>K123-L123</f>
        <v>362428.48</v>
      </c>
      <c r="N123" s="71" t="s">
        <v>1065</v>
      </c>
    </row>
    <row r="124" spans="1:14" ht="49.5">
      <c r="A124" s="70">
        <v>120</v>
      </c>
      <c r="B124" s="70"/>
      <c r="C124" s="88" t="s">
        <v>1066</v>
      </c>
      <c r="D124" s="88">
        <v>2</v>
      </c>
      <c r="E124" s="88">
        <v>2.1</v>
      </c>
      <c r="F124" s="88" t="s">
        <v>655</v>
      </c>
      <c r="G124" s="76" t="s">
        <v>1067</v>
      </c>
      <c r="H124" s="76" t="s">
        <v>1068</v>
      </c>
      <c r="I124" s="76" t="s">
        <v>560</v>
      </c>
      <c r="J124" s="71">
        <v>1364438.31</v>
      </c>
      <c r="K124" s="71">
        <v>1159772.56</v>
      </c>
      <c r="L124" s="71">
        <v>390533.68</v>
      </c>
      <c r="M124" s="71">
        <f>K124-L124</f>
        <v>769238.88000000012</v>
      </c>
      <c r="N124" s="71" t="s">
        <v>1069</v>
      </c>
    </row>
    <row r="125" spans="1:14" ht="82.5">
      <c r="A125" s="70">
        <v>121</v>
      </c>
      <c r="B125" s="70"/>
      <c r="C125" s="88" t="s">
        <v>1070</v>
      </c>
      <c r="D125" s="88">
        <v>2</v>
      </c>
      <c r="E125" s="88">
        <v>2.1</v>
      </c>
      <c r="F125" s="88" t="s">
        <v>557</v>
      </c>
      <c r="G125" s="76" t="s">
        <v>1071</v>
      </c>
      <c r="H125" s="76" t="s">
        <v>1072</v>
      </c>
      <c r="I125" s="76" t="s">
        <v>560</v>
      </c>
      <c r="J125" s="71">
        <v>497666.18</v>
      </c>
      <c r="K125" s="71">
        <v>423016.24</v>
      </c>
      <c r="L125" s="71">
        <v>207149.32</v>
      </c>
      <c r="M125" s="71">
        <v>215866.92</v>
      </c>
      <c r="N125" s="71" t="s">
        <v>1073</v>
      </c>
    </row>
    <row r="126" spans="1:14" ht="49.5">
      <c r="A126" s="70">
        <v>122</v>
      </c>
      <c r="B126" s="70"/>
      <c r="C126" s="88" t="s">
        <v>1074</v>
      </c>
      <c r="D126" s="88">
        <v>2</v>
      </c>
      <c r="E126" s="88">
        <v>2.1</v>
      </c>
      <c r="F126" s="88" t="s">
        <v>557</v>
      </c>
      <c r="G126" s="76" t="s">
        <v>1075</v>
      </c>
      <c r="H126" s="76" t="s">
        <v>1076</v>
      </c>
      <c r="I126" s="76" t="s">
        <v>590</v>
      </c>
      <c r="J126" s="71">
        <v>421236.74</v>
      </c>
      <c r="K126" s="71">
        <v>358051.22</v>
      </c>
      <c r="L126" s="71">
        <v>180381.89</v>
      </c>
      <c r="M126" s="71">
        <f>K126-L126</f>
        <v>177669.32999999996</v>
      </c>
      <c r="N126" s="71" t="s">
        <v>1073</v>
      </c>
    </row>
    <row r="127" spans="1:14" ht="66">
      <c r="A127" s="70">
        <v>123</v>
      </c>
      <c r="B127" s="70"/>
      <c r="C127" s="88" t="s">
        <v>1077</v>
      </c>
      <c r="D127" s="88">
        <v>2</v>
      </c>
      <c r="E127" s="88">
        <v>2.1</v>
      </c>
      <c r="F127" s="88" t="s">
        <v>557</v>
      </c>
      <c r="G127" s="76" t="s">
        <v>1078</v>
      </c>
      <c r="H127" s="76" t="s">
        <v>1079</v>
      </c>
      <c r="I127" s="76" t="s">
        <v>590</v>
      </c>
      <c r="J127" s="71">
        <v>499165.02</v>
      </c>
      <c r="K127" s="71">
        <v>424290.26</v>
      </c>
      <c r="L127" s="71">
        <v>220674.07</v>
      </c>
      <c r="M127" s="71">
        <f>K127-L127</f>
        <v>203616.19</v>
      </c>
      <c r="N127" s="71" t="s">
        <v>1073</v>
      </c>
    </row>
    <row r="128" spans="1:14" ht="181.5">
      <c r="A128" s="70">
        <v>124</v>
      </c>
      <c r="B128" s="70"/>
      <c r="C128" s="88" t="s">
        <v>1080</v>
      </c>
      <c r="D128" s="88">
        <v>2</v>
      </c>
      <c r="E128" s="88">
        <v>2.1</v>
      </c>
      <c r="F128" s="88" t="s">
        <v>557</v>
      </c>
      <c r="G128" s="76" t="s">
        <v>1081</v>
      </c>
      <c r="H128" s="76" t="s">
        <v>1082</v>
      </c>
      <c r="I128" s="76" t="s">
        <v>590</v>
      </c>
      <c r="J128" s="71">
        <v>473652.91</v>
      </c>
      <c r="K128" s="71">
        <v>402604.97</v>
      </c>
      <c r="L128" s="71">
        <v>232513.57</v>
      </c>
      <c r="M128" s="71">
        <f>K128-L128</f>
        <v>170091.39999999997</v>
      </c>
      <c r="N128" s="71" t="s">
        <v>1073</v>
      </c>
    </row>
    <row r="129" spans="1:14" ht="49.5">
      <c r="A129" s="70">
        <v>125</v>
      </c>
      <c r="B129" s="70"/>
      <c r="C129" s="88" t="s">
        <v>1083</v>
      </c>
      <c r="D129" s="88">
        <v>2</v>
      </c>
      <c r="E129" s="88">
        <v>2.1</v>
      </c>
      <c r="F129" s="88" t="s">
        <v>557</v>
      </c>
      <c r="G129" s="76" t="s">
        <v>1084</v>
      </c>
      <c r="H129" s="76" t="s">
        <v>1085</v>
      </c>
      <c r="I129" s="76" t="s">
        <v>560</v>
      </c>
      <c r="J129" s="71">
        <v>453259.45</v>
      </c>
      <c r="K129" s="71">
        <v>385270.52</v>
      </c>
      <c r="L129" s="71">
        <v>118977.01</v>
      </c>
      <c r="M129" s="71">
        <f>K129-L129</f>
        <v>266293.51</v>
      </c>
      <c r="N129" s="71" t="s">
        <v>1073</v>
      </c>
    </row>
    <row r="130" spans="1:14" ht="16.5">
      <c r="A130" s="70">
        <v>126</v>
      </c>
      <c r="B130" s="70"/>
      <c r="C130" s="88" t="s">
        <v>1086</v>
      </c>
      <c r="D130" s="88">
        <v>2</v>
      </c>
      <c r="E130" s="88">
        <v>2.1</v>
      </c>
      <c r="F130" s="88" t="s">
        <v>557</v>
      </c>
      <c r="G130" s="76" t="s">
        <v>1087</v>
      </c>
      <c r="H130" s="76" t="s">
        <v>1043</v>
      </c>
      <c r="I130" s="76" t="s">
        <v>590</v>
      </c>
      <c r="J130" s="71">
        <v>499851.65</v>
      </c>
      <c r="K130" s="71">
        <v>424873.89</v>
      </c>
      <c r="L130" s="71">
        <f>K130-M130</f>
        <v>302439.52</v>
      </c>
      <c r="M130" s="71">
        <v>122434.37</v>
      </c>
      <c r="N130" s="71" t="s">
        <v>1088</v>
      </c>
    </row>
    <row r="131" spans="1:14" ht="16.5">
      <c r="A131" s="70">
        <v>127</v>
      </c>
      <c r="B131" s="70"/>
      <c r="C131" s="88" t="s">
        <v>1089</v>
      </c>
      <c r="D131" s="88">
        <v>3</v>
      </c>
      <c r="E131" s="88">
        <v>3.1</v>
      </c>
      <c r="F131" s="88" t="s">
        <v>557</v>
      </c>
      <c r="G131" s="76" t="s">
        <v>1090</v>
      </c>
      <c r="H131" s="76" t="s">
        <v>1043</v>
      </c>
      <c r="I131" s="76" t="s">
        <v>590</v>
      </c>
      <c r="J131" s="71">
        <v>348921.03</v>
      </c>
      <c r="K131" s="71">
        <v>296582.84999999998</v>
      </c>
      <c r="L131" s="71">
        <v>156338.47</v>
      </c>
      <c r="M131" s="71">
        <f>K131-L131</f>
        <v>140244.37999999998</v>
      </c>
      <c r="N131" s="71" t="s">
        <v>1088</v>
      </c>
    </row>
    <row r="132" spans="1:14" ht="99">
      <c r="A132" s="70">
        <v>128</v>
      </c>
      <c r="B132" s="70"/>
      <c r="C132" s="88" t="s">
        <v>1091</v>
      </c>
      <c r="D132" s="88">
        <v>2</v>
      </c>
      <c r="E132" s="88">
        <v>2.1</v>
      </c>
      <c r="F132" s="88" t="s">
        <v>655</v>
      </c>
      <c r="G132" s="76" t="s">
        <v>1092</v>
      </c>
      <c r="H132" s="76" t="s">
        <v>1093</v>
      </c>
      <c r="I132" s="76" t="s">
        <v>560</v>
      </c>
      <c r="J132" s="71">
        <v>1499799.44</v>
      </c>
      <c r="K132" s="71">
        <v>1274829.52</v>
      </c>
      <c r="L132" s="71">
        <v>425603.54</v>
      </c>
      <c r="M132" s="71">
        <f>K132-L132</f>
        <v>849225.98</v>
      </c>
      <c r="N132" s="71" t="s">
        <v>1094</v>
      </c>
    </row>
    <row r="133" spans="1:14" ht="115.5">
      <c r="A133" s="70">
        <v>129</v>
      </c>
      <c r="B133" s="70"/>
      <c r="C133" s="88" t="s">
        <v>1095</v>
      </c>
      <c r="D133" s="88">
        <v>3</v>
      </c>
      <c r="E133" s="88">
        <v>3.1</v>
      </c>
      <c r="F133" s="88" t="s">
        <v>655</v>
      </c>
      <c r="G133" s="76" t="s">
        <v>1096</v>
      </c>
      <c r="H133" s="76" t="s">
        <v>1097</v>
      </c>
      <c r="I133" s="76" t="s">
        <v>590</v>
      </c>
      <c r="J133" s="71">
        <v>949799.45</v>
      </c>
      <c r="K133" s="71">
        <v>807329.52</v>
      </c>
      <c r="L133" s="71">
        <f>K133-M133</f>
        <v>405458.10000000003</v>
      </c>
      <c r="M133" s="71">
        <v>401871.42</v>
      </c>
      <c r="N133" s="71" t="s">
        <v>1094</v>
      </c>
    </row>
    <row r="134" spans="1:14" ht="49.5">
      <c r="A134" s="70">
        <v>130</v>
      </c>
      <c r="B134" s="70"/>
      <c r="C134" s="88" t="s">
        <v>1098</v>
      </c>
      <c r="D134" s="88">
        <v>2</v>
      </c>
      <c r="E134" s="88">
        <v>2.1</v>
      </c>
      <c r="F134" s="88" t="s">
        <v>557</v>
      </c>
      <c r="G134" s="76" t="s">
        <v>1099</v>
      </c>
      <c r="H134" s="76" t="s">
        <v>1100</v>
      </c>
      <c r="I134" s="76" t="s">
        <v>560</v>
      </c>
      <c r="J134" s="71">
        <v>454130.1</v>
      </c>
      <c r="K134" s="71">
        <v>386010.58</v>
      </c>
      <c r="L134" s="71">
        <v>106869.81</v>
      </c>
      <c r="M134" s="71">
        <v>279140.77</v>
      </c>
      <c r="N134" s="71" t="s">
        <v>1094</v>
      </c>
    </row>
    <row r="135" spans="1:14" ht="115.5">
      <c r="A135" s="70">
        <v>131</v>
      </c>
      <c r="B135" s="70"/>
      <c r="C135" s="88" t="s">
        <v>1101</v>
      </c>
      <c r="D135" s="88">
        <v>1</v>
      </c>
      <c r="E135" s="88">
        <v>1.1000000000000001</v>
      </c>
      <c r="F135" s="88" t="s">
        <v>655</v>
      </c>
      <c r="G135" s="76" t="s">
        <v>1102</v>
      </c>
      <c r="H135" s="76" t="s">
        <v>1103</v>
      </c>
      <c r="I135" s="76" t="s">
        <v>590</v>
      </c>
      <c r="J135" s="71">
        <v>7835520.2800000003</v>
      </c>
      <c r="K135" s="71">
        <v>6660192.2300000004</v>
      </c>
      <c r="L135" s="71">
        <v>3924052.1</v>
      </c>
      <c r="M135" s="71">
        <f>K135-L135</f>
        <v>2736140.1300000004</v>
      </c>
      <c r="N135" s="71" t="s">
        <v>1104</v>
      </c>
    </row>
    <row r="136" spans="1:14" ht="49.5">
      <c r="A136" s="70">
        <v>132</v>
      </c>
      <c r="B136" s="70"/>
      <c r="C136" s="88" t="s">
        <v>1105</v>
      </c>
      <c r="D136" s="88">
        <v>2</v>
      </c>
      <c r="E136" s="88">
        <v>2.1</v>
      </c>
      <c r="F136" s="88" t="s">
        <v>557</v>
      </c>
      <c r="G136" s="76" t="s">
        <v>1106</v>
      </c>
      <c r="H136" s="76" t="s">
        <v>1107</v>
      </c>
      <c r="I136" s="76" t="s">
        <v>560</v>
      </c>
      <c r="J136" s="71">
        <v>499514.72</v>
      </c>
      <c r="K136" s="71">
        <v>424587.5</v>
      </c>
      <c r="L136" s="71">
        <v>88224.39</v>
      </c>
      <c r="M136" s="71">
        <v>336363.11</v>
      </c>
      <c r="N136" s="71" t="s">
        <v>1104</v>
      </c>
    </row>
    <row r="137" spans="1:14" ht="33">
      <c r="A137" s="70">
        <v>133</v>
      </c>
      <c r="B137" s="70"/>
      <c r="C137" s="88" t="s">
        <v>1108</v>
      </c>
      <c r="D137" s="88">
        <v>3</v>
      </c>
      <c r="E137" s="88">
        <v>3.1</v>
      </c>
      <c r="F137" s="88" t="s">
        <v>655</v>
      </c>
      <c r="G137" s="76" t="s">
        <v>1109</v>
      </c>
      <c r="H137" s="76" t="s">
        <v>1110</v>
      </c>
      <c r="I137" s="76" t="s">
        <v>560</v>
      </c>
      <c r="J137" s="71">
        <v>910542.1</v>
      </c>
      <c r="K137" s="71">
        <v>773960.78</v>
      </c>
      <c r="L137" s="71">
        <v>352944.97</v>
      </c>
      <c r="M137" s="71">
        <f t="shared" ref="M137:M145" si="0">K137-L137</f>
        <v>421015.81000000006</v>
      </c>
      <c r="N137" s="71" t="s">
        <v>1111</v>
      </c>
    </row>
    <row r="138" spans="1:14" ht="82.5">
      <c r="A138" s="70">
        <v>134</v>
      </c>
      <c r="B138" s="70"/>
      <c r="C138" s="88" t="s">
        <v>1112</v>
      </c>
      <c r="D138" s="88">
        <v>2</v>
      </c>
      <c r="E138" s="88">
        <v>2.1</v>
      </c>
      <c r="F138" s="88" t="s">
        <v>557</v>
      </c>
      <c r="G138" s="76" t="s">
        <v>1113</v>
      </c>
      <c r="H138" s="76" t="s">
        <v>1114</v>
      </c>
      <c r="I138" s="76" t="s">
        <v>590</v>
      </c>
      <c r="J138" s="71">
        <v>416588.17</v>
      </c>
      <c r="K138" s="71">
        <v>354099.94</v>
      </c>
      <c r="L138" s="71">
        <v>194436.45</v>
      </c>
      <c r="M138" s="71">
        <f t="shared" si="0"/>
        <v>159663.49</v>
      </c>
      <c r="N138" s="71" t="s">
        <v>1111</v>
      </c>
    </row>
    <row r="139" spans="1:14" ht="132">
      <c r="A139" s="70">
        <v>135</v>
      </c>
      <c r="B139" s="70"/>
      <c r="C139" s="88" t="s">
        <v>1115</v>
      </c>
      <c r="D139" s="88">
        <v>2</v>
      </c>
      <c r="E139" s="88">
        <v>2.1</v>
      </c>
      <c r="F139" s="88" t="s">
        <v>655</v>
      </c>
      <c r="G139" s="76" t="s">
        <v>1116</v>
      </c>
      <c r="H139" s="76" t="s">
        <v>1117</v>
      </c>
      <c r="I139" s="76" t="s">
        <v>560</v>
      </c>
      <c r="J139" s="71">
        <v>1427918.76</v>
      </c>
      <c r="K139" s="71">
        <v>1213730.94</v>
      </c>
      <c r="L139" s="71">
        <v>389273.97</v>
      </c>
      <c r="M139" s="71">
        <f t="shared" si="0"/>
        <v>824456.97</v>
      </c>
      <c r="N139" s="71" t="s">
        <v>1118</v>
      </c>
    </row>
    <row r="140" spans="1:14" ht="82.5">
      <c r="A140" s="70">
        <v>136</v>
      </c>
      <c r="B140" s="70"/>
      <c r="C140" s="88" t="s">
        <v>1119</v>
      </c>
      <c r="D140" s="88">
        <v>2</v>
      </c>
      <c r="E140" s="88">
        <v>2.1</v>
      </c>
      <c r="F140" s="88" t="s">
        <v>655</v>
      </c>
      <c r="G140" s="76" t="s">
        <v>1120</v>
      </c>
      <c r="H140" s="76" t="s">
        <v>1121</v>
      </c>
      <c r="I140" s="76" t="s">
        <v>560</v>
      </c>
      <c r="J140" s="71">
        <v>1219951.26</v>
      </c>
      <c r="K140" s="71">
        <v>1036958.56</v>
      </c>
      <c r="L140" s="71">
        <v>518452.94</v>
      </c>
      <c r="M140" s="71">
        <f t="shared" si="0"/>
        <v>518505.62000000005</v>
      </c>
      <c r="N140" s="71" t="s">
        <v>1122</v>
      </c>
    </row>
    <row r="141" spans="1:14" ht="148.5">
      <c r="A141" s="70">
        <v>137</v>
      </c>
      <c r="B141" s="70"/>
      <c r="C141" s="88" t="s">
        <v>1123</v>
      </c>
      <c r="D141" s="88">
        <v>2</v>
      </c>
      <c r="E141" s="88">
        <v>2.1</v>
      </c>
      <c r="F141" s="88" t="s">
        <v>655</v>
      </c>
      <c r="G141" s="76" t="s">
        <v>1124</v>
      </c>
      <c r="H141" s="76" t="s">
        <v>1125</v>
      </c>
      <c r="I141" s="76" t="s">
        <v>590</v>
      </c>
      <c r="J141" s="71">
        <v>1410770</v>
      </c>
      <c r="K141" s="71">
        <v>1199154.49</v>
      </c>
      <c r="L141" s="71">
        <v>557598.4</v>
      </c>
      <c r="M141" s="71">
        <f t="shared" si="0"/>
        <v>641556.09</v>
      </c>
      <c r="N141" s="71" t="s">
        <v>1122</v>
      </c>
    </row>
    <row r="142" spans="1:14" ht="49.5">
      <c r="A142" s="70">
        <v>138</v>
      </c>
      <c r="B142" s="70"/>
      <c r="C142" s="88" t="s">
        <v>1126</v>
      </c>
      <c r="D142" s="88">
        <v>2</v>
      </c>
      <c r="E142" s="88">
        <v>2.1</v>
      </c>
      <c r="F142" s="88" t="s">
        <v>655</v>
      </c>
      <c r="G142" s="76" t="s">
        <v>1127</v>
      </c>
      <c r="H142" s="76" t="s">
        <v>1128</v>
      </c>
      <c r="I142" s="76" t="s">
        <v>590</v>
      </c>
      <c r="J142" s="71">
        <v>1097962.1000000001</v>
      </c>
      <c r="K142" s="71">
        <v>933267.78</v>
      </c>
      <c r="L142" s="71">
        <v>422111.58</v>
      </c>
      <c r="M142" s="71">
        <f t="shared" si="0"/>
        <v>511156.2</v>
      </c>
      <c r="N142" s="71" t="s">
        <v>1122</v>
      </c>
    </row>
    <row r="143" spans="1:14" ht="49.5">
      <c r="A143" s="70">
        <v>139</v>
      </c>
      <c r="B143" s="70"/>
      <c r="C143" s="88" t="s">
        <v>1129</v>
      </c>
      <c r="D143" s="88">
        <v>3</v>
      </c>
      <c r="E143" s="88">
        <v>3.1</v>
      </c>
      <c r="F143" s="88" t="s">
        <v>655</v>
      </c>
      <c r="G143" s="76" t="s">
        <v>1130</v>
      </c>
      <c r="H143" s="76" t="s">
        <v>1131</v>
      </c>
      <c r="I143" s="76" t="s">
        <v>560</v>
      </c>
      <c r="J143" s="71">
        <v>998815.75</v>
      </c>
      <c r="K143" s="71">
        <v>848993.36</v>
      </c>
      <c r="L143" s="71">
        <v>333023.33</v>
      </c>
      <c r="M143" s="71">
        <f t="shared" si="0"/>
        <v>515970.02999999997</v>
      </c>
      <c r="N143" s="71" t="s">
        <v>1122</v>
      </c>
    </row>
    <row r="144" spans="1:14" ht="16.5">
      <c r="A144" s="70">
        <v>140</v>
      </c>
      <c r="B144" s="70"/>
      <c r="C144" s="88" t="s">
        <v>1132</v>
      </c>
      <c r="D144" s="88">
        <v>2</v>
      </c>
      <c r="E144" s="88">
        <v>2.1</v>
      </c>
      <c r="F144" s="88" t="s">
        <v>655</v>
      </c>
      <c r="G144" s="76" t="s">
        <v>1133</v>
      </c>
      <c r="H144" s="76" t="s">
        <v>1134</v>
      </c>
      <c r="I144" s="76" t="s">
        <v>560</v>
      </c>
      <c r="J144" s="71">
        <v>1411373.15</v>
      </c>
      <c r="K144" s="71">
        <v>1199667.1599999999</v>
      </c>
      <c r="L144" s="71">
        <v>381685.93</v>
      </c>
      <c r="M144" s="71">
        <f t="shared" si="0"/>
        <v>817981.23</v>
      </c>
      <c r="N144" s="71" t="s">
        <v>1135</v>
      </c>
    </row>
    <row r="145" spans="1:14" ht="49.5">
      <c r="A145" s="70">
        <v>141</v>
      </c>
      <c r="B145" s="70"/>
      <c r="C145" s="88" t="s">
        <v>1136</v>
      </c>
      <c r="D145" s="88">
        <v>3</v>
      </c>
      <c r="E145" s="88">
        <v>3.1</v>
      </c>
      <c r="F145" s="88" t="s">
        <v>655</v>
      </c>
      <c r="G145" s="76" t="s">
        <v>1137</v>
      </c>
      <c r="H145" s="76" t="s">
        <v>1138</v>
      </c>
      <c r="I145" s="76" t="s">
        <v>560</v>
      </c>
      <c r="J145" s="71">
        <v>937151.73</v>
      </c>
      <c r="K145" s="71">
        <v>796578.96</v>
      </c>
      <c r="L145" s="71">
        <v>411379.72</v>
      </c>
      <c r="M145" s="71">
        <f t="shared" si="0"/>
        <v>385199.24</v>
      </c>
      <c r="N145" s="71" t="s">
        <v>1135</v>
      </c>
    </row>
    <row r="146" spans="1:14" ht="66">
      <c r="A146" s="70">
        <v>142</v>
      </c>
      <c r="B146" s="70"/>
      <c r="C146" s="88" t="s">
        <v>1139</v>
      </c>
      <c r="D146" s="88">
        <v>2</v>
      </c>
      <c r="E146" s="88">
        <v>2.1</v>
      </c>
      <c r="F146" s="88" t="s">
        <v>655</v>
      </c>
      <c r="G146" s="76" t="s">
        <v>1140</v>
      </c>
      <c r="H146" s="76" t="s">
        <v>1141</v>
      </c>
      <c r="I146" s="76" t="s">
        <v>560</v>
      </c>
      <c r="J146" s="71">
        <v>1483998.37</v>
      </c>
      <c r="K146" s="71">
        <v>1261398.6000000001</v>
      </c>
      <c r="L146" s="71">
        <f>K146-M146</f>
        <v>629019.6100000001</v>
      </c>
      <c r="M146" s="71">
        <v>632378.99</v>
      </c>
      <c r="N146" s="71" t="s">
        <v>1135</v>
      </c>
    </row>
    <row r="147" spans="1:14" ht="66">
      <c r="A147" s="70">
        <v>143</v>
      </c>
      <c r="B147" s="70"/>
      <c r="C147" s="88" t="s">
        <v>1142</v>
      </c>
      <c r="D147" s="88">
        <v>2</v>
      </c>
      <c r="E147" s="88">
        <v>2.1</v>
      </c>
      <c r="F147" s="88" t="s">
        <v>557</v>
      </c>
      <c r="G147" s="76" t="s">
        <v>1143</v>
      </c>
      <c r="H147" s="76" t="s">
        <v>1144</v>
      </c>
      <c r="I147" s="76" t="s">
        <v>590</v>
      </c>
      <c r="J147" s="71">
        <v>506313.73</v>
      </c>
      <c r="K147" s="71">
        <v>430366.65</v>
      </c>
      <c r="L147" s="71">
        <v>275149.02</v>
      </c>
      <c r="M147" s="71">
        <f t="shared" ref="M147:M158" si="1">K147-L147</f>
        <v>155217.63</v>
      </c>
      <c r="N147" s="71" t="s">
        <v>1145</v>
      </c>
    </row>
    <row r="148" spans="1:14" ht="115.5">
      <c r="A148" s="70">
        <v>144</v>
      </c>
      <c r="B148" s="70"/>
      <c r="C148" s="88" t="s">
        <v>1146</v>
      </c>
      <c r="D148" s="88">
        <v>2</v>
      </c>
      <c r="E148" s="88">
        <v>2.1</v>
      </c>
      <c r="F148" s="88" t="s">
        <v>655</v>
      </c>
      <c r="G148" s="76" t="s">
        <v>1147</v>
      </c>
      <c r="H148" s="76" t="s">
        <v>1148</v>
      </c>
      <c r="I148" s="76" t="s">
        <v>560</v>
      </c>
      <c r="J148" s="71">
        <v>1487271.41</v>
      </c>
      <c r="K148" s="71">
        <v>1264180.69</v>
      </c>
      <c r="L148" s="71">
        <v>488702.95</v>
      </c>
      <c r="M148" s="71">
        <f t="shared" si="1"/>
        <v>775477.74</v>
      </c>
      <c r="N148" s="71" t="s">
        <v>1145</v>
      </c>
    </row>
    <row r="149" spans="1:14" ht="82.5">
      <c r="A149" s="70">
        <v>145</v>
      </c>
      <c r="B149" s="70"/>
      <c r="C149" s="88" t="s">
        <v>1149</v>
      </c>
      <c r="D149" s="88">
        <v>2</v>
      </c>
      <c r="E149" s="88">
        <v>2.1</v>
      </c>
      <c r="F149" s="88" t="s">
        <v>557</v>
      </c>
      <c r="G149" s="76" t="s">
        <v>1150</v>
      </c>
      <c r="H149" s="76" t="s">
        <v>1151</v>
      </c>
      <c r="I149" s="76" t="s">
        <v>590</v>
      </c>
      <c r="J149" s="71">
        <v>360279.12</v>
      </c>
      <c r="K149" s="71">
        <v>306237.24</v>
      </c>
      <c r="L149" s="71">
        <v>160472.06</v>
      </c>
      <c r="M149" s="71">
        <f t="shared" si="1"/>
        <v>145765.18</v>
      </c>
      <c r="N149" s="71" t="s">
        <v>1145</v>
      </c>
    </row>
    <row r="150" spans="1:14" ht="198">
      <c r="A150" s="70">
        <v>146</v>
      </c>
      <c r="B150" s="70"/>
      <c r="C150" s="88" t="s">
        <v>1152</v>
      </c>
      <c r="D150" s="88">
        <v>1</v>
      </c>
      <c r="E150" s="88">
        <v>1.2</v>
      </c>
      <c r="F150" s="88" t="s">
        <v>655</v>
      </c>
      <c r="G150" s="76" t="s">
        <v>1153</v>
      </c>
      <c r="H150" s="76" t="s">
        <v>1154</v>
      </c>
      <c r="I150" s="76" t="s">
        <v>560</v>
      </c>
      <c r="J150" s="71">
        <v>5699612.8700000001</v>
      </c>
      <c r="K150" s="71">
        <v>4844670.93</v>
      </c>
      <c r="L150" s="71">
        <v>2249003.04</v>
      </c>
      <c r="M150" s="71">
        <f t="shared" si="1"/>
        <v>2595667.8899999997</v>
      </c>
      <c r="N150" s="71" t="s">
        <v>1155</v>
      </c>
    </row>
    <row r="151" spans="1:14" ht="115.5">
      <c r="A151" s="70">
        <v>147</v>
      </c>
      <c r="B151" s="70"/>
      <c r="C151" s="88" t="s">
        <v>1156</v>
      </c>
      <c r="D151" s="88">
        <v>2</v>
      </c>
      <c r="E151" s="88">
        <v>2.1</v>
      </c>
      <c r="F151" s="88" t="s">
        <v>557</v>
      </c>
      <c r="G151" s="76" t="s">
        <v>1157</v>
      </c>
      <c r="H151" s="76" t="s">
        <v>1158</v>
      </c>
      <c r="I151" s="76" t="s">
        <v>590</v>
      </c>
      <c r="J151" s="71">
        <v>498151.73</v>
      </c>
      <c r="K151" s="71">
        <v>423428.96</v>
      </c>
      <c r="L151" s="71">
        <v>294903.92</v>
      </c>
      <c r="M151" s="71">
        <f t="shared" si="1"/>
        <v>128525.04000000004</v>
      </c>
      <c r="N151" s="71" t="s">
        <v>1155</v>
      </c>
    </row>
    <row r="152" spans="1:14" ht="115.5">
      <c r="A152" s="70">
        <v>148</v>
      </c>
      <c r="B152" s="70"/>
      <c r="C152" s="88" t="s">
        <v>1159</v>
      </c>
      <c r="D152" s="88">
        <v>3</v>
      </c>
      <c r="E152" s="88">
        <v>3.1</v>
      </c>
      <c r="F152" s="88" t="s">
        <v>655</v>
      </c>
      <c r="G152" s="76" t="s">
        <v>1160</v>
      </c>
      <c r="H152" s="76" t="s">
        <v>1161</v>
      </c>
      <c r="I152" s="76" t="s">
        <v>560</v>
      </c>
      <c r="J152" s="71">
        <v>987468.06</v>
      </c>
      <c r="K152" s="71">
        <v>839347.84</v>
      </c>
      <c r="L152" s="71">
        <v>414727.91</v>
      </c>
      <c r="M152" s="71">
        <f t="shared" si="1"/>
        <v>424619.93</v>
      </c>
      <c r="N152" s="71" t="s">
        <v>1155</v>
      </c>
    </row>
    <row r="153" spans="1:14" ht="33">
      <c r="A153" s="70">
        <v>149</v>
      </c>
      <c r="B153" s="70"/>
      <c r="C153" s="88" t="s">
        <v>1162</v>
      </c>
      <c r="D153" s="88">
        <v>2</v>
      </c>
      <c r="E153" s="88">
        <v>2.1</v>
      </c>
      <c r="F153" s="88" t="s">
        <v>557</v>
      </c>
      <c r="G153" s="76" t="s">
        <v>1163</v>
      </c>
      <c r="H153" s="76" t="s">
        <v>1138</v>
      </c>
      <c r="I153" s="76" t="s">
        <v>560</v>
      </c>
      <c r="J153" s="71">
        <v>495103.46</v>
      </c>
      <c r="K153" s="71">
        <v>420837.93</v>
      </c>
      <c r="L153" s="71">
        <v>214055.8</v>
      </c>
      <c r="M153" s="71">
        <f t="shared" si="1"/>
        <v>206782.13</v>
      </c>
      <c r="N153" s="71" t="s">
        <v>1164</v>
      </c>
    </row>
    <row r="154" spans="1:14" ht="49.5">
      <c r="A154" s="70">
        <v>150</v>
      </c>
      <c r="B154" s="70"/>
      <c r="C154" s="88" t="s">
        <v>1165</v>
      </c>
      <c r="D154" s="88">
        <v>2</v>
      </c>
      <c r="E154" s="88">
        <v>2.1</v>
      </c>
      <c r="F154" s="88" t="s">
        <v>655</v>
      </c>
      <c r="G154" s="76" t="s">
        <v>1166</v>
      </c>
      <c r="H154" s="76" t="s">
        <v>1167</v>
      </c>
      <c r="I154" s="76" t="s">
        <v>590</v>
      </c>
      <c r="J154" s="71">
        <v>1473253.99</v>
      </c>
      <c r="K154" s="71">
        <v>1252265.8700000001</v>
      </c>
      <c r="L154" s="71">
        <v>1098851.8899999999</v>
      </c>
      <c r="M154" s="71">
        <f t="shared" si="1"/>
        <v>153413.98000000021</v>
      </c>
      <c r="N154" s="71" t="s">
        <v>1168</v>
      </c>
    </row>
    <row r="155" spans="1:14" ht="49.5">
      <c r="A155" s="70">
        <v>151</v>
      </c>
      <c r="B155" s="70"/>
      <c r="C155" s="88" t="s">
        <v>1169</v>
      </c>
      <c r="D155" s="88">
        <v>2</v>
      </c>
      <c r="E155" s="88">
        <v>2.1</v>
      </c>
      <c r="F155" s="88" t="s">
        <v>557</v>
      </c>
      <c r="G155" s="76" t="s">
        <v>1170</v>
      </c>
      <c r="H155" s="76" t="s">
        <v>1171</v>
      </c>
      <c r="I155" s="76" t="s">
        <v>560</v>
      </c>
      <c r="J155" s="71">
        <v>486028.75</v>
      </c>
      <c r="K155" s="71">
        <v>413124.43</v>
      </c>
      <c r="L155" s="71">
        <v>163047.82</v>
      </c>
      <c r="M155" s="71">
        <f t="shared" si="1"/>
        <v>250076.61</v>
      </c>
      <c r="N155" s="71" t="s">
        <v>1172</v>
      </c>
    </row>
    <row r="156" spans="1:14" ht="115.5">
      <c r="A156" s="70">
        <v>152</v>
      </c>
      <c r="B156" s="70"/>
      <c r="C156" s="88" t="s">
        <v>1173</v>
      </c>
      <c r="D156" s="88">
        <v>2</v>
      </c>
      <c r="E156" s="88">
        <v>2.1</v>
      </c>
      <c r="F156" s="88" t="s">
        <v>557</v>
      </c>
      <c r="G156" s="76" t="s">
        <v>1174</v>
      </c>
      <c r="H156" s="76" t="s">
        <v>1175</v>
      </c>
      <c r="I156" s="76" t="s">
        <v>560</v>
      </c>
      <c r="J156" s="71">
        <v>508730.23</v>
      </c>
      <c r="K156" s="71">
        <v>432420.68</v>
      </c>
      <c r="L156" s="71">
        <v>207051.16</v>
      </c>
      <c r="M156" s="71">
        <f t="shared" si="1"/>
        <v>225369.52</v>
      </c>
      <c r="N156" s="71" t="s">
        <v>1176</v>
      </c>
    </row>
    <row r="157" spans="1:14" ht="132">
      <c r="A157" s="70">
        <v>153</v>
      </c>
      <c r="B157" s="70"/>
      <c r="C157" s="88" t="s">
        <v>1177</v>
      </c>
      <c r="D157" s="88">
        <v>2</v>
      </c>
      <c r="E157" s="88">
        <v>2.1</v>
      </c>
      <c r="F157" s="88" t="s">
        <v>557</v>
      </c>
      <c r="G157" s="76" t="s">
        <v>1178</v>
      </c>
      <c r="H157" s="76" t="s">
        <v>1179</v>
      </c>
      <c r="I157" s="76" t="s">
        <v>560</v>
      </c>
      <c r="J157" s="71">
        <v>211000.5</v>
      </c>
      <c r="K157" s="71">
        <v>179350.42</v>
      </c>
      <c r="L157" s="71">
        <v>66404.649999999994</v>
      </c>
      <c r="M157" s="71">
        <f t="shared" si="1"/>
        <v>112945.77000000002</v>
      </c>
      <c r="N157" s="71" t="s">
        <v>1180</v>
      </c>
    </row>
    <row r="158" spans="1:14" ht="115.5">
      <c r="A158" s="70">
        <v>154</v>
      </c>
      <c r="B158" s="70"/>
      <c r="C158" s="88" t="s">
        <v>1181</v>
      </c>
      <c r="D158" s="88">
        <v>2</v>
      </c>
      <c r="E158" s="88">
        <v>2.1</v>
      </c>
      <c r="F158" s="88" t="s">
        <v>557</v>
      </c>
      <c r="G158" s="76" t="s">
        <v>1182</v>
      </c>
      <c r="H158" s="76" t="s">
        <v>1183</v>
      </c>
      <c r="I158" s="76" t="s">
        <v>560</v>
      </c>
      <c r="J158" s="71">
        <v>475700.38</v>
      </c>
      <c r="K158" s="71">
        <v>404345.32</v>
      </c>
      <c r="L158" s="71">
        <v>150428.07</v>
      </c>
      <c r="M158" s="71">
        <f t="shared" si="1"/>
        <v>253917.25</v>
      </c>
      <c r="N158" s="71" t="s">
        <v>1184</v>
      </c>
    </row>
    <row r="159" spans="1:14" ht="132">
      <c r="A159" s="70">
        <v>155</v>
      </c>
      <c r="B159" s="70"/>
      <c r="C159" s="88" t="s">
        <v>1185</v>
      </c>
      <c r="D159" s="88">
        <v>2</v>
      </c>
      <c r="E159" s="88">
        <v>2.1</v>
      </c>
      <c r="F159" s="88" t="s">
        <v>557</v>
      </c>
      <c r="G159" s="76" t="s">
        <v>1186</v>
      </c>
      <c r="H159" s="76" t="s">
        <v>1187</v>
      </c>
      <c r="I159" s="76" t="s">
        <v>560</v>
      </c>
      <c r="J159" s="71">
        <v>479655.05</v>
      </c>
      <c r="K159" s="71">
        <v>407706.78</v>
      </c>
      <c r="L159" s="71">
        <v>112439.45</v>
      </c>
      <c r="M159" s="71">
        <f>K159-L159</f>
        <v>295267.33</v>
      </c>
      <c r="N159" s="71" t="s">
        <v>1188</v>
      </c>
    </row>
    <row r="160" spans="1:14" ht="99">
      <c r="A160" s="70">
        <v>156</v>
      </c>
      <c r="B160" s="70"/>
      <c r="C160" s="88" t="s">
        <v>1189</v>
      </c>
      <c r="D160" s="88">
        <v>2</v>
      </c>
      <c r="E160" s="88">
        <v>2.1</v>
      </c>
      <c r="F160" s="88" t="s">
        <v>655</v>
      </c>
      <c r="G160" s="76" t="s">
        <v>1190</v>
      </c>
      <c r="H160" s="76" t="s">
        <v>565</v>
      </c>
      <c r="I160" s="76" t="s">
        <v>560</v>
      </c>
      <c r="J160" s="71">
        <v>1499902.7</v>
      </c>
      <c r="K160" s="71">
        <v>1274917.29</v>
      </c>
      <c r="L160" s="71">
        <v>749914.06</v>
      </c>
      <c r="M160" s="71">
        <v>749988.64</v>
      </c>
      <c r="N160" s="71" t="s">
        <v>1191</v>
      </c>
    </row>
    <row r="161" spans="1:14" ht="66">
      <c r="A161" s="70">
        <v>157</v>
      </c>
      <c r="B161" s="70"/>
      <c r="C161" s="88" t="s">
        <v>1192</v>
      </c>
      <c r="D161" s="88">
        <v>2</v>
      </c>
      <c r="E161" s="88">
        <v>2.1</v>
      </c>
      <c r="F161" s="88" t="s">
        <v>655</v>
      </c>
      <c r="G161" s="76" t="s">
        <v>1193</v>
      </c>
      <c r="H161" s="76" t="s">
        <v>1194</v>
      </c>
      <c r="I161" s="76" t="s">
        <v>560</v>
      </c>
      <c r="J161" s="71">
        <v>1499991.21</v>
      </c>
      <c r="K161" s="71">
        <v>1274992.51</v>
      </c>
      <c r="L161" s="71">
        <v>377582.43</v>
      </c>
      <c r="M161" s="71">
        <f>K161-L161</f>
        <v>897410.08000000007</v>
      </c>
      <c r="N161" s="71" t="s">
        <v>1195</v>
      </c>
    </row>
    <row r="162" spans="1:14" ht="165">
      <c r="A162" s="70">
        <v>158</v>
      </c>
      <c r="B162" s="70"/>
      <c r="C162" s="88" t="s">
        <v>1196</v>
      </c>
      <c r="D162" s="88">
        <v>5</v>
      </c>
      <c r="E162" s="88">
        <v>5.0999999999999996</v>
      </c>
      <c r="F162" s="88" t="s">
        <v>655</v>
      </c>
      <c r="G162" s="76" t="s">
        <v>1197</v>
      </c>
      <c r="H162" s="76" t="s">
        <v>1198</v>
      </c>
      <c r="I162" s="76" t="s">
        <v>560</v>
      </c>
      <c r="J162" s="71">
        <v>1081938.54</v>
      </c>
      <c r="K162" s="71">
        <v>919647.75</v>
      </c>
      <c r="L162" s="71">
        <v>101840.82</v>
      </c>
      <c r="M162" s="71">
        <f>K162-L162</f>
        <v>817806.92999999993</v>
      </c>
      <c r="N162" s="71" t="s">
        <v>1199</v>
      </c>
    </row>
    <row r="163" spans="1:14" ht="82.5">
      <c r="A163" s="70">
        <v>159</v>
      </c>
      <c r="B163" s="70"/>
      <c r="C163" s="88" t="s">
        <v>1200</v>
      </c>
      <c r="D163" s="88">
        <v>3</v>
      </c>
      <c r="E163" s="88">
        <v>3.1</v>
      </c>
      <c r="F163" s="88" t="s">
        <v>655</v>
      </c>
      <c r="G163" s="76" t="s">
        <v>1201</v>
      </c>
      <c r="H163" s="76" t="s">
        <v>1202</v>
      </c>
      <c r="I163" s="76" t="s">
        <v>560</v>
      </c>
      <c r="J163" s="71">
        <v>800216.17</v>
      </c>
      <c r="K163" s="71">
        <v>518237.11</v>
      </c>
      <c r="L163" s="71">
        <v>239682.2</v>
      </c>
      <c r="M163" s="71">
        <f>K163-L163</f>
        <v>278554.90999999997</v>
      </c>
      <c r="N163" s="71" t="s">
        <v>1203</v>
      </c>
    </row>
    <row r="164" spans="1:14" ht="66">
      <c r="A164" s="70">
        <v>160</v>
      </c>
      <c r="B164" s="70"/>
      <c r="C164" s="88" t="s">
        <v>1204</v>
      </c>
      <c r="D164" s="88">
        <v>1</v>
      </c>
      <c r="E164" s="88">
        <v>1.1000000000000001</v>
      </c>
      <c r="F164" s="88" t="s">
        <v>655</v>
      </c>
      <c r="G164" s="76" t="s">
        <v>1205</v>
      </c>
      <c r="H164" s="76" t="s">
        <v>1206</v>
      </c>
      <c r="I164" s="76" t="s">
        <v>590</v>
      </c>
      <c r="J164" s="71">
        <v>7669032.9500000002</v>
      </c>
      <c r="K164" s="71">
        <v>6518678</v>
      </c>
      <c r="L164" s="71">
        <v>3645129.5</v>
      </c>
      <c r="M164" s="71">
        <f>K164-L164</f>
        <v>2873548.5</v>
      </c>
      <c r="N164" s="71" t="s">
        <v>1207</v>
      </c>
    </row>
    <row r="165" spans="1:14" ht="99">
      <c r="A165" s="70">
        <v>161</v>
      </c>
      <c r="B165" s="70"/>
      <c r="C165" s="88" t="s">
        <v>1208</v>
      </c>
      <c r="D165" s="88">
        <v>1</v>
      </c>
      <c r="E165" s="88">
        <v>1.2</v>
      </c>
      <c r="F165" s="88" t="s">
        <v>655</v>
      </c>
      <c r="G165" s="76" t="s">
        <v>1209</v>
      </c>
      <c r="H165" s="76" t="s">
        <v>1210</v>
      </c>
      <c r="I165" s="76" t="s">
        <v>590</v>
      </c>
      <c r="J165" s="71">
        <v>5946041.7599999998</v>
      </c>
      <c r="K165" s="71">
        <v>5054135.4800000004</v>
      </c>
      <c r="L165" s="71">
        <f>K165-M165</f>
        <v>3054136.16</v>
      </c>
      <c r="M165" s="71">
        <v>1999999.32</v>
      </c>
      <c r="N165" s="71" t="s">
        <v>1211</v>
      </c>
    </row>
    <row r="166" spans="1:14" ht="99">
      <c r="A166" s="70">
        <v>162</v>
      </c>
      <c r="B166" s="70"/>
      <c r="C166" s="88" t="s">
        <v>1212</v>
      </c>
      <c r="D166" s="88">
        <v>1</v>
      </c>
      <c r="E166" s="88">
        <v>1.1000000000000001</v>
      </c>
      <c r="F166" s="88" t="s">
        <v>655</v>
      </c>
      <c r="G166" s="76" t="s">
        <v>1213</v>
      </c>
      <c r="H166" s="76" t="s">
        <v>1214</v>
      </c>
      <c r="I166" s="76" t="s">
        <v>590</v>
      </c>
      <c r="J166" s="71">
        <v>7049095.8700000001</v>
      </c>
      <c r="K166" s="71">
        <v>5991731.4800000004</v>
      </c>
      <c r="L166" s="71">
        <v>2961909.66</v>
      </c>
      <c r="M166" s="71">
        <v>3029821.82</v>
      </c>
      <c r="N166" s="71" t="s">
        <v>1215</v>
      </c>
    </row>
    <row r="167" spans="1:14" ht="99">
      <c r="A167" s="70">
        <v>163</v>
      </c>
      <c r="B167" s="70"/>
      <c r="C167" s="88" t="s">
        <v>1216</v>
      </c>
      <c r="D167" s="88">
        <v>5</v>
      </c>
      <c r="E167" s="88">
        <v>5.0999999999999996</v>
      </c>
      <c r="F167" s="88" t="s">
        <v>655</v>
      </c>
      <c r="G167" s="76" t="s">
        <v>1217</v>
      </c>
      <c r="H167" s="76" t="s">
        <v>1218</v>
      </c>
      <c r="I167" s="76" t="s">
        <v>560</v>
      </c>
      <c r="J167" s="71">
        <v>1450529.96</v>
      </c>
      <c r="K167" s="71">
        <v>1232950.46</v>
      </c>
      <c r="L167" s="71">
        <v>592837.48</v>
      </c>
      <c r="M167" s="71">
        <v>640112.98</v>
      </c>
      <c r="N167" s="71" t="s">
        <v>1219</v>
      </c>
    </row>
    <row r="168" spans="1:14" ht="148.5">
      <c r="A168" s="70">
        <v>164</v>
      </c>
      <c r="B168" s="70"/>
      <c r="C168" s="88" t="s">
        <v>1220</v>
      </c>
      <c r="D168" s="88">
        <v>2</v>
      </c>
      <c r="E168" s="88">
        <v>2.1</v>
      </c>
      <c r="F168" s="88" t="s">
        <v>655</v>
      </c>
      <c r="G168" s="76" t="s">
        <v>1221</v>
      </c>
      <c r="H168" s="76" t="s">
        <v>1222</v>
      </c>
      <c r="I168" s="76" t="s">
        <v>560</v>
      </c>
      <c r="J168" s="71">
        <v>419379.44</v>
      </c>
      <c r="K168" s="71">
        <v>356472.52</v>
      </c>
      <c r="L168" s="71">
        <v>169397.91</v>
      </c>
      <c r="M168" s="71">
        <v>187074.61</v>
      </c>
      <c r="N168" s="71" t="s">
        <v>1223</v>
      </c>
    </row>
    <row r="169" spans="1:14" ht="66">
      <c r="A169" s="70">
        <v>165</v>
      </c>
      <c r="B169" s="70"/>
      <c r="C169" s="88" t="s">
        <v>1224</v>
      </c>
      <c r="D169" s="88">
        <v>1</v>
      </c>
      <c r="E169" s="88">
        <v>1.1000000000000001</v>
      </c>
      <c r="F169" s="88" t="s">
        <v>655</v>
      </c>
      <c r="G169" s="76" t="s">
        <v>1225</v>
      </c>
      <c r="H169" s="76" t="s">
        <v>1053</v>
      </c>
      <c r="I169" s="76" t="s">
        <v>590</v>
      </c>
      <c r="J169" s="71">
        <v>4945538.25</v>
      </c>
      <c r="K169" s="71">
        <v>4203707.51</v>
      </c>
      <c r="L169" s="71">
        <v>2225552.1</v>
      </c>
      <c r="M169" s="71">
        <v>1978155.41</v>
      </c>
      <c r="N169" s="71" t="s">
        <v>1226</v>
      </c>
    </row>
    <row r="170" spans="1:14" ht="33">
      <c r="A170" s="70">
        <v>166</v>
      </c>
      <c r="B170" s="70"/>
      <c r="C170" s="88" t="s">
        <v>1227</v>
      </c>
      <c r="D170" s="88">
        <v>3</v>
      </c>
      <c r="E170" s="88">
        <v>3.1</v>
      </c>
      <c r="F170" s="88" t="s">
        <v>557</v>
      </c>
      <c r="G170" s="76" t="s">
        <v>1228</v>
      </c>
      <c r="H170" s="76" t="s">
        <v>1229</v>
      </c>
      <c r="I170" s="76" t="s">
        <v>560</v>
      </c>
      <c r="J170" s="71">
        <v>348686.88</v>
      </c>
      <c r="K170" s="71">
        <v>296383.83</v>
      </c>
      <c r="L170" s="71">
        <v>95650.92</v>
      </c>
      <c r="M170" s="71">
        <f>K170-L170</f>
        <v>200732.91000000003</v>
      </c>
      <c r="N170" s="71" t="s">
        <v>1230</v>
      </c>
    </row>
    <row r="171" spans="1:14" ht="132">
      <c r="A171" s="70">
        <v>167</v>
      </c>
      <c r="B171" s="70"/>
      <c r="C171" s="88" t="s">
        <v>1231</v>
      </c>
      <c r="D171" s="88">
        <v>1</v>
      </c>
      <c r="E171" s="88">
        <v>1.1000000000000001</v>
      </c>
      <c r="F171" s="88" t="s">
        <v>655</v>
      </c>
      <c r="G171" s="76" t="s">
        <v>1232</v>
      </c>
      <c r="H171" s="76" t="s">
        <v>1233</v>
      </c>
      <c r="I171" s="76" t="s">
        <v>560</v>
      </c>
      <c r="J171" s="71">
        <v>4769687.25</v>
      </c>
      <c r="K171" s="71">
        <v>4054234.14</v>
      </c>
      <c r="L171" s="71">
        <v>587839.43000000005</v>
      </c>
      <c r="M171" s="71">
        <f>K171-L171</f>
        <v>3466394.71</v>
      </c>
      <c r="N171" s="71" t="s">
        <v>253</v>
      </c>
    </row>
    <row r="172" spans="1:14" ht="82.5">
      <c r="A172" s="70">
        <v>168</v>
      </c>
      <c r="B172" s="70"/>
      <c r="C172" s="88" t="s">
        <v>1234</v>
      </c>
      <c r="D172" s="88">
        <v>3</v>
      </c>
      <c r="E172" s="88">
        <v>3.1</v>
      </c>
      <c r="F172" s="88" t="s">
        <v>557</v>
      </c>
      <c r="G172" s="76" t="s">
        <v>1235</v>
      </c>
      <c r="H172" s="76" t="s">
        <v>1236</v>
      </c>
      <c r="I172" s="76" t="s">
        <v>560</v>
      </c>
      <c r="J172" s="71">
        <v>278390.69</v>
      </c>
      <c r="K172" s="71">
        <v>236632.07</v>
      </c>
      <c r="L172" s="71">
        <v>114248.05</v>
      </c>
      <c r="M172" s="71">
        <v>122384.02</v>
      </c>
      <c r="N172" s="71" t="s">
        <v>1237</v>
      </c>
    </row>
    <row r="173" spans="1:14" ht="99">
      <c r="A173" s="70">
        <v>169</v>
      </c>
      <c r="B173" s="70"/>
      <c r="C173" s="88" t="s">
        <v>2392</v>
      </c>
      <c r="D173" s="88">
        <v>1</v>
      </c>
      <c r="E173" s="88">
        <v>1.1000000000000001</v>
      </c>
      <c r="F173" s="88" t="s">
        <v>655</v>
      </c>
      <c r="G173" s="76" t="s">
        <v>1240</v>
      </c>
      <c r="H173" s="76" t="s">
        <v>1239</v>
      </c>
      <c r="I173" s="76" t="s">
        <v>560</v>
      </c>
      <c r="J173" s="71">
        <v>7737783.7999999998</v>
      </c>
      <c r="K173" s="71">
        <v>6577116.2199999997</v>
      </c>
      <c r="L173" s="71">
        <v>3399999.89</v>
      </c>
      <c r="M173" s="71">
        <v>3177116.33</v>
      </c>
      <c r="N173" s="71" t="s">
        <v>2393</v>
      </c>
    </row>
    <row r="174" spans="1:14" ht="66">
      <c r="A174" s="70">
        <v>170</v>
      </c>
      <c r="B174" s="70"/>
      <c r="C174" s="27" t="s">
        <v>516</v>
      </c>
      <c r="D174" s="88">
        <v>3</v>
      </c>
      <c r="E174" s="88">
        <v>3.1</v>
      </c>
      <c r="F174" s="88" t="s">
        <v>655</v>
      </c>
      <c r="G174" s="76" t="s">
        <v>517</v>
      </c>
      <c r="H174" s="76" t="s">
        <v>2549</v>
      </c>
      <c r="I174" s="76" t="s">
        <v>590</v>
      </c>
      <c r="J174" s="71">
        <v>994135.1</v>
      </c>
      <c r="K174" s="71">
        <v>845014.81</v>
      </c>
      <c r="L174" s="71">
        <v>526101.65</v>
      </c>
      <c r="M174" s="71">
        <v>318913.15999999997</v>
      </c>
      <c r="N174" s="71" t="s">
        <v>2550</v>
      </c>
    </row>
    <row r="175" spans="1:14" ht="60">
      <c r="A175" s="70">
        <v>171</v>
      </c>
      <c r="B175" s="370"/>
      <c r="C175" s="88" t="s">
        <v>2885</v>
      </c>
      <c r="D175" s="88">
        <v>3</v>
      </c>
      <c r="E175" s="88">
        <v>3.1</v>
      </c>
      <c r="F175" s="88" t="s">
        <v>655</v>
      </c>
      <c r="G175" s="369" t="s">
        <v>2608</v>
      </c>
      <c r="H175" s="1" t="s">
        <v>993</v>
      </c>
      <c r="I175" s="76" t="s">
        <v>590</v>
      </c>
      <c r="J175" s="71">
        <v>941964.13</v>
      </c>
      <c r="K175" s="71">
        <v>800669.5</v>
      </c>
      <c r="L175" s="71">
        <v>396443.8</v>
      </c>
      <c r="M175" s="71">
        <v>404225.7</v>
      </c>
      <c r="N175" s="71" t="s">
        <v>2655</v>
      </c>
    </row>
    <row r="176" spans="1:14" ht="99">
      <c r="A176" s="70">
        <v>172</v>
      </c>
      <c r="B176" s="370"/>
      <c r="C176" s="88" t="s">
        <v>2844</v>
      </c>
      <c r="D176" s="88">
        <v>5</v>
      </c>
      <c r="E176" s="88">
        <v>5.0999999999999996</v>
      </c>
      <c r="F176" s="88" t="s">
        <v>655</v>
      </c>
      <c r="G176" s="76" t="s">
        <v>2846</v>
      </c>
      <c r="H176" s="76" t="s">
        <v>2845</v>
      </c>
      <c r="I176" s="76" t="s">
        <v>590</v>
      </c>
      <c r="J176" s="71">
        <v>811253.08</v>
      </c>
      <c r="K176" s="71">
        <v>689565.11</v>
      </c>
      <c r="L176" s="71">
        <v>522518.88</v>
      </c>
      <c r="M176" s="71">
        <v>167046.23000000001</v>
      </c>
      <c r="N176" s="71" t="s">
        <v>2886</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41" zoomScale="92" zoomScaleNormal="92" workbookViewId="0">
      <selection activeCell="J55" sqref="J55"/>
    </sheetView>
  </sheetViews>
  <sheetFormatPr defaultRowHeight="15"/>
  <cols>
    <col min="1" max="1" width="7.5703125" style="26" customWidth="1"/>
    <col min="2" max="2" width="13.42578125" style="26" customWidth="1"/>
    <col min="3" max="3" width="17.42578125" style="26" customWidth="1"/>
    <col min="4" max="4" width="16.5703125" style="26" customWidth="1"/>
    <col min="5" max="6" width="14.5703125" style="26" customWidth="1"/>
    <col min="7" max="7" width="31.42578125" style="26" customWidth="1"/>
    <col min="8" max="8" width="15.42578125" style="26" customWidth="1"/>
    <col min="9" max="9" width="34.42578125" style="26" customWidth="1"/>
    <col min="10" max="10" width="22.5703125" style="26" customWidth="1"/>
    <col min="11" max="11" width="28.42578125" style="26" customWidth="1"/>
    <col min="12" max="12" width="19" style="26" customWidth="1"/>
  </cols>
  <sheetData>
    <row r="1" spans="1:15">
      <c r="A1" s="850" t="s">
        <v>2493</v>
      </c>
      <c r="B1" s="850"/>
      <c r="C1" s="850"/>
      <c r="D1" s="850"/>
      <c r="E1" s="850"/>
      <c r="F1" s="850"/>
      <c r="G1" s="850"/>
      <c r="H1" s="850"/>
      <c r="I1" s="850"/>
      <c r="J1" s="850"/>
      <c r="K1" s="850"/>
    </row>
    <row r="3" spans="1:15" ht="30">
      <c r="A3" s="24" t="s">
        <v>0</v>
      </c>
      <c r="B3" s="24" t="s">
        <v>9</v>
      </c>
      <c r="C3" s="24" t="s">
        <v>1</v>
      </c>
      <c r="D3" s="24" t="s">
        <v>2</v>
      </c>
      <c r="E3" s="24" t="s">
        <v>14</v>
      </c>
      <c r="F3" s="24" t="s">
        <v>15</v>
      </c>
      <c r="G3" s="24" t="s">
        <v>3</v>
      </c>
      <c r="H3" s="24"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43617</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43619</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43639</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43661</v>
      </c>
      <c r="L10" s="11">
        <v>43643</v>
      </c>
    </row>
    <row r="11" spans="1:15" s="15" customFormat="1" ht="45"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43676</v>
      </c>
      <c r="L12" s="11">
        <v>43675</v>
      </c>
    </row>
    <row r="13" spans="1:15" s="15" customFormat="1" ht="60" hidden="1">
      <c r="A13" s="8">
        <v>10</v>
      </c>
      <c r="B13" s="9" t="s">
        <v>50</v>
      </c>
      <c r="C13" s="8" t="s">
        <v>54</v>
      </c>
      <c r="D13" s="8" t="s">
        <v>55</v>
      </c>
      <c r="E13" s="8" t="s">
        <v>56</v>
      </c>
      <c r="F13" s="8"/>
      <c r="G13" s="9" t="s">
        <v>51</v>
      </c>
      <c r="H13" s="10">
        <v>424903.22000000003</v>
      </c>
      <c r="I13" s="11">
        <v>43615</v>
      </c>
      <c r="J13" s="8" t="s">
        <v>103</v>
      </c>
      <c r="K13" s="11">
        <v>43676</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43676</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43645</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43676</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43680</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43687</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43687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8">
        <v>18</v>
      </c>
      <c r="B21" s="13" t="s">
        <v>89</v>
      </c>
      <c r="C21" s="13" t="s">
        <v>86</v>
      </c>
      <c r="D21" s="13" t="s">
        <v>87</v>
      </c>
      <c r="E21" s="13" t="s">
        <v>88</v>
      </c>
      <c r="F21" s="13"/>
      <c r="G21" s="13" t="s">
        <v>80</v>
      </c>
      <c r="H21" s="10">
        <v>665303.61</v>
      </c>
      <c r="I21" s="11">
        <v>43634</v>
      </c>
      <c r="J21" s="8" t="s">
        <v>103</v>
      </c>
      <c r="K21" s="11">
        <v>43691</v>
      </c>
      <c r="L21" s="13" t="s">
        <v>133</v>
      </c>
    </row>
    <row r="22" spans="1:12" s="15" customFormat="1" ht="75" hidden="1">
      <c r="A22" s="8">
        <v>19</v>
      </c>
      <c r="B22" s="13" t="s">
        <v>90</v>
      </c>
      <c r="C22" s="13" t="s">
        <v>91</v>
      </c>
      <c r="D22" s="13" t="s">
        <v>92</v>
      </c>
      <c r="E22" s="13" t="s">
        <v>11</v>
      </c>
      <c r="F22" s="13" t="s">
        <v>35</v>
      </c>
      <c r="G22" s="13" t="s">
        <v>93</v>
      </c>
      <c r="H22" s="10">
        <v>1144022.1200000001</v>
      </c>
      <c r="I22" s="11">
        <v>43637</v>
      </c>
      <c r="J22" s="8" t="s">
        <v>103</v>
      </c>
      <c r="K22" s="11">
        <v>43691</v>
      </c>
      <c r="L22" s="13" t="s">
        <v>134</v>
      </c>
    </row>
    <row r="23" spans="1:12" s="15" customFormat="1" ht="90" hidden="1">
      <c r="A23" s="8">
        <v>20</v>
      </c>
      <c r="B23" s="13" t="s">
        <v>94</v>
      </c>
      <c r="C23" s="13" t="s">
        <v>95</v>
      </c>
      <c r="D23" s="13" t="s">
        <v>96</v>
      </c>
      <c r="E23" s="13" t="s">
        <v>97</v>
      </c>
      <c r="F23" s="13"/>
      <c r="G23" s="13" t="s">
        <v>95</v>
      </c>
      <c r="H23" s="10">
        <v>319987.5</v>
      </c>
      <c r="I23" s="11">
        <v>43643</v>
      </c>
      <c r="J23" s="8" t="s">
        <v>103</v>
      </c>
      <c r="K23" s="11">
        <v>43691</v>
      </c>
      <c r="L23" s="13" t="s">
        <v>142</v>
      </c>
    </row>
    <row r="24" spans="1:12" s="15" customFormat="1" ht="120" hidden="1">
      <c r="A24" s="8">
        <v>21</v>
      </c>
      <c r="B24" s="13" t="s">
        <v>98</v>
      </c>
      <c r="C24" s="13" t="s">
        <v>30</v>
      </c>
      <c r="D24" s="13" t="s">
        <v>99</v>
      </c>
      <c r="E24" s="13" t="s">
        <v>100</v>
      </c>
      <c r="F24" s="13" t="s">
        <v>101</v>
      </c>
      <c r="G24" s="13" t="s">
        <v>102</v>
      </c>
      <c r="H24" s="10">
        <v>896331.45000000007</v>
      </c>
      <c r="I24" s="11">
        <v>43647</v>
      </c>
      <c r="J24" s="8" t="s">
        <v>103</v>
      </c>
      <c r="K24" s="11">
        <v>43708</v>
      </c>
      <c r="L24" s="13" t="s">
        <v>143</v>
      </c>
    </row>
    <row r="25" spans="1:12" ht="120" hidden="1">
      <c r="A25" s="51">
        <v>1</v>
      </c>
      <c r="B25" s="52" t="s">
        <v>110</v>
      </c>
      <c r="C25" s="52" t="s">
        <v>111</v>
      </c>
      <c r="D25" s="52" t="s">
        <v>112</v>
      </c>
      <c r="E25" s="52"/>
      <c r="F25" s="52"/>
      <c r="G25" s="52" t="s">
        <v>113</v>
      </c>
      <c r="H25" s="53">
        <v>534342.74</v>
      </c>
      <c r="I25" s="54">
        <v>43663</v>
      </c>
      <c r="J25" s="51" t="s">
        <v>144</v>
      </c>
      <c r="K25" s="54" t="s">
        <v>135</v>
      </c>
      <c r="L25" s="25"/>
    </row>
    <row r="26" spans="1:12" ht="118.5" hidden="1" customHeight="1">
      <c r="A26" s="8">
        <v>22</v>
      </c>
      <c r="B26" s="13" t="s">
        <v>114</v>
      </c>
      <c r="C26" s="13" t="s">
        <v>115</v>
      </c>
      <c r="D26" s="13" t="s">
        <v>116</v>
      </c>
      <c r="E26" s="13"/>
      <c r="F26" s="13"/>
      <c r="G26" s="13" t="s">
        <v>117</v>
      </c>
      <c r="H26" s="10">
        <v>423435.6</v>
      </c>
      <c r="I26" s="11">
        <v>43661</v>
      </c>
      <c r="J26" s="8" t="s">
        <v>103</v>
      </c>
      <c r="K26" s="11">
        <v>43830</v>
      </c>
      <c r="L26" s="11">
        <v>43830</v>
      </c>
    </row>
    <row r="27" spans="1:12" ht="135" hidden="1">
      <c r="A27" s="8">
        <v>23</v>
      </c>
      <c r="B27" s="13" t="s">
        <v>104</v>
      </c>
      <c r="C27" s="13" t="s">
        <v>105</v>
      </c>
      <c r="D27" s="13" t="s">
        <v>106</v>
      </c>
      <c r="E27" s="13" t="s">
        <v>107</v>
      </c>
      <c r="F27" s="13" t="s">
        <v>108</v>
      </c>
      <c r="G27" s="13" t="s">
        <v>109</v>
      </c>
      <c r="H27" s="10">
        <v>988046.8</v>
      </c>
      <c r="I27" s="11">
        <v>43663</v>
      </c>
      <c r="J27" s="8" t="s">
        <v>103</v>
      </c>
      <c r="K27" s="11">
        <v>43738</v>
      </c>
      <c r="L27" s="11">
        <v>43725</v>
      </c>
    </row>
    <row r="28" spans="1:12" ht="30" hidden="1">
      <c r="A28" s="8">
        <v>24</v>
      </c>
      <c r="B28" s="13" t="s">
        <v>118</v>
      </c>
      <c r="C28" s="13" t="s">
        <v>119</v>
      </c>
      <c r="D28" s="13" t="s">
        <v>120</v>
      </c>
      <c r="E28" s="13"/>
      <c r="F28" s="13"/>
      <c r="G28" s="13" t="s">
        <v>121</v>
      </c>
      <c r="H28" s="10">
        <v>1725903.21</v>
      </c>
      <c r="I28" s="11">
        <v>43665</v>
      </c>
      <c r="J28" s="8" t="s">
        <v>103</v>
      </c>
      <c r="K28" s="11">
        <v>43738</v>
      </c>
      <c r="L28" s="11">
        <v>43727</v>
      </c>
    </row>
    <row r="29" spans="1:12" s="17" customFormat="1" ht="45" hidden="1">
      <c r="A29" s="8">
        <v>25</v>
      </c>
      <c r="B29" s="18" t="s">
        <v>122</v>
      </c>
      <c r="C29" s="18" t="s">
        <v>123</v>
      </c>
      <c r="D29" s="18" t="s">
        <v>124</v>
      </c>
      <c r="E29" s="22"/>
      <c r="F29" s="22"/>
      <c r="G29" s="23" t="s">
        <v>125</v>
      </c>
      <c r="H29" s="19">
        <v>218608.94999999998</v>
      </c>
      <c r="I29" s="20">
        <v>43671</v>
      </c>
      <c r="J29" s="8" t="s">
        <v>103</v>
      </c>
      <c r="K29" s="11">
        <v>43708</v>
      </c>
      <c r="L29" s="11">
        <v>43704</v>
      </c>
    </row>
    <row r="30" spans="1:12" ht="45" hidden="1">
      <c r="A30" s="8">
        <v>26</v>
      </c>
      <c r="B30" s="18" t="s">
        <v>126</v>
      </c>
      <c r="C30" s="18" t="s">
        <v>43</v>
      </c>
      <c r="D30" s="18" t="s">
        <v>55</v>
      </c>
      <c r="E30" s="18"/>
      <c r="F30" s="18"/>
      <c r="G30" s="23" t="s">
        <v>127</v>
      </c>
      <c r="H30" s="19" t="s">
        <v>128</v>
      </c>
      <c r="I30" s="20">
        <v>43671</v>
      </c>
      <c r="J30" s="8" t="s">
        <v>103</v>
      </c>
      <c r="K30" s="11">
        <v>43708</v>
      </c>
      <c r="L30" s="11">
        <v>43704</v>
      </c>
    </row>
    <row r="31" spans="1:12" ht="75" hidden="1">
      <c r="A31" s="8">
        <v>27</v>
      </c>
      <c r="B31" s="18" t="s">
        <v>129</v>
      </c>
      <c r="C31" s="18" t="s">
        <v>130</v>
      </c>
      <c r="D31" s="18" t="s">
        <v>31</v>
      </c>
      <c r="E31" s="18" t="s">
        <v>131</v>
      </c>
      <c r="F31" s="18"/>
      <c r="G31" s="23" t="s">
        <v>132</v>
      </c>
      <c r="H31" s="19">
        <v>999894.00000000023</v>
      </c>
      <c r="I31" s="20">
        <v>43684</v>
      </c>
      <c r="J31" s="21" t="s">
        <v>103</v>
      </c>
      <c r="K31" s="11">
        <v>43738</v>
      </c>
      <c r="L31" s="11">
        <v>43717</v>
      </c>
    </row>
    <row r="32" spans="1:12" ht="105" hidden="1">
      <c r="A32" s="8">
        <v>28</v>
      </c>
      <c r="B32" s="18" t="s">
        <v>136</v>
      </c>
      <c r="C32" s="18" t="s">
        <v>137</v>
      </c>
      <c r="D32" s="18" t="s">
        <v>138</v>
      </c>
      <c r="E32" s="18" t="s">
        <v>139</v>
      </c>
      <c r="F32" s="18" t="s">
        <v>140</v>
      </c>
      <c r="G32" s="23" t="s">
        <v>141</v>
      </c>
      <c r="H32" s="19">
        <v>174082.8</v>
      </c>
      <c r="I32" s="20">
        <v>43699</v>
      </c>
      <c r="J32" s="21" t="s">
        <v>103</v>
      </c>
      <c r="K32" s="11">
        <v>43753</v>
      </c>
      <c r="L32" s="11">
        <v>43746</v>
      </c>
    </row>
    <row r="33" spans="1:12" ht="120" hidden="1">
      <c r="A33" s="8">
        <v>29</v>
      </c>
      <c r="B33" s="18" t="s">
        <v>299</v>
      </c>
      <c r="C33" s="18" t="s">
        <v>108</v>
      </c>
      <c r="D33" s="18" t="s">
        <v>300</v>
      </c>
      <c r="E33" s="18"/>
      <c r="F33" s="18"/>
      <c r="G33" s="18" t="s">
        <v>301</v>
      </c>
      <c r="H33" s="19">
        <v>1124337.8999999999</v>
      </c>
      <c r="I33" s="20">
        <v>43822</v>
      </c>
      <c r="J33" s="21" t="s">
        <v>103</v>
      </c>
      <c r="K33" s="11">
        <v>43882</v>
      </c>
      <c r="L33" s="11">
        <v>43865</v>
      </c>
    </row>
    <row r="34" spans="1:12" ht="45" hidden="1">
      <c r="A34" s="18">
        <v>30</v>
      </c>
      <c r="B34" s="18" t="s">
        <v>537</v>
      </c>
      <c r="C34" s="18" t="s">
        <v>538</v>
      </c>
      <c r="D34" s="18" t="s">
        <v>539</v>
      </c>
      <c r="E34" s="18"/>
      <c r="F34" s="18"/>
      <c r="G34" s="18" t="s">
        <v>540</v>
      </c>
      <c r="H34" s="19">
        <v>991901.69</v>
      </c>
      <c r="I34" s="20">
        <v>43713</v>
      </c>
      <c r="J34" s="21" t="s">
        <v>103</v>
      </c>
      <c r="K34" s="11">
        <v>43774</v>
      </c>
      <c r="L34" s="11">
        <v>43759</v>
      </c>
    </row>
    <row r="35" spans="1:12" ht="45">
      <c r="A35" s="452" t="s">
        <v>145</v>
      </c>
      <c r="B35" s="18" t="s">
        <v>2805</v>
      </c>
      <c r="C35" s="18" t="s">
        <v>2806</v>
      </c>
      <c r="D35" s="18" t="s">
        <v>2807</v>
      </c>
      <c r="E35" s="18" t="s">
        <v>2808</v>
      </c>
      <c r="F35" s="18" t="s">
        <v>2809</v>
      </c>
      <c r="G35" s="18" t="s">
        <v>2810</v>
      </c>
      <c r="H35" s="19">
        <v>528952.19999999995</v>
      </c>
      <c r="I35" s="20">
        <v>44082</v>
      </c>
      <c r="J35" s="21" t="s">
        <v>2438</v>
      </c>
      <c r="K35" s="11">
        <v>44196</v>
      </c>
      <c r="L35" s="11">
        <v>44186</v>
      </c>
    </row>
    <row r="36" spans="1:12" ht="60">
      <c r="A36" s="452" t="s">
        <v>146</v>
      </c>
      <c r="B36" s="18" t="s">
        <v>2839</v>
      </c>
      <c r="C36" s="18" t="s">
        <v>2840</v>
      </c>
      <c r="D36" s="18" t="s">
        <v>2841</v>
      </c>
      <c r="E36" s="18"/>
      <c r="F36" s="18"/>
      <c r="G36" s="18" t="s">
        <v>2842</v>
      </c>
      <c r="H36" s="19">
        <v>297990</v>
      </c>
      <c r="I36" s="20">
        <v>44098</v>
      </c>
      <c r="J36" s="21" t="s">
        <v>2483</v>
      </c>
      <c r="K36" s="11">
        <v>44196</v>
      </c>
      <c r="L36" s="11">
        <v>44193</v>
      </c>
    </row>
    <row r="37" spans="1:12" ht="75">
      <c r="A37" s="452" t="s">
        <v>147</v>
      </c>
      <c r="B37" s="18" t="s">
        <v>2864</v>
      </c>
      <c r="C37" s="18" t="s">
        <v>2865</v>
      </c>
      <c r="D37" s="18" t="s">
        <v>2866</v>
      </c>
      <c r="E37" s="18" t="s">
        <v>2867</v>
      </c>
      <c r="F37" s="18"/>
      <c r="G37" s="18" t="s">
        <v>2868</v>
      </c>
      <c r="H37" s="19">
        <v>876638.82000000007</v>
      </c>
      <c r="I37" s="20">
        <v>44104</v>
      </c>
      <c r="J37" s="410" t="s">
        <v>2870</v>
      </c>
      <c r="K37" s="11"/>
      <c r="L37" s="11"/>
    </row>
    <row r="38" spans="1:12" ht="60">
      <c r="A38" s="452" t="s">
        <v>162</v>
      </c>
      <c r="B38" s="18" t="s">
        <v>2929</v>
      </c>
      <c r="C38" s="18" t="s">
        <v>2930</v>
      </c>
      <c r="D38" s="18" t="s">
        <v>2931</v>
      </c>
      <c r="E38" s="18" t="s">
        <v>123</v>
      </c>
      <c r="F38" s="18" t="s">
        <v>2932</v>
      </c>
      <c r="G38" s="18" t="s">
        <v>2933</v>
      </c>
      <c r="H38" s="19">
        <v>391739.25</v>
      </c>
      <c r="I38" s="20">
        <v>44172</v>
      </c>
      <c r="J38" s="348" t="s">
        <v>2438</v>
      </c>
      <c r="K38" s="11" t="s">
        <v>3079</v>
      </c>
      <c r="L38" s="11" t="s">
        <v>3087</v>
      </c>
    </row>
    <row r="39" spans="1:12" ht="45">
      <c r="A39" s="452" t="s">
        <v>167</v>
      </c>
      <c r="B39" s="18" t="s">
        <v>2926</v>
      </c>
      <c r="C39" s="18" t="s">
        <v>92</v>
      </c>
      <c r="D39" s="18" t="s">
        <v>2927</v>
      </c>
      <c r="E39" s="18"/>
      <c r="F39" s="18"/>
      <c r="G39" s="18" t="s">
        <v>2928</v>
      </c>
      <c r="H39" s="19">
        <v>787736.97</v>
      </c>
      <c r="I39" s="20">
        <v>44179</v>
      </c>
      <c r="J39" s="348" t="s">
        <v>2438</v>
      </c>
      <c r="K39" s="11" t="s">
        <v>3079</v>
      </c>
      <c r="L39" s="11" t="s">
        <v>3087</v>
      </c>
    </row>
    <row r="40" spans="1:12" ht="30">
      <c r="A40" s="452" t="s">
        <v>3007</v>
      </c>
      <c r="B40" s="18" t="s">
        <v>3008</v>
      </c>
      <c r="C40" s="18" t="s">
        <v>3009</v>
      </c>
      <c r="D40" s="18" t="s">
        <v>3010</v>
      </c>
      <c r="E40" s="18" t="s">
        <v>3011</v>
      </c>
      <c r="F40" s="442"/>
      <c r="G40" s="18" t="s">
        <v>3012</v>
      </c>
      <c r="H40" s="19">
        <v>431547.48</v>
      </c>
      <c r="I40" s="20">
        <v>44222</v>
      </c>
      <c r="J40" s="348" t="s">
        <v>2438</v>
      </c>
      <c r="K40" s="11" t="s">
        <v>3079</v>
      </c>
      <c r="L40" s="11" t="s">
        <v>3088</v>
      </c>
    </row>
    <row r="41" spans="1:12" ht="30">
      <c r="A41" s="452">
        <v>7</v>
      </c>
      <c r="B41" s="18" t="s">
        <v>3036</v>
      </c>
      <c r="C41" s="18" t="s">
        <v>3037</v>
      </c>
      <c r="D41" s="18" t="s">
        <v>3038</v>
      </c>
      <c r="E41" s="18"/>
      <c r="F41" s="442"/>
      <c r="G41" s="18" t="s">
        <v>3039</v>
      </c>
      <c r="H41" s="19">
        <v>511989.65</v>
      </c>
      <c r="I41" s="20">
        <v>44243</v>
      </c>
      <c r="J41" s="348" t="s">
        <v>2438</v>
      </c>
      <c r="K41" s="11" t="s">
        <v>3079</v>
      </c>
      <c r="L41" s="11" t="s">
        <v>3087</v>
      </c>
    </row>
    <row r="42" spans="1:12" ht="105">
      <c r="A42" s="452" t="s">
        <v>3066</v>
      </c>
      <c r="B42" s="18" t="s">
        <v>3068</v>
      </c>
      <c r="C42" s="18" t="s">
        <v>3069</v>
      </c>
      <c r="D42" s="18" t="s">
        <v>3070</v>
      </c>
      <c r="E42" s="18" t="s">
        <v>3071</v>
      </c>
      <c r="F42" s="18" t="s">
        <v>3072</v>
      </c>
      <c r="G42" s="18" t="s">
        <v>3073</v>
      </c>
      <c r="H42" s="19">
        <v>641044.91</v>
      </c>
      <c r="I42" s="20">
        <v>44270</v>
      </c>
      <c r="J42" s="348" t="s">
        <v>2483</v>
      </c>
      <c r="K42" s="11" t="s">
        <v>3082</v>
      </c>
      <c r="L42" s="11" t="s">
        <v>3082</v>
      </c>
    </row>
    <row r="43" spans="1:12" ht="30">
      <c r="A43" s="452" t="s">
        <v>3067</v>
      </c>
      <c r="B43" s="18" t="s">
        <v>3074</v>
      </c>
      <c r="C43" s="18" t="s">
        <v>3075</v>
      </c>
      <c r="D43" s="18" t="s">
        <v>3076</v>
      </c>
      <c r="E43" s="18" t="s">
        <v>3077</v>
      </c>
      <c r="F43" s="442"/>
      <c r="G43" s="18" t="s">
        <v>3078</v>
      </c>
      <c r="H43" s="19">
        <v>339948.36</v>
      </c>
      <c r="I43" s="20">
        <v>44267</v>
      </c>
      <c r="J43" s="348" t="s">
        <v>2483</v>
      </c>
      <c r="K43" s="11" t="s">
        <v>3082</v>
      </c>
      <c r="L43" s="11" t="s">
        <v>3092</v>
      </c>
    </row>
    <row r="44" spans="1:12" ht="60">
      <c r="A44" s="452" t="s">
        <v>3211</v>
      </c>
      <c r="B44" s="18" t="s">
        <v>3213</v>
      </c>
      <c r="C44" s="18" t="s">
        <v>3214</v>
      </c>
      <c r="D44" s="18" t="s">
        <v>3215</v>
      </c>
      <c r="E44" s="18"/>
      <c r="F44" s="442"/>
      <c r="G44" s="18" t="s">
        <v>3212</v>
      </c>
      <c r="H44" s="19">
        <v>474911.85</v>
      </c>
      <c r="I44" s="20">
        <v>44398</v>
      </c>
      <c r="J44" s="348" t="s">
        <v>2483</v>
      </c>
      <c r="K44" s="11" t="s">
        <v>3216</v>
      </c>
      <c r="L44" s="11" t="s">
        <v>3223</v>
      </c>
    </row>
    <row r="45" spans="1:12">
      <c r="A45" s="851" t="s">
        <v>2494</v>
      </c>
      <c r="B45" s="851"/>
      <c r="C45" s="851"/>
      <c r="D45" s="851"/>
      <c r="E45" s="851"/>
      <c r="F45" s="851"/>
      <c r="G45" s="851"/>
      <c r="H45" s="851"/>
      <c r="I45" s="851"/>
      <c r="J45" s="851"/>
    </row>
    <row r="46" spans="1:12" ht="34.9" customHeight="1">
      <c r="A46" s="851"/>
      <c r="B46" s="851"/>
      <c r="C46" s="851"/>
      <c r="D46" s="851"/>
      <c r="E46" s="851"/>
      <c r="F46" s="851"/>
      <c r="G46" s="851"/>
      <c r="H46" s="851"/>
      <c r="I46" s="851"/>
      <c r="J46" s="851"/>
    </row>
    <row r="49" spans="8:8">
      <c r="H49" s="33"/>
    </row>
  </sheetData>
  <mergeCells count="2">
    <mergeCell ref="A1:K1"/>
    <mergeCell ref="A45:J46"/>
  </mergeCells>
  <phoneticPr fontId="2" type="noConversion"/>
  <pageMargins left="0.7" right="0.7" top="0.75" bottom="0.75" header="0.3" footer="0.3"/>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93"/>
  <sheetViews>
    <sheetView zoomScale="60" zoomScaleNormal="60" workbookViewId="0">
      <pane ySplit="25" topLeftCell="A89" activePane="bottomLeft" state="frozen"/>
      <selection pane="bottomLeft" activeCell="H103" sqref="H103"/>
    </sheetView>
  </sheetViews>
  <sheetFormatPr defaultRowHeight="15"/>
  <cols>
    <col min="1" max="1" width="12.140625" style="26" customWidth="1"/>
    <col min="2" max="2" width="19.140625" style="26" customWidth="1"/>
    <col min="3" max="3" width="17.42578125" style="26" customWidth="1"/>
    <col min="4" max="4" width="21.5703125" style="26" customWidth="1"/>
    <col min="5" max="5" width="19.42578125" style="26" customWidth="1"/>
    <col min="6" max="6" width="14.5703125" style="26" customWidth="1"/>
    <col min="7" max="7" width="31.42578125" style="26" customWidth="1"/>
    <col min="8" max="8" width="15.42578125" style="33" customWidth="1"/>
    <col min="9" max="9" width="34.42578125" style="26" customWidth="1"/>
    <col min="10" max="10" width="36.85546875" style="39" customWidth="1"/>
    <col min="11" max="11" width="28.42578125" style="26" customWidth="1"/>
    <col min="12" max="12" width="19" style="39" customWidth="1"/>
  </cols>
  <sheetData>
    <row r="3" spans="1:15" ht="30">
      <c r="A3" s="24" t="s">
        <v>0</v>
      </c>
      <c r="B3" s="24" t="s">
        <v>9</v>
      </c>
      <c r="C3" s="24" t="s">
        <v>1</v>
      </c>
      <c r="D3" s="24" t="s">
        <v>2</v>
      </c>
      <c r="E3" s="24" t="s">
        <v>14</v>
      </c>
      <c r="F3" s="24" t="s">
        <v>15</v>
      </c>
      <c r="G3" s="24" t="s">
        <v>3</v>
      </c>
      <c r="H3" s="32"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43613</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43613</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43636</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43643</v>
      </c>
      <c r="L10" s="11">
        <v>43643</v>
      </c>
    </row>
    <row r="11" spans="1:15" s="15" customFormat="1" ht="30"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43675</v>
      </c>
      <c r="L12" s="11">
        <v>43675</v>
      </c>
    </row>
    <row r="13" spans="1:15" s="15" customFormat="1" ht="45" hidden="1">
      <c r="A13" s="8">
        <v>10</v>
      </c>
      <c r="B13" s="9" t="s">
        <v>50</v>
      </c>
      <c r="C13" s="8" t="s">
        <v>54</v>
      </c>
      <c r="D13" s="8" t="s">
        <v>55</v>
      </c>
      <c r="E13" s="8" t="s">
        <v>56</v>
      </c>
      <c r="F13" s="8"/>
      <c r="G13" s="9" t="s">
        <v>51</v>
      </c>
      <c r="H13" s="10">
        <v>424903.22000000003</v>
      </c>
      <c r="I13" s="11">
        <v>43615</v>
      </c>
      <c r="J13" s="8" t="s">
        <v>103</v>
      </c>
      <c r="K13" s="11">
        <v>43649</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43675</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43643</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43682</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43671</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43654</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43657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13">
        <v>18</v>
      </c>
      <c r="B21" s="13" t="s">
        <v>89</v>
      </c>
      <c r="C21" s="13" t="s">
        <v>86</v>
      </c>
      <c r="D21" s="13" t="s">
        <v>87</v>
      </c>
      <c r="E21" s="13" t="s">
        <v>88</v>
      </c>
      <c r="F21" s="13"/>
      <c r="G21" s="13" t="s">
        <v>80</v>
      </c>
      <c r="H21" s="10">
        <v>665303.61</v>
      </c>
      <c r="I21" s="11">
        <v>43634</v>
      </c>
      <c r="J21" s="8" t="s">
        <v>103</v>
      </c>
      <c r="K21" s="11">
        <v>43675</v>
      </c>
      <c r="L21" s="13" t="s">
        <v>133</v>
      </c>
    </row>
    <row r="22" spans="1:12" s="15" customFormat="1" ht="75" hidden="1">
      <c r="A22" s="13">
        <v>19</v>
      </c>
      <c r="B22" s="13" t="s">
        <v>90</v>
      </c>
      <c r="C22" s="13" t="s">
        <v>91</v>
      </c>
      <c r="D22" s="13" t="s">
        <v>92</v>
      </c>
      <c r="E22" s="13" t="s">
        <v>11</v>
      </c>
      <c r="F22" s="13" t="s">
        <v>35</v>
      </c>
      <c r="G22" s="13" t="s">
        <v>93</v>
      </c>
      <c r="H22" s="10">
        <v>1144022.1200000001</v>
      </c>
      <c r="I22" s="11">
        <v>43637</v>
      </c>
      <c r="J22" s="8" t="s">
        <v>103</v>
      </c>
      <c r="K22" s="11">
        <v>43677</v>
      </c>
      <c r="L22" s="13" t="s">
        <v>134</v>
      </c>
    </row>
    <row r="23" spans="1:12" s="15" customFormat="1" ht="75" hidden="1">
      <c r="A23" s="13">
        <v>20</v>
      </c>
      <c r="B23" s="13" t="s">
        <v>94</v>
      </c>
      <c r="C23" s="13" t="s">
        <v>95</v>
      </c>
      <c r="D23" s="13" t="s">
        <v>96</v>
      </c>
      <c r="E23" s="13" t="s">
        <v>97</v>
      </c>
      <c r="F23" s="13"/>
      <c r="G23" s="13" t="s">
        <v>95</v>
      </c>
      <c r="H23" s="10">
        <v>319987.5</v>
      </c>
      <c r="I23" s="11">
        <v>43643</v>
      </c>
      <c r="J23" s="8" t="s">
        <v>103</v>
      </c>
      <c r="K23" s="11">
        <v>43678</v>
      </c>
      <c r="L23" s="13" t="s">
        <v>142</v>
      </c>
    </row>
    <row r="24" spans="1:12" s="15" customFormat="1" ht="120" hidden="1">
      <c r="A24" s="13">
        <v>21</v>
      </c>
      <c r="B24" s="13" t="s">
        <v>98</v>
      </c>
      <c r="C24" s="13" t="s">
        <v>30</v>
      </c>
      <c r="D24" s="13" t="s">
        <v>99</v>
      </c>
      <c r="E24" s="13" t="s">
        <v>100</v>
      </c>
      <c r="F24" s="13" t="s">
        <v>101</v>
      </c>
      <c r="G24" s="13" t="s">
        <v>102</v>
      </c>
      <c r="H24" s="10">
        <v>896331.45000000007</v>
      </c>
      <c r="I24" s="11">
        <v>43647</v>
      </c>
      <c r="J24" s="8" t="s">
        <v>103</v>
      </c>
      <c r="K24" s="11">
        <v>43697</v>
      </c>
      <c r="L24" s="13" t="s">
        <v>143</v>
      </c>
    </row>
    <row r="25" spans="1:12" ht="120" hidden="1">
      <c r="A25" s="13" t="s">
        <v>145</v>
      </c>
      <c r="B25" s="13" t="s">
        <v>110</v>
      </c>
      <c r="C25" s="13" t="s">
        <v>111</v>
      </c>
      <c r="D25" s="13" t="s">
        <v>112</v>
      </c>
      <c r="E25" s="13"/>
      <c r="F25" s="13"/>
      <c r="G25" s="13" t="s">
        <v>113</v>
      </c>
      <c r="H25" s="10">
        <v>534342.74</v>
      </c>
      <c r="I25" s="11">
        <v>43663</v>
      </c>
      <c r="J25" s="8" t="s">
        <v>144</v>
      </c>
      <c r="K25" s="11" t="s">
        <v>135</v>
      </c>
      <c r="L25" s="351"/>
    </row>
    <row r="26" spans="1:12" ht="118.5" customHeight="1">
      <c r="A26" s="13" t="s">
        <v>145</v>
      </c>
      <c r="B26" s="13" t="s">
        <v>148</v>
      </c>
      <c r="C26" s="13" t="s">
        <v>149</v>
      </c>
      <c r="D26" s="13" t="s">
        <v>150</v>
      </c>
      <c r="E26" s="13" t="s">
        <v>151</v>
      </c>
      <c r="F26" s="13" t="s">
        <v>151</v>
      </c>
      <c r="G26" s="13" t="s">
        <v>152</v>
      </c>
      <c r="H26" s="10">
        <v>111111.11</v>
      </c>
      <c r="I26" s="11" t="s">
        <v>153</v>
      </c>
      <c r="J26" s="8" t="s">
        <v>193</v>
      </c>
      <c r="K26" s="11" t="s">
        <v>180</v>
      </c>
      <c r="L26" s="351" t="s">
        <v>180</v>
      </c>
    </row>
    <row r="27" spans="1:12" ht="30" hidden="1">
      <c r="A27" s="13" t="s">
        <v>146</v>
      </c>
      <c r="B27" s="13"/>
      <c r="C27" s="13"/>
      <c r="D27" s="13"/>
      <c r="E27" s="13"/>
      <c r="F27" s="13"/>
      <c r="G27" s="13"/>
      <c r="H27" s="10"/>
      <c r="I27" s="11"/>
      <c r="J27" s="8" t="s">
        <v>173</v>
      </c>
      <c r="K27" s="11"/>
      <c r="L27" s="11"/>
    </row>
    <row r="28" spans="1:12" ht="30" hidden="1">
      <c r="A28" s="13">
        <v>25</v>
      </c>
      <c r="B28" s="13"/>
      <c r="C28" s="13"/>
      <c r="D28" s="13"/>
      <c r="E28" s="13"/>
      <c r="F28" s="13"/>
      <c r="G28" s="13"/>
      <c r="H28" s="10"/>
      <c r="I28" s="11"/>
      <c r="J28" s="8" t="s">
        <v>173</v>
      </c>
      <c r="K28" s="11"/>
      <c r="L28" s="11"/>
    </row>
    <row r="29" spans="1:12" s="17" customFormat="1" ht="30" hidden="1">
      <c r="A29" s="18">
        <v>26</v>
      </c>
      <c r="B29" s="18"/>
      <c r="C29" s="18"/>
      <c r="D29" s="18"/>
      <c r="E29" s="22"/>
      <c r="F29" s="22"/>
      <c r="G29" s="23"/>
      <c r="H29" s="19"/>
      <c r="I29" s="20"/>
      <c r="J29" s="8" t="s">
        <v>173</v>
      </c>
      <c r="K29" s="11"/>
      <c r="L29" s="11"/>
    </row>
    <row r="30" spans="1:12" ht="30" hidden="1">
      <c r="A30" s="18">
        <v>27</v>
      </c>
      <c r="B30" s="18"/>
      <c r="C30" s="18"/>
      <c r="D30" s="18"/>
      <c r="E30" s="18"/>
      <c r="F30" s="18"/>
      <c r="G30" s="23"/>
      <c r="H30" s="19"/>
      <c r="I30" s="20"/>
      <c r="J30" s="8" t="s">
        <v>173</v>
      </c>
      <c r="K30" s="11"/>
      <c r="L30" s="11"/>
    </row>
    <row r="31" spans="1:12" ht="30" hidden="1">
      <c r="A31" s="18">
        <v>28</v>
      </c>
      <c r="B31" s="18"/>
      <c r="C31" s="18"/>
      <c r="D31" s="18"/>
      <c r="E31" s="18"/>
      <c r="F31" s="18"/>
      <c r="G31" s="23"/>
      <c r="H31" s="19"/>
      <c r="I31" s="20"/>
      <c r="J31" s="8" t="s">
        <v>173</v>
      </c>
      <c r="K31" s="11"/>
      <c r="L31" s="11"/>
    </row>
    <row r="32" spans="1:12" ht="75">
      <c r="A32" s="18" t="s">
        <v>146</v>
      </c>
      <c r="B32" s="18" t="s">
        <v>154</v>
      </c>
      <c r="C32" s="18" t="s">
        <v>155</v>
      </c>
      <c r="D32" s="18" t="s">
        <v>156</v>
      </c>
      <c r="E32" s="18" t="s">
        <v>151</v>
      </c>
      <c r="F32" s="18" t="s">
        <v>151</v>
      </c>
      <c r="G32" s="23" t="s">
        <v>157</v>
      </c>
      <c r="H32" s="19">
        <v>111112</v>
      </c>
      <c r="I32" s="20" t="s">
        <v>153</v>
      </c>
      <c r="J32" s="8" t="s">
        <v>193</v>
      </c>
      <c r="K32" s="11" t="s">
        <v>187</v>
      </c>
      <c r="L32" s="11" t="s">
        <v>205</v>
      </c>
    </row>
    <row r="33" spans="1:12" ht="120">
      <c r="A33" s="18" t="s">
        <v>147</v>
      </c>
      <c r="B33" s="18" t="s">
        <v>158</v>
      </c>
      <c r="C33" s="18" t="s">
        <v>159</v>
      </c>
      <c r="D33" s="18" t="s">
        <v>160</v>
      </c>
      <c r="E33" s="18" t="s">
        <v>151</v>
      </c>
      <c r="F33" s="18" t="s">
        <v>151</v>
      </c>
      <c r="G33" s="23" t="s">
        <v>161</v>
      </c>
      <c r="H33" s="19">
        <v>111144</v>
      </c>
      <c r="I33" s="20" t="s">
        <v>153</v>
      </c>
      <c r="J33" s="8" t="s">
        <v>193</v>
      </c>
      <c r="K33" s="11" t="s">
        <v>187</v>
      </c>
      <c r="L33" s="21" t="s">
        <v>245</v>
      </c>
    </row>
    <row r="34" spans="1:12" ht="53.65" customHeight="1">
      <c r="A34" s="18" t="s">
        <v>162</v>
      </c>
      <c r="B34" s="18" t="s">
        <v>163</v>
      </c>
      <c r="C34" s="18" t="s">
        <v>164</v>
      </c>
      <c r="D34" s="18" t="s">
        <v>150</v>
      </c>
      <c r="E34" s="18" t="s">
        <v>151</v>
      </c>
      <c r="F34" s="18" t="s">
        <v>151</v>
      </c>
      <c r="G34" s="23" t="s">
        <v>165</v>
      </c>
      <c r="H34" s="19">
        <v>111111.1</v>
      </c>
      <c r="I34" s="20" t="s">
        <v>166</v>
      </c>
      <c r="J34" s="8" t="s">
        <v>197</v>
      </c>
      <c r="K34" s="11" t="s">
        <v>180</v>
      </c>
      <c r="L34" s="21" t="s">
        <v>180</v>
      </c>
    </row>
    <row r="35" spans="1:12" ht="64.5" customHeight="1">
      <c r="A35" s="18" t="s">
        <v>167</v>
      </c>
      <c r="B35" s="18" t="s">
        <v>170</v>
      </c>
      <c r="C35" s="18" t="s">
        <v>169</v>
      </c>
      <c r="D35" s="18" t="s">
        <v>171</v>
      </c>
      <c r="E35" s="18" t="s">
        <v>151</v>
      </c>
      <c r="F35" s="18" t="s">
        <v>151</v>
      </c>
      <c r="G35" s="23" t="s">
        <v>172</v>
      </c>
      <c r="H35" s="19">
        <v>108914</v>
      </c>
      <c r="I35" s="20" t="s">
        <v>168</v>
      </c>
      <c r="J35" s="8" t="s">
        <v>193</v>
      </c>
      <c r="K35" s="11" t="s">
        <v>2913</v>
      </c>
      <c r="L35" s="21" t="s">
        <v>192</v>
      </c>
    </row>
    <row r="36" spans="1:12" ht="90">
      <c r="A36" s="27">
        <v>6</v>
      </c>
      <c r="B36" s="27" t="s">
        <v>174</v>
      </c>
      <c r="C36" s="27" t="s">
        <v>175</v>
      </c>
      <c r="D36" s="27" t="s">
        <v>150</v>
      </c>
      <c r="E36" s="27" t="s">
        <v>151</v>
      </c>
      <c r="F36" s="27" t="s">
        <v>151</v>
      </c>
      <c r="G36" s="27" t="s">
        <v>176</v>
      </c>
      <c r="H36" s="5">
        <v>111112</v>
      </c>
      <c r="I36" s="27" t="s">
        <v>177</v>
      </c>
      <c r="J36" s="27" t="s">
        <v>193</v>
      </c>
      <c r="K36" s="27" t="s">
        <v>187</v>
      </c>
      <c r="L36" s="27" t="s">
        <v>205</v>
      </c>
    </row>
    <row r="37" spans="1:12" s="2" customFormat="1" ht="90">
      <c r="A37" s="27">
        <v>7</v>
      </c>
      <c r="B37" s="27" t="s">
        <v>178</v>
      </c>
      <c r="C37" s="30" t="s">
        <v>182</v>
      </c>
      <c r="D37" s="27" t="s">
        <v>183</v>
      </c>
      <c r="E37" s="27" t="s">
        <v>151</v>
      </c>
      <c r="F37" s="27" t="s">
        <v>151</v>
      </c>
      <c r="G37" s="27" t="s">
        <v>181</v>
      </c>
      <c r="H37" s="5">
        <v>98886</v>
      </c>
      <c r="I37" s="27" t="s">
        <v>179</v>
      </c>
      <c r="J37" s="27" t="s">
        <v>193</v>
      </c>
      <c r="K37" s="27" t="s">
        <v>223</v>
      </c>
      <c r="L37" s="27" t="s">
        <v>285</v>
      </c>
    </row>
    <row r="38" spans="1:12" s="31" customFormat="1" ht="75">
      <c r="A38" s="27">
        <v>8</v>
      </c>
      <c r="B38" s="27" t="s">
        <v>184</v>
      </c>
      <c r="C38" s="27" t="s">
        <v>185</v>
      </c>
      <c r="D38" s="27" t="s">
        <v>188</v>
      </c>
      <c r="E38" s="27" t="s">
        <v>189</v>
      </c>
      <c r="F38" s="27" t="s">
        <v>190</v>
      </c>
      <c r="G38" s="27" t="s">
        <v>191</v>
      </c>
      <c r="H38" s="5">
        <v>330000</v>
      </c>
      <c r="I38" s="27" t="s">
        <v>186</v>
      </c>
      <c r="J38" s="27" t="s">
        <v>193</v>
      </c>
      <c r="K38" s="27" t="s">
        <v>206</v>
      </c>
      <c r="L38" s="27" t="s">
        <v>244</v>
      </c>
    </row>
    <row r="39" spans="1:12" s="2" customFormat="1" ht="75">
      <c r="A39" s="27">
        <v>9</v>
      </c>
      <c r="B39" s="27" t="s">
        <v>195</v>
      </c>
      <c r="C39" s="27" t="s">
        <v>196</v>
      </c>
      <c r="D39" s="27" t="s">
        <v>199</v>
      </c>
      <c r="E39" s="27" t="s">
        <v>200</v>
      </c>
      <c r="F39" s="27" t="s">
        <v>201</v>
      </c>
      <c r="G39" s="27" t="s">
        <v>202</v>
      </c>
      <c r="H39" s="5">
        <v>244737</v>
      </c>
      <c r="I39" s="27" t="s">
        <v>198</v>
      </c>
      <c r="J39" s="27" t="s">
        <v>193</v>
      </c>
      <c r="K39" s="27" t="s">
        <v>243</v>
      </c>
      <c r="L39" s="27" t="s">
        <v>246</v>
      </c>
    </row>
    <row r="40" spans="1:12" ht="60">
      <c r="A40" s="27">
        <v>10</v>
      </c>
      <c r="B40" s="27" t="s">
        <v>203</v>
      </c>
      <c r="C40" s="27" t="s">
        <v>207</v>
      </c>
      <c r="D40" s="27" t="s">
        <v>208</v>
      </c>
      <c r="E40" s="27" t="s">
        <v>151</v>
      </c>
      <c r="F40" s="27" t="s">
        <v>151</v>
      </c>
      <c r="G40" s="27" t="s">
        <v>209</v>
      </c>
      <c r="H40" s="5">
        <v>332791.96999999997</v>
      </c>
      <c r="I40" s="27" t="s">
        <v>205</v>
      </c>
      <c r="J40" s="27" t="s">
        <v>193</v>
      </c>
      <c r="K40" s="27" t="s">
        <v>223</v>
      </c>
      <c r="L40" s="27" t="s">
        <v>254</v>
      </c>
    </row>
    <row r="41" spans="1:12" ht="90">
      <c r="A41" s="27">
        <v>11</v>
      </c>
      <c r="B41" s="27" t="s">
        <v>204</v>
      </c>
      <c r="C41" s="27" t="s">
        <v>210</v>
      </c>
      <c r="D41" s="27" t="s">
        <v>211</v>
      </c>
      <c r="E41" s="27" t="s">
        <v>212</v>
      </c>
      <c r="F41" s="27" t="s">
        <v>213</v>
      </c>
      <c r="G41" s="27" t="s">
        <v>214</v>
      </c>
      <c r="H41" s="5">
        <v>333280</v>
      </c>
      <c r="I41" s="27" t="s">
        <v>205</v>
      </c>
      <c r="J41" s="27" t="s">
        <v>193</v>
      </c>
      <c r="K41" s="27" t="s">
        <v>242</v>
      </c>
      <c r="L41" s="27" t="s">
        <v>242</v>
      </c>
    </row>
    <row r="42" spans="1:12" ht="45">
      <c r="A42" s="27">
        <v>12</v>
      </c>
      <c r="B42" s="29" t="s">
        <v>215</v>
      </c>
      <c r="C42" s="29" t="s">
        <v>216</v>
      </c>
      <c r="D42" s="29" t="s">
        <v>218</v>
      </c>
      <c r="E42" s="29" t="s">
        <v>151</v>
      </c>
      <c r="F42" s="29" t="s">
        <v>151</v>
      </c>
      <c r="G42" s="29" t="s">
        <v>217</v>
      </c>
      <c r="H42" s="5">
        <v>328743</v>
      </c>
      <c r="I42" s="27" t="s">
        <v>194</v>
      </c>
      <c r="J42" s="27" t="s">
        <v>193</v>
      </c>
      <c r="K42" s="27" t="s">
        <v>246</v>
      </c>
      <c r="L42" s="27" t="s">
        <v>340</v>
      </c>
    </row>
    <row r="43" spans="1:12" ht="60">
      <c r="A43" s="27">
        <v>13</v>
      </c>
      <c r="B43" s="29" t="s">
        <v>219</v>
      </c>
      <c r="C43" s="29" t="s">
        <v>220</v>
      </c>
      <c r="D43" s="29" t="s">
        <v>221</v>
      </c>
      <c r="E43" s="29" t="s">
        <v>151</v>
      </c>
      <c r="F43" s="29" t="s">
        <v>151</v>
      </c>
      <c r="G43" s="29" t="s">
        <v>222</v>
      </c>
      <c r="H43" s="5">
        <v>254767</v>
      </c>
      <c r="I43" s="27" t="s">
        <v>194</v>
      </c>
      <c r="J43" s="27" t="s">
        <v>193</v>
      </c>
      <c r="K43" s="27" t="s">
        <v>246</v>
      </c>
      <c r="L43" s="27" t="s">
        <v>530</v>
      </c>
    </row>
    <row r="44" spans="1:12" ht="90">
      <c r="A44" s="27">
        <v>14</v>
      </c>
      <c r="B44" s="27" t="s">
        <v>224</v>
      </c>
      <c r="C44" s="27" t="s">
        <v>225</v>
      </c>
      <c r="D44" s="27" t="s">
        <v>226</v>
      </c>
      <c r="E44" s="27" t="s">
        <v>227</v>
      </c>
      <c r="F44" s="27" t="s">
        <v>228</v>
      </c>
      <c r="G44" s="34" t="s">
        <v>229</v>
      </c>
      <c r="H44" s="5">
        <v>332979.8</v>
      </c>
      <c r="I44" s="27" t="s">
        <v>230</v>
      </c>
      <c r="J44" s="27" t="s">
        <v>193</v>
      </c>
      <c r="K44" s="27" t="s">
        <v>242</v>
      </c>
      <c r="L44" s="27" t="s">
        <v>242</v>
      </c>
    </row>
    <row r="45" spans="1:12" ht="45">
      <c r="A45" s="27">
        <v>15</v>
      </c>
      <c r="B45" s="27" t="s">
        <v>477</v>
      </c>
      <c r="C45" s="27" t="s">
        <v>478</v>
      </c>
      <c r="D45" s="27" t="s">
        <v>479</v>
      </c>
      <c r="E45" s="27" t="s">
        <v>151</v>
      </c>
      <c r="F45" s="27" t="s">
        <v>151</v>
      </c>
      <c r="G45" s="34" t="s">
        <v>480</v>
      </c>
      <c r="H45" s="5">
        <v>323325.5</v>
      </c>
      <c r="I45" s="27" t="s">
        <v>374</v>
      </c>
      <c r="J45" s="27" t="s">
        <v>2410</v>
      </c>
      <c r="K45" s="27" t="s">
        <v>514</v>
      </c>
      <c r="L45" s="27" t="s">
        <v>2411</v>
      </c>
    </row>
    <row r="46" spans="1:12" ht="75">
      <c r="A46" s="27">
        <v>16</v>
      </c>
      <c r="B46" s="27" t="s">
        <v>231</v>
      </c>
      <c r="C46" s="27" t="s">
        <v>232</v>
      </c>
      <c r="D46" s="27" t="s">
        <v>233</v>
      </c>
      <c r="E46" s="27" t="s">
        <v>234</v>
      </c>
      <c r="F46" s="27" t="s">
        <v>235</v>
      </c>
      <c r="G46" s="27" t="s">
        <v>236</v>
      </c>
      <c r="H46" s="5">
        <v>369934.62</v>
      </c>
      <c r="I46" s="27" t="s">
        <v>206</v>
      </c>
      <c r="J46" s="27" t="s">
        <v>193</v>
      </c>
      <c r="K46" s="27" t="s">
        <v>302</v>
      </c>
      <c r="L46" s="27" t="s">
        <v>242</v>
      </c>
    </row>
    <row r="47" spans="1:12" s="2" customFormat="1" ht="105">
      <c r="A47" s="27">
        <v>17</v>
      </c>
      <c r="B47" s="27" t="s">
        <v>237</v>
      </c>
      <c r="C47" s="27" t="s">
        <v>238</v>
      </c>
      <c r="D47" s="27" t="s">
        <v>239</v>
      </c>
      <c r="E47" s="27" t="s">
        <v>151</v>
      </c>
      <c r="F47" s="27" t="s">
        <v>151</v>
      </c>
      <c r="G47" s="27" t="s">
        <v>240</v>
      </c>
      <c r="H47" s="5" t="s">
        <v>241</v>
      </c>
      <c r="I47" s="27" t="s">
        <v>206</v>
      </c>
      <c r="J47" s="27" t="s">
        <v>193</v>
      </c>
      <c r="K47" s="27" t="s">
        <v>242</v>
      </c>
      <c r="L47" s="27" t="s">
        <v>242</v>
      </c>
    </row>
    <row r="48" spans="1:12" ht="75">
      <c r="A48" s="27">
        <v>18</v>
      </c>
      <c r="B48" s="27" t="s">
        <v>247</v>
      </c>
      <c r="C48" s="27" t="s">
        <v>248</v>
      </c>
      <c r="D48" s="27" t="s">
        <v>249</v>
      </c>
      <c r="E48" s="27" t="s">
        <v>250</v>
      </c>
      <c r="F48" s="27" t="s">
        <v>251</v>
      </c>
      <c r="G48" s="27" t="s">
        <v>252</v>
      </c>
      <c r="H48" s="5">
        <v>324942.5</v>
      </c>
      <c r="I48" s="27" t="s">
        <v>253</v>
      </c>
      <c r="J48" s="27" t="s">
        <v>193</v>
      </c>
      <c r="K48" s="27" t="s">
        <v>242</v>
      </c>
      <c r="L48" s="27" t="s">
        <v>242</v>
      </c>
    </row>
    <row r="49" spans="1:12" s="2" customFormat="1" ht="75">
      <c r="A49" s="27">
        <v>19</v>
      </c>
      <c r="B49" s="27" t="s">
        <v>255</v>
      </c>
      <c r="C49" s="27" t="s">
        <v>256</v>
      </c>
      <c r="D49" s="27" t="s">
        <v>257</v>
      </c>
      <c r="E49" s="27" t="s">
        <v>258</v>
      </c>
      <c r="F49" s="27" t="s">
        <v>259</v>
      </c>
      <c r="G49" s="27" t="s">
        <v>260</v>
      </c>
      <c r="H49" s="5">
        <v>494829.4</v>
      </c>
      <c r="I49" s="27" t="s">
        <v>261</v>
      </c>
      <c r="J49" s="27" t="s">
        <v>193</v>
      </c>
      <c r="K49" s="27" t="s">
        <v>242</v>
      </c>
      <c r="L49" s="27" t="s">
        <v>340</v>
      </c>
    </row>
    <row r="50" spans="1:12" ht="45" customHeight="1">
      <c r="A50" s="27">
        <v>20</v>
      </c>
      <c r="B50" s="29" t="s">
        <v>271</v>
      </c>
      <c r="C50" s="27" t="s">
        <v>272</v>
      </c>
      <c r="D50" s="27" t="s">
        <v>273</v>
      </c>
      <c r="E50" s="27" t="s">
        <v>151</v>
      </c>
      <c r="F50" s="27" t="s">
        <v>151</v>
      </c>
      <c r="G50" s="27" t="s">
        <v>274</v>
      </c>
      <c r="H50" s="5">
        <v>331100</v>
      </c>
      <c r="I50" s="27" t="s">
        <v>261</v>
      </c>
      <c r="J50" s="27" t="s">
        <v>193</v>
      </c>
      <c r="K50" s="27" t="s">
        <v>242</v>
      </c>
      <c r="L50" s="27" t="s">
        <v>242</v>
      </c>
    </row>
    <row r="51" spans="1:12" ht="75">
      <c r="A51" s="27">
        <v>21</v>
      </c>
      <c r="B51" s="27" t="s">
        <v>262</v>
      </c>
      <c r="C51" s="27" t="s">
        <v>216</v>
      </c>
      <c r="D51" s="27" t="s">
        <v>263</v>
      </c>
      <c r="E51" s="27" t="s">
        <v>151</v>
      </c>
      <c r="F51" s="27" t="s">
        <v>151</v>
      </c>
      <c r="G51" s="27" t="s">
        <v>264</v>
      </c>
      <c r="H51" s="5">
        <v>454640.5</v>
      </c>
      <c r="I51" s="27" t="s">
        <v>246</v>
      </c>
      <c r="J51" s="27" t="s">
        <v>193</v>
      </c>
      <c r="K51" s="27" t="s">
        <v>347</v>
      </c>
      <c r="L51" s="27" t="s">
        <v>371</v>
      </c>
    </row>
    <row r="52" spans="1:12" ht="60">
      <c r="A52" s="27">
        <v>22</v>
      </c>
      <c r="B52" s="27" t="s">
        <v>267</v>
      </c>
      <c r="C52" s="27" t="s">
        <v>268</v>
      </c>
      <c r="D52" s="27" t="s">
        <v>269</v>
      </c>
      <c r="E52" s="27" t="s">
        <v>151</v>
      </c>
      <c r="F52" s="27" t="s">
        <v>151</v>
      </c>
      <c r="G52" s="27" t="s">
        <v>270</v>
      </c>
      <c r="H52" s="5">
        <v>299960</v>
      </c>
      <c r="I52" s="27" t="s">
        <v>265</v>
      </c>
      <c r="J52" s="27" t="s">
        <v>103</v>
      </c>
      <c r="K52" s="27" t="s">
        <v>266</v>
      </c>
      <c r="L52" s="27" t="s">
        <v>409</v>
      </c>
    </row>
    <row r="53" spans="1:12" ht="48" customHeight="1">
      <c r="A53" s="27">
        <v>23</v>
      </c>
      <c r="B53" s="27" t="s">
        <v>275</v>
      </c>
      <c r="C53" s="27" t="s">
        <v>276</v>
      </c>
      <c r="D53" s="27" t="s">
        <v>277</v>
      </c>
      <c r="E53" s="27" t="s">
        <v>151</v>
      </c>
      <c r="F53" s="27" t="s">
        <v>151</v>
      </c>
      <c r="G53" s="27" t="s">
        <v>278</v>
      </c>
      <c r="H53" s="5">
        <v>288812.08</v>
      </c>
      <c r="I53" s="27" t="s">
        <v>246</v>
      </c>
      <c r="J53" s="27" t="s">
        <v>531</v>
      </c>
      <c r="K53" s="27" t="s">
        <v>303</v>
      </c>
      <c r="L53" s="27" t="s">
        <v>529</v>
      </c>
    </row>
    <row r="54" spans="1:12" ht="61.5" customHeight="1">
      <c r="A54" s="27">
        <v>24</v>
      </c>
      <c r="B54" s="27" t="s">
        <v>279</v>
      </c>
      <c r="C54" s="27" t="s">
        <v>216</v>
      </c>
      <c r="D54" s="27" t="s">
        <v>268</v>
      </c>
      <c r="E54" s="29" t="s">
        <v>280</v>
      </c>
      <c r="F54" s="27" t="s">
        <v>151</v>
      </c>
      <c r="G54" s="27" t="s">
        <v>281</v>
      </c>
      <c r="H54" s="5">
        <v>298000</v>
      </c>
      <c r="I54" s="27" t="s">
        <v>223</v>
      </c>
      <c r="J54" s="27" t="s">
        <v>193</v>
      </c>
      <c r="K54" s="27" t="s">
        <v>378</v>
      </c>
      <c r="L54" s="27" t="s">
        <v>509</v>
      </c>
    </row>
    <row r="55" spans="1:12" ht="30">
      <c r="A55" s="27">
        <v>25</v>
      </c>
      <c r="B55" s="27" t="s">
        <v>287</v>
      </c>
      <c r="C55" s="27" t="s">
        <v>282</v>
      </c>
      <c r="D55" s="27" t="s">
        <v>283</v>
      </c>
      <c r="E55" s="27" t="s">
        <v>151</v>
      </c>
      <c r="F55" s="27" t="s">
        <v>151</v>
      </c>
      <c r="G55" s="27" t="s">
        <v>284</v>
      </c>
      <c r="H55" s="5">
        <v>488541.99</v>
      </c>
      <c r="I55" s="27" t="s">
        <v>223</v>
      </c>
      <c r="J55" s="27" t="s">
        <v>193</v>
      </c>
      <c r="K55" s="27" t="s">
        <v>374</v>
      </c>
      <c r="L55" s="27" t="s">
        <v>2395</v>
      </c>
    </row>
    <row r="56" spans="1:12" ht="90">
      <c r="A56" s="27">
        <v>26</v>
      </c>
      <c r="B56" s="27" t="s">
        <v>286</v>
      </c>
      <c r="C56" s="27" t="s">
        <v>288</v>
      </c>
      <c r="D56" s="27" t="s">
        <v>289</v>
      </c>
      <c r="E56" s="27" t="s">
        <v>290</v>
      </c>
      <c r="F56" s="27" t="s">
        <v>291</v>
      </c>
      <c r="G56" s="27" t="s">
        <v>292</v>
      </c>
      <c r="H56" s="5">
        <v>1052018</v>
      </c>
      <c r="I56" s="27" t="s">
        <v>285</v>
      </c>
      <c r="J56" s="27" t="s">
        <v>193</v>
      </c>
      <c r="K56" s="27" t="s">
        <v>293</v>
      </c>
      <c r="L56" s="27" t="s">
        <v>387</v>
      </c>
    </row>
    <row r="57" spans="1:12" ht="90">
      <c r="A57" s="27">
        <v>27</v>
      </c>
      <c r="B57" s="27" t="s">
        <v>308</v>
      </c>
      <c r="C57" s="27" t="s">
        <v>309</v>
      </c>
      <c r="D57" s="34" t="s">
        <v>310</v>
      </c>
      <c r="E57" s="34" t="s">
        <v>311</v>
      </c>
      <c r="F57" s="34" t="s">
        <v>312</v>
      </c>
      <c r="G57" s="34" t="s">
        <v>313</v>
      </c>
      <c r="H57" s="5">
        <v>545357</v>
      </c>
      <c r="I57" s="27" t="s">
        <v>285</v>
      </c>
      <c r="J57" s="27" t="s">
        <v>193</v>
      </c>
      <c r="K57" s="27" t="s">
        <v>346</v>
      </c>
      <c r="L57" s="27" t="s">
        <v>340</v>
      </c>
    </row>
    <row r="58" spans="1:12" ht="90">
      <c r="A58" s="27">
        <v>28</v>
      </c>
      <c r="B58" s="27" t="s">
        <v>329</v>
      </c>
      <c r="C58" s="27" t="s">
        <v>330</v>
      </c>
      <c r="D58" s="36" t="s">
        <v>331</v>
      </c>
      <c r="E58" s="36" t="s">
        <v>332</v>
      </c>
      <c r="F58" s="36" t="s">
        <v>333</v>
      </c>
      <c r="G58" s="27" t="s">
        <v>334</v>
      </c>
      <c r="H58" s="5" t="s">
        <v>335</v>
      </c>
      <c r="I58" s="27" t="s">
        <v>336</v>
      </c>
      <c r="J58" s="27" t="s">
        <v>193</v>
      </c>
      <c r="K58" s="30" t="s">
        <v>372</v>
      </c>
      <c r="L58" s="27" t="s">
        <v>371</v>
      </c>
    </row>
    <row r="59" spans="1:12" ht="105">
      <c r="A59" s="27">
        <v>29</v>
      </c>
      <c r="B59" s="34" t="s">
        <v>337</v>
      </c>
      <c r="C59" s="34" t="s">
        <v>263</v>
      </c>
      <c r="D59" s="34" t="s">
        <v>338</v>
      </c>
      <c r="E59" s="34" t="s">
        <v>339</v>
      </c>
      <c r="F59" s="34"/>
      <c r="G59" s="34" t="s">
        <v>2511</v>
      </c>
      <c r="H59" s="5">
        <v>293640</v>
      </c>
      <c r="I59" s="27" t="s">
        <v>336</v>
      </c>
      <c r="J59" s="27" t="s">
        <v>439</v>
      </c>
      <c r="K59" s="27" t="s">
        <v>293</v>
      </c>
      <c r="L59" s="27" t="s">
        <v>382</v>
      </c>
    </row>
    <row r="60" spans="1:12" ht="45">
      <c r="A60" s="27">
        <v>30</v>
      </c>
      <c r="B60" s="37" t="s">
        <v>341</v>
      </c>
      <c r="C60" s="38" t="s">
        <v>342</v>
      </c>
      <c r="D60" s="30" t="s">
        <v>343</v>
      </c>
      <c r="E60" s="29" t="s">
        <v>344</v>
      </c>
      <c r="F60" s="29" t="s">
        <v>151</v>
      </c>
      <c r="G60" s="29" t="s">
        <v>345</v>
      </c>
      <c r="H60" s="5">
        <v>497399.05</v>
      </c>
      <c r="I60" s="27" t="s">
        <v>340</v>
      </c>
      <c r="J60" s="27" t="s">
        <v>193</v>
      </c>
      <c r="K60" s="27" t="s">
        <v>514</v>
      </c>
      <c r="L60" s="27" t="s">
        <v>514</v>
      </c>
    </row>
    <row r="61" spans="1:12" ht="75">
      <c r="A61" s="27">
        <v>31</v>
      </c>
      <c r="B61" s="34" t="s">
        <v>354</v>
      </c>
      <c r="C61" s="34" t="s">
        <v>353</v>
      </c>
      <c r="D61" s="34" t="s">
        <v>352</v>
      </c>
      <c r="E61" s="34" t="s">
        <v>258</v>
      </c>
      <c r="F61" s="34" t="s">
        <v>351</v>
      </c>
      <c r="G61" s="12" t="s">
        <v>350</v>
      </c>
      <c r="H61" s="5" t="s">
        <v>349</v>
      </c>
      <c r="I61" s="27" t="s">
        <v>321</v>
      </c>
      <c r="J61" s="27" t="s">
        <v>193</v>
      </c>
      <c r="K61" s="27" t="s">
        <v>348</v>
      </c>
      <c r="L61" s="27" t="s">
        <v>484</v>
      </c>
    </row>
    <row r="62" spans="1:12" ht="60">
      <c r="A62" s="27">
        <v>32</v>
      </c>
      <c r="B62" s="27" t="s">
        <v>379</v>
      </c>
      <c r="C62" s="27" t="s">
        <v>216</v>
      </c>
      <c r="D62" s="27" t="s">
        <v>380</v>
      </c>
      <c r="E62" s="27" t="s">
        <v>151</v>
      </c>
      <c r="F62" s="27" t="s">
        <v>151</v>
      </c>
      <c r="G62" s="27" t="s">
        <v>381</v>
      </c>
      <c r="H62" s="5">
        <v>329200</v>
      </c>
      <c r="I62" s="27" t="s">
        <v>382</v>
      </c>
      <c r="J62" s="27" t="s">
        <v>193</v>
      </c>
      <c r="K62" s="27" t="s">
        <v>515</v>
      </c>
      <c r="L62" s="27" t="s">
        <v>515</v>
      </c>
    </row>
    <row r="63" spans="1:12" s="2" customFormat="1" ht="90">
      <c r="A63" s="27">
        <v>33</v>
      </c>
      <c r="B63" s="27" t="s">
        <v>383</v>
      </c>
      <c r="C63" s="27" t="s">
        <v>384</v>
      </c>
      <c r="D63" s="27" t="s">
        <v>385</v>
      </c>
      <c r="E63" s="27" t="s">
        <v>151</v>
      </c>
      <c r="F63" s="27" t="s">
        <v>151</v>
      </c>
      <c r="G63" s="27" t="s">
        <v>386</v>
      </c>
      <c r="H63" s="5">
        <v>348712.37</v>
      </c>
      <c r="I63" s="27" t="s">
        <v>387</v>
      </c>
      <c r="J63" s="27" t="s">
        <v>193</v>
      </c>
      <c r="K63" s="27" t="s">
        <v>445</v>
      </c>
      <c r="L63" s="27" t="s">
        <v>492</v>
      </c>
    </row>
    <row r="64" spans="1:12" s="2" customFormat="1" ht="68.25" customHeight="1">
      <c r="A64" s="27">
        <v>34</v>
      </c>
      <c r="B64" s="27" t="s">
        <v>314</v>
      </c>
      <c r="C64" s="27" t="s">
        <v>392</v>
      </c>
      <c r="D64" s="27" t="s">
        <v>393</v>
      </c>
      <c r="E64" s="27" t="s">
        <v>394</v>
      </c>
      <c r="F64" s="27" t="s">
        <v>151</v>
      </c>
      <c r="G64" s="27" t="s">
        <v>395</v>
      </c>
      <c r="H64" s="5">
        <v>300000</v>
      </c>
      <c r="I64" s="27" t="s">
        <v>396</v>
      </c>
      <c r="J64" s="27" t="s">
        <v>2677</v>
      </c>
      <c r="K64" s="27" t="s">
        <v>2661</v>
      </c>
      <c r="L64" s="27"/>
    </row>
    <row r="65" spans="1:154" ht="72.75" customHeight="1">
      <c r="A65" s="27">
        <v>35</v>
      </c>
      <c r="B65" s="27" t="s">
        <v>397</v>
      </c>
      <c r="C65" s="27" t="s">
        <v>398</v>
      </c>
      <c r="D65" s="27" t="s">
        <v>399</v>
      </c>
      <c r="E65" s="27" t="s">
        <v>400</v>
      </c>
      <c r="F65" s="27" t="s">
        <v>151</v>
      </c>
      <c r="G65" s="27" t="s">
        <v>401</v>
      </c>
      <c r="H65" s="5">
        <v>539258</v>
      </c>
      <c r="I65" s="27" t="s">
        <v>402</v>
      </c>
      <c r="J65" s="27" t="s">
        <v>193</v>
      </c>
      <c r="K65" s="27" t="s">
        <v>348</v>
      </c>
      <c r="L65" s="27" t="s">
        <v>472</v>
      </c>
    </row>
    <row r="66" spans="1:154" ht="77.25" customHeight="1">
      <c r="A66" s="27">
        <v>36</v>
      </c>
      <c r="B66" s="27" t="s">
        <v>403</v>
      </c>
      <c r="C66" s="416" t="s">
        <v>405</v>
      </c>
      <c r="D66" s="416" t="s">
        <v>406</v>
      </c>
      <c r="E66" s="27" t="s">
        <v>151</v>
      </c>
      <c r="F66" s="27" t="s">
        <v>151</v>
      </c>
      <c r="G66" s="27" t="s">
        <v>404</v>
      </c>
      <c r="H66" s="5">
        <v>555555.55000000005</v>
      </c>
      <c r="I66" s="27" t="s">
        <v>407</v>
      </c>
      <c r="J66" s="27" t="s">
        <v>193</v>
      </c>
      <c r="K66" s="27" t="s">
        <v>348</v>
      </c>
      <c r="L66" s="27" t="s">
        <v>374</v>
      </c>
    </row>
    <row r="67" spans="1:154" ht="150">
      <c r="A67" s="27">
        <v>37</v>
      </c>
      <c r="B67" s="27" t="s">
        <v>410</v>
      </c>
      <c r="C67" s="27" t="s">
        <v>411</v>
      </c>
      <c r="D67" s="27" t="s">
        <v>412</v>
      </c>
      <c r="E67" s="27" t="s">
        <v>413</v>
      </c>
      <c r="F67" s="27" t="s">
        <v>414</v>
      </c>
      <c r="G67" s="27" t="s">
        <v>415</v>
      </c>
      <c r="H67" s="5">
        <v>332580.5</v>
      </c>
      <c r="I67" s="27" t="s">
        <v>382</v>
      </c>
      <c r="J67" s="27" t="s">
        <v>2394</v>
      </c>
      <c r="K67" s="27" t="s">
        <v>438</v>
      </c>
      <c r="L67" s="27" t="s">
        <v>532</v>
      </c>
    </row>
    <row r="68" spans="1:154" ht="75">
      <c r="A68" s="27">
        <v>38</v>
      </c>
      <c r="B68" s="27" t="s">
        <v>420</v>
      </c>
      <c r="C68" s="27" t="s">
        <v>190</v>
      </c>
      <c r="D68" s="27" t="s">
        <v>417</v>
      </c>
      <c r="E68" s="27" t="s">
        <v>418</v>
      </c>
      <c r="F68" s="26" t="s">
        <v>419</v>
      </c>
      <c r="G68" s="27" t="s">
        <v>416</v>
      </c>
      <c r="H68" s="5">
        <v>331137.8</v>
      </c>
      <c r="I68" s="27" t="s">
        <v>382</v>
      </c>
      <c r="J68" s="27" t="s">
        <v>193</v>
      </c>
      <c r="K68" s="27" t="s">
        <v>374</v>
      </c>
      <c r="L68" s="27" t="s">
        <v>481</v>
      </c>
    </row>
    <row r="69" spans="1:154" ht="75">
      <c r="A69" s="27">
        <v>39</v>
      </c>
      <c r="B69" s="46" t="s">
        <v>421</v>
      </c>
      <c r="C69" s="46" t="s">
        <v>422</v>
      </c>
      <c r="D69" s="46" t="s">
        <v>423</v>
      </c>
      <c r="E69" s="46" t="s">
        <v>424</v>
      </c>
      <c r="F69" s="46" t="s">
        <v>425</v>
      </c>
      <c r="G69" s="46" t="s">
        <v>426</v>
      </c>
      <c r="H69" s="47">
        <v>365103.62</v>
      </c>
      <c r="I69" s="46" t="s">
        <v>409</v>
      </c>
      <c r="J69" s="46" t="s">
        <v>193</v>
      </c>
      <c r="K69" s="46" t="s">
        <v>432</v>
      </c>
      <c r="L69" s="350" t="s">
        <v>432</v>
      </c>
    </row>
    <row r="70" spans="1:154" s="7" customFormat="1" ht="60">
      <c r="A70" s="27">
        <v>40</v>
      </c>
      <c r="B70" s="27" t="s">
        <v>462</v>
      </c>
      <c r="C70" s="27" t="s">
        <v>464</v>
      </c>
      <c r="D70" s="27" t="s">
        <v>465</v>
      </c>
      <c r="E70" s="27" t="s">
        <v>151</v>
      </c>
      <c r="F70" s="27" t="s">
        <v>151</v>
      </c>
      <c r="G70" s="27" t="s">
        <v>466</v>
      </c>
      <c r="H70" s="5">
        <v>285978.5</v>
      </c>
      <c r="I70" s="27" t="s">
        <v>467</v>
      </c>
      <c r="J70" s="27" t="s">
        <v>193</v>
      </c>
      <c r="K70" s="27" t="s">
        <v>518</v>
      </c>
      <c r="L70" s="27" t="s">
        <v>520</v>
      </c>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row>
    <row r="71" spans="1:154" s="7" customFormat="1" ht="92.65" customHeight="1">
      <c r="A71" s="27">
        <v>41</v>
      </c>
      <c r="B71" s="27" t="s">
        <v>463</v>
      </c>
      <c r="C71" s="27" t="s">
        <v>468</v>
      </c>
      <c r="D71" s="27" t="s">
        <v>470</v>
      </c>
      <c r="E71" s="27" t="s">
        <v>151</v>
      </c>
      <c r="F71" s="27" t="s">
        <v>151</v>
      </c>
      <c r="G71" s="27" t="s">
        <v>469</v>
      </c>
      <c r="H71" s="5">
        <v>346813.13</v>
      </c>
      <c r="I71" s="27" t="s">
        <v>374</v>
      </c>
      <c r="J71" s="27" t="s">
        <v>193</v>
      </c>
      <c r="K71" s="27" t="s">
        <v>2482</v>
      </c>
      <c r="L71" s="27" t="s">
        <v>2411</v>
      </c>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row>
    <row r="72" spans="1:154" s="2" customFormat="1" ht="60">
      <c r="A72" s="27">
        <v>42</v>
      </c>
      <c r="B72" s="27" t="s">
        <v>2547</v>
      </c>
      <c r="C72" s="27" t="s">
        <v>2532</v>
      </c>
      <c r="D72" s="27" t="s">
        <v>2533</v>
      </c>
      <c r="E72" s="27" t="s">
        <v>151</v>
      </c>
      <c r="F72" s="27" t="s">
        <v>151</v>
      </c>
      <c r="G72" s="27" t="s">
        <v>2534</v>
      </c>
      <c r="H72" s="5">
        <v>337617.68</v>
      </c>
      <c r="I72" s="27" t="s">
        <v>2510</v>
      </c>
      <c r="J72" s="27" t="s">
        <v>193</v>
      </c>
      <c r="K72" s="27" t="s">
        <v>2655</v>
      </c>
      <c r="L72" s="27" t="s">
        <v>2695</v>
      </c>
    </row>
    <row r="73" spans="1:154" ht="60">
      <c r="A73" s="27">
        <v>43</v>
      </c>
      <c r="B73" s="27" t="s">
        <v>2536</v>
      </c>
      <c r="C73" s="27" t="s">
        <v>239</v>
      </c>
      <c r="D73" s="27" t="s">
        <v>2537</v>
      </c>
      <c r="E73" s="27" t="s">
        <v>151</v>
      </c>
      <c r="F73" s="27" t="s">
        <v>151</v>
      </c>
      <c r="G73" s="27" t="s">
        <v>2538</v>
      </c>
      <c r="H73" s="5" t="s">
        <v>2539</v>
      </c>
      <c r="I73" s="27" t="s">
        <v>2540</v>
      </c>
      <c r="J73" s="27" t="s">
        <v>193</v>
      </c>
      <c r="K73" s="27" t="s">
        <v>2641</v>
      </c>
      <c r="L73" s="27" t="s">
        <v>2692</v>
      </c>
    </row>
    <row r="74" spans="1:154" s="2" customFormat="1" ht="150">
      <c r="A74" s="361">
        <v>44</v>
      </c>
      <c r="B74" s="360" t="s">
        <v>2650</v>
      </c>
      <c r="C74" s="360" t="s">
        <v>2651</v>
      </c>
      <c r="D74" s="360" t="s">
        <v>2652</v>
      </c>
      <c r="E74" s="360" t="s">
        <v>182</v>
      </c>
      <c r="F74" s="360" t="s">
        <v>151</v>
      </c>
      <c r="G74" s="360" t="s">
        <v>2653</v>
      </c>
      <c r="H74" s="5">
        <v>1002980</v>
      </c>
      <c r="I74" s="360" t="s">
        <v>2654</v>
      </c>
      <c r="J74" s="360" t="s">
        <v>193</v>
      </c>
      <c r="K74" s="360" t="s">
        <v>2697</v>
      </c>
      <c r="L74" s="360" t="s">
        <v>2696</v>
      </c>
    </row>
    <row r="75" spans="1:154" s="2" customFormat="1" ht="45">
      <c r="A75" s="361">
        <v>45</v>
      </c>
      <c r="B75" s="360" t="s">
        <v>2656</v>
      </c>
      <c r="C75" s="360" t="s">
        <v>2657</v>
      </c>
      <c r="D75" s="360" t="s">
        <v>2658</v>
      </c>
      <c r="E75" s="360" t="s">
        <v>151</v>
      </c>
      <c r="F75" s="360" t="s">
        <v>151</v>
      </c>
      <c r="G75" s="360" t="s">
        <v>2659</v>
      </c>
      <c r="H75" s="5">
        <v>329202</v>
      </c>
      <c r="I75" s="360" t="s">
        <v>2660</v>
      </c>
      <c r="J75" s="360" t="s">
        <v>193</v>
      </c>
      <c r="K75" s="360" t="s">
        <v>2698</v>
      </c>
      <c r="L75" s="360" t="s">
        <v>2739</v>
      </c>
    </row>
    <row r="76" spans="1:154" ht="75">
      <c r="A76" s="371">
        <v>46</v>
      </c>
      <c r="B76" s="371" t="s">
        <v>2700</v>
      </c>
      <c r="C76" s="371" t="s">
        <v>2701</v>
      </c>
      <c r="D76" s="371" t="s">
        <v>2702</v>
      </c>
      <c r="E76" s="371" t="s">
        <v>151</v>
      </c>
      <c r="F76" s="371" t="s">
        <v>151</v>
      </c>
      <c r="G76" s="371" t="s">
        <v>2703</v>
      </c>
      <c r="H76" s="5">
        <v>188639.6</v>
      </c>
      <c r="I76" s="371" t="s">
        <v>2697</v>
      </c>
      <c r="J76" s="371" t="s">
        <v>193</v>
      </c>
      <c r="K76" s="371" t="s">
        <v>2698</v>
      </c>
      <c r="L76" s="371" t="s">
        <v>2790</v>
      </c>
    </row>
    <row r="77" spans="1:154" ht="74.650000000000006" customHeight="1">
      <c r="A77" s="392">
        <v>47</v>
      </c>
      <c r="B77" s="392" t="s">
        <v>2773</v>
      </c>
      <c r="C77" s="392" t="s">
        <v>2774</v>
      </c>
      <c r="D77" s="392" t="s">
        <v>2777</v>
      </c>
      <c r="E77" s="392" t="s">
        <v>2775</v>
      </c>
      <c r="F77" s="392" t="s">
        <v>2776</v>
      </c>
      <c r="G77" s="392" t="s">
        <v>2772</v>
      </c>
      <c r="H77" s="5" t="s">
        <v>2771</v>
      </c>
      <c r="I77" s="392" t="s">
        <v>2755</v>
      </c>
      <c r="J77" s="392" t="s">
        <v>531</v>
      </c>
      <c r="K77" s="392" t="s">
        <v>2912</v>
      </c>
      <c r="L77" s="392" t="s">
        <v>2915</v>
      </c>
    </row>
    <row r="78" spans="1:154" s="2" customFormat="1" ht="105">
      <c r="A78" s="405">
        <v>48</v>
      </c>
      <c r="B78" s="405" t="s">
        <v>2833</v>
      </c>
      <c r="C78" s="405" t="s">
        <v>2834</v>
      </c>
      <c r="D78" s="405" t="s">
        <v>330</v>
      </c>
      <c r="E78" s="405" t="s">
        <v>2835</v>
      </c>
      <c r="F78" s="405" t="s">
        <v>263</v>
      </c>
      <c r="G78" s="405" t="s">
        <v>2836</v>
      </c>
      <c r="H78" s="5">
        <v>276092</v>
      </c>
      <c r="I78" s="405" t="s">
        <v>2837</v>
      </c>
      <c r="J78" s="405" t="s">
        <v>193</v>
      </c>
      <c r="K78" s="405" t="s">
        <v>2851</v>
      </c>
      <c r="L78" s="405" t="s">
        <v>2869</v>
      </c>
    </row>
    <row r="79" spans="1:154" s="39" customFormat="1" ht="90">
      <c r="A79" s="422">
        <v>49</v>
      </c>
      <c r="B79" s="422" t="s">
        <v>2921</v>
      </c>
      <c r="C79" s="422" t="s">
        <v>2922</v>
      </c>
      <c r="D79" s="422" t="s">
        <v>2923</v>
      </c>
      <c r="E79" s="422" t="s">
        <v>295</v>
      </c>
      <c r="F79" s="422" t="s">
        <v>295</v>
      </c>
      <c r="G79" s="422" t="s">
        <v>2924</v>
      </c>
      <c r="H79" s="422" t="s">
        <v>2969</v>
      </c>
      <c r="I79" s="422" t="s">
        <v>2920</v>
      </c>
      <c r="J79" s="422" t="s">
        <v>193</v>
      </c>
      <c r="K79" s="422" t="s">
        <v>2978</v>
      </c>
      <c r="L79" s="422" t="s">
        <v>2960</v>
      </c>
    </row>
    <row r="80" spans="1:154" s="2" customFormat="1" ht="60">
      <c r="A80" s="423">
        <v>50</v>
      </c>
      <c r="B80" s="423" t="s">
        <v>2934</v>
      </c>
      <c r="C80" s="423" t="s">
        <v>207</v>
      </c>
      <c r="D80" s="423" t="s">
        <v>2935</v>
      </c>
      <c r="E80" s="423" t="s">
        <v>295</v>
      </c>
      <c r="F80" s="423" t="s">
        <v>295</v>
      </c>
      <c r="G80" s="423" t="s">
        <v>2936</v>
      </c>
      <c r="H80" s="5" t="s">
        <v>2967</v>
      </c>
      <c r="I80" s="423" t="s">
        <v>2905</v>
      </c>
      <c r="J80" s="549" t="s">
        <v>193</v>
      </c>
      <c r="K80" s="423" t="s">
        <v>3219</v>
      </c>
      <c r="L80" s="423" t="s">
        <v>3227</v>
      </c>
    </row>
    <row r="81" spans="1:12" ht="75">
      <c r="A81" s="424">
        <v>51</v>
      </c>
      <c r="B81" s="424" t="s">
        <v>2937</v>
      </c>
      <c r="C81" s="425" t="s">
        <v>2938</v>
      </c>
      <c r="D81" s="426" t="s">
        <v>385</v>
      </c>
      <c r="E81" s="425" t="s">
        <v>2935</v>
      </c>
      <c r="F81" s="425" t="s">
        <v>2939</v>
      </c>
      <c r="G81" s="425" t="s">
        <v>2940</v>
      </c>
      <c r="H81" s="5" t="s">
        <v>2941</v>
      </c>
      <c r="I81" s="424" t="s">
        <v>2942</v>
      </c>
      <c r="J81" s="424" t="s">
        <v>3027</v>
      </c>
      <c r="K81" s="424" t="s">
        <v>3219</v>
      </c>
      <c r="L81" s="548" t="s">
        <v>3223</v>
      </c>
    </row>
    <row r="82" spans="1:12" s="2" customFormat="1" ht="75">
      <c r="A82" s="436">
        <v>52</v>
      </c>
      <c r="B82" s="436" t="s">
        <v>2956</v>
      </c>
      <c r="C82" s="436" t="s">
        <v>2955</v>
      </c>
      <c r="D82" s="436" t="s">
        <v>2957</v>
      </c>
      <c r="E82" s="436" t="s">
        <v>295</v>
      </c>
      <c r="F82" s="436" t="s">
        <v>295</v>
      </c>
      <c r="G82" s="436" t="s">
        <v>2958</v>
      </c>
      <c r="H82" s="5" t="s">
        <v>2968</v>
      </c>
      <c r="I82" s="436" t="s">
        <v>2942</v>
      </c>
      <c r="J82" s="436" t="s">
        <v>193</v>
      </c>
      <c r="K82" s="436" t="s">
        <v>3048</v>
      </c>
      <c r="L82" s="436" t="s">
        <v>3081</v>
      </c>
    </row>
    <row r="83" spans="1:12" ht="60">
      <c r="A83" s="439">
        <v>53</v>
      </c>
      <c r="B83" s="439" t="s">
        <v>2970</v>
      </c>
      <c r="C83" s="439" t="s">
        <v>2971</v>
      </c>
      <c r="D83" s="439" t="s">
        <v>2972</v>
      </c>
      <c r="E83" s="41" t="s">
        <v>2973</v>
      </c>
      <c r="F83" s="41" t="s">
        <v>2974</v>
      </c>
      <c r="G83" s="439" t="s">
        <v>2975</v>
      </c>
      <c r="H83" s="5" t="s">
        <v>2976</v>
      </c>
      <c r="I83" s="439" t="s">
        <v>2977</v>
      </c>
      <c r="J83" s="439" t="s">
        <v>193</v>
      </c>
      <c r="K83" s="439" t="s">
        <v>3026</v>
      </c>
      <c r="L83" s="439" t="s">
        <v>3064</v>
      </c>
    </row>
    <row r="84" spans="1:12" s="2" customFormat="1" ht="60">
      <c r="A84" s="440">
        <v>54</v>
      </c>
      <c r="B84" s="440" t="s">
        <v>2979</v>
      </c>
      <c r="C84" s="440" t="s">
        <v>2981</v>
      </c>
      <c r="D84" s="440" t="s">
        <v>2982</v>
      </c>
      <c r="E84" s="440" t="s">
        <v>295</v>
      </c>
      <c r="F84" s="440" t="s">
        <v>295</v>
      </c>
      <c r="G84" s="440" t="s">
        <v>2980</v>
      </c>
      <c r="H84" s="5" t="s">
        <v>2983</v>
      </c>
      <c r="I84" s="440" t="s">
        <v>2977</v>
      </c>
      <c r="J84" s="440" t="s">
        <v>193</v>
      </c>
      <c r="K84" s="440" t="s">
        <v>3047</v>
      </c>
      <c r="L84" s="440" t="s">
        <v>3081</v>
      </c>
    </row>
    <row r="85" spans="1:12" s="2" customFormat="1" ht="60">
      <c r="A85" s="440">
        <v>55</v>
      </c>
      <c r="B85" s="440" t="s">
        <v>2984</v>
      </c>
      <c r="C85" s="440" t="s">
        <v>2985</v>
      </c>
      <c r="D85" s="440" t="s">
        <v>2986</v>
      </c>
      <c r="E85" s="440" t="s">
        <v>2987</v>
      </c>
      <c r="F85" s="440" t="s">
        <v>2988</v>
      </c>
      <c r="G85" s="440" t="s">
        <v>2989</v>
      </c>
      <c r="H85" s="5" t="s">
        <v>2990</v>
      </c>
      <c r="I85" s="440" t="s">
        <v>2991</v>
      </c>
      <c r="J85" s="440" t="s">
        <v>193</v>
      </c>
      <c r="K85" s="440" t="s">
        <v>3079</v>
      </c>
      <c r="L85" s="440" t="s">
        <v>3087</v>
      </c>
    </row>
    <row r="86" spans="1:12" s="2" customFormat="1" ht="75">
      <c r="A86" s="440">
        <v>56</v>
      </c>
      <c r="B86" s="440" t="s">
        <v>2994</v>
      </c>
      <c r="C86" s="440" t="s">
        <v>2995</v>
      </c>
      <c r="D86" s="440" t="s">
        <v>2996</v>
      </c>
      <c r="E86" s="440" t="s">
        <v>2997</v>
      </c>
      <c r="F86" s="440" t="s">
        <v>2998</v>
      </c>
      <c r="G86" s="440" t="s">
        <v>2999</v>
      </c>
      <c r="H86" s="5" t="s">
        <v>3000</v>
      </c>
      <c r="I86" s="440" t="s">
        <v>2993</v>
      </c>
      <c r="J86" s="440" t="s">
        <v>193</v>
      </c>
      <c r="K86" s="440" t="s">
        <v>3087</v>
      </c>
      <c r="L86" s="440" t="s">
        <v>3057</v>
      </c>
    </row>
    <row r="87" spans="1:12" ht="60">
      <c r="A87" s="441">
        <v>57</v>
      </c>
      <c r="B87" s="453" t="s">
        <v>3001</v>
      </c>
      <c r="C87" s="441" t="s">
        <v>3002</v>
      </c>
      <c r="D87" s="441" t="s">
        <v>3003</v>
      </c>
      <c r="E87" s="441" t="s">
        <v>3004</v>
      </c>
      <c r="F87" s="441" t="s">
        <v>295</v>
      </c>
      <c r="G87" s="441" t="s">
        <v>3005</v>
      </c>
      <c r="H87" s="5" t="s">
        <v>3006</v>
      </c>
      <c r="I87" s="441" t="s">
        <v>2977</v>
      </c>
      <c r="J87" s="451" t="s">
        <v>2410</v>
      </c>
      <c r="K87" s="447" t="s">
        <v>3049</v>
      </c>
      <c r="L87" s="441" t="s">
        <v>3026</v>
      </c>
    </row>
    <row r="88" spans="1:12" ht="90">
      <c r="A88" s="443">
        <v>58</v>
      </c>
      <c r="B88" s="443" t="s">
        <v>3013</v>
      </c>
      <c r="C88" s="443" t="s">
        <v>277</v>
      </c>
      <c r="D88" s="443" t="s">
        <v>2533</v>
      </c>
      <c r="E88" s="443" t="s">
        <v>3017</v>
      </c>
      <c r="F88" s="443" t="s">
        <v>295</v>
      </c>
      <c r="G88" s="443" t="s">
        <v>3016</v>
      </c>
      <c r="H88" s="5" t="s">
        <v>3014</v>
      </c>
      <c r="I88" s="443" t="s">
        <v>3015</v>
      </c>
      <c r="J88" s="443" t="s">
        <v>193</v>
      </c>
      <c r="K88" s="443" t="s">
        <v>3048</v>
      </c>
      <c r="L88" s="443" t="s">
        <v>3081</v>
      </c>
    </row>
    <row r="89" spans="1:12" ht="60">
      <c r="A89" s="448">
        <v>59</v>
      </c>
      <c r="B89" s="448" t="s">
        <v>3050</v>
      </c>
      <c r="C89" s="448" t="s">
        <v>3051</v>
      </c>
      <c r="D89" s="448" t="s">
        <v>3052</v>
      </c>
      <c r="E89" s="448" t="s">
        <v>3053</v>
      </c>
      <c r="F89" s="448" t="s">
        <v>295</v>
      </c>
      <c r="G89" s="448" t="s">
        <v>3054</v>
      </c>
      <c r="H89" s="5" t="s">
        <v>3055</v>
      </c>
      <c r="I89" s="448" t="s">
        <v>3056</v>
      </c>
      <c r="J89" s="448" t="s">
        <v>3100</v>
      </c>
      <c r="K89" s="448" t="s">
        <v>3091</v>
      </c>
      <c r="L89" s="448" t="s">
        <v>3092</v>
      </c>
    </row>
    <row r="90" spans="1:12" ht="75">
      <c r="A90" s="550">
        <v>60</v>
      </c>
      <c r="B90" s="550" t="s">
        <v>3236</v>
      </c>
      <c r="C90" s="550" t="s">
        <v>3230</v>
      </c>
      <c r="D90" s="550" t="s">
        <v>3231</v>
      </c>
      <c r="E90" s="550" t="s">
        <v>3232</v>
      </c>
      <c r="F90" s="550" t="s">
        <v>295</v>
      </c>
      <c r="G90" s="550" t="s">
        <v>3234</v>
      </c>
      <c r="H90" s="5" t="s">
        <v>3233</v>
      </c>
      <c r="I90" s="550" t="s">
        <v>3235</v>
      </c>
      <c r="J90" s="550" t="s">
        <v>193</v>
      </c>
      <c r="K90" s="550" t="s">
        <v>3242</v>
      </c>
      <c r="L90" s="550" t="s">
        <v>3242</v>
      </c>
    </row>
    <row r="91" spans="1:12" ht="60">
      <c r="A91" s="551">
        <v>61</v>
      </c>
      <c r="B91" s="551" t="s">
        <v>3237</v>
      </c>
      <c r="C91" s="551" t="s">
        <v>3238</v>
      </c>
      <c r="D91" s="551" t="s">
        <v>3239</v>
      </c>
      <c r="E91" s="551" t="s">
        <v>295</v>
      </c>
      <c r="F91" s="551" t="s">
        <v>295</v>
      </c>
      <c r="G91" s="551" t="s">
        <v>3240</v>
      </c>
      <c r="H91" s="5" t="s">
        <v>3241</v>
      </c>
      <c r="I91" s="551" t="s">
        <v>3229</v>
      </c>
      <c r="J91" s="551" t="s">
        <v>193</v>
      </c>
      <c r="K91" s="551" t="s">
        <v>3243</v>
      </c>
      <c r="L91" s="551" t="s">
        <v>3248</v>
      </c>
    </row>
    <row r="92" spans="1:12" ht="60">
      <c r="A92" s="558">
        <v>62</v>
      </c>
      <c r="B92" s="558" t="s">
        <v>3269</v>
      </c>
      <c r="C92" s="558" t="s">
        <v>3270</v>
      </c>
      <c r="D92" s="558" t="s">
        <v>385</v>
      </c>
      <c r="E92" s="558" t="s">
        <v>295</v>
      </c>
      <c r="F92" s="558" t="s">
        <v>295</v>
      </c>
      <c r="G92" s="558" t="s">
        <v>3271</v>
      </c>
      <c r="H92" s="5">
        <v>1282380.3700000001</v>
      </c>
      <c r="I92" s="558" t="s">
        <v>3272</v>
      </c>
      <c r="J92" s="558" t="s">
        <v>193</v>
      </c>
      <c r="K92" s="558" t="s">
        <v>3279</v>
      </c>
      <c r="L92" s="558" t="s">
        <v>3281</v>
      </c>
    </row>
    <row r="93" spans="1:12" ht="75">
      <c r="A93" s="559">
        <v>63</v>
      </c>
      <c r="B93" s="559" t="s">
        <v>3274</v>
      </c>
      <c r="C93" s="559" t="s">
        <v>3275</v>
      </c>
      <c r="D93" s="559" t="s">
        <v>3276</v>
      </c>
      <c r="E93" s="559" t="s">
        <v>295</v>
      </c>
      <c r="F93" s="559" t="s">
        <v>295</v>
      </c>
      <c r="G93" s="559" t="s">
        <v>3277</v>
      </c>
      <c r="H93" s="5">
        <v>300000</v>
      </c>
      <c r="I93" s="559" t="s">
        <v>3278</v>
      </c>
      <c r="J93" s="559" t="s">
        <v>193</v>
      </c>
      <c r="K93" s="559" t="s">
        <v>3280</v>
      </c>
      <c r="L93" s="559" t="s">
        <v>3282</v>
      </c>
    </row>
  </sheetData>
  <pageMargins left="0.7" right="0.7" top="0.75" bottom="0.75" header="0.3" footer="0.3"/>
  <pageSetup paperSize="8"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zoomScale="70" zoomScaleNormal="70" workbookViewId="0">
      <pane ySplit="1" topLeftCell="A54" activePane="bottomLeft" state="frozen"/>
      <selection pane="bottomLeft" activeCell="J82" sqref="J82"/>
    </sheetView>
  </sheetViews>
  <sheetFormatPr defaultRowHeight="15"/>
  <cols>
    <col min="1" max="1" width="8.85546875" customWidth="1"/>
    <col min="2" max="2" width="17.140625" customWidth="1"/>
    <col min="3" max="3" width="19.140625" customWidth="1"/>
    <col min="4" max="4" width="22.5703125" customWidth="1"/>
    <col min="5" max="5" width="14.5703125" customWidth="1"/>
    <col min="6" max="6" width="15.5703125" customWidth="1"/>
    <col min="7" max="7" width="22.140625" customWidth="1"/>
    <col min="8" max="8" width="13.42578125" customWidth="1"/>
    <col min="9" max="9" width="18.140625" customWidth="1"/>
    <col min="10" max="10" width="23.42578125" customWidth="1"/>
    <col min="11" max="11" width="18.42578125" customWidth="1"/>
    <col min="12" max="12" width="18.140625" style="2" customWidth="1"/>
  </cols>
  <sheetData>
    <row r="1" spans="1:12" ht="45">
      <c r="A1" s="24" t="s">
        <v>0</v>
      </c>
      <c r="B1" s="24" t="s">
        <v>9</v>
      </c>
      <c r="C1" s="24" t="s">
        <v>1</v>
      </c>
      <c r="D1" s="24" t="s">
        <v>2</v>
      </c>
      <c r="E1" s="24" t="s">
        <v>14</v>
      </c>
      <c r="F1" s="24" t="s">
        <v>15</v>
      </c>
      <c r="G1" s="24" t="s">
        <v>3</v>
      </c>
      <c r="H1" s="32" t="s">
        <v>4</v>
      </c>
      <c r="I1" s="24" t="s">
        <v>5</v>
      </c>
      <c r="J1" s="24" t="s">
        <v>6</v>
      </c>
      <c r="K1" s="24" t="s">
        <v>7</v>
      </c>
      <c r="L1" s="24" t="s">
        <v>8</v>
      </c>
    </row>
    <row r="2" spans="1:12" ht="75">
      <c r="A2" s="8">
        <v>1</v>
      </c>
      <c r="B2" s="8" t="s">
        <v>294</v>
      </c>
      <c r="C2" s="9" t="s">
        <v>297</v>
      </c>
      <c r="D2" s="8" t="s">
        <v>298</v>
      </c>
      <c r="E2" s="8" t="s">
        <v>295</v>
      </c>
      <c r="F2" s="8" t="s">
        <v>295</v>
      </c>
      <c r="G2" s="8" t="s">
        <v>296</v>
      </c>
      <c r="H2" s="10">
        <v>221862</v>
      </c>
      <c r="I2" s="11" t="s">
        <v>242</v>
      </c>
      <c r="J2" s="8" t="s">
        <v>193</v>
      </c>
      <c r="K2" s="11" t="s">
        <v>373</v>
      </c>
      <c r="L2" s="11" t="s">
        <v>451</v>
      </c>
    </row>
    <row r="3" spans="1:12" ht="105">
      <c r="A3" s="8">
        <v>2</v>
      </c>
      <c r="B3" s="8" t="s">
        <v>304</v>
      </c>
      <c r="C3" s="9" t="s">
        <v>305</v>
      </c>
      <c r="D3" s="8" t="s">
        <v>306</v>
      </c>
      <c r="E3" s="8" t="s">
        <v>295</v>
      </c>
      <c r="F3" s="8" t="s">
        <v>295</v>
      </c>
      <c r="G3" s="8" t="s">
        <v>307</v>
      </c>
      <c r="H3" s="10">
        <v>216929.75</v>
      </c>
      <c r="I3" s="11" t="s">
        <v>242</v>
      </c>
      <c r="J3" s="8" t="s">
        <v>193</v>
      </c>
      <c r="K3" s="11" t="s">
        <v>378</v>
      </c>
      <c r="L3" s="11" t="s">
        <v>481</v>
      </c>
    </row>
    <row r="4" spans="1:12" ht="75">
      <c r="A4" s="7">
        <v>3</v>
      </c>
      <c r="B4" s="7" t="s">
        <v>314</v>
      </c>
      <c r="C4" s="9" t="s">
        <v>315</v>
      </c>
      <c r="D4" s="27" t="s">
        <v>316</v>
      </c>
      <c r="E4" s="27" t="s">
        <v>196</v>
      </c>
      <c r="F4" s="29" t="s">
        <v>317</v>
      </c>
      <c r="G4" s="30" t="s">
        <v>318</v>
      </c>
      <c r="H4" s="10">
        <v>99720</v>
      </c>
      <c r="I4" s="30" t="s">
        <v>242</v>
      </c>
      <c r="J4" s="27" t="s">
        <v>193</v>
      </c>
      <c r="K4" s="30" t="s">
        <v>408</v>
      </c>
      <c r="L4" s="30" t="s">
        <v>467</v>
      </c>
    </row>
    <row r="5" spans="1:12" ht="45">
      <c r="A5" s="7">
        <v>4</v>
      </c>
      <c r="B5" s="7" t="s">
        <v>319</v>
      </c>
      <c r="C5" s="27" t="s">
        <v>323</v>
      </c>
      <c r="D5" s="27" t="s">
        <v>327</v>
      </c>
      <c r="E5" s="7" t="s">
        <v>295</v>
      </c>
      <c r="F5" s="7" t="s">
        <v>295</v>
      </c>
      <c r="G5" s="27" t="s">
        <v>324</v>
      </c>
      <c r="H5" s="35">
        <v>110552</v>
      </c>
      <c r="I5" s="7" t="s">
        <v>321</v>
      </c>
      <c r="J5" s="27" t="s">
        <v>193</v>
      </c>
      <c r="K5" s="7" t="s">
        <v>374</v>
      </c>
      <c r="L5" s="7" t="s">
        <v>534</v>
      </c>
    </row>
    <row r="6" spans="1:12" ht="30">
      <c r="A6" s="7">
        <v>5</v>
      </c>
      <c r="B6" s="7" t="s">
        <v>320</v>
      </c>
      <c r="C6" s="7" t="s">
        <v>325</v>
      </c>
      <c r="D6" s="7" t="s">
        <v>328</v>
      </c>
      <c r="E6" s="7" t="s">
        <v>295</v>
      </c>
      <c r="F6" s="7" t="s">
        <v>295</v>
      </c>
      <c r="G6" s="27" t="s">
        <v>326</v>
      </c>
      <c r="H6" s="35">
        <v>110113</v>
      </c>
      <c r="I6" s="7" t="s">
        <v>322</v>
      </c>
      <c r="J6" s="27" t="s">
        <v>193</v>
      </c>
      <c r="K6" s="7" t="s">
        <v>374</v>
      </c>
      <c r="L6" s="7" t="s">
        <v>451</v>
      </c>
    </row>
    <row r="7" spans="1:12" ht="45">
      <c r="A7" s="7">
        <v>6</v>
      </c>
      <c r="B7" s="7" t="s">
        <v>360</v>
      </c>
      <c r="C7" s="27" t="s">
        <v>356</v>
      </c>
      <c r="D7" s="27" t="s">
        <v>357</v>
      </c>
      <c r="E7" s="7" t="s">
        <v>295</v>
      </c>
      <c r="F7" s="7" t="s">
        <v>295</v>
      </c>
      <c r="G7" s="27" t="s">
        <v>355</v>
      </c>
      <c r="H7" s="35" t="s">
        <v>358</v>
      </c>
      <c r="I7" s="7" t="s">
        <v>359</v>
      </c>
      <c r="J7" s="27" t="s">
        <v>193</v>
      </c>
      <c r="K7" s="7" t="s">
        <v>519</v>
      </c>
      <c r="L7" s="7" t="s">
        <v>2393</v>
      </c>
    </row>
    <row r="8" spans="1:12" ht="60">
      <c r="A8" s="7">
        <v>7</v>
      </c>
      <c r="B8" s="7" t="s">
        <v>361</v>
      </c>
      <c r="C8" s="27" t="s">
        <v>362</v>
      </c>
      <c r="D8" s="27" t="s">
        <v>364</v>
      </c>
      <c r="E8" s="7" t="s">
        <v>295</v>
      </c>
      <c r="F8" s="7" t="s">
        <v>295</v>
      </c>
      <c r="G8" s="27" t="s">
        <v>363</v>
      </c>
      <c r="H8" s="35" t="s">
        <v>365</v>
      </c>
      <c r="I8" s="7" t="s">
        <v>446</v>
      </c>
      <c r="J8" s="27" t="s">
        <v>193</v>
      </c>
      <c r="K8" s="7" t="s">
        <v>461</v>
      </c>
      <c r="L8" s="7" t="s">
        <v>348</v>
      </c>
    </row>
    <row r="9" spans="1:12" ht="60">
      <c r="A9" s="7">
        <v>8</v>
      </c>
      <c r="B9" s="27" t="s">
        <v>366</v>
      </c>
      <c r="C9" s="27" t="s">
        <v>367</v>
      </c>
      <c r="D9" s="27" t="s">
        <v>368</v>
      </c>
      <c r="E9" s="7" t="s">
        <v>295</v>
      </c>
      <c r="F9" s="27" t="s">
        <v>295</v>
      </c>
      <c r="G9" s="5" t="s">
        <v>369</v>
      </c>
      <c r="H9" s="7">
        <v>220000</v>
      </c>
      <c r="I9" s="27" t="s">
        <v>359</v>
      </c>
      <c r="J9" s="27" t="s">
        <v>193</v>
      </c>
      <c r="K9" s="7" t="s">
        <v>378</v>
      </c>
      <c r="L9" s="7" t="s">
        <v>484</v>
      </c>
    </row>
    <row r="10" spans="1:12" ht="105">
      <c r="A10" s="7">
        <v>9</v>
      </c>
      <c r="B10" s="27" t="s">
        <v>471</v>
      </c>
      <c r="C10" s="27" t="s">
        <v>376</v>
      </c>
      <c r="D10" s="40" t="s">
        <v>377</v>
      </c>
      <c r="E10" s="7" t="s">
        <v>295</v>
      </c>
      <c r="F10" s="27" t="s">
        <v>295</v>
      </c>
      <c r="G10" s="5" t="s">
        <v>375</v>
      </c>
      <c r="H10" s="48">
        <v>109760</v>
      </c>
      <c r="I10" s="27" t="s">
        <v>446</v>
      </c>
      <c r="J10" s="27" t="s">
        <v>193</v>
      </c>
      <c r="K10" s="7" t="s">
        <v>378</v>
      </c>
      <c r="L10" s="7" t="s">
        <v>467</v>
      </c>
    </row>
    <row r="11" spans="1:12" ht="45">
      <c r="A11" s="7">
        <v>10</v>
      </c>
      <c r="B11" s="7" t="s">
        <v>388</v>
      </c>
      <c r="C11" s="7" t="s">
        <v>389</v>
      </c>
      <c r="D11" s="7" t="s">
        <v>390</v>
      </c>
      <c r="E11" s="7" t="s">
        <v>295</v>
      </c>
      <c r="F11" s="7" t="s">
        <v>295</v>
      </c>
      <c r="G11" s="27" t="s">
        <v>391</v>
      </c>
      <c r="H11" s="35">
        <v>110695.52</v>
      </c>
      <c r="I11" s="7" t="s">
        <v>370</v>
      </c>
      <c r="J11" s="27" t="s">
        <v>193</v>
      </c>
      <c r="K11" s="7" t="s">
        <v>519</v>
      </c>
      <c r="L11" s="7" t="s">
        <v>536</v>
      </c>
    </row>
    <row r="12" spans="1:12" ht="45">
      <c r="A12" s="7">
        <v>11</v>
      </c>
      <c r="B12" s="27" t="s">
        <v>427</v>
      </c>
      <c r="C12" s="27" t="s">
        <v>428</v>
      </c>
      <c r="D12" s="41" t="s">
        <v>429</v>
      </c>
      <c r="E12" s="7" t="s">
        <v>295</v>
      </c>
      <c r="F12" s="27" t="s">
        <v>295</v>
      </c>
      <c r="G12" s="5" t="s">
        <v>430</v>
      </c>
      <c r="H12" s="7" t="s">
        <v>431</v>
      </c>
      <c r="I12" s="27" t="s">
        <v>370</v>
      </c>
      <c r="J12" s="27" t="s">
        <v>193</v>
      </c>
      <c r="K12" s="7" t="s">
        <v>432</v>
      </c>
      <c r="L12" s="7" t="s">
        <v>484</v>
      </c>
    </row>
    <row r="13" spans="1:12" ht="120">
      <c r="A13" s="7">
        <v>12</v>
      </c>
      <c r="B13" s="27" t="s">
        <v>433</v>
      </c>
      <c r="C13" s="30" t="s">
        <v>434</v>
      </c>
      <c r="D13" s="42" t="s">
        <v>435</v>
      </c>
      <c r="E13" s="7" t="s">
        <v>295</v>
      </c>
      <c r="F13" s="27" t="s">
        <v>295</v>
      </c>
      <c r="G13" s="43" t="s">
        <v>436</v>
      </c>
      <c r="H13" s="44">
        <v>109900</v>
      </c>
      <c r="I13" s="30" t="s">
        <v>437</v>
      </c>
      <c r="J13" s="27" t="s">
        <v>193</v>
      </c>
      <c r="K13" s="37" t="s">
        <v>519</v>
      </c>
      <c r="L13" s="7" t="s">
        <v>2502</v>
      </c>
    </row>
    <row r="14" spans="1:12" ht="105">
      <c r="A14" s="37">
        <v>13</v>
      </c>
      <c r="B14" s="30" t="s">
        <v>440</v>
      </c>
      <c r="C14" s="40" t="s">
        <v>441</v>
      </c>
      <c r="D14" s="45" t="s">
        <v>442</v>
      </c>
      <c r="E14" s="37" t="s">
        <v>295</v>
      </c>
      <c r="F14" s="30" t="s">
        <v>295</v>
      </c>
      <c r="G14" s="25" t="s">
        <v>443</v>
      </c>
      <c r="H14" s="37">
        <v>110430</v>
      </c>
      <c r="I14" s="30" t="s">
        <v>444</v>
      </c>
      <c r="J14" s="30" t="s">
        <v>2410</v>
      </c>
      <c r="K14" s="37" t="s">
        <v>518</v>
      </c>
      <c r="L14" s="7" t="s">
        <v>533</v>
      </c>
    </row>
    <row r="15" spans="1:12" ht="75">
      <c r="A15" s="37">
        <v>14</v>
      </c>
      <c r="B15" s="30" t="s">
        <v>447</v>
      </c>
      <c r="C15" s="40" t="s">
        <v>448</v>
      </c>
      <c r="D15" s="40" t="s">
        <v>449</v>
      </c>
      <c r="E15" s="37" t="s">
        <v>295</v>
      </c>
      <c r="F15" s="30" t="s">
        <v>295</v>
      </c>
      <c r="G15" s="43" t="s">
        <v>450</v>
      </c>
      <c r="H15" s="44">
        <v>94120</v>
      </c>
      <c r="I15" s="30" t="s">
        <v>444</v>
      </c>
      <c r="J15" s="30" t="s">
        <v>2598</v>
      </c>
      <c r="K15" s="353">
        <v>43987</v>
      </c>
      <c r="L15" s="7" t="s">
        <v>2553</v>
      </c>
    </row>
    <row r="16" spans="1:12" s="39" customFormat="1" ht="60">
      <c r="A16" s="27">
        <v>15</v>
      </c>
      <c r="B16" s="27" t="s">
        <v>452</v>
      </c>
      <c r="C16" s="27" t="s">
        <v>454</v>
      </c>
      <c r="D16" s="27" t="s">
        <v>456</v>
      </c>
      <c r="E16" s="27" t="s">
        <v>295</v>
      </c>
      <c r="F16" s="27" t="s">
        <v>295</v>
      </c>
      <c r="G16" s="27" t="s">
        <v>457</v>
      </c>
      <c r="H16" s="5">
        <v>218540</v>
      </c>
      <c r="I16" s="27" t="s">
        <v>437</v>
      </c>
      <c r="J16" s="27" t="s">
        <v>193</v>
      </c>
      <c r="K16" s="27" t="s">
        <v>536</v>
      </c>
      <c r="L16" s="27" t="s">
        <v>536</v>
      </c>
    </row>
    <row r="17" spans="1:12" s="39" customFormat="1" ht="45">
      <c r="A17" s="27">
        <v>16</v>
      </c>
      <c r="B17" s="27" t="s">
        <v>453</v>
      </c>
      <c r="C17" s="27" t="s">
        <v>455</v>
      </c>
      <c r="D17" s="27" t="s">
        <v>458</v>
      </c>
      <c r="E17" s="27" t="s">
        <v>295</v>
      </c>
      <c r="F17" s="27" t="s">
        <v>295</v>
      </c>
      <c r="G17" s="27" t="s">
        <v>459</v>
      </c>
      <c r="H17" s="5">
        <v>90739</v>
      </c>
      <c r="I17" s="27" t="s">
        <v>451</v>
      </c>
      <c r="J17" s="27" t="s">
        <v>193</v>
      </c>
      <c r="K17" s="27" t="s">
        <v>518</v>
      </c>
      <c r="L17" s="27" t="s">
        <v>2389</v>
      </c>
    </row>
    <row r="18" spans="1:12" ht="75">
      <c r="A18" s="37">
        <v>17</v>
      </c>
      <c r="B18" s="30" t="s">
        <v>473</v>
      </c>
      <c r="C18" s="30" t="s">
        <v>474</v>
      </c>
      <c r="D18" s="30" t="s">
        <v>475</v>
      </c>
      <c r="E18" s="37" t="s">
        <v>295</v>
      </c>
      <c r="F18" s="30" t="s">
        <v>295</v>
      </c>
      <c r="G18" s="30" t="s">
        <v>476</v>
      </c>
      <c r="H18" s="5">
        <v>97880</v>
      </c>
      <c r="I18" s="30" t="s">
        <v>348</v>
      </c>
      <c r="J18" s="27" t="s">
        <v>193</v>
      </c>
      <c r="K18" s="37" t="s">
        <v>520</v>
      </c>
      <c r="L18" s="7" t="s">
        <v>536</v>
      </c>
    </row>
    <row r="19" spans="1:12" ht="105">
      <c r="A19" s="37">
        <v>18</v>
      </c>
      <c r="B19" s="30" t="s">
        <v>510</v>
      </c>
      <c r="C19" s="30" t="s">
        <v>511</v>
      </c>
      <c r="D19" s="30" t="s">
        <v>512</v>
      </c>
      <c r="E19" s="37" t="s">
        <v>295</v>
      </c>
      <c r="F19" s="30" t="s">
        <v>295</v>
      </c>
      <c r="G19" s="30" t="s">
        <v>513</v>
      </c>
      <c r="H19" s="43">
        <v>111012</v>
      </c>
      <c r="I19" s="30" t="s">
        <v>509</v>
      </c>
      <c r="J19" s="27" t="s">
        <v>193</v>
      </c>
      <c r="K19" s="37" t="s">
        <v>2495</v>
      </c>
      <c r="L19" s="7" t="s">
        <v>2495</v>
      </c>
    </row>
    <row r="20" spans="1:12" ht="157.5" customHeight="1">
      <c r="A20" s="37">
        <v>19</v>
      </c>
      <c r="B20" s="30" t="s">
        <v>2412</v>
      </c>
      <c r="C20" s="30" t="s">
        <v>2413</v>
      </c>
      <c r="D20" s="30" t="s">
        <v>2414</v>
      </c>
      <c r="E20" s="37" t="s">
        <v>295</v>
      </c>
      <c r="F20" s="30" t="s">
        <v>295</v>
      </c>
      <c r="G20" s="30" t="s">
        <v>2415</v>
      </c>
      <c r="H20" s="43">
        <v>294515.49</v>
      </c>
      <c r="I20" s="30" t="s">
        <v>2416</v>
      </c>
      <c r="J20" s="30" t="s">
        <v>2838</v>
      </c>
      <c r="K20" s="353">
        <v>44068</v>
      </c>
      <c r="L20" s="7" t="s">
        <v>2791</v>
      </c>
    </row>
    <row r="21" spans="1:12" ht="90">
      <c r="A21" s="37">
        <v>20</v>
      </c>
      <c r="B21" s="30" t="s">
        <v>2417</v>
      </c>
      <c r="C21" s="30" t="s">
        <v>2418</v>
      </c>
      <c r="D21" s="30" t="s">
        <v>2420</v>
      </c>
      <c r="E21" s="37" t="s">
        <v>2419</v>
      </c>
      <c r="F21" s="28"/>
      <c r="G21" s="25" t="s">
        <v>2421</v>
      </c>
      <c r="H21" s="43">
        <v>241116</v>
      </c>
      <c r="I21" s="30" t="s">
        <v>520</v>
      </c>
      <c r="J21" s="27" t="s">
        <v>193</v>
      </c>
      <c r="K21" s="353">
        <v>43966</v>
      </c>
      <c r="L21" s="7" t="s">
        <v>2524</v>
      </c>
    </row>
    <row r="22" spans="1:12" ht="165">
      <c r="A22" s="37">
        <v>21</v>
      </c>
      <c r="B22" s="30" t="s">
        <v>2423</v>
      </c>
      <c r="C22" s="30" t="s">
        <v>2424</v>
      </c>
      <c r="D22" s="45" t="s">
        <v>2425</v>
      </c>
      <c r="E22" s="30" t="s">
        <v>295</v>
      </c>
      <c r="F22" s="30" t="s">
        <v>295</v>
      </c>
      <c r="G22" s="30" t="s">
        <v>2422</v>
      </c>
      <c r="H22" s="30">
        <v>330000</v>
      </c>
      <c r="I22" s="30" t="s">
        <v>2426</v>
      </c>
      <c r="J22" s="30" t="s">
        <v>193</v>
      </c>
      <c r="K22" s="30" t="s">
        <v>2546</v>
      </c>
      <c r="L22" s="30" t="s">
        <v>2550</v>
      </c>
    </row>
    <row r="23" spans="1:12" s="39" customFormat="1" ht="105">
      <c r="A23" s="27">
        <v>22</v>
      </c>
      <c r="B23" s="27" t="s">
        <v>2428</v>
      </c>
      <c r="C23" s="27" t="s">
        <v>2427</v>
      </c>
      <c r="D23" s="27" t="s">
        <v>2429</v>
      </c>
      <c r="E23" s="27" t="s">
        <v>295</v>
      </c>
      <c r="F23" s="27" t="s">
        <v>295</v>
      </c>
      <c r="G23" s="27" t="s">
        <v>2430</v>
      </c>
      <c r="H23" s="5">
        <v>330000</v>
      </c>
      <c r="I23" s="27" t="s">
        <v>2411</v>
      </c>
      <c r="J23" s="27" t="s">
        <v>193</v>
      </c>
      <c r="K23" s="27" t="s">
        <v>2548</v>
      </c>
      <c r="L23" s="27" t="s">
        <v>2546</v>
      </c>
    </row>
    <row r="24" spans="1:12" s="39" customFormat="1" ht="30">
      <c r="A24" s="27">
        <v>23</v>
      </c>
      <c r="B24" s="27" t="s">
        <v>2434</v>
      </c>
      <c r="C24" s="27" t="s">
        <v>2431</v>
      </c>
      <c r="D24" s="27" t="s">
        <v>2432</v>
      </c>
      <c r="E24" s="27" t="s">
        <v>295</v>
      </c>
      <c r="F24" s="27" t="s">
        <v>295</v>
      </c>
      <c r="G24" s="27" t="s">
        <v>2433</v>
      </c>
      <c r="H24" s="5">
        <v>211150</v>
      </c>
      <c r="I24" s="27" t="s">
        <v>2426</v>
      </c>
      <c r="J24" s="27" t="s">
        <v>193</v>
      </c>
      <c r="K24" s="27" t="s">
        <v>2548</v>
      </c>
      <c r="L24" s="27" t="s">
        <v>2546</v>
      </c>
    </row>
    <row r="25" spans="1:12" ht="135">
      <c r="A25" s="27">
        <v>24</v>
      </c>
      <c r="B25" s="27" t="s">
        <v>2478</v>
      </c>
      <c r="C25" s="27" t="s">
        <v>2479</v>
      </c>
      <c r="D25" s="27" t="s">
        <v>2480</v>
      </c>
      <c r="E25" s="27" t="s">
        <v>295</v>
      </c>
      <c r="F25" s="27" t="s">
        <v>295</v>
      </c>
      <c r="G25" s="27" t="s">
        <v>2481</v>
      </c>
      <c r="H25" s="5">
        <v>252833.47</v>
      </c>
      <c r="I25" s="27" t="s">
        <v>2426</v>
      </c>
      <c r="J25" s="27" t="s">
        <v>2607</v>
      </c>
      <c r="K25" s="3">
        <v>43963</v>
      </c>
      <c r="L25" s="27" t="s">
        <v>2524</v>
      </c>
    </row>
    <row r="26" spans="1:12" ht="45">
      <c r="A26" s="30">
        <v>25</v>
      </c>
      <c r="B26" s="30" t="s">
        <v>2496</v>
      </c>
      <c r="C26" s="27" t="s">
        <v>474</v>
      </c>
      <c r="D26" s="27" t="s">
        <v>2497</v>
      </c>
      <c r="E26" s="27" t="s">
        <v>2498</v>
      </c>
      <c r="F26" s="30" t="s">
        <v>295</v>
      </c>
      <c r="G26" s="27" t="s">
        <v>2499</v>
      </c>
      <c r="H26" s="5" t="s">
        <v>2500</v>
      </c>
      <c r="I26" s="30" t="s">
        <v>2501</v>
      </c>
      <c r="J26" s="27" t="s">
        <v>193</v>
      </c>
      <c r="K26" s="7" t="s">
        <v>2548</v>
      </c>
      <c r="L26" s="27" t="s">
        <v>2548</v>
      </c>
    </row>
    <row r="27" spans="1:12" s="39" customFormat="1" ht="75">
      <c r="A27" s="27">
        <v>26</v>
      </c>
      <c r="B27" s="27" t="s">
        <v>2541</v>
      </c>
      <c r="C27" s="27" t="s">
        <v>2542</v>
      </c>
      <c r="D27" s="27" t="s">
        <v>2543</v>
      </c>
      <c r="E27" s="27" t="s">
        <v>295</v>
      </c>
      <c r="F27" s="27" t="s">
        <v>295</v>
      </c>
      <c r="G27" s="27" t="s">
        <v>2544</v>
      </c>
      <c r="H27" s="5">
        <v>209570</v>
      </c>
      <c r="I27" s="27" t="s">
        <v>2522</v>
      </c>
      <c r="J27" s="27" t="s">
        <v>193</v>
      </c>
      <c r="K27" s="27" t="s">
        <v>2682</v>
      </c>
      <c r="L27" s="27" t="s">
        <v>2691</v>
      </c>
    </row>
    <row r="28" spans="1:12" ht="105">
      <c r="A28" s="30">
        <v>27</v>
      </c>
      <c r="B28" s="30" t="s">
        <v>2609</v>
      </c>
      <c r="C28" s="27" t="s">
        <v>2610</v>
      </c>
      <c r="D28" s="27" t="s">
        <v>2611</v>
      </c>
      <c r="E28" s="27" t="s">
        <v>295</v>
      </c>
      <c r="F28" s="27" t="s">
        <v>295</v>
      </c>
      <c r="G28" s="27" t="s">
        <v>2612</v>
      </c>
      <c r="H28" s="43">
        <v>333000</v>
      </c>
      <c r="I28" s="30" t="s">
        <v>2613</v>
      </c>
      <c r="J28" s="30" t="s">
        <v>193</v>
      </c>
      <c r="K28" s="30" t="s">
        <v>2641</v>
      </c>
      <c r="L28" s="7" t="s">
        <v>2693</v>
      </c>
    </row>
    <row r="29" spans="1:12" s="39" customFormat="1" ht="150">
      <c r="A29" s="362">
        <v>28</v>
      </c>
      <c r="B29" s="362" t="s">
        <v>2683</v>
      </c>
      <c r="C29" s="362" t="s">
        <v>2680</v>
      </c>
      <c r="D29" s="362" t="s">
        <v>2681</v>
      </c>
      <c r="E29" s="362" t="s">
        <v>295</v>
      </c>
      <c r="F29" s="362" t="s">
        <v>295</v>
      </c>
      <c r="G29" s="362" t="s">
        <v>2679</v>
      </c>
      <c r="H29" s="5">
        <v>333333.3</v>
      </c>
      <c r="I29" s="362" t="s">
        <v>2678</v>
      </c>
      <c r="J29" s="362" t="s">
        <v>193</v>
      </c>
      <c r="K29" s="362" t="s">
        <v>2694</v>
      </c>
      <c r="L29" s="362" t="s">
        <v>2696</v>
      </c>
    </row>
    <row r="30" spans="1:12" s="2" customFormat="1" ht="180">
      <c r="A30" s="363">
        <v>29</v>
      </c>
      <c r="B30" s="363" t="s">
        <v>2687</v>
      </c>
      <c r="C30" s="363" t="s">
        <v>2686</v>
      </c>
      <c r="D30" s="363" t="s">
        <v>2685</v>
      </c>
      <c r="E30" s="363" t="s">
        <v>295</v>
      </c>
      <c r="F30" s="363" t="s">
        <v>295</v>
      </c>
      <c r="G30" s="363" t="s">
        <v>2684</v>
      </c>
      <c r="H30" s="5">
        <v>326525</v>
      </c>
      <c r="I30" s="363" t="s">
        <v>2649</v>
      </c>
      <c r="J30" s="363" t="s">
        <v>193</v>
      </c>
      <c r="K30" s="363" t="s">
        <v>2704</v>
      </c>
      <c r="L30" s="363" t="s">
        <v>2718</v>
      </c>
    </row>
    <row r="31" spans="1:12" s="39" customFormat="1" ht="90">
      <c r="A31" s="375">
        <v>30</v>
      </c>
      <c r="B31" s="30" t="s">
        <v>2700</v>
      </c>
      <c r="C31" s="41" t="s">
        <v>2705</v>
      </c>
      <c r="D31" s="41" t="s">
        <v>2706</v>
      </c>
      <c r="E31" s="373" t="s">
        <v>295</v>
      </c>
      <c r="F31" s="373" t="s">
        <v>295</v>
      </c>
      <c r="G31" s="373" t="s">
        <v>2707</v>
      </c>
      <c r="H31" s="376">
        <v>108459</v>
      </c>
      <c r="I31" s="373" t="s">
        <v>2708</v>
      </c>
      <c r="J31" s="415" t="s">
        <v>2901</v>
      </c>
      <c r="K31" s="373" t="s">
        <v>2828</v>
      </c>
      <c r="L31" s="373" t="s">
        <v>2900</v>
      </c>
    </row>
    <row r="32" spans="1:12" ht="165">
      <c r="A32" s="374">
        <v>31</v>
      </c>
      <c r="B32" s="374" t="s">
        <v>2709</v>
      </c>
      <c r="C32" s="374" t="s">
        <v>2711</v>
      </c>
      <c r="D32" s="374" t="s">
        <v>2712</v>
      </c>
      <c r="E32" s="374" t="s">
        <v>295</v>
      </c>
      <c r="F32" s="374" t="s">
        <v>295</v>
      </c>
      <c r="G32" s="374" t="s">
        <v>2713</v>
      </c>
      <c r="H32" s="377">
        <v>330000</v>
      </c>
      <c r="I32" s="374" t="s">
        <v>2714</v>
      </c>
      <c r="J32" s="374" t="s">
        <v>2410</v>
      </c>
      <c r="K32" s="374" t="s">
        <v>2745</v>
      </c>
      <c r="L32" s="374" t="s">
        <v>2698</v>
      </c>
    </row>
    <row r="33" spans="1:12" ht="75">
      <c r="A33" s="373">
        <v>32</v>
      </c>
      <c r="B33" s="373" t="s">
        <v>2710</v>
      </c>
      <c r="C33" s="373" t="s">
        <v>2497</v>
      </c>
      <c r="D33" s="373" t="s">
        <v>2716</v>
      </c>
      <c r="E33" s="373" t="s">
        <v>295</v>
      </c>
      <c r="F33" s="373" t="s">
        <v>295</v>
      </c>
      <c r="G33" s="372" t="s">
        <v>2717</v>
      </c>
      <c r="H33" s="5">
        <v>200000</v>
      </c>
      <c r="I33" s="373" t="s">
        <v>2715</v>
      </c>
      <c r="J33" s="373" t="s">
        <v>193</v>
      </c>
      <c r="K33" s="373" t="s">
        <v>2756</v>
      </c>
      <c r="L33" s="373" t="s">
        <v>2792</v>
      </c>
    </row>
    <row r="34" spans="1:12" ht="75">
      <c r="A34" s="375">
        <v>33</v>
      </c>
      <c r="B34" s="375" t="s">
        <v>2719</v>
      </c>
      <c r="C34" s="40" t="s">
        <v>2720</v>
      </c>
      <c r="D34" s="29" t="s">
        <v>2721</v>
      </c>
      <c r="E34" s="379" t="s">
        <v>2722</v>
      </c>
      <c r="F34" s="375" t="s">
        <v>295</v>
      </c>
      <c r="G34" s="380" t="s">
        <v>2723</v>
      </c>
      <c r="H34" s="47" t="s">
        <v>2724</v>
      </c>
      <c r="I34" s="375" t="s">
        <v>2708</v>
      </c>
      <c r="J34" s="375" t="s">
        <v>193</v>
      </c>
      <c r="K34" s="375" t="s">
        <v>2725</v>
      </c>
      <c r="L34" s="381" t="s">
        <v>2792</v>
      </c>
    </row>
    <row r="35" spans="1:12" s="2" customFormat="1" ht="90">
      <c r="A35" s="378">
        <v>34</v>
      </c>
      <c r="B35" s="378" t="s">
        <v>2726</v>
      </c>
      <c r="C35" s="378" t="s">
        <v>2727</v>
      </c>
      <c r="D35" s="378" t="s">
        <v>2728</v>
      </c>
      <c r="E35" s="378" t="s">
        <v>295</v>
      </c>
      <c r="F35" s="378" t="s">
        <v>295</v>
      </c>
      <c r="G35" s="378" t="s">
        <v>2729</v>
      </c>
      <c r="H35" s="5">
        <v>330000</v>
      </c>
      <c r="I35" s="378" t="s">
        <v>2730</v>
      </c>
      <c r="J35" s="378" t="s">
        <v>193</v>
      </c>
      <c r="K35" s="378" t="s">
        <v>2756</v>
      </c>
      <c r="L35" s="378" t="s">
        <v>2797</v>
      </c>
    </row>
    <row r="36" spans="1:12" s="2" customFormat="1" ht="45">
      <c r="A36" s="30">
        <v>35</v>
      </c>
      <c r="B36" s="30" t="s">
        <v>2731</v>
      </c>
      <c r="C36" s="387" t="s">
        <v>2542</v>
      </c>
      <c r="D36" s="41" t="s">
        <v>2733</v>
      </c>
      <c r="E36" s="385" t="s">
        <v>2959</v>
      </c>
      <c r="F36" s="385" t="s">
        <v>295</v>
      </c>
      <c r="G36" s="384" t="s">
        <v>2732</v>
      </c>
      <c r="H36" s="35">
        <v>355470</v>
      </c>
      <c r="I36" s="385" t="s">
        <v>2730</v>
      </c>
      <c r="J36" s="30" t="s">
        <v>193</v>
      </c>
      <c r="K36" s="385" t="s">
        <v>437</v>
      </c>
      <c r="L36" s="385" t="s">
        <v>3020</v>
      </c>
    </row>
    <row r="37" spans="1:12" s="39" customFormat="1" ht="75">
      <c r="A37" s="382">
        <v>36</v>
      </c>
      <c r="B37" s="382" t="s">
        <v>2735</v>
      </c>
      <c r="C37" s="382" t="s">
        <v>2736</v>
      </c>
      <c r="D37" s="382" t="s">
        <v>2737</v>
      </c>
      <c r="E37" s="382" t="s">
        <v>295</v>
      </c>
      <c r="F37" s="382" t="s">
        <v>295</v>
      </c>
      <c r="G37" s="382" t="s">
        <v>2738</v>
      </c>
      <c r="H37" s="5">
        <v>179266.5</v>
      </c>
      <c r="I37" s="382" t="s">
        <v>2739</v>
      </c>
      <c r="J37" s="382" t="s">
        <v>193</v>
      </c>
      <c r="K37" s="382" t="s">
        <v>2821</v>
      </c>
      <c r="L37" s="382" t="s">
        <v>2770</v>
      </c>
    </row>
    <row r="38" spans="1:12" ht="60">
      <c r="A38" s="30">
        <v>37</v>
      </c>
      <c r="B38" s="30" t="s">
        <v>2740</v>
      </c>
      <c r="C38" s="386" t="s">
        <v>2741</v>
      </c>
      <c r="D38" s="30" t="s">
        <v>2742</v>
      </c>
      <c r="E38" s="45" t="s">
        <v>2743</v>
      </c>
      <c r="F38" s="30" t="s">
        <v>295</v>
      </c>
      <c r="G38" s="29" t="s">
        <v>2744</v>
      </c>
      <c r="H38" s="43">
        <v>444000</v>
      </c>
      <c r="I38" s="30" t="s">
        <v>2739</v>
      </c>
      <c r="J38" s="30" t="s">
        <v>193</v>
      </c>
      <c r="K38" s="30" t="s">
        <v>2770</v>
      </c>
      <c r="L38" s="383" t="s">
        <v>2770</v>
      </c>
    </row>
    <row r="39" spans="1:12" s="2" customFormat="1" ht="60">
      <c r="A39" s="388">
        <v>38</v>
      </c>
      <c r="B39" s="388" t="s">
        <v>2746</v>
      </c>
      <c r="C39" s="388" t="s">
        <v>2497</v>
      </c>
      <c r="D39" s="388" t="s">
        <v>2747</v>
      </c>
      <c r="E39" s="388" t="s">
        <v>295</v>
      </c>
      <c r="F39" s="388" t="s">
        <v>295</v>
      </c>
      <c r="G39" s="388" t="s">
        <v>2748</v>
      </c>
      <c r="H39" s="5">
        <v>390000</v>
      </c>
      <c r="I39" s="388" t="s">
        <v>2749</v>
      </c>
      <c r="J39" s="388" t="s">
        <v>193</v>
      </c>
      <c r="K39" s="388" t="s">
        <v>2830</v>
      </c>
      <c r="L39" s="388" t="s">
        <v>2734</v>
      </c>
    </row>
    <row r="40" spans="1:12" s="2" customFormat="1" ht="75">
      <c r="A40" s="389">
        <v>39</v>
      </c>
      <c r="B40" s="389" t="s">
        <v>219</v>
      </c>
      <c r="C40" s="389" t="s">
        <v>2751</v>
      </c>
      <c r="D40" s="389" t="s">
        <v>2752</v>
      </c>
      <c r="E40" s="389" t="s">
        <v>2753</v>
      </c>
      <c r="F40" s="389" t="s">
        <v>295</v>
      </c>
      <c r="G40" s="389" t="s">
        <v>2754</v>
      </c>
      <c r="H40" s="5">
        <v>442530</v>
      </c>
      <c r="I40" s="389" t="s">
        <v>2755</v>
      </c>
      <c r="J40" s="389" t="s">
        <v>193</v>
      </c>
      <c r="K40" s="389" t="s">
        <v>2830</v>
      </c>
      <c r="L40" s="389" t="s">
        <v>2734</v>
      </c>
    </row>
    <row r="41" spans="1:12" s="2" customFormat="1" ht="60">
      <c r="A41" s="389">
        <v>40</v>
      </c>
      <c r="B41" s="389" t="s">
        <v>2750</v>
      </c>
      <c r="C41" s="389" t="s">
        <v>2757</v>
      </c>
      <c r="D41" s="389" t="s">
        <v>2758</v>
      </c>
      <c r="E41" s="389" t="s">
        <v>295</v>
      </c>
      <c r="F41" s="389" t="s">
        <v>295</v>
      </c>
      <c r="G41" s="389" t="s">
        <v>2759</v>
      </c>
      <c r="H41" s="5">
        <v>220673.94</v>
      </c>
      <c r="I41" s="389" t="s">
        <v>2755</v>
      </c>
      <c r="J41" s="389" t="s">
        <v>193</v>
      </c>
      <c r="K41" s="389" t="s">
        <v>2821</v>
      </c>
      <c r="L41" s="389" t="s">
        <v>2734</v>
      </c>
    </row>
    <row r="42" spans="1:12" ht="105">
      <c r="A42" s="30">
        <v>41</v>
      </c>
      <c r="B42" s="30" t="s">
        <v>2760</v>
      </c>
      <c r="C42" s="30" t="s">
        <v>2761</v>
      </c>
      <c r="D42" s="30" t="s">
        <v>2762</v>
      </c>
      <c r="E42" s="30" t="s">
        <v>2763</v>
      </c>
      <c r="F42" s="30" t="s">
        <v>295</v>
      </c>
      <c r="G42" s="30" t="s">
        <v>2764</v>
      </c>
      <c r="H42" s="43">
        <v>443880</v>
      </c>
      <c r="I42" s="30" t="s">
        <v>2755</v>
      </c>
      <c r="J42" s="30" t="s">
        <v>193</v>
      </c>
      <c r="K42" s="30" t="s">
        <v>3018</v>
      </c>
      <c r="L42" s="390" t="s">
        <v>3046</v>
      </c>
    </row>
    <row r="43" spans="1:12" ht="105">
      <c r="A43" s="30">
        <v>42</v>
      </c>
      <c r="B43" s="30" t="s">
        <v>2765</v>
      </c>
      <c r="C43" s="40" t="s">
        <v>2766</v>
      </c>
      <c r="D43" s="45" t="s">
        <v>2767</v>
      </c>
      <c r="E43" s="45" t="s">
        <v>2768</v>
      </c>
      <c r="F43" s="30" t="s">
        <v>295</v>
      </c>
      <c r="G43" s="25" t="s">
        <v>2769</v>
      </c>
      <c r="H43" s="43">
        <v>205555</v>
      </c>
      <c r="I43" s="30" t="s">
        <v>2725</v>
      </c>
      <c r="J43" s="30" t="s">
        <v>193</v>
      </c>
      <c r="K43" s="30" t="s">
        <v>2828</v>
      </c>
      <c r="L43" s="391" t="s">
        <v>2734</v>
      </c>
    </row>
    <row r="44" spans="1:12" ht="61.15" customHeight="1">
      <c r="A44" s="30">
        <v>43</v>
      </c>
      <c r="B44" s="30" t="s">
        <v>2778</v>
      </c>
      <c r="C44" s="40" t="s">
        <v>2558</v>
      </c>
      <c r="D44" s="45" t="s">
        <v>2779</v>
      </c>
      <c r="E44" s="30" t="s">
        <v>2780</v>
      </c>
      <c r="F44" s="30" t="s">
        <v>2742</v>
      </c>
      <c r="G44" s="393" t="s">
        <v>2781</v>
      </c>
      <c r="H44" s="21" t="s">
        <v>2782</v>
      </c>
      <c r="I44" s="30" t="s">
        <v>2783</v>
      </c>
      <c r="J44" s="30" t="s">
        <v>193</v>
      </c>
      <c r="K44" s="30" t="s">
        <v>2734</v>
      </c>
      <c r="L44" s="394" t="s">
        <v>2734</v>
      </c>
    </row>
    <row r="45" spans="1:12" s="39" customFormat="1" ht="60">
      <c r="A45" s="395">
        <v>44</v>
      </c>
      <c r="B45" s="395" t="s">
        <v>2784</v>
      </c>
      <c r="C45" s="395" t="s">
        <v>2785</v>
      </c>
      <c r="D45" s="395" t="s">
        <v>2786</v>
      </c>
      <c r="E45" s="395" t="s">
        <v>2787</v>
      </c>
      <c r="F45" s="395" t="s">
        <v>295</v>
      </c>
      <c r="G45" s="395" t="s">
        <v>2788</v>
      </c>
      <c r="H45" s="376">
        <v>439922</v>
      </c>
      <c r="I45" s="395" t="s">
        <v>2789</v>
      </c>
      <c r="J45" s="395" t="s">
        <v>193</v>
      </c>
      <c r="K45" s="395" t="s">
        <v>2798</v>
      </c>
      <c r="L45" s="395" t="s">
        <v>2843</v>
      </c>
    </row>
    <row r="46" spans="1:12" ht="90">
      <c r="A46" s="396">
        <v>45</v>
      </c>
      <c r="B46" s="396" t="s">
        <v>2793</v>
      </c>
      <c r="C46" s="396" t="s">
        <v>2794</v>
      </c>
      <c r="D46" s="396" t="s">
        <v>2795</v>
      </c>
      <c r="E46" s="396" t="s">
        <v>295</v>
      </c>
      <c r="F46" s="396" t="s">
        <v>295</v>
      </c>
      <c r="G46" s="396" t="s">
        <v>2796</v>
      </c>
      <c r="H46" s="376">
        <v>330000</v>
      </c>
      <c r="I46" s="396" t="s">
        <v>2797</v>
      </c>
      <c r="J46" s="396" t="s">
        <v>193</v>
      </c>
      <c r="K46" s="396" t="s">
        <v>2876</v>
      </c>
      <c r="L46" s="396" t="s">
        <v>2884</v>
      </c>
    </row>
    <row r="47" spans="1:12" s="39" customFormat="1" ht="90">
      <c r="A47" s="397">
        <v>46</v>
      </c>
      <c r="B47" s="397" t="s">
        <v>2799</v>
      </c>
      <c r="C47" s="397" t="s">
        <v>2800</v>
      </c>
      <c r="D47" s="397" t="s">
        <v>2801</v>
      </c>
      <c r="E47" s="397" t="s">
        <v>2802</v>
      </c>
      <c r="F47" s="397" t="s">
        <v>2803</v>
      </c>
      <c r="G47" s="397" t="s">
        <v>2804</v>
      </c>
      <c r="H47" s="5">
        <v>439522.6</v>
      </c>
      <c r="I47" s="397" t="s">
        <v>2797</v>
      </c>
      <c r="J47" s="397" t="s">
        <v>193</v>
      </c>
      <c r="K47" s="397" t="s">
        <v>2798</v>
      </c>
      <c r="L47" s="397" t="s">
        <v>2843</v>
      </c>
    </row>
    <row r="48" spans="1:12" ht="60">
      <c r="A48" s="30">
        <v>47</v>
      </c>
      <c r="B48" s="30" t="s">
        <v>2811</v>
      </c>
      <c r="C48" s="30" t="s">
        <v>2812</v>
      </c>
      <c r="D48" s="398" t="s">
        <v>2813</v>
      </c>
      <c r="E48" s="30" t="s">
        <v>295</v>
      </c>
      <c r="F48" s="30" t="s">
        <v>295</v>
      </c>
      <c r="G48" s="30" t="s">
        <v>2814</v>
      </c>
      <c r="H48" s="5">
        <v>325000</v>
      </c>
      <c r="I48" s="30" t="s">
        <v>2815</v>
      </c>
      <c r="J48" s="30" t="s">
        <v>193</v>
      </c>
      <c r="K48" s="30" t="s">
        <v>2992</v>
      </c>
      <c r="L48" s="404" t="s">
        <v>2960</v>
      </c>
    </row>
    <row r="49" spans="1:12" ht="60">
      <c r="A49" s="403">
        <v>48</v>
      </c>
      <c r="B49" s="403" t="s">
        <v>2822</v>
      </c>
      <c r="C49" s="403" t="s">
        <v>2824</v>
      </c>
      <c r="D49" s="403" t="s">
        <v>2825</v>
      </c>
      <c r="E49" s="403" t="s">
        <v>295</v>
      </c>
      <c r="F49" s="403" t="s">
        <v>295</v>
      </c>
      <c r="G49" s="403" t="s">
        <v>2823</v>
      </c>
      <c r="H49" s="5">
        <v>219836.47</v>
      </c>
      <c r="I49" s="403" t="s">
        <v>2826</v>
      </c>
      <c r="J49" s="403" t="s">
        <v>193</v>
      </c>
      <c r="K49" s="403" t="s">
        <v>2827</v>
      </c>
      <c r="L49" s="403" t="s">
        <v>2850</v>
      </c>
    </row>
    <row r="50" spans="1:12" ht="75">
      <c r="A50" s="406">
        <v>49</v>
      </c>
      <c r="B50" s="406" t="s">
        <v>2829</v>
      </c>
      <c r="C50" s="405" t="s">
        <v>2832</v>
      </c>
      <c r="D50" s="405" t="s">
        <v>2785</v>
      </c>
      <c r="E50" s="406" t="s">
        <v>295</v>
      </c>
      <c r="F50" s="406" t="s">
        <v>295</v>
      </c>
      <c r="G50" s="405" t="s">
        <v>2831</v>
      </c>
      <c r="H50" s="35">
        <v>370326</v>
      </c>
      <c r="I50" s="406" t="s">
        <v>2770</v>
      </c>
      <c r="J50" s="409" t="s">
        <v>2871</v>
      </c>
      <c r="K50" s="406" t="s">
        <v>2827</v>
      </c>
      <c r="L50" s="406" t="s">
        <v>2850</v>
      </c>
    </row>
    <row r="51" spans="1:12" ht="90">
      <c r="A51" s="30">
        <v>50</v>
      </c>
      <c r="B51" s="30" t="s">
        <v>2847</v>
      </c>
      <c r="C51" s="30" t="s">
        <v>2743</v>
      </c>
      <c r="D51" s="30" t="s">
        <v>2848</v>
      </c>
      <c r="E51" s="30" t="s">
        <v>295</v>
      </c>
      <c r="F51" s="30" t="s">
        <v>295</v>
      </c>
      <c r="G51" s="30" t="s">
        <v>2849</v>
      </c>
      <c r="H51" s="43">
        <v>200000</v>
      </c>
      <c r="I51" s="30" t="s">
        <v>2850</v>
      </c>
      <c r="J51" s="30" t="s">
        <v>193</v>
      </c>
      <c r="K51" s="30" t="s">
        <v>2887</v>
      </c>
      <c r="L51" s="407" t="s">
        <v>2894</v>
      </c>
    </row>
    <row r="52" spans="1:12" ht="75">
      <c r="A52" s="408">
        <v>51</v>
      </c>
      <c r="B52" s="408" t="s">
        <v>2852</v>
      </c>
      <c r="C52" s="408" t="s">
        <v>1364</v>
      </c>
      <c r="D52" s="408" t="s">
        <v>2856</v>
      </c>
      <c r="E52" s="408" t="s">
        <v>295</v>
      </c>
      <c r="F52" s="408" t="s">
        <v>295</v>
      </c>
      <c r="G52" s="408" t="s">
        <v>2857</v>
      </c>
      <c r="H52" s="5">
        <v>198074.5</v>
      </c>
      <c r="I52" s="408" t="s">
        <v>2855</v>
      </c>
      <c r="J52" s="408" t="s">
        <v>193</v>
      </c>
      <c r="K52" s="408" t="s">
        <v>2876</v>
      </c>
      <c r="L52" s="408" t="s">
        <v>2902</v>
      </c>
    </row>
    <row r="53" spans="1:12" ht="60">
      <c r="A53" s="408">
        <v>52</v>
      </c>
      <c r="B53" s="408" t="s">
        <v>2853</v>
      </c>
      <c r="C53" s="408" t="s">
        <v>2858</v>
      </c>
      <c r="D53" s="408" t="s">
        <v>2859</v>
      </c>
      <c r="E53" s="408" t="s">
        <v>295</v>
      </c>
      <c r="F53" s="408" t="s">
        <v>295</v>
      </c>
      <c r="G53" s="408" t="s">
        <v>2860</v>
      </c>
      <c r="H53" s="5">
        <v>380665</v>
      </c>
      <c r="I53" s="408" t="s">
        <v>2850</v>
      </c>
      <c r="J53" s="408" t="s">
        <v>193</v>
      </c>
      <c r="K53" s="408" t="s">
        <v>2876</v>
      </c>
      <c r="L53" s="408" t="s">
        <v>2884</v>
      </c>
    </row>
    <row r="54" spans="1:12" ht="120">
      <c r="A54" s="408">
        <v>53</v>
      </c>
      <c r="B54" s="408" t="s">
        <v>2854</v>
      </c>
      <c r="C54" s="408" t="s">
        <v>2861</v>
      </c>
      <c r="D54" s="408" t="s">
        <v>2862</v>
      </c>
      <c r="E54" s="408" t="s">
        <v>295</v>
      </c>
      <c r="F54" s="408" t="s">
        <v>295</v>
      </c>
      <c r="G54" s="408" t="s">
        <v>2863</v>
      </c>
      <c r="H54" s="5">
        <v>423382</v>
      </c>
      <c r="I54" s="408" t="s">
        <v>2798</v>
      </c>
      <c r="J54" s="408" t="s">
        <v>193</v>
      </c>
      <c r="K54" s="408" t="s">
        <v>2884</v>
      </c>
      <c r="L54" s="408" t="s">
        <v>2886</v>
      </c>
    </row>
    <row r="55" spans="1:12" ht="150">
      <c r="A55" s="413">
        <v>54</v>
      </c>
      <c r="B55" s="411" t="s">
        <v>2872</v>
      </c>
      <c r="C55" s="411" t="s">
        <v>2878</v>
      </c>
      <c r="D55" s="411" t="s">
        <v>2879</v>
      </c>
      <c r="E55" s="411" t="s">
        <v>295</v>
      </c>
      <c r="F55" s="411" t="s">
        <v>295</v>
      </c>
      <c r="G55" s="411" t="s">
        <v>2877</v>
      </c>
      <c r="H55" s="5">
        <v>173698</v>
      </c>
      <c r="I55" s="411" t="s">
        <v>2874</v>
      </c>
      <c r="J55" s="411" t="s">
        <v>193</v>
      </c>
      <c r="K55" s="411" t="s">
        <v>2903</v>
      </c>
      <c r="L55" s="411" t="s">
        <v>2914</v>
      </c>
    </row>
    <row r="56" spans="1:12" ht="225">
      <c r="A56" s="413">
        <v>55</v>
      </c>
      <c r="B56" s="411" t="s">
        <v>2873</v>
      </c>
      <c r="C56" s="411" t="s">
        <v>2880</v>
      </c>
      <c r="D56" s="411" t="s">
        <v>2881</v>
      </c>
      <c r="E56" s="411" t="s">
        <v>2882</v>
      </c>
      <c r="F56" s="411" t="s">
        <v>295</v>
      </c>
      <c r="G56" s="411" t="s">
        <v>2883</v>
      </c>
      <c r="H56" s="5">
        <v>219100</v>
      </c>
      <c r="I56" s="411" t="s">
        <v>2875</v>
      </c>
      <c r="J56" s="411" t="s">
        <v>193</v>
      </c>
      <c r="K56" s="411" t="s">
        <v>2903</v>
      </c>
      <c r="L56" s="411" t="s">
        <v>2914</v>
      </c>
    </row>
    <row r="57" spans="1:12" s="39" customFormat="1" ht="105">
      <c r="A57" s="414">
        <v>56</v>
      </c>
      <c r="B57" s="414" t="s">
        <v>2895</v>
      </c>
      <c r="C57" s="414" t="s">
        <v>2896</v>
      </c>
      <c r="D57" s="414" t="s">
        <v>2897</v>
      </c>
      <c r="E57" s="414" t="s">
        <v>2898</v>
      </c>
      <c r="F57" s="414" t="s">
        <v>295</v>
      </c>
      <c r="G57" s="414" t="s">
        <v>2899</v>
      </c>
      <c r="H57" s="5">
        <v>417821.7</v>
      </c>
      <c r="I57" s="414" t="s">
        <v>2887</v>
      </c>
      <c r="J57" s="414" t="s">
        <v>193</v>
      </c>
      <c r="K57" s="414" t="s">
        <v>2905</v>
      </c>
      <c r="L57" s="414" t="s">
        <v>2920</v>
      </c>
    </row>
    <row r="58" spans="1:12" s="438" customFormat="1" ht="120">
      <c r="A58" s="437">
        <v>57</v>
      </c>
      <c r="B58" s="437" t="s">
        <v>2961</v>
      </c>
      <c r="C58" s="437" t="s">
        <v>2962</v>
      </c>
      <c r="D58" s="437" t="s">
        <v>2963</v>
      </c>
      <c r="E58" s="437" t="s">
        <v>2743</v>
      </c>
      <c r="F58" s="437" t="s">
        <v>2964</v>
      </c>
      <c r="G58" s="437" t="s">
        <v>2965</v>
      </c>
      <c r="H58" s="5">
        <v>180000</v>
      </c>
      <c r="I58" s="437" t="s">
        <v>2966</v>
      </c>
      <c r="J58" s="437" t="s">
        <v>193</v>
      </c>
      <c r="K58" s="437" t="s">
        <v>3019</v>
      </c>
      <c r="L58" s="437" t="s">
        <v>3046</v>
      </c>
    </row>
    <row r="59" spans="1:12" ht="60">
      <c r="A59" s="30">
        <v>58</v>
      </c>
      <c r="B59" s="30" t="s">
        <v>3021</v>
      </c>
      <c r="C59" s="40" t="s">
        <v>3022</v>
      </c>
      <c r="D59" s="45" t="s">
        <v>3023</v>
      </c>
      <c r="E59" s="28"/>
      <c r="F59" s="28"/>
      <c r="G59" s="25" t="s">
        <v>3024</v>
      </c>
      <c r="H59" s="43">
        <v>330000</v>
      </c>
      <c r="I59" s="30" t="s">
        <v>3025</v>
      </c>
      <c r="J59" s="445" t="s">
        <v>193</v>
      </c>
      <c r="K59" s="449" t="s">
        <v>3026</v>
      </c>
      <c r="L59" s="444" t="s">
        <v>3080</v>
      </c>
    </row>
    <row r="60" spans="1:12" ht="60">
      <c r="A60" s="445">
        <v>59</v>
      </c>
      <c r="B60" s="445" t="s">
        <v>3040</v>
      </c>
      <c r="C60" s="445" t="s">
        <v>3041</v>
      </c>
      <c r="D60" s="445" t="s">
        <v>3042</v>
      </c>
      <c r="E60" s="446" t="s">
        <v>3043</v>
      </c>
      <c r="F60" s="445" t="s">
        <v>295</v>
      </c>
      <c r="G60" s="446" t="s">
        <v>3044</v>
      </c>
      <c r="H60" s="35">
        <v>1497706.56</v>
      </c>
      <c r="I60" s="445" t="s">
        <v>3045</v>
      </c>
      <c r="J60" s="454" t="s">
        <v>193</v>
      </c>
      <c r="K60" s="445" t="s">
        <v>3048</v>
      </c>
      <c r="L60" s="445" t="s">
        <v>3081</v>
      </c>
    </row>
    <row r="61" spans="1:12" ht="90">
      <c r="A61" s="449">
        <v>60</v>
      </c>
      <c r="B61" s="449" t="s">
        <v>3058</v>
      </c>
      <c r="C61" s="449" t="s">
        <v>3059</v>
      </c>
      <c r="D61" s="450" t="s">
        <v>3060</v>
      </c>
      <c r="E61" s="450" t="s">
        <v>3061</v>
      </c>
      <c r="F61" s="30" t="s">
        <v>3062</v>
      </c>
      <c r="G61" s="450" t="s">
        <v>3063</v>
      </c>
      <c r="H61" s="35">
        <v>293562.84999999998</v>
      </c>
      <c r="I61" s="449" t="s">
        <v>3064</v>
      </c>
      <c r="J61" s="455" t="s">
        <v>193</v>
      </c>
      <c r="K61" s="449" t="s">
        <v>3065</v>
      </c>
      <c r="L61" s="449" t="s">
        <v>3089</v>
      </c>
    </row>
    <row r="62" spans="1:12" ht="105">
      <c r="A62" s="454">
        <v>61</v>
      </c>
      <c r="B62" s="454" t="s">
        <v>3083</v>
      </c>
      <c r="C62" s="454" t="s">
        <v>3084</v>
      </c>
      <c r="D62" s="454" t="s">
        <v>3085</v>
      </c>
      <c r="E62" s="454" t="s">
        <v>295</v>
      </c>
      <c r="F62" s="454" t="s">
        <v>295</v>
      </c>
      <c r="G62" s="454" t="s">
        <v>3086</v>
      </c>
      <c r="H62" s="5">
        <v>1291911</v>
      </c>
      <c r="I62" s="454" t="s">
        <v>3081</v>
      </c>
      <c r="J62" s="454" t="s">
        <v>3093</v>
      </c>
      <c r="K62" s="454" t="s">
        <v>3091</v>
      </c>
      <c r="L62" s="454" t="s">
        <v>3082</v>
      </c>
    </row>
    <row r="63" spans="1:12" s="2" customFormat="1" ht="60">
      <c r="A63" s="456">
        <v>62</v>
      </c>
      <c r="B63" s="456" t="s">
        <v>3094</v>
      </c>
      <c r="C63" s="458" t="s">
        <v>3095</v>
      </c>
      <c r="D63" s="458" t="s">
        <v>3096</v>
      </c>
      <c r="E63" s="456" t="s">
        <v>295</v>
      </c>
      <c r="F63" s="456" t="s">
        <v>295</v>
      </c>
      <c r="G63" s="457" t="s">
        <v>3097</v>
      </c>
      <c r="H63" s="35">
        <v>1948303.58</v>
      </c>
      <c r="I63" s="456" t="s">
        <v>3098</v>
      </c>
      <c r="J63" s="459" t="s">
        <v>193</v>
      </c>
      <c r="K63" s="456" t="s">
        <v>3099</v>
      </c>
      <c r="L63" s="456" t="s">
        <v>3125</v>
      </c>
    </row>
    <row r="64" spans="1:12" s="461" customFormat="1" ht="135">
      <c r="A64" s="460">
        <v>63</v>
      </c>
      <c r="B64" s="460" t="s">
        <v>3101</v>
      </c>
      <c r="C64" s="460" t="s">
        <v>3103</v>
      </c>
      <c r="D64" s="460" t="s">
        <v>3102</v>
      </c>
      <c r="E64" s="460" t="s">
        <v>3104</v>
      </c>
      <c r="F64" s="460" t="s">
        <v>3105</v>
      </c>
      <c r="G64" s="460" t="s">
        <v>3106</v>
      </c>
      <c r="H64" s="5">
        <v>1495386.19</v>
      </c>
      <c r="I64" s="460" t="s">
        <v>3107</v>
      </c>
      <c r="J64" s="460" t="s">
        <v>193</v>
      </c>
      <c r="K64" s="460" t="s">
        <v>3131</v>
      </c>
      <c r="L64" s="460" t="s">
        <v>3132</v>
      </c>
    </row>
    <row r="65" spans="1:12" ht="45">
      <c r="A65" s="471">
        <v>64</v>
      </c>
      <c r="B65" s="471" t="s">
        <v>3120</v>
      </c>
      <c r="C65" s="471" t="s">
        <v>3121</v>
      </c>
      <c r="D65" s="471" t="s">
        <v>3122</v>
      </c>
      <c r="E65" s="471" t="s">
        <v>3123</v>
      </c>
      <c r="F65" s="471" t="s">
        <v>295</v>
      </c>
      <c r="G65" s="471" t="s">
        <v>3124</v>
      </c>
      <c r="H65" s="5">
        <v>1280770.75</v>
      </c>
      <c r="I65" s="471" t="s">
        <v>2540</v>
      </c>
      <c r="J65" s="471" t="s">
        <v>193</v>
      </c>
      <c r="K65" s="471" t="s">
        <v>3133</v>
      </c>
      <c r="L65" s="471" t="s">
        <v>3166</v>
      </c>
    </row>
    <row r="66" spans="1:12" s="2" customFormat="1" ht="60">
      <c r="A66" s="506">
        <v>65</v>
      </c>
      <c r="B66" s="506" t="s">
        <v>3134</v>
      </c>
      <c r="C66" s="506" t="s">
        <v>3042</v>
      </c>
      <c r="D66" s="506" t="s">
        <v>3136</v>
      </c>
      <c r="E66" s="505" t="s">
        <v>3137</v>
      </c>
      <c r="F66" s="505" t="s">
        <v>3138</v>
      </c>
      <c r="G66" s="505" t="s">
        <v>3139</v>
      </c>
      <c r="H66" s="5">
        <v>1476597.33</v>
      </c>
      <c r="I66" s="505" t="s">
        <v>3140</v>
      </c>
      <c r="J66" s="505" t="s">
        <v>193</v>
      </c>
      <c r="K66" s="505" t="s">
        <v>3171</v>
      </c>
      <c r="L66" s="505" t="s">
        <v>3171</v>
      </c>
    </row>
    <row r="67" spans="1:12" s="39" customFormat="1" ht="105">
      <c r="A67" s="505">
        <v>66</v>
      </c>
      <c r="B67" s="505" t="s">
        <v>3135</v>
      </c>
      <c r="C67" s="505" t="s">
        <v>3141</v>
      </c>
      <c r="D67" s="505" t="s">
        <v>3136</v>
      </c>
      <c r="E67" s="505" t="s">
        <v>295</v>
      </c>
      <c r="F67" s="505" t="s">
        <v>295</v>
      </c>
      <c r="G67" s="505" t="s">
        <v>3142</v>
      </c>
      <c r="H67" s="5">
        <v>1278834.74</v>
      </c>
      <c r="I67" s="505" t="s">
        <v>3143</v>
      </c>
      <c r="J67" s="505" t="s">
        <v>193</v>
      </c>
      <c r="K67" s="505" t="s">
        <v>3172</v>
      </c>
      <c r="L67" s="505" t="s">
        <v>3171</v>
      </c>
    </row>
    <row r="68" spans="1:12" ht="120">
      <c r="A68" s="519">
        <v>67</v>
      </c>
      <c r="B68" s="519" t="s">
        <v>3161</v>
      </c>
      <c r="C68" s="519" t="s">
        <v>3163</v>
      </c>
      <c r="D68" s="519" t="s">
        <v>3164</v>
      </c>
      <c r="E68" s="519" t="s">
        <v>295</v>
      </c>
      <c r="F68" s="519" t="s">
        <v>295</v>
      </c>
      <c r="G68" s="518" t="s">
        <v>3165</v>
      </c>
      <c r="H68" s="35">
        <v>1980000</v>
      </c>
      <c r="I68" s="519" t="s">
        <v>3166</v>
      </c>
      <c r="J68" s="532" t="s">
        <v>193</v>
      </c>
      <c r="K68" s="519" t="s">
        <v>3184</v>
      </c>
      <c r="L68" s="519" t="s">
        <v>3209</v>
      </c>
    </row>
    <row r="69" spans="1:12" ht="90">
      <c r="A69" s="519">
        <v>68</v>
      </c>
      <c r="B69" s="519" t="s">
        <v>3162</v>
      </c>
      <c r="C69" s="519" t="s">
        <v>3169</v>
      </c>
      <c r="D69" s="519" t="s">
        <v>3170</v>
      </c>
      <c r="E69" s="519" t="s">
        <v>295</v>
      </c>
      <c r="F69" s="519" t="s">
        <v>295</v>
      </c>
      <c r="G69" s="518" t="s">
        <v>3168</v>
      </c>
      <c r="H69" s="35">
        <v>2000000</v>
      </c>
      <c r="I69" s="519" t="s">
        <v>3167</v>
      </c>
      <c r="J69" s="533" t="s">
        <v>193</v>
      </c>
      <c r="K69" s="519" t="s">
        <v>3184</v>
      </c>
      <c r="L69" s="519" t="s">
        <v>3210</v>
      </c>
    </row>
    <row r="70" spans="1:12" ht="30">
      <c r="A70" s="532">
        <v>69</v>
      </c>
      <c r="B70" s="532" t="s">
        <v>3179</v>
      </c>
      <c r="C70" s="532" t="s">
        <v>3185</v>
      </c>
      <c r="D70" s="532" t="s">
        <v>3186</v>
      </c>
      <c r="E70" s="532" t="s">
        <v>3187</v>
      </c>
      <c r="F70" s="532" t="s">
        <v>295</v>
      </c>
      <c r="G70" s="532" t="s">
        <v>3188</v>
      </c>
      <c r="H70" s="534">
        <v>1500000</v>
      </c>
      <c r="I70" s="532" t="s">
        <v>3171</v>
      </c>
      <c r="J70" s="532" t="s">
        <v>193</v>
      </c>
      <c r="K70" s="532" t="s">
        <v>3183</v>
      </c>
      <c r="L70" s="532" t="s">
        <v>3210</v>
      </c>
    </row>
    <row r="71" spans="1:12" ht="75">
      <c r="A71" s="532">
        <v>70</v>
      </c>
      <c r="B71" s="532" t="s">
        <v>3180</v>
      </c>
      <c r="C71" s="532" t="s">
        <v>3189</v>
      </c>
      <c r="D71" s="532" t="s">
        <v>3190</v>
      </c>
      <c r="E71" s="532" t="s">
        <v>3191</v>
      </c>
      <c r="F71" s="532" t="s">
        <v>3192</v>
      </c>
      <c r="G71" s="532" t="s">
        <v>3193</v>
      </c>
      <c r="H71" s="44">
        <v>1298999.1000000001</v>
      </c>
      <c r="I71" s="532" t="s">
        <v>3171</v>
      </c>
      <c r="J71" s="532" t="s">
        <v>193</v>
      </c>
      <c r="K71" s="532" t="s">
        <v>3219</v>
      </c>
      <c r="L71" s="532" t="s">
        <v>3227</v>
      </c>
    </row>
    <row r="72" spans="1:12" ht="90">
      <c r="A72" s="532">
        <v>71</v>
      </c>
      <c r="B72" s="532" t="s">
        <v>3181</v>
      </c>
      <c r="C72" s="532" t="s">
        <v>330</v>
      </c>
      <c r="D72" s="532" t="s">
        <v>332</v>
      </c>
      <c r="E72" s="532" t="s">
        <v>3194</v>
      </c>
      <c r="F72" s="532" t="s">
        <v>3195</v>
      </c>
      <c r="G72" s="532" t="s">
        <v>3196</v>
      </c>
      <c r="H72" s="44">
        <v>1458562.73</v>
      </c>
      <c r="I72" s="532" t="s">
        <v>3171</v>
      </c>
      <c r="J72" s="532" t="s">
        <v>193</v>
      </c>
      <c r="K72" s="532" t="s">
        <v>3219</v>
      </c>
      <c r="L72" s="532" t="s">
        <v>3222</v>
      </c>
    </row>
    <row r="73" spans="1:12" ht="120">
      <c r="A73" s="532">
        <v>72</v>
      </c>
      <c r="B73" s="532" t="s">
        <v>3182</v>
      </c>
      <c r="C73" s="532" t="s">
        <v>2813</v>
      </c>
      <c r="D73" s="532" t="s">
        <v>3197</v>
      </c>
      <c r="E73" s="532" t="s">
        <v>295</v>
      </c>
      <c r="F73" s="532" t="s">
        <v>295</v>
      </c>
      <c r="G73" s="532" t="s">
        <v>3198</v>
      </c>
      <c r="H73" s="44">
        <v>1477294.71</v>
      </c>
      <c r="I73" s="532" t="s">
        <v>3172</v>
      </c>
      <c r="J73" s="532" t="s">
        <v>193</v>
      </c>
      <c r="K73" s="532" t="s">
        <v>3219</v>
      </c>
      <c r="L73" s="532" t="s">
        <v>3228</v>
      </c>
    </row>
    <row r="74" spans="1:12" ht="75">
      <c r="A74" s="546">
        <v>72</v>
      </c>
      <c r="B74" s="546" t="s">
        <v>3206</v>
      </c>
      <c r="C74" s="546" t="s">
        <v>474</v>
      </c>
      <c r="D74" s="546" t="s">
        <v>2742</v>
      </c>
      <c r="E74" s="546" t="s">
        <v>295</v>
      </c>
      <c r="F74" s="546" t="s">
        <v>295</v>
      </c>
      <c r="G74" s="546" t="s">
        <v>3207</v>
      </c>
      <c r="H74" s="5">
        <v>1794973</v>
      </c>
      <c r="I74" s="546" t="s">
        <v>3208</v>
      </c>
      <c r="J74" s="546" t="s">
        <v>193</v>
      </c>
      <c r="K74" s="546" t="s">
        <v>3251</v>
      </c>
      <c r="L74" s="546" t="s">
        <v>3258</v>
      </c>
    </row>
    <row r="75" spans="1:12" s="553" customFormat="1" ht="90">
      <c r="A75" s="552">
        <v>73</v>
      </c>
      <c r="B75" s="552" t="s">
        <v>3244</v>
      </c>
      <c r="C75" s="552" t="s">
        <v>2812</v>
      </c>
      <c r="D75" s="552" t="s">
        <v>3247</v>
      </c>
      <c r="E75" s="552" t="s">
        <v>295</v>
      </c>
      <c r="F75" s="552" t="s">
        <v>295</v>
      </c>
      <c r="G75" s="552" t="s">
        <v>3246</v>
      </c>
      <c r="H75" s="5">
        <v>2600626.27</v>
      </c>
      <c r="I75" s="552" t="s">
        <v>3245</v>
      </c>
      <c r="J75" s="552" t="s">
        <v>2871</v>
      </c>
      <c r="K75" s="552" t="s">
        <v>3249</v>
      </c>
      <c r="L75" s="552" t="s">
        <v>3250</v>
      </c>
    </row>
    <row r="76" spans="1:12" s="2" customFormat="1" ht="65.45" customHeight="1">
      <c r="A76" s="555">
        <v>74</v>
      </c>
      <c r="B76" s="555" t="s">
        <v>3259</v>
      </c>
      <c r="C76" s="555" t="s">
        <v>3260</v>
      </c>
      <c r="D76" s="555" t="s">
        <v>3261</v>
      </c>
      <c r="E76" s="555" t="s">
        <v>295</v>
      </c>
      <c r="F76" s="555" t="s">
        <v>295</v>
      </c>
      <c r="G76" s="554" t="s">
        <v>3262</v>
      </c>
      <c r="H76" s="35">
        <v>1433256.65</v>
      </c>
      <c r="I76" s="555" t="s">
        <v>3243</v>
      </c>
      <c r="J76" s="558" t="s">
        <v>3268</v>
      </c>
      <c r="K76" s="555" t="s">
        <v>3284</v>
      </c>
      <c r="L76" s="555"/>
    </row>
    <row r="77" spans="1:12" s="557" customFormat="1" ht="90">
      <c r="A77" s="556">
        <v>75</v>
      </c>
      <c r="B77" s="556" t="s">
        <v>3263</v>
      </c>
      <c r="C77" s="556" t="s">
        <v>3266</v>
      </c>
      <c r="D77" s="556" t="s">
        <v>3267</v>
      </c>
      <c r="E77" s="556" t="s">
        <v>295</v>
      </c>
      <c r="F77" s="556" t="s">
        <v>295</v>
      </c>
      <c r="G77" s="556" t="s">
        <v>3264</v>
      </c>
      <c r="H77" s="5">
        <v>2619405.29</v>
      </c>
      <c r="I77" s="556" t="s">
        <v>3265</v>
      </c>
      <c r="J77" s="556" t="s">
        <v>3283</v>
      </c>
      <c r="K77" s="556" t="s">
        <v>3284</v>
      </c>
      <c r="L77" s="556"/>
    </row>
  </sheetData>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Interreg V-A Romania-Ungaria</vt:lpstr>
      <vt:lpstr>Sheet1</vt:lpstr>
      <vt:lpstr>Sheet2</vt:lpstr>
      <vt:lpstr>ROHU semnate</vt:lpstr>
      <vt:lpstr>INTERREG V-A ROMANIA-BULGARIA</vt:lpstr>
      <vt:lpstr>ROBG contracte semnate</vt:lpstr>
      <vt:lpstr>INTERREG IPA ROMANIA-SERBIA</vt:lpstr>
      <vt:lpstr>RO-UA</vt:lpstr>
      <vt:lpstr>RO-MD</vt:lpstr>
      <vt:lpstr>BMN call2</vt:lpstr>
      <vt:lpstr>BMN call1 semnate</vt:lpstr>
      <vt:lpstr>HUSKROUA</vt:lpstr>
      <vt:lpstr>Dunarea</vt:lpstr>
      <vt:lpstr>URBACT III</vt:lpstr>
      <vt:lpstr>INTERREG EUROPE</vt:lpstr>
      <vt:lpstr>HUSKROUA!Print_Area</vt:lpstr>
      <vt:lpstr>Dunarea!Print_Titles</vt:lpstr>
      <vt:lpstr>HUSKROUA!Print_Titles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2022-01-17T11:40:31Z</dcterms:modified>
</cp:coreProperties>
</file>