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ristinaU\Desktop\Situatii plati RO-BG 2014-2020\Raportari-situatii RO-BG 2014-2020\Raportari saptamanale -  PCTE\2022\ianuarie\"/>
    </mc:Choice>
  </mc:AlternateContent>
  <bookViews>
    <workbookView xWindow="0" yWindow="0" windowWidth="18750" windowHeight="6165"/>
  </bookViews>
  <sheets>
    <sheet name="2014-2020" sheetId="6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M24" i="6" l="1"/>
  <c r="M13" i="6"/>
  <c r="M12" i="6"/>
  <c r="H21" i="6" l="1"/>
  <c r="K9" i="6" l="1"/>
  <c r="K7" i="6"/>
  <c r="E37" i="6" l="1"/>
  <c r="E36" i="6"/>
  <c r="E32" i="6"/>
  <c r="E31" i="6"/>
  <c r="E27" i="6"/>
  <c r="E26" i="6"/>
  <c r="F21" i="6"/>
  <c r="E21" i="6"/>
  <c r="F14" i="6"/>
  <c r="E14" i="6"/>
  <c r="F7" i="6"/>
  <c r="E7" i="6"/>
  <c r="E33" i="6" l="1"/>
  <c r="K8" i="6"/>
  <c r="K10" i="6"/>
  <c r="K37" i="6"/>
  <c r="K29" i="6"/>
  <c r="K22" i="6"/>
  <c r="K13" i="6"/>
  <c r="K24" i="6"/>
  <c r="K32" i="6"/>
  <c r="K39" i="6"/>
  <c r="K15" i="6"/>
  <c r="K27" i="6"/>
  <c r="K34" i="6"/>
  <c r="E22" i="6" l="1"/>
  <c r="F22" i="6" l="1"/>
  <c r="F8" i="6"/>
  <c r="E8" i="6"/>
  <c r="E17" i="6" l="1"/>
  <c r="H12" i="6" l="1"/>
  <c r="H38" i="6" l="1"/>
  <c r="G38" i="6"/>
  <c r="F38" i="6"/>
  <c r="E38" i="6"/>
  <c r="H33" i="6"/>
  <c r="G33" i="6"/>
  <c r="F33" i="6"/>
  <c r="H28" i="6"/>
  <c r="G28" i="6"/>
  <c r="F28" i="6"/>
  <c r="E28" i="6"/>
  <c r="H23" i="6"/>
  <c r="G23" i="6"/>
  <c r="F23" i="6"/>
  <c r="E23" i="6"/>
  <c r="L38" i="6" l="1"/>
  <c r="L36" i="6"/>
  <c r="L21" i="6"/>
  <c r="L23" i="6"/>
  <c r="L31" i="6"/>
  <c r="L33" i="6"/>
  <c r="L28" i="6"/>
  <c r="L26" i="6"/>
  <c r="J22" i="6"/>
  <c r="I22" i="6"/>
  <c r="L37" i="6" l="1"/>
  <c r="M36" i="6"/>
  <c r="M37" i="6" s="1"/>
  <c r="L39" i="6"/>
  <c r="M38" i="6"/>
  <c r="M39" i="6" s="1"/>
  <c r="L34" i="6"/>
  <c r="M33" i="6"/>
  <c r="M34" i="6" s="1"/>
  <c r="L32" i="6"/>
  <c r="M31" i="6"/>
  <c r="M32" i="6" s="1"/>
  <c r="L27" i="6"/>
  <c r="M26" i="6"/>
  <c r="M27" i="6" s="1"/>
  <c r="L29" i="6"/>
  <c r="M28" i="6"/>
  <c r="M29" i="6" s="1"/>
  <c r="M21" i="6"/>
  <c r="M22" i="6" s="1"/>
  <c r="L22" i="6"/>
  <c r="M23" i="6"/>
  <c r="L24" i="6"/>
  <c r="I21" i="6"/>
  <c r="F17" i="6" l="1"/>
  <c r="E13" i="6" l="1"/>
  <c r="J23" i="6" l="1"/>
  <c r="I23" i="6"/>
  <c r="C18" i="6" l="1"/>
  <c r="B18" i="6"/>
  <c r="F16" i="6"/>
  <c r="F15" i="6" s="1"/>
  <c r="E16" i="6"/>
  <c r="E15" i="6" s="1"/>
  <c r="H15" i="6"/>
  <c r="G15" i="6"/>
  <c r="F13" i="6"/>
  <c r="G12" i="6"/>
  <c r="H9" i="6"/>
  <c r="G9" i="6"/>
  <c r="L7" i="6" s="1"/>
  <c r="C9" i="6"/>
  <c r="B9" i="6"/>
  <c r="F9" i="6"/>
  <c r="E9" i="6"/>
  <c r="L9" i="6" l="1"/>
  <c r="G18" i="6"/>
  <c r="E12" i="6"/>
  <c r="E18" i="6" s="1"/>
  <c r="H18" i="6"/>
  <c r="F12" i="6"/>
  <c r="F18" i="6" s="1"/>
  <c r="L14" i="6" l="1"/>
  <c r="L12" i="6"/>
  <c r="L8" i="6"/>
  <c r="M7" i="6"/>
  <c r="M8" i="6" s="1"/>
  <c r="L10" i="6"/>
  <c r="M9" i="6"/>
  <c r="M10" i="6" s="1"/>
  <c r="L13" i="6" l="1"/>
  <c r="L15" i="6"/>
  <c r="M14" i="6"/>
  <c r="M15" i="6" s="1"/>
</calcChain>
</file>

<file path=xl/sharedStrings.xml><?xml version="1.0" encoding="utf-8"?>
<sst xmlns="http://schemas.openxmlformats.org/spreadsheetml/2006/main" count="112" uniqueCount="38">
  <si>
    <t>Interreg V-A Romania-Bulgaria</t>
  </si>
  <si>
    <t>valoare  (euro)-FEDR</t>
  </si>
  <si>
    <t>valoare (euro)</t>
  </si>
  <si>
    <t>numar proiecte ramase de contractat</t>
  </si>
  <si>
    <t>data estimata</t>
  </si>
  <si>
    <t>TOTAL PROGRAM</t>
  </si>
  <si>
    <t>Proiecte</t>
  </si>
  <si>
    <t>AT</t>
  </si>
  <si>
    <t>INTERREG IPA de Cooperare Transfrontaliera RO - SE</t>
  </si>
  <si>
    <t>valoare  (euro)-IPA</t>
  </si>
  <si>
    <t xml:space="preserve">Program </t>
  </si>
  <si>
    <t>valoare  (euro)-Cofin</t>
  </si>
  <si>
    <t>Plăţi cumulate de la începutul programului</t>
  </si>
  <si>
    <t>POC RO - MD 
2014 - 2020</t>
  </si>
  <si>
    <t>POC RO - UA
2014 - 2020</t>
  </si>
  <si>
    <t>Proiecte, din care:</t>
  </si>
  <si>
    <t>Avans</t>
  </si>
  <si>
    <t>Rambursare</t>
  </si>
  <si>
    <t>AT, din care:</t>
  </si>
  <si>
    <t>INTERREG V-A de Cooperare Transfrontaliera RO - HU</t>
  </si>
  <si>
    <t>valoare  (euro)-Cofin (RO si HU)</t>
  </si>
  <si>
    <t>valoare  (euro)-Cofin RO</t>
  </si>
  <si>
    <t>valoare  (euro)-Cofin HU</t>
  </si>
  <si>
    <t>POC BMN
2014 - 2020</t>
  </si>
  <si>
    <t>valoare  (euro)-ENI</t>
  </si>
  <si>
    <t>FEN</t>
  </si>
  <si>
    <t>28.01.2022</t>
  </si>
  <si>
    <t>progres înregistrat</t>
  </si>
  <si>
    <t>Total plati, din care:</t>
  </si>
  <si>
    <t>ROBG</t>
  </si>
  <si>
    <t>ROSE</t>
  </si>
  <si>
    <t>ROHU</t>
  </si>
  <si>
    <t>ROMD</t>
  </si>
  <si>
    <t>ROUA</t>
  </si>
  <si>
    <t>BMN</t>
  </si>
  <si>
    <t>SITUAŢIE PLĂŢI PENTRU BENEFICIARI ŞI AT  
PROGRAME DE COOPERARE TERITORIALĂ EUROPEANĂ 2014-2020 LA DATA DE 04.02.2022</t>
  </si>
  <si>
    <t>Plăţi în perioada
31.01 - 04.02.2022</t>
  </si>
  <si>
    <t>04.02.2022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</si>
</sst>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Lei&quot;_-;\-* #,##0.00\ &quot;Lei&quot;_-;_-* &quot;-&quot;??\ &quot;Lei&quot;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</numFmts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0"/>
      <name val="Arial"/>
      <family val="2"/>
    </font>
    <font>
      <sz val="11"/>
      <color indexed="60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</font>
    <font>
      <sz val="11"/>
      <color rgb="FFFF0000"/>
      <name val="Calibri"/>
      <family val="2"/>
      <charset val="238"/>
      <scheme val="minor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2">
    <xf numFmtId="0" fontId="0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3" fillId="0" borderId="0"/>
    <xf numFmtId="165" fontId="13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applyFont="0" applyFill="0" applyBorder="0" applyAlignment="0" applyProtection="0"/>
    <xf numFmtId="4" fontId="16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20" fillId="5" borderId="0" applyNumberFormat="0" applyBorder="0" applyAlignment="0" applyProtection="0"/>
    <xf numFmtId="0" fontId="21" fillId="22" borderId="6" applyNumberFormat="0" applyAlignment="0" applyProtection="0"/>
    <xf numFmtId="0" fontId="22" fillId="23" borderId="7" applyNumberFormat="0" applyAlignment="0" applyProtection="0"/>
    <xf numFmtId="166" fontId="16" fillId="0" borderId="0" applyFont="0" applyFill="0" applyBorder="0" applyAlignment="0" applyProtection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6" applyNumberFormat="0" applyAlignment="0" applyProtection="0"/>
    <xf numFmtId="0" fontId="29" fillId="0" borderId="11" applyNumberFormat="0" applyFill="0" applyAlignment="0" applyProtection="0"/>
    <xf numFmtId="0" fontId="17" fillId="24" borderId="0" applyNumberFormat="0" applyBorder="0" applyAlignment="0" applyProtection="0"/>
    <xf numFmtId="0" fontId="18" fillId="0" borderId="0"/>
    <xf numFmtId="4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4" fontId="6" fillId="0" borderId="0"/>
    <xf numFmtId="0" fontId="6" fillId="0" borderId="0"/>
    <xf numFmtId="0" fontId="6" fillId="0" borderId="0"/>
    <xf numFmtId="0" fontId="18" fillId="0" borderId="0"/>
    <xf numFmtId="4" fontId="6" fillId="0" borderId="0"/>
    <xf numFmtId="4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25" borderId="12" applyNumberFormat="0" applyFont="0" applyAlignment="0" applyProtection="0"/>
    <xf numFmtId="0" fontId="6" fillId="25" borderId="12" applyNumberFormat="0" applyFont="0" applyAlignment="0" applyProtection="0"/>
    <xf numFmtId="0" fontId="6" fillId="25" borderId="12" applyNumberFormat="0" applyFont="0" applyAlignment="0" applyProtection="0"/>
    <xf numFmtId="0" fontId="30" fillId="22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6" fillId="25" borderId="12" applyNumberFormat="0" applyFont="0" applyAlignment="0" applyProtection="0"/>
    <xf numFmtId="0" fontId="28" fillId="9" borderId="6" applyNumberFormat="0" applyAlignment="0" applyProtection="0"/>
    <xf numFmtId="0" fontId="34" fillId="6" borderId="0" applyNumberFormat="0" applyBorder="0" applyAlignment="0" applyProtection="0"/>
    <xf numFmtId="0" fontId="31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30" fillId="22" borderId="13" applyNumberFormat="0" applyAlignment="0" applyProtection="0"/>
    <xf numFmtId="0" fontId="21" fillId="22" borderId="6" applyNumberFormat="0" applyAlignment="0" applyProtection="0"/>
    <xf numFmtId="0" fontId="22" fillId="23" borderId="7" applyNumberFormat="0" applyAlignment="0" applyProtection="0"/>
    <xf numFmtId="0" fontId="20" fillId="5" borderId="0" applyNumberFormat="0" applyBorder="0" applyAlignment="0" applyProtection="0"/>
    <xf numFmtId="0" fontId="35" fillId="24" borderId="0" applyNumberFormat="0" applyBorder="0" applyAlignment="0" applyProtection="0"/>
    <xf numFmtId="0" fontId="2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9" fillId="0" borderId="11" applyNumberFormat="0" applyFill="0" applyAlignment="0" applyProtection="0"/>
    <xf numFmtId="0" fontId="32" fillId="0" borderId="14" applyNumberFormat="0" applyFill="0" applyAlignment="0" applyProtection="0"/>
    <xf numFmtId="0" fontId="3" fillId="0" borderId="0"/>
    <xf numFmtId="0" fontId="3" fillId="0" borderId="0"/>
    <xf numFmtId="4" fontId="6" fillId="0" borderId="0"/>
    <xf numFmtId="166" fontId="6" fillId="0" borderId="0" applyFont="0" applyFill="0" applyBorder="0" applyAlignment="0" applyProtection="0"/>
    <xf numFmtId="0" fontId="3" fillId="0" borderId="0"/>
    <xf numFmtId="167" fontId="2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4" fillId="3" borderId="1" xfId="0" applyNumberFormat="1" applyFont="1" applyFill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5" fillId="27" borderId="1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37" fillId="26" borderId="1" xfId="0" applyFont="1" applyFill="1" applyBorder="1" applyAlignment="1">
      <alignment horizontal="center" vertical="center" wrapText="1"/>
    </xf>
    <xf numFmtId="4" fontId="5" fillId="27" borderId="1" xfId="0" applyNumberFormat="1" applyFont="1" applyFill="1" applyBorder="1" applyAlignment="1">
      <alignment horizontal="center" vertical="center" wrapText="1"/>
    </xf>
    <xf numFmtId="4" fontId="5" fillId="28" borderId="1" xfId="0" applyNumberFormat="1" applyFont="1" applyFill="1" applyBorder="1" applyAlignment="1">
      <alignment horizontal="center" vertical="center" wrapText="1"/>
    </xf>
    <xf numFmtId="4" fontId="5" fillId="29" borderId="1" xfId="0" applyNumberFormat="1" applyFont="1" applyFill="1" applyBorder="1" applyAlignment="1">
      <alignment horizontal="center" vertical="center" wrapText="1"/>
    </xf>
    <xf numFmtId="0" fontId="5" fillId="30" borderId="1" xfId="0" applyFont="1" applyFill="1" applyBorder="1" applyAlignment="1">
      <alignment horizontal="center" vertical="center" wrapText="1"/>
    </xf>
    <xf numFmtId="4" fontId="5" fillId="30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5" fillId="31" borderId="1" xfId="0" applyFont="1" applyFill="1" applyBorder="1" applyAlignment="1">
      <alignment horizontal="center" vertical="center" wrapText="1"/>
    </xf>
    <xf numFmtId="4" fontId="5" fillId="31" borderId="1" xfId="0" applyNumberFormat="1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4" fontId="5" fillId="32" borderId="1" xfId="0" applyNumberFormat="1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5" fillId="27" borderId="15" xfId="0" applyFont="1" applyFill="1" applyBorder="1" applyAlignment="1">
      <alignment horizontal="center" vertical="center" wrapText="1"/>
    </xf>
    <xf numFmtId="0" fontId="5" fillId="27" borderId="2" xfId="0" applyFont="1" applyFill="1" applyBorder="1" applyAlignment="1">
      <alignment horizontal="center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0" fontId="5" fillId="28" borderId="2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2" xfId="0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center" vertical="center" wrapText="1"/>
    </xf>
    <xf numFmtId="0" fontId="5" fillId="29" borderId="2" xfId="0" applyFont="1" applyFill="1" applyBorder="1" applyAlignment="1">
      <alignment horizontal="center" vertical="center" wrapText="1"/>
    </xf>
    <xf numFmtId="0" fontId="5" fillId="32" borderId="15" xfId="0" applyFont="1" applyFill="1" applyBorder="1" applyAlignment="1">
      <alignment horizontal="center" vertical="center" wrapText="1"/>
    </xf>
    <xf numFmtId="0" fontId="5" fillId="32" borderId="16" xfId="0" applyFont="1" applyFill="1" applyBorder="1" applyAlignment="1">
      <alignment horizontal="center" vertical="center" wrapText="1"/>
    </xf>
    <xf numFmtId="0" fontId="5" fillId="32" borderId="1" xfId="0" applyFont="1" applyFill="1" applyBorder="1" applyAlignment="1">
      <alignment horizontal="center"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31" borderId="2" xfId="0" applyFont="1" applyFill="1" applyBorder="1" applyAlignment="1">
      <alignment horizontal="center" vertical="center" wrapText="1"/>
    </xf>
  </cellXfs>
  <cellStyles count="202">
    <cellStyle name="20% - Accent1 2" xfId="92"/>
    <cellStyle name="20% - Accent2 2" xfId="93"/>
    <cellStyle name="20% - Accent3 2" xfId="94"/>
    <cellStyle name="20% - Accent4 2" xfId="95"/>
    <cellStyle name="20% - Accent5 2" xfId="96"/>
    <cellStyle name="20% - Accent6 2" xfId="97"/>
    <cellStyle name="20% - Акцент1" xfId="98"/>
    <cellStyle name="20% - Акцент2" xfId="99"/>
    <cellStyle name="20% - Акцент3" xfId="100"/>
    <cellStyle name="20% - Акцент4" xfId="101"/>
    <cellStyle name="20% - Акцент5" xfId="102"/>
    <cellStyle name="20% - Акцент6" xfId="103"/>
    <cellStyle name="40% - Accent1 2" xfId="104"/>
    <cellStyle name="40% - Accent2 2" xfId="105"/>
    <cellStyle name="40% - Accent3 2" xfId="106"/>
    <cellStyle name="40% - Accent4 2" xfId="107"/>
    <cellStyle name="40% - Accent5 2" xfId="108"/>
    <cellStyle name="40% - Accent6 2" xfId="109"/>
    <cellStyle name="40% - Акцент1" xfId="110"/>
    <cellStyle name="40% - Акцент2" xfId="111"/>
    <cellStyle name="40% - Акцент3" xfId="112"/>
    <cellStyle name="40% - Акцент4" xfId="113"/>
    <cellStyle name="40% - Акцент5" xfId="114"/>
    <cellStyle name="40% - Акцент6" xfId="115"/>
    <cellStyle name="60% - Accent1 2" xfId="116"/>
    <cellStyle name="60% - Accent2 2" xfId="117"/>
    <cellStyle name="60% - Accent3 2" xfId="118"/>
    <cellStyle name="60% - Accent4 2" xfId="119"/>
    <cellStyle name="60% - Accent5 2" xfId="120"/>
    <cellStyle name="60% - Accent6 2" xfId="121"/>
    <cellStyle name="60% - Акцент1" xfId="122"/>
    <cellStyle name="60% - Акцент2" xfId="123"/>
    <cellStyle name="60% - Акцент3" xfId="124"/>
    <cellStyle name="60% - Акцент4" xfId="125"/>
    <cellStyle name="60% - Акцент5" xfId="126"/>
    <cellStyle name="60% - Акцент6" xfId="127"/>
    <cellStyle name="Accent1 2" xfId="128"/>
    <cellStyle name="Accent2 2" xfId="129"/>
    <cellStyle name="Accent3 2" xfId="130"/>
    <cellStyle name="Accent4 2" xfId="131"/>
    <cellStyle name="Accent5 2" xfId="132"/>
    <cellStyle name="Accent6 2" xfId="133"/>
    <cellStyle name="Bad 2" xfId="134"/>
    <cellStyle name="Calculation 2" xfId="135"/>
    <cellStyle name="Check Cell 2" xfId="136"/>
    <cellStyle name="Comma 2" xfId="55"/>
    <cellStyle name="Comma 2 2" xfId="90"/>
    <cellStyle name="Comma 3" xfId="138"/>
    <cellStyle name="Comma 4" xfId="137"/>
    <cellStyle name="Comma 4 2" xfId="199"/>
    <cellStyle name="Currency 10" xfId="4"/>
    <cellStyle name="Currency 11" xfId="5"/>
    <cellStyle name="Currency 11 2" xfId="6"/>
    <cellStyle name="Currency 11 2 2" xfId="58"/>
    <cellStyle name="Currency 11 3" xfId="57"/>
    <cellStyle name="Currency 12" xfId="7"/>
    <cellStyle name="Currency 12 2" xfId="59"/>
    <cellStyle name="Currency 13" xfId="8"/>
    <cellStyle name="Currency 13 2" xfId="60"/>
    <cellStyle name="Currency 14" xfId="3"/>
    <cellStyle name="Currency 15" xfId="9"/>
    <cellStyle name="Currency 15 2" xfId="61"/>
    <cellStyle name="Currency 16" xfId="10"/>
    <cellStyle name="Currency 16 2" xfId="62"/>
    <cellStyle name="Currency 19" xfId="11"/>
    <cellStyle name="Currency 19 2" xfId="63"/>
    <cellStyle name="Currency 2" xfId="12"/>
    <cellStyle name="Currency 2 2" xfId="13"/>
    <cellStyle name="Currency 2 3" xfId="14"/>
    <cellStyle name="Currency 2 4" xfId="139"/>
    <cellStyle name="Currency 3" xfId="15"/>
    <cellStyle name="Currency 3 2" xfId="16"/>
    <cellStyle name="Currency 3 3" xfId="64"/>
    <cellStyle name="Currency 4" xfId="17"/>
    <cellStyle name="Currency 4 2" xfId="18"/>
    <cellStyle name="Currency 4 3" xfId="19"/>
    <cellStyle name="Currency 5" xfId="20"/>
    <cellStyle name="Currency 5 2" xfId="65"/>
    <cellStyle name="Currency 6" xfId="21"/>
    <cellStyle name="Currency 6 2" xfId="201"/>
    <cellStyle name="Currency 7" xfId="22"/>
    <cellStyle name="Currency 7 2" xfId="23"/>
    <cellStyle name="Currency 7 2 2" xfId="67"/>
    <cellStyle name="Currency 7 3" xfId="66"/>
    <cellStyle name="Currency 8" xfId="24"/>
    <cellStyle name="Currency 8 2" xfId="25"/>
    <cellStyle name="Currency 8 2 2" xfId="69"/>
    <cellStyle name="Currency 8 3" xfId="68"/>
    <cellStyle name="Currency 9" xfId="26"/>
    <cellStyle name="Currency 9 2" xfId="27"/>
    <cellStyle name="Currency 9 2 2" xfId="71"/>
    <cellStyle name="Currency 9 3" xfId="28"/>
    <cellStyle name="Currency 9 3 2" xfId="72"/>
    <cellStyle name="Currency 9 4" xfId="70"/>
    <cellStyle name="Explanatory Text 2" xfId="140"/>
    <cellStyle name="Good 2" xfId="141"/>
    <cellStyle name="Heading 1 2" xfId="142"/>
    <cellStyle name="Heading 2 2" xfId="143"/>
    <cellStyle name="Heading 3 2" xfId="144"/>
    <cellStyle name="Heading 4 2" xfId="145"/>
    <cellStyle name="Input 2" xfId="146"/>
    <cellStyle name="Linked Cell 2" xfId="147"/>
    <cellStyle name="Neutral 2" xfId="148"/>
    <cellStyle name="Normal" xfId="0" builtinId="0"/>
    <cellStyle name="Normal 10" xfId="29"/>
    <cellStyle name="Normal 10 2" xfId="30"/>
    <cellStyle name="Normal 10 2 2" xfId="74"/>
    <cellStyle name="Normal 10 3" xfId="73"/>
    <cellStyle name="Normal 10 4" xfId="149"/>
    <cellStyle name="Normal 11" xfId="31"/>
    <cellStyle name="Normal 11 2" xfId="32"/>
    <cellStyle name="Normal 11 2 2" xfId="76"/>
    <cellStyle name="Normal 11 3" xfId="75"/>
    <cellStyle name="Normal 11 4" xfId="150"/>
    <cellStyle name="Normal 12" xfId="33"/>
    <cellStyle name="Normal 12 2" xfId="34"/>
    <cellStyle name="Normal 12 2 2" xfId="78"/>
    <cellStyle name="Normal 12 3" xfId="35"/>
    <cellStyle name="Normal 12 3 2" xfId="79"/>
    <cellStyle name="Normal 12 4" xfId="77"/>
    <cellStyle name="Normal 13" xfId="36"/>
    <cellStyle name="Normal 13 2" xfId="151"/>
    <cellStyle name="Normal 13 3" xfId="196"/>
    <cellStyle name="Normal 14" xfId="37"/>
    <cellStyle name="Normal 14 2" xfId="80"/>
    <cellStyle name="Normal 15" xfId="38"/>
    <cellStyle name="Normal 15 2" xfId="81"/>
    <cellStyle name="Normal 16" xfId="39"/>
    <cellStyle name="Normal 16 2" xfId="82"/>
    <cellStyle name="Normal 16 3" xfId="152"/>
    <cellStyle name="Normal 16 3 2" xfId="200"/>
    <cellStyle name="Normal 17" xfId="2"/>
    <cellStyle name="Normal 18" xfId="40"/>
    <cellStyle name="Normal 18 2" xfId="83"/>
    <cellStyle name="Normal 19" xfId="41"/>
    <cellStyle name="Normal 19 2" xfId="84"/>
    <cellStyle name="Normal 2" xfId="1"/>
    <cellStyle name="Normal 2 2" xfId="43"/>
    <cellStyle name="Normal 2 2 2" xfId="154"/>
    <cellStyle name="Normal 2 2 3" xfId="155"/>
    <cellStyle name="Normal 2 2 4" xfId="153"/>
    <cellStyle name="Normal 2 3" xfId="44"/>
    <cellStyle name="Normal 2 3 2" xfId="156"/>
    <cellStyle name="Normal 2 4" xfId="42"/>
    <cellStyle name="Normal 2 4 2" xfId="85"/>
    <cellStyle name="Normal 20" xfId="54"/>
    <cellStyle name="Normal 20 2" xfId="89"/>
    <cellStyle name="Normal 21" xfId="91"/>
    <cellStyle name="Normal 21 2" xfId="198"/>
    <cellStyle name="Normal 22" xfId="45"/>
    <cellStyle name="Normal 22 2" xfId="86"/>
    <cellStyle name="Normal 3" xfId="46"/>
    <cellStyle name="Normal 3 2" xfId="158"/>
    <cellStyle name="Normal 3 3" xfId="157"/>
    <cellStyle name="Normal 3 4" xfId="197"/>
    <cellStyle name="Normal 34" xfId="47"/>
    <cellStyle name="Normal 34 2" xfId="87"/>
    <cellStyle name="Normal 4" xfId="48"/>
    <cellStyle name="Normal 4 2" xfId="160"/>
    <cellStyle name="Normal 4 3" xfId="159"/>
    <cellStyle name="Normal 5" xfId="49"/>
    <cellStyle name="Normal 5 2" xfId="88"/>
    <cellStyle name="Normal 5 2 2" xfId="161"/>
    <cellStyle name="Normal 6" xfId="50"/>
    <cellStyle name="Normal 6 2" xfId="162"/>
    <cellStyle name="Normal 7" xfId="51"/>
    <cellStyle name="Normal 7 2" xfId="163"/>
    <cellStyle name="Normal 8" xfId="52"/>
    <cellStyle name="Normal 8 2" xfId="164"/>
    <cellStyle name="Normal 9" xfId="53"/>
    <cellStyle name="Normal 9 2" xfId="165"/>
    <cellStyle name="Note 2" xfId="167"/>
    <cellStyle name="Note 3" xfId="168"/>
    <cellStyle name="Note 4" xfId="166"/>
    <cellStyle name="Output 2" xfId="169"/>
    <cellStyle name="Title 2" xfId="170"/>
    <cellStyle name="Total 2" xfId="171"/>
    <cellStyle name="Warning Text 2" xfId="172"/>
    <cellStyle name="Акцент1" xfId="173"/>
    <cellStyle name="Акцент2" xfId="174"/>
    <cellStyle name="Акцент3" xfId="175"/>
    <cellStyle name="Акцент4" xfId="176"/>
    <cellStyle name="Акцент5" xfId="177"/>
    <cellStyle name="Акцент6" xfId="178"/>
    <cellStyle name="Бележка" xfId="179"/>
    <cellStyle name="Вход" xfId="180"/>
    <cellStyle name="Добър" xfId="181"/>
    <cellStyle name="Заглавие" xfId="182"/>
    <cellStyle name="Заглавие 1" xfId="183"/>
    <cellStyle name="Заглавие 2" xfId="184"/>
    <cellStyle name="Заглавие 3" xfId="185"/>
    <cellStyle name="Заглавие 4" xfId="186"/>
    <cellStyle name="Изход" xfId="187"/>
    <cellStyle name="Изчисление" xfId="188"/>
    <cellStyle name="Контролна клетка" xfId="189"/>
    <cellStyle name="Лош" xfId="190"/>
    <cellStyle name="Неутрален" xfId="191"/>
    <cellStyle name="Нормален_11 ROBG First Level Control - Annex 2 List of eligibileexpenditures (partner)-ИВАЙЛО" xfId="56"/>
    <cellStyle name="Обяснителен текст" xfId="192"/>
    <cellStyle name="Предупредителен текст" xfId="193"/>
    <cellStyle name="Свързана клетка" xfId="194"/>
    <cellStyle name="Сума" xfId="1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ti%20PCTE%20%2025.01%20-%2028.0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2020"/>
    </sheetNames>
    <sheetDataSet>
      <sheetData sheetId="0">
        <row r="9">
          <cell r="E9">
            <v>141066665.44999999</v>
          </cell>
          <cell r="F9">
            <v>14721605.309999995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0"/>
  <sheetViews>
    <sheetView tabSelected="1" zoomScale="87" zoomScaleNormal="87" workbookViewId="0">
      <pane ySplit="5" topLeftCell="A6" activePane="bottomLeft" state="frozen"/>
      <selection pane="bottomLeft" activeCell="H9" sqref="H9"/>
    </sheetView>
  </sheetViews>
  <sheetFormatPr defaultColWidth="9.140625" defaultRowHeight="15" x14ac:dyDescent="0.25"/>
  <cols>
    <col min="1" max="1" width="29.85546875" style="10" customWidth="1"/>
    <col min="2" max="2" width="11.5703125" style="10" hidden="1" customWidth="1"/>
    <col min="3" max="3" width="18.5703125" style="10" hidden="1" customWidth="1"/>
    <col min="4" max="4" width="19.42578125" style="10" hidden="1" customWidth="1"/>
    <col min="5" max="5" width="17.7109375" style="10" customWidth="1"/>
    <col min="6" max="6" width="19.7109375" style="10" customWidth="1"/>
    <col min="7" max="7" width="17.7109375" style="10" customWidth="1"/>
    <col min="8" max="8" width="19.7109375" style="10" customWidth="1"/>
    <col min="9" max="9" width="20.28515625" style="10" hidden="1" customWidth="1"/>
    <col min="10" max="10" width="15.28515625" style="10" hidden="1" customWidth="1"/>
    <col min="11" max="11" width="21.140625" style="10" hidden="1" customWidth="1"/>
    <col min="12" max="12" width="17.85546875" style="10" hidden="1" customWidth="1"/>
    <col min="13" max="13" width="21.42578125" style="10" hidden="1" customWidth="1"/>
    <col min="14" max="14" width="22.28515625" style="10" hidden="1" customWidth="1"/>
    <col min="15" max="16" width="9.140625" style="10"/>
    <col min="17" max="17" width="17.85546875" style="10" customWidth="1"/>
    <col min="18" max="16384" width="9.140625" style="10"/>
  </cols>
  <sheetData>
    <row r="2" spans="1:14" ht="30" customHeight="1" x14ac:dyDescent="0.25">
      <c r="A2" s="49" t="s">
        <v>35</v>
      </c>
      <c r="B2" s="49"/>
      <c r="C2" s="49"/>
      <c r="D2" s="49"/>
      <c r="E2" s="49"/>
      <c r="F2" s="49"/>
      <c r="G2" s="49"/>
      <c r="H2" s="49"/>
      <c r="I2" s="1"/>
      <c r="J2" s="1"/>
    </row>
    <row r="3" spans="1:14" ht="14.45" customHeight="1" x14ac:dyDescent="0.25">
      <c r="A3" s="2"/>
      <c r="B3" s="3"/>
      <c r="C3" s="3"/>
      <c r="D3" s="3"/>
      <c r="E3" s="3"/>
      <c r="F3" s="2"/>
      <c r="G3" s="3"/>
      <c r="H3" s="2"/>
      <c r="N3" s="11"/>
    </row>
    <row r="4" spans="1:14" ht="16.5" x14ac:dyDescent="0.25">
      <c r="A4" s="2"/>
      <c r="B4" s="2"/>
      <c r="C4" s="2"/>
      <c r="D4" s="2"/>
      <c r="E4" s="2"/>
      <c r="F4" s="2"/>
      <c r="G4" s="2"/>
      <c r="H4" s="2"/>
    </row>
    <row r="5" spans="1:14" ht="38.25" customHeight="1" x14ac:dyDescent="0.25">
      <c r="A5" s="22" t="s">
        <v>10</v>
      </c>
      <c r="B5" s="50"/>
      <c r="C5" s="51"/>
      <c r="D5" s="52"/>
      <c r="E5" s="50" t="s">
        <v>12</v>
      </c>
      <c r="F5" s="52"/>
      <c r="G5" s="50" t="s">
        <v>36</v>
      </c>
      <c r="H5" s="52"/>
      <c r="K5" s="11"/>
      <c r="L5" s="11"/>
    </row>
    <row r="6" spans="1:14" ht="54.6" customHeight="1" x14ac:dyDescent="0.25">
      <c r="A6" s="23" t="s">
        <v>0</v>
      </c>
      <c r="B6" s="6" t="s">
        <v>3</v>
      </c>
      <c r="C6" s="6" t="s">
        <v>2</v>
      </c>
      <c r="D6" s="6" t="s">
        <v>4</v>
      </c>
      <c r="E6" s="6" t="s">
        <v>1</v>
      </c>
      <c r="F6" s="6" t="s">
        <v>11</v>
      </c>
      <c r="G6" s="6" t="s">
        <v>1</v>
      </c>
      <c r="H6" s="6" t="s">
        <v>11</v>
      </c>
      <c r="I6" s="11"/>
      <c r="J6" s="11"/>
      <c r="K6" s="33" t="s">
        <v>26</v>
      </c>
      <c r="L6" s="33" t="s">
        <v>37</v>
      </c>
      <c r="M6" s="33" t="s">
        <v>27</v>
      </c>
      <c r="N6" s="31" t="s">
        <v>29</v>
      </c>
    </row>
    <row r="7" spans="1:14" ht="16.5" x14ac:dyDescent="0.25">
      <c r="A7" s="6" t="s">
        <v>6</v>
      </c>
      <c r="B7" s="14"/>
      <c r="C7" s="15"/>
      <c r="D7" s="15"/>
      <c r="E7" s="8">
        <f>115816105.86+389827.89+89846.89+35724.6+30785.71+285703.29+243808.57+100384.56+316294.12+141275.2+1010881.73+110056.04+1316271.19+924943.16+22525.39+2799482.34+173260.99+154288.7+791596.79+1445011.73+39327.57+341996.59+264155.38+372123.06+2044982.47+140927.11+606808.99+2608541.3+G7</f>
        <v>132616937.22</v>
      </c>
      <c r="F7" s="8">
        <f>11225248.36+2029.75+3962.34+1997.4+7633.61+9279.36+13378.86+5044.61+1354.84+1464.51+2100.89+4897.41-9+0+143343.31+6794.35+2654.4+79268.84+2111.95+690.18+29646.77+33115.01+H7</f>
        <v>11576007.749999996</v>
      </c>
      <c r="G7" s="8">
        <v>0</v>
      </c>
      <c r="H7" s="18">
        <v>0</v>
      </c>
      <c r="I7" s="11"/>
      <c r="J7" s="11"/>
      <c r="K7" s="30">
        <f>'[1]2014-2020'!$E$9+'[1]2014-2020'!$F$9</f>
        <v>155788270.75999999</v>
      </c>
      <c r="L7" s="30">
        <f>K7+G9+H9</f>
        <v>155788270.75999999</v>
      </c>
      <c r="M7" s="30">
        <f>L7-K7</f>
        <v>0</v>
      </c>
      <c r="N7" s="53" t="s">
        <v>28</v>
      </c>
    </row>
    <row r="8" spans="1:14" ht="16.5" x14ac:dyDescent="0.25">
      <c r="A8" s="6" t="s">
        <v>7</v>
      </c>
      <c r="B8" s="14"/>
      <c r="C8" s="15"/>
      <c r="D8" s="15"/>
      <c r="E8" s="8">
        <f>7964800.46+14300.48+34405.55+34103.2+150551.69+37868.32+0+15971.2+72231.73+15991.28+35211.36+74292.96+G8</f>
        <v>8449728.2300000023</v>
      </c>
      <c r="F8" s="8">
        <f>2829221.05+12512.93+30104.86+29840.3+37772.13+33134.8+0+13992.38+92849.57-29646.77+30809.95+65006.36+H8</f>
        <v>3145597.5599999991</v>
      </c>
      <c r="G8" s="8">
        <v>0</v>
      </c>
      <c r="H8" s="18">
        <v>0</v>
      </c>
      <c r="I8" s="11"/>
      <c r="J8" s="11"/>
      <c r="K8" s="34">
        <f>K7/1000000</f>
        <v>155.78827075999999</v>
      </c>
      <c r="L8" s="34">
        <f t="shared" ref="L8:M8" si="0">L7/1000000</f>
        <v>155.78827075999999</v>
      </c>
      <c r="M8" s="34">
        <f t="shared" si="0"/>
        <v>0</v>
      </c>
      <c r="N8" s="54"/>
    </row>
    <row r="9" spans="1:14" ht="16.5" x14ac:dyDescent="0.25">
      <c r="A9" s="16" t="s">
        <v>5</v>
      </c>
      <c r="B9" s="16" t="e">
        <f>SUM(#REF!)</f>
        <v>#REF!</v>
      </c>
      <c r="C9" s="17" t="e">
        <f>SUM(#REF!)</f>
        <v>#REF!</v>
      </c>
      <c r="D9" s="16"/>
      <c r="E9" s="9">
        <f>E7+E8</f>
        <v>141066665.44999999</v>
      </c>
      <c r="F9" s="9">
        <f>F7+F8</f>
        <v>14721605.309999995</v>
      </c>
      <c r="G9" s="9">
        <f t="shared" ref="G9:H9" si="1">G7+G8</f>
        <v>0</v>
      </c>
      <c r="H9" s="9">
        <f t="shared" si="1"/>
        <v>0</v>
      </c>
      <c r="I9" s="21"/>
      <c r="J9" s="11"/>
      <c r="K9" s="30">
        <f>'[1]2014-2020'!$E$9</f>
        <v>141066665.44999999</v>
      </c>
      <c r="L9" s="30">
        <f>K9+G9</f>
        <v>141066665.44999999</v>
      </c>
      <c r="M9" s="30">
        <f>L9-K9</f>
        <v>0</v>
      </c>
      <c r="N9" s="53" t="s">
        <v>25</v>
      </c>
    </row>
    <row r="10" spans="1:14" ht="15.6" customHeight="1" x14ac:dyDescent="0.25">
      <c r="A10" s="46"/>
      <c r="B10" s="47"/>
      <c r="C10" s="47"/>
      <c r="D10" s="47"/>
      <c r="E10" s="48"/>
      <c r="F10" s="4"/>
      <c r="G10" s="4"/>
      <c r="H10" s="4"/>
      <c r="I10" s="11"/>
      <c r="J10" s="11"/>
      <c r="K10" s="34">
        <f>K9/1000000</f>
        <v>141.06666544999999</v>
      </c>
      <c r="L10" s="34">
        <f t="shared" ref="L10:M10" si="2">L9/1000000</f>
        <v>141.06666544999999</v>
      </c>
      <c r="M10" s="34">
        <f t="shared" si="2"/>
        <v>0</v>
      </c>
      <c r="N10" s="54"/>
    </row>
    <row r="11" spans="1:14" ht="57.6" customHeight="1" x14ac:dyDescent="0.25">
      <c r="A11" s="24" t="s">
        <v>8</v>
      </c>
      <c r="B11" s="20" t="s">
        <v>3</v>
      </c>
      <c r="C11" s="20" t="s">
        <v>2</v>
      </c>
      <c r="D11" s="20" t="s">
        <v>4</v>
      </c>
      <c r="E11" s="20" t="s">
        <v>9</v>
      </c>
      <c r="F11" s="20" t="s">
        <v>11</v>
      </c>
      <c r="G11" s="20" t="s">
        <v>9</v>
      </c>
      <c r="H11" s="20" t="s">
        <v>11</v>
      </c>
      <c r="I11" s="21"/>
      <c r="J11" s="11"/>
      <c r="K11" s="33" t="s">
        <v>26</v>
      </c>
      <c r="L11" s="33" t="s">
        <v>37</v>
      </c>
      <c r="M11" s="33" t="s">
        <v>27</v>
      </c>
      <c r="N11" s="32" t="s">
        <v>30</v>
      </c>
    </row>
    <row r="12" spans="1:14" ht="15.75" customHeight="1" x14ac:dyDescent="0.25">
      <c r="A12" s="12" t="s">
        <v>15</v>
      </c>
      <c r="B12" s="14"/>
      <c r="C12" s="15"/>
      <c r="D12" s="15"/>
      <c r="E12" s="19">
        <f>E14+E13</f>
        <v>49078886.219999999</v>
      </c>
      <c r="F12" s="19">
        <f>F14+F13</f>
        <v>3925187.5</v>
      </c>
      <c r="G12" s="19">
        <f>G13+G14</f>
        <v>288780.92</v>
      </c>
      <c r="H12" s="19">
        <f>H13+H14</f>
        <v>29212.76</v>
      </c>
      <c r="I12" s="11"/>
      <c r="J12" s="11"/>
      <c r="K12" s="30">
        <v>58603377.479999997</v>
      </c>
      <c r="L12" s="30">
        <f>K12+G18+H18</f>
        <v>58921371.159999996</v>
      </c>
      <c r="M12" s="30">
        <f>L12-K12</f>
        <v>317993.6799999997</v>
      </c>
      <c r="N12" s="55" t="s">
        <v>28</v>
      </c>
    </row>
    <row r="13" spans="1:14" ht="15.75" customHeight="1" x14ac:dyDescent="0.25">
      <c r="A13" s="13" t="s">
        <v>16</v>
      </c>
      <c r="B13" s="14"/>
      <c r="C13" s="15"/>
      <c r="D13" s="15"/>
      <c r="E13" s="18">
        <f>9652565.1+105435.13+284841.62+65268.74+43149.35+0+0+60551.26+G13</f>
        <v>10211811.199999999</v>
      </c>
      <c r="F13" s="18">
        <f>0+H13</f>
        <v>0</v>
      </c>
      <c r="G13" s="18">
        <v>0</v>
      </c>
      <c r="H13" s="18">
        <v>0</v>
      </c>
      <c r="I13" s="11"/>
      <c r="J13" s="11"/>
      <c r="K13" s="35">
        <f>K12/1000000</f>
        <v>58.603377479999999</v>
      </c>
      <c r="L13" s="35">
        <f t="shared" ref="L13" si="3">L12/1000000</f>
        <v>58.92137116</v>
      </c>
      <c r="M13" s="35">
        <f>M12/1000000</f>
        <v>0.31799367999999972</v>
      </c>
      <c r="N13" s="56"/>
    </row>
    <row r="14" spans="1:14" ht="15.75" customHeight="1" x14ac:dyDescent="0.25">
      <c r="A14" s="13" t="s">
        <v>17</v>
      </c>
      <c r="B14" s="14"/>
      <c r="C14" s="15"/>
      <c r="D14" s="15"/>
      <c r="E14" s="18">
        <f>30494400.55+93414.9+2152713.38+110888.04+591404.25+18152.69+662790.2+150844.63+350259.6+69653.42+12844.71+8200.08+2068.9+1831937.39+100368.44+292129.06+642.13+127085.13+76200.39+36759.5+24578.52+1583.81+462001.26+2072.98+18950.48+886349.66+G14</f>
        <v>38867075.020000003</v>
      </c>
      <c r="F14" s="18">
        <f>3237130.64+6944.62+103381.46-20562.82+13593.45+81523.34+2847.45+74648.61+18974.37+36300+9552.51+1776.56+448.24+140345.04+9565.07+1271.45+98.21+21506.3+5719.19+4093.07+1652.12+163.79+84729.48+85.32+226.13+59961.14+H14</f>
        <v>3925187.5</v>
      </c>
      <c r="G14" s="18">
        <v>288780.92</v>
      </c>
      <c r="H14" s="28">
        <v>29212.76</v>
      </c>
      <c r="I14" s="11"/>
      <c r="J14" s="11"/>
      <c r="K14" s="30">
        <v>54076374.199999996</v>
      </c>
      <c r="L14" s="30">
        <f>K14+G18</f>
        <v>54365155.119999997</v>
      </c>
      <c r="M14" s="30">
        <f>L14-K14</f>
        <v>288780.92000000179</v>
      </c>
      <c r="N14" s="55" t="s">
        <v>25</v>
      </c>
    </row>
    <row r="15" spans="1:14" ht="14.45" customHeight="1" x14ac:dyDescent="0.25">
      <c r="A15" s="16" t="s">
        <v>18</v>
      </c>
      <c r="B15" s="14"/>
      <c r="C15" s="15"/>
      <c r="D15" s="15"/>
      <c r="E15" s="19">
        <f>E16+E17</f>
        <v>5286268.9000000004</v>
      </c>
      <c r="F15" s="19">
        <f>F16+F17</f>
        <v>631028.53999999992</v>
      </c>
      <c r="G15" s="19">
        <f>G16+G17</f>
        <v>0</v>
      </c>
      <c r="H15" s="19">
        <f>H16+H17</f>
        <v>0</v>
      </c>
      <c r="I15" s="11"/>
      <c r="J15" s="11"/>
      <c r="K15" s="35">
        <f>K14/1000000</f>
        <v>54.076374199999997</v>
      </c>
      <c r="L15" s="35">
        <f t="shared" ref="L15:M15" si="4">L14/1000000</f>
        <v>54.365155119999997</v>
      </c>
      <c r="M15" s="35">
        <f t="shared" si="4"/>
        <v>0.28878092000000177</v>
      </c>
      <c r="N15" s="57"/>
    </row>
    <row r="16" spans="1:14" ht="14.45" customHeight="1" x14ac:dyDescent="0.25">
      <c r="A16" s="13" t="s">
        <v>16</v>
      </c>
      <c r="B16" s="14"/>
      <c r="C16" s="15"/>
      <c r="D16" s="15"/>
      <c r="E16" s="18">
        <f>424608.75+336821.29+G16</f>
        <v>761430.04</v>
      </c>
      <c r="F16" s="18">
        <f>0+H16</f>
        <v>0</v>
      </c>
      <c r="G16" s="18">
        <v>0</v>
      </c>
      <c r="H16" s="18">
        <v>0</v>
      </c>
      <c r="I16" s="11"/>
      <c r="J16" s="11"/>
      <c r="K16" s="30"/>
      <c r="L16" s="30"/>
      <c r="M16" s="30"/>
      <c r="N16" s="29"/>
    </row>
    <row r="17" spans="1:28" ht="14.45" customHeight="1" x14ac:dyDescent="0.25">
      <c r="A17" s="13" t="s">
        <v>17</v>
      </c>
      <c r="B17" s="14"/>
      <c r="C17" s="15"/>
      <c r="D17" s="15"/>
      <c r="E17" s="18">
        <f>3959547.57+84969.45+138265.87+38802.51+10874.05+118056.55+48804.5+125518.36+G17</f>
        <v>4524838.8600000003</v>
      </c>
      <c r="F17" s="18">
        <f>560564.19+23386.84+24927.2+22150.31+H17</f>
        <v>631028.53999999992</v>
      </c>
      <c r="G17" s="18">
        <v>0</v>
      </c>
      <c r="H17" s="18">
        <v>0</v>
      </c>
      <c r="I17" s="11"/>
      <c r="J17" s="11"/>
      <c r="K17" s="30"/>
      <c r="L17" s="30"/>
      <c r="M17" s="30"/>
      <c r="N17" s="29"/>
    </row>
    <row r="18" spans="1:28" ht="14.45" customHeight="1" x14ac:dyDescent="0.25">
      <c r="A18" s="16" t="s">
        <v>5</v>
      </c>
      <c r="B18" s="16" t="e">
        <f>SUM(#REF!)</f>
        <v>#REF!</v>
      </c>
      <c r="C18" s="17" t="e">
        <f>SUM(#REF!)</f>
        <v>#REF!</v>
      </c>
      <c r="D18" s="16"/>
      <c r="E18" s="19">
        <f>E12+E15</f>
        <v>54365155.119999997</v>
      </c>
      <c r="F18" s="19">
        <f>F12+F15</f>
        <v>4556216.04</v>
      </c>
      <c r="G18" s="19">
        <f>G12+G15</f>
        <v>288780.92</v>
      </c>
      <c r="H18" s="19">
        <f>H12+H15</f>
        <v>29212.76</v>
      </c>
      <c r="I18" s="11"/>
      <c r="J18" s="11"/>
      <c r="K18" s="30"/>
      <c r="L18" s="30"/>
      <c r="M18" s="30"/>
      <c r="N18" s="29"/>
    </row>
    <row r="19" spans="1:28" ht="24" customHeight="1" x14ac:dyDescent="0.25">
      <c r="A19" s="46"/>
      <c r="B19" s="47"/>
      <c r="C19" s="47"/>
      <c r="D19" s="47"/>
      <c r="E19" s="48"/>
      <c r="F19" s="4"/>
      <c r="G19" s="4"/>
      <c r="H19" s="4"/>
      <c r="I19" s="11"/>
      <c r="K19" s="30"/>
      <c r="L19" s="30"/>
      <c r="M19" s="30"/>
      <c r="N19" s="29"/>
    </row>
    <row r="20" spans="1:28" s="26" customFormat="1" ht="51.95" customHeight="1" x14ac:dyDescent="0.25">
      <c r="A20" s="25" t="s">
        <v>19</v>
      </c>
      <c r="B20" s="13" t="s">
        <v>3</v>
      </c>
      <c r="C20" s="13" t="s">
        <v>2</v>
      </c>
      <c r="D20" s="13" t="s">
        <v>4</v>
      </c>
      <c r="E20" s="13" t="s">
        <v>1</v>
      </c>
      <c r="F20" s="13" t="s">
        <v>20</v>
      </c>
      <c r="G20" s="13" t="s">
        <v>1</v>
      </c>
      <c r="H20" s="6" t="s">
        <v>20</v>
      </c>
      <c r="I20" s="6" t="s">
        <v>21</v>
      </c>
      <c r="J20" s="6" t="s">
        <v>22</v>
      </c>
      <c r="K20" s="33" t="s">
        <v>26</v>
      </c>
      <c r="L20" s="33" t="s">
        <v>37</v>
      </c>
      <c r="M20" s="33" t="s">
        <v>27</v>
      </c>
      <c r="N20" s="44" t="s">
        <v>31</v>
      </c>
      <c r="O20" s="10"/>
      <c r="P20" s="10"/>
      <c r="Q20" s="11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spans="1:28" s="26" customFormat="1" ht="14.45" customHeight="1" x14ac:dyDescent="0.25">
      <c r="A21" s="13" t="s">
        <v>6</v>
      </c>
      <c r="B21" s="14"/>
      <c r="C21" s="15"/>
      <c r="D21" s="15"/>
      <c r="E21" s="5">
        <f>37942759.96+114377.88+2782.84+167176.06+263457.57+496668.1+1723165.94+370074.13+204661.78+692632.43+113461.91+1564970.99+1173540.51+327262.45+388966.32+14832.28+5143.27+4299.48+678691.67+589518.83+409094.75+255197.39+535540+789440.92+394022.94+619571.76+1959436.67+4106888.46+908761.17+524220.32+2244063.9+10375.41+703931.94+3019200.76+3537964.91+629949.55+340894.52+37211.1+G21</f>
        <v>67865058.049999997</v>
      </c>
      <c r="F21" s="5">
        <f>9215594.39+172.24+25566.15+580.64+1110158.95+30314.27+28512.18+3774.91+49496.78+40955.01+174655.42+28869.13+43849.5+20293.3+227+66385.91+67492.75+383100.39+6048.29+6449.89+214885.16+65189.34+293553.5+17391.19+5918.78+H21</f>
        <v>11937715.550000001</v>
      </c>
      <c r="G21" s="5">
        <v>847.18</v>
      </c>
      <c r="H21" s="5">
        <f>129.59+38150.89</f>
        <v>38280.479999999996</v>
      </c>
      <c r="I21" s="5">
        <f>9215594.39+172.24+25566.15+580.64+200.95+41369.83+532.39+692.29+154.38+1630.56+1108528.39+2961.66+1197.86+623.89+3774.91+243485.56+40955.01+174655.42+43849.5+20293.3+227+66385.91+6048.29+214885.16</f>
        <v>11214365.680000003</v>
      </c>
      <c r="J21" s="5">
        <v>0</v>
      </c>
      <c r="K21" s="30">
        <v>92307145.399999991</v>
      </c>
      <c r="L21" s="30">
        <f>K21+G23+H23</f>
        <v>92346273.060000002</v>
      </c>
      <c r="M21" s="30">
        <f>L21-K21</f>
        <v>39127.660000011325</v>
      </c>
      <c r="N21" s="60" t="s">
        <v>28</v>
      </c>
      <c r="O21" s="10"/>
      <c r="P21" s="10"/>
      <c r="Q21" s="1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spans="1:28" s="26" customFormat="1" ht="14.45" customHeight="1" x14ac:dyDescent="0.25">
      <c r="A22" s="12" t="s">
        <v>7</v>
      </c>
      <c r="B22" s="14"/>
      <c r="C22" s="15"/>
      <c r="D22" s="15"/>
      <c r="E22" s="5">
        <f>6444153.89+34706.43+24230.18+166293.61-49571.62+167758.75+16591.59+58945.34+158914.38+392653.97+G22</f>
        <v>7414676.5199999986</v>
      </c>
      <c r="F22" s="5">
        <f>4696279.5+110426.37+80397.51+16591.61+147363.37+77764.58+H22</f>
        <v>5128822.9400000004</v>
      </c>
      <c r="G22" s="8">
        <v>0</v>
      </c>
      <c r="H22" s="8">
        <v>0</v>
      </c>
      <c r="I22" s="5">
        <f>2631024.24+110426.37+9692.08+80397.51+8295.8+16591.61+60926.98+12754.71</f>
        <v>2930109.3</v>
      </c>
      <c r="J22" s="5">
        <f>2053652.94+11602.32+201331.85+49571.62+8295.81+12754.7+60926.98</f>
        <v>2398136.2200000002</v>
      </c>
      <c r="K22" s="36">
        <f>K21/1000000</f>
        <v>92.307145399999996</v>
      </c>
      <c r="L22" s="36">
        <f t="shared" ref="L22" si="5">L21/1000000</f>
        <v>92.346273060000001</v>
      </c>
      <c r="M22" s="36">
        <f>M21/1000000</f>
        <v>3.9127660000011326E-2</v>
      </c>
      <c r="N22" s="61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spans="1:28" s="26" customFormat="1" ht="14.45" customHeight="1" x14ac:dyDescent="0.25">
      <c r="A23" s="16" t="s">
        <v>5</v>
      </c>
      <c r="B23" s="16" t="e">
        <v>#REF!</v>
      </c>
      <c r="C23" s="17" t="e">
        <v>#REF!</v>
      </c>
      <c r="D23" s="16"/>
      <c r="E23" s="7">
        <f>E21+E22</f>
        <v>75279734.569999993</v>
      </c>
      <c r="F23" s="7">
        <f>F21+F22</f>
        <v>17066538.490000002</v>
      </c>
      <c r="G23" s="7">
        <f>G21+G22</f>
        <v>847.18</v>
      </c>
      <c r="H23" s="7">
        <f>H21+H22</f>
        <v>38280.479999999996</v>
      </c>
      <c r="I23" s="7">
        <f t="shared" ref="I23:J23" si="6">I21+I22</f>
        <v>14144474.980000004</v>
      </c>
      <c r="J23" s="7">
        <f t="shared" si="6"/>
        <v>2398136.2200000002</v>
      </c>
      <c r="K23" s="30">
        <v>75278887.389999986</v>
      </c>
      <c r="L23" s="30">
        <f>K23+G23</f>
        <v>75279734.569999993</v>
      </c>
      <c r="M23" s="30">
        <f>L23-K23</f>
        <v>847.18000000715256</v>
      </c>
      <c r="N23" s="44" t="s">
        <v>25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28" ht="14.45" customHeight="1" x14ac:dyDescent="0.25">
      <c r="A24" s="46"/>
      <c r="B24" s="47"/>
      <c r="C24" s="47"/>
      <c r="D24" s="47"/>
      <c r="E24" s="48"/>
      <c r="F24" s="4"/>
      <c r="G24" s="4"/>
      <c r="H24" s="4"/>
      <c r="I24" s="11"/>
      <c r="K24" s="36">
        <f>K23/1000000</f>
        <v>75.27888738999998</v>
      </c>
      <c r="L24" s="36">
        <f t="shared" ref="L24" si="7">L23/1000000</f>
        <v>75.279734569999988</v>
      </c>
      <c r="M24" s="36">
        <f>M23/1000000</f>
        <v>8.4718000000715259E-4</v>
      </c>
      <c r="N24" s="45"/>
    </row>
    <row r="25" spans="1:28" ht="46.5" customHeight="1" x14ac:dyDescent="0.25">
      <c r="A25" s="25" t="s">
        <v>13</v>
      </c>
      <c r="B25" s="13" t="s">
        <v>3</v>
      </c>
      <c r="C25" s="13" t="s">
        <v>2</v>
      </c>
      <c r="D25" s="13" t="s">
        <v>4</v>
      </c>
      <c r="E25" s="12" t="s">
        <v>24</v>
      </c>
      <c r="F25" s="12" t="s">
        <v>11</v>
      </c>
      <c r="G25" s="12" t="s">
        <v>24</v>
      </c>
      <c r="H25" s="12" t="s">
        <v>11</v>
      </c>
      <c r="I25" s="11"/>
      <c r="J25" s="11"/>
      <c r="K25" s="33" t="s">
        <v>26</v>
      </c>
      <c r="L25" s="33" t="s">
        <v>37</v>
      </c>
      <c r="M25" s="33" t="s">
        <v>27</v>
      </c>
      <c r="N25" s="42" t="s">
        <v>32</v>
      </c>
    </row>
    <row r="26" spans="1:28" ht="14.45" customHeight="1" x14ac:dyDescent="0.25">
      <c r="A26" s="13" t="s">
        <v>6</v>
      </c>
      <c r="B26" s="14"/>
      <c r="C26" s="15"/>
      <c r="D26" s="15"/>
      <c r="E26" s="5">
        <f>9231766.93+120708+270825.18+49978.8+1848979.11+63550.58+63904.68+133367.43+185316.48+2325247.72+779982.72+36770.54+593620.1+83360.94+843197.96+3096621.68+39403.3+578862.8+627067.28+490690.1+G26</f>
        <v>21463222.330000002</v>
      </c>
      <c r="F26" s="5">
        <v>0</v>
      </c>
      <c r="G26" s="5">
        <v>0</v>
      </c>
      <c r="H26" s="5">
        <v>0</v>
      </c>
      <c r="I26" s="11"/>
      <c r="J26" s="11"/>
      <c r="K26" s="30">
        <v>24624791.650000002</v>
      </c>
      <c r="L26" s="30">
        <f>K26+G28+H28</f>
        <v>24624791.650000002</v>
      </c>
      <c r="M26" s="30">
        <f>L26-K26</f>
        <v>0</v>
      </c>
      <c r="N26" s="62" t="s">
        <v>28</v>
      </c>
    </row>
    <row r="27" spans="1:28" ht="14.45" customHeight="1" x14ac:dyDescent="0.25">
      <c r="A27" s="6" t="s">
        <v>7</v>
      </c>
      <c r="B27" s="14"/>
      <c r="C27" s="15"/>
      <c r="D27" s="15"/>
      <c r="E27" s="5">
        <f>2598342.34+39116.87+37056.45+79001.53+80183.05+6019.21+47506.47+38671.56+41881.5+76705.46+42510.11+66835.81+7738.96+G27</f>
        <v>3161569.32</v>
      </c>
      <c r="F27" s="5">
        <v>0</v>
      </c>
      <c r="G27" s="5">
        <v>0</v>
      </c>
      <c r="H27" s="5">
        <v>0</v>
      </c>
      <c r="I27" s="11"/>
      <c r="J27" s="11"/>
      <c r="K27" s="43">
        <f>K26/1000000</f>
        <v>24.624791650000002</v>
      </c>
      <c r="L27" s="43">
        <f t="shared" ref="L27" si="8">L26/1000000</f>
        <v>24.624791650000002</v>
      </c>
      <c r="M27" s="43">
        <f>M26/1000000</f>
        <v>0</v>
      </c>
      <c r="N27" s="63"/>
    </row>
    <row r="28" spans="1:28" ht="14.45" customHeight="1" x14ac:dyDescent="0.25">
      <c r="A28" s="16" t="s">
        <v>5</v>
      </c>
      <c r="B28" s="16" t="e">
        <v>#REF!</v>
      </c>
      <c r="C28" s="17" t="e">
        <v>#REF!</v>
      </c>
      <c r="D28" s="16"/>
      <c r="E28" s="7">
        <f>E26+E27</f>
        <v>24624791.650000002</v>
      </c>
      <c r="F28" s="7">
        <f>F26+F27</f>
        <v>0</v>
      </c>
      <c r="G28" s="7">
        <f>G26+G27</f>
        <v>0</v>
      </c>
      <c r="H28" s="7">
        <f>H26+H27</f>
        <v>0</v>
      </c>
      <c r="I28" s="11"/>
      <c r="J28" s="11"/>
      <c r="K28" s="30">
        <v>24624791.650000002</v>
      </c>
      <c r="L28" s="30">
        <f>K28+G28</f>
        <v>24624791.650000002</v>
      </c>
      <c r="M28" s="30">
        <f>L28-K28</f>
        <v>0</v>
      </c>
      <c r="N28" s="64" t="s">
        <v>25</v>
      </c>
    </row>
    <row r="29" spans="1:28" ht="14.45" customHeight="1" x14ac:dyDescent="0.25">
      <c r="A29" s="46"/>
      <c r="B29" s="47"/>
      <c r="C29" s="47"/>
      <c r="D29" s="47"/>
      <c r="E29" s="48"/>
      <c r="F29" s="4"/>
      <c r="G29" s="4"/>
      <c r="H29" s="4"/>
      <c r="I29" s="11"/>
      <c r="J29" s="11"/>
      <c r="K29" s="43">
        <f>K28/1000000</f>
        <v>24.624791650000002</v>
      </c>
      <c r="L29" s="43">
        <f t="shared" ref="L29:M29" si="9">L28/1000000</f>
        <v>24.624791650000002</v>
      </c>
      <c r="M29" s="43">
        <f t="shared" si="9"/>
        <v>0</v>
      </c>
      <c r="N29" s="64"/>
    </row>
    <row r="30" spans="1:28" ht="50.45" customHeight="1" x14ac:dyDescent="0.25">
      <c r="A30" s="25" t="s">
        <v>14</v>
      </c>
      <c r="B30" s="13" t="s">
        <v>3</v>
      </c>
      <c r="C30" s="13" t="s">
        <v>2</v>
      </c>
      <c r="D30" s="13" t="s">
        <v>4</v>
      </c>
      <c r="E30" s="12" t="s">
        <v>24</v>
      </c>
      <c r="F30" s="12" t="s">
        <v>11</v>
      </c>
      <c r="G30" s="12" t="s">
        <v>24</v>
      </c>
      <c r="H30" s="12" t="s">
        <v>11</v>
      </c>
      <c r="I30" s="27"/>
      <c r="J30" s="11"/>
      <c r="K30" s="33" t="s">
        <v>26</v>
      </c>
      <c r="L30" s="33" t="s">
        <v>37</v>
      </c>
      <c r="M30" s="33" t="s">
        <v>27</v>
      </c>
      <c r="N30" s="40" t="s">
        <v>33</v>
      </c>
    </row>
    <row r="31" spans="1:28" ht="14.45" customHeight="1" x14ac:dyDescent="0.25">
      <c r="A31" s="13" t="s">
        <v>6</v>
      </c>
      <c r="B31" s="14"/>
      <c r="C31" s="15"/>
      <c r="D31" s="15"/>
      <c r="E31" s="5">
        <f>15920454.83+1889532.97+156816.89+601100.64+221702.17+927553.96+539081.36+1721154.55+59117.73+68289.17+1266781.09+122386.77+111820.34+97553.51-57341.16+219602.13+939077.41+731794.17+79691.88+48820.48+G31</f>
        <v>25664990.890000008</v>
      </c>
      <c r="F31" s="5">
        <v>0</v>
      </c>
      <c r="G31" s="5">
        <v>0</v>
      </c>
      <c r="H31" s="5">
        <v>0</v>
      </c>
      <c r="I31" s="11"/>
      <c r="J31" s="11"/>
      <c r="K31" s="39">
        <v>28068844.309999999</v>
      </c>
      <c r="L31" s="39">
        <f>K31+G33+H33</f>
        <v>28068844.309999999</v>
      </c>
      <c r="M31" s="39">
        <f>L31-K31</f>
        <v>0</v>
      </c>
      <c r="N31" s="65" t="s">
        <v>28</v>
      </c>
    </row>
    <row r="32" spans="1:28" ht="14.45" customHeight="1" x14ac:dyDescent="0.25">
      <c r="A32" s="6" t="s">
        <v>7</v>
      </c>
      <c r="B32" s="14"/>
      <c r="C32" s="15"/>
      <c r="D32" s="15"/>
      <c r="E32" s="5">
        <f>1942695.85+57341.16+26034.97+22536.59+6653.46+27380.04+46531.59+43267.17+29172.87+138664.77+63574.95+G32</f>
        <v>2403853.4200000004</v>
      </c>
      <c r="F32" s="5">
        <v>0</v>
      </c>
      <c r="G32" s="5">
        <v>0</v>
      </c>
      <c r="H32" s="5">
        <v>0</v>
      </c>
      <c r="J32" s="11"/>
      <c r="K32" s="41">
        <f>K31/1000000</f>
        <v>28.068844309999999</v>
      </c>
      <c r="L32" s="41">
        <f t="shared" ref="L32:M32" si="10">L31/1000000</f>
        <v>28.068844309999999</v>
      </c>
      <c r="M32" s="41">
        <f t="shared" si="10"/>
        <v>0</v>
      </c>
      <c r="N32" s="66"/>
    </row>
    <row r="33" spans="1:14" ht="14.45" customHeight="1" x14ac:dyDescent="0.25">
      <c r="A33" s="16" t="s">
        <v>5</v>
      </c>
      <c r="B33" s="16" t="e">
        <v>#REF!</v>
      </c>
      <c r="C33" s="17" t="e">
        <v>#REF!</v>
      </c>
      <c r="D33" s="16"/>
      <c r="E33" s="7">
        <f>E31+E32</f>
        <v>28068844.31000001</v>
      </c>
      <c r="F33" s="7">
        <f>F31+F32</f>
        <v>0</v>
      </c>
      <c r="G33" s="7">
        <f>G31+G32</f>
        <v>0</v>
      </c>
      <c r="H33" s="7">
        <f>H31+H32</f>
        <v>0</v>
      </c>
      <c r="I33" s="11"/>
      <c r="K33" s="39">
        <v>28068844.31000001</v>
      </c>
      <c r="L33" s="39">
        <f>K33+G33</f>
        <v>28068844.31000001</v>
      </c>
      <c r="M33" s="39">
        <f>L33-K33</f>
        <v>0</v>
      </c>
      <c r="N33" s="65" t="s">
        <v>25</v>
      </c>
    </row>
    <row r="34" spans="1:14" ht="14.45" customHeight="1" x14ac:dyDescent="0.25">
      <c r="A34" s="46"/>
      <c r="B34" s="47"/>
      <c r="C34" s="47"/>
      <c r="D34" s="47"/>
      <c r="E34" s="48"/>
      <c r="F34" s="4"/>
      <c r="G34" s="4"/>
      <c r="H34" s="4"/>
      <c r="K34" s="41">
        <f>K33/1000000</f>
        <v>28.06884431000001</v>
      </c>
      <c r="L34" s="41">
        <f t="shared" ref="L34:M34" si="11">L33/1000000</f>
        <v>28.06884431000001</v>
      </c>
      <c r="M34" s="41">
        <f t="shared" si="11"/>
        <v>0</v>
      </c>
      <c r="N34" s="66"/>
    </row>
    <row r="35" spans="1:14" ht="57.6" customHeight="1" x14ac:dyDescent="0.25">
      <c r="A35" s="12" t="s">
        <v>23</v>
      </c>
      <c r="B35" s="13" t="s">
        <v>3</v>
      </c>
      <c r="C35" s="13" t="s">
        <v>2</v>
      </c>
      <c r="D35" s="13" t="s">
        <v>4</v>
      </c>
      <c r="E35" s="12" t="s">
        <v>24</v>
      </c>
      <c r="F35" s="12" t="s">
        <v>11</v>
      </c>
      <c r="G35" s="12" t="s">
        <v>24</v>
      </c>
      <c r="H35" s="12" t="s">
        <v>11</v>
      </c>
      <c r="K35" s="33" t="s">
        <v>26</v>
      </c>
      <c r="L35" s="33" t="s">
        <v>37</v>
      </c>
      <c r="M35" s="33" t="s">
        <v>27</v>
      </c>
      <c r="N35" s="37" t="s">
        <v>34</v>
      </c>
    </row>
    <row r="36" spans="1:14" ht="14.45" customHeight="1" x14ac:dyDescent="0.25">
      <c r="A36" s="13" t="s">
        <v>6</v>
      </c>
      <c r="B36" s="14"/>
      <c r="C36" s="15"/>
      <c r="D36" s="15"/>
      <c r="E36" s="5">
        <f>23412759.53+274252+195770.22+193459.21+301679.93+265360.8+108865.09+78814.48+546322.13+361728.87+73699.85+308808.93+368000+356032.27+G36</f>
        <v>27213541.270000003</v>
      </c>
      <c r="F36" s="5">
        <v>0</v>
      </c>
      <c r="G36" s="5">
        <v>367987.96</v>
      </c>
      <c r="H36" s="5">
        <v>0</v>
      </c>
      <c r="K36" s="39">
        <v>29307699.330000002</v>
      </c>
      <c r="L36" s="39">
        <f>K36+G38+H38</f>
        <v>29675687.290000003</v>
      </c>
      <c r="M36" s="39">
        <f>L36-K36</f>
        <v>367987.96000000089</v>
      </c>
      <c r="N36" s="58" t="s">
        <v>28</v>
      </c>
    </row>
    <row r="37" spans="1:14" ht="14.45" customHeight="1" x14ac:dyDescent="0.25">
      <c r="A37" s="6" t="s">
        <v>7</v>
      </c>
      <c r="B37" s="14"/>
      <c r="C37" s="15"/>
      <c r="D37" s="15"/>
      <c r="E37" s="5">
        <f>2239193.46+7991.9+1494.28+55471.15+4106.31+72257.11+12534.31+69097.5+G37</f>
        <v>2462146.0199999996</v>
      </c>
      <c r="F37" s="5">
        <v>0</v>
      </c>
      <c r="G37" s="5">
        <v>0</v>
      </c>
      <c r="H37" s="5">
        <v>0</v>
      </c>
      <c r="K37" s="38">
        <f>K36/1000000</f>
        <v>29.307699330000002</v>
      </c>
      <c r="L37" s="38">
        <f t="shared" ref="L37:M37" si="12">L36/1000000</f>
        <v>29.675687290000003</v>
      </c>
      <c r="M37" s="38">
        <f t="shared" si="12"/>
        <v>0.36798796000000089</v>
      </c>
      <c r="N37" s="59"/>
    </row>
    <row r="38" spans="1:14" ht="14.45" customHeight="1" x14ac:dyDescent="0.25">
      <c r="A38" s="16" t="s">
        <v>5</v>
      </c>
      <c r="B38" s="16" t="e">
        <v>#REF!</v>
      </c>
      <c r="C38" s="17" t="e">
        <v>#REF!</v>
      </c>
      <c r="D38" s="16"/>
      <c r="E38" s="7">
        <f>E36+E37</f>
        <v>29675687.290000003</v>
      </c>
      <c r="F38" s="7">
        <f>F36+F37</f>
        <v>0</v>
      </c>
      <c r="G38" s="7">
        <f>G36+G37</f>
        <v>367987.96</v>
      </c>
      <c r="H38" s="7">
        <f>H36+H37</f>
        <v>0</v>
      </c>
      <c r="K38" s="39">
        <v>29307699.330000002</v>
      </c>
      <c r="L38" s="39">
        <f>K38+G38</f>
        <v>29675687.290000003</v>
      </c>
      <c r="M38" s="39">
        <f>L38-K38</f>
        <v>367987.96000000089</v>
      </c>
      <c r="N38" s="58" t="s">
        <v>25</v>
      </c>
    </row>
    <row r="39" spans="1:14" x14ac:dyDescent="0.25">
      <c r="E39" s="11"/>
      <c r="K39" s="38">
        <f>K38/1000000</f>
        <v>29.307699330000002</v>
      </c>
      <c r="L39" s="38">
        <f t="shared" ref="L39:M39" si="13">L38/1000000</f>
        <v>29.675687290000003</v>
      </c>
      <c r="M39" s="38">
        <f t="shared" si="13"/>
        <v>0.36798796000000089</v>
      </c>
      <c r="N39" s="59"/>
    </row>
    <row r="40" spans="1:14" x14ac:dyDescent="0.25">
      <c r="E40" s="11"/>
    </row>
  </sheetData>
  <mergeCells count="20">
    <mergeCell ref="N36:N37"/>
    <mergeCell ref="N38:N39"/>
    <mergeCell ref="N21:N22"/>
    <mergeCell ref="N26:N27"/>
    <mergeCell ref="N28:N29"/>
    <mergeCell ref="N31:N32"/>
    <mergeCell ref="N33:N34"/>
    <mergeCell ref="N7:N8"/>
    <mergeCell ref="N9:N10"/>
    <mergeCell ref="N12:N13"/>
    <mergeCell ref="N14:N15"/>
    <mergeCell ref="A24:E24"/>
    <mergeCell ref="A29:E29"/>
    <mergeCell ref="A34:E34"/>
    <mergeCell ref="A2:H2"/>
    <mergeCell ref="B5:D5"/>
    <mergeCell ref="E5:F5"/>
    <mergeCell ref="G5:H5"/>
    <mergeCell ref="A10:E10"/>
    <mergeCell ref="A19:E1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Varnaiote</dc:creator>
  <cp:lastModifiedBy>Cristina Ulmeanu</cp:lastModifiedBy>
  <cp:lastPrinted>2020-10-15T07:34:29Z</cp:lastPrinted>
  <dcterms:created xsi:type="dcterms:W3CDTF">2017-02-21T13:55:14Z</dcterms:created>
  <dcterms:modified xsi:type="dcterms:W3CDTF">2022-02-04T07:31:42Z</dcterms:modified>
</cp:coreProperties>
</file>