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" yWindow="180" windowWidth="18456" windowHeight="12036"/>
  </bookViews>
  <sheets>
    <sheet name="Raport" sheetId="1" r:id="rId1"/>
    <sheet name="grafic" sheetId="2" r:id="rId2"/>
    <sheet name="grafic capacitate de cazare" sheetId="3" r:id="rId3"/>
    <sheet name="Foaie1" sheetId="4" r:id="rId4"/>
  </sheets>
  <calcPr calcId="152511"/>
</workbook>
</file>

<file path=xl/calcChain.xml><?xml version="1.0" encoding="utf-8"?>
<calcChain xmlns="http://schemas.openxmlformats.org/spreadsheetml/2006/main">
  <c r="G7" i="1" l="1"/>
  <c r="J7" i="1" s="1"/>
  <c r="G9" i="1"/>
  <c r="J9" i="1" s="1"/>
  <c r="G10" i="1"/>
  <c r="J10" i="1"/>
  <c r="G11" i="1"/>
  <c r="J11" i="1" s="1"/>
  <c r="G12" i="1"/>
  <c r="J12" i="1" s="1"/>
  <c r="G13" i="1"/>
  <c r="J13" i="1" s="1"/>
  <c r="G14" i="1"/>
  <c r="J14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5" i="1"/>
  <c r="J25" i="1" s="1"/>
  <c r="G26" i="1"/>
  <c r="J26" i="1" s="1"/>
  <c r="G27" i="1"/>
  <c r="J27" i="1" s="1"/>
  <c r="G28" i="1"/>
  <c r="J28" i="1" s="1"/>
  <c r="G29" i="1"/>
  <c r="J29" i="1" s="1"/>
  <c r="G31" i="1"/>
  <c r="J31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/>
  <c r="G40" i="1"/>
  <c r="J40" i="1" s="1"/>
  <c r="G41" i="1"/>
  <c r="J41" i="1" s="1"/>
  <c r="G43" i="1"/>
  <c r="J43" i="1" s="1"/>
  <c r="G45" i="1"/>
  <c r="J45" i="1" s="1"/>
  <c r="G46" i="1"/>
  <c r="J46" i="1" s="1"/>
  <c r="G47" i="1"/>
  <c r="J47" i="1" s="1"/>
  <c r="G48" i="1"/>
  <c r="J48" i="1" s="1"/>
  <c r="G50" i="1"/>
  <c r="J50" i="1" s="1"/>
  <c r="G51" i="1"/>
  <c r="J51" i="1" s="1"/>
  <c r="G52" i="1"/>
  <c r="J52" i="1"/>
  <c r="G53" i="1"/>
  <c r="J53" i="1" s="1"/>
  <c r="G54" i="1"/>
  <c r="J54" i="1" s="1"/>
  <c r="G55" i="1"/>
  <c r="G56" i="1"/>
  <c r="J56" i="1" s="1"/>
  <c r="G57" i="1"/>
  <c r="J57" i="1" s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/>
  <c r="G68" i="1"/>
  <c r="J68" i="1" s="1"/>
  <c r="G70" i="1"/>
  <c r="J70" i="1" s="1"/>
  <c r="H72" i="1"/>
  <c r="I72" i="1"/>
  <c r="I101" i="1" s="1"/>
  <c r="I100" i="1" s="1"/>
  <c r="G79" i="1"/>
  <c r="J79" i="1" s="1"/>
  <c r="G80" i="1"/>
  <c r="J80" i="1" s="1"/>
  <c r="H81" i="1"/>
  <c r="I81" i="1"/>
  <c r="H91" i="1"/>
  <c r="I91" i="1"/>
  <c r="G96" i="1"/>
  <c r="J96" i="1" s="1"/>
  <c r="G97" i="1"/>
  <c r="J97" i="1" s="1"/>
  <c r="H98" i="1"/>
  <c r="I98" i="1"/>
  <c r="D72" i="1"/>
  <c r="D81" i="1"/>
  <c r="D91" i="1"/>
  <c r="D98" i="1"/>
  <c r="F89" i="1"/>
  <c r="F90" i="1"/>
  <c r="F88" i="1"/>
  <c r="F85" i="1"/>
  <c r="F86" i="1"/>
  <c r="F84" i="1"/>
  <c r="G81" i="1" l="1"/>
  <c r="G72" i="1"/>
  <c r="H101" i="1"/>
  <c r="G101" i="1" s="1"/>
  <c r="D101" i="1"/>
  <c r="D100" i="1" s="1"/>
  <c r="G98" i="1"/>
  <c r="M72" i="1"/>
  <c r="O72" i="1"/>
  <c r="N72" i="1"/>
  <c r="K29" i="1"/>
  <c r="H100" i="1" l="1"/>
  <c r="G100" i="1"/>
  <c r="C72" i="1"/>
  <c r="J72" i="1" s="1"/>
  <c r="K68" i="1"/>
  <c r="F68" i="1"/>
  <c r="K107" i="1" l="1"/>
  <c r="E72" i="1" l="1"/>
  <c r="K47" i="1" l="1"/>
  <c r="K46" i="1"/>
  <c r="F46" i="1"/>
  <c r="F47" i="1"/>
  <c r="F48" i="1"/>
  <c r="F45" i="1"/>
  <c r="K89" i="1" l="1"/>
  <c r="K48" i="1" l="1"/>
  <c r="C73" i="1" l="1"/>
  <c r="F39" i="1" l="1"/>
  <c r="F41" i="1"/>
  <c r="F97" i="1" l="1"/>
  <c r="F96" i="1"/>
  <c r="K97" i="1" l="1"/>
  <c r="K40" i="1"/>
  <c r="K108" i="1" l="1"/>
  <c r="K37" i="1" l="1"/>
  <c r="F37" i="1"/>
  <c r="K96" i="1" l="1"/>
  <c r="K63" i="1" l="1"/>
  <c r="F35" i="1" l="1"/>
  <c r="K9" i="1" l="1"/>
  <c r="K12" i="1" l="1"/>
  <c r="F19" i="1" l="1"/>
  <c r="F18" i="1"/>
  <c r="F12" i="1"/>
  <c r="F11" i="1"/>
  <c r="F62" i="1" l="1"/>
  <c r="K90" i="1" l="1"/>
  <c r="F63" i="1" l="1"/>
  <c r="F80" i="1" l="1"/>
  <c r="F79" i="1"/>
  <c r="F64" i="1"/>
  <c r="F70" i="1"/>
  <c r="F67" i="1"/>
  <c r="F66" i="1"/>
  <c r="F61" i="1"/>
  <c r="F60" i="1"/>
  <c r="F59" i="1"/>
  <c r="F58" i="1"/>
  <c r="F57" i="1"/>
  <c r="F56" i="1"/>
  <c r="F54" i="1"/>
  <c r="F53" i="1"/>
  <c r="F52" i="1"/>
  <c r="F51" i="1"/>
  <c r="F50" i="1"/>
  <c r="F43" i="1"/>
  <c r="F40" i="1"/>
  <c r="F38" i="1"/>
  <c r="F36" i="1"/>
  <c r="F34" i="1"/>
  <c r="F33" i="1"/>
  <c r="F31" i="1"/>
  <c r="F29" i="1"/>
  <c r="F28" i="1"/>
  <c r="F27" i="1"/>
  <c r="F26" i="1"/>
  <c r="F25" i="1"/>
  <c r="F16" i="1"/>
  <c r="F17" i="1"/>
  <c r="F20" i="1"/>
  <c r="F21" i="1"/>
  <c r="F22" i="1"/>
  <c r="F23" i="1"/>
  <c r="F14" i="1"/>
  <c r="F13" i="1"/>
  <c r="F10" i="1"/>
  <c r="F9" i="1"/>
  <c r="F7" i="1"/>
  <c r="K33" i="1" l="1"/>
  <c r="F72" i="1" l="1"/>
  <c r="K43" i="1"/>
  <c r="K41" i="1"/>
  <c r="L72" i="1"/>
  <c r="K31" i="1"/>
  <c r="K25" i="1"/>
  <c r="N81" i="1"/>
  <c r="M81" i="1"/>
  <c r="L81" i="1"/>
  <c r="E81" i="1"/>
  <c r="C81" i="1"/>
  <c r="J81" i="1" s="1"/>
  <c r="P4" i="1"/>
  <c r="P93" i="1" s="1"/>
  <c r="K7" i="1"/>
  <c r="K10" i="1"/>
  <c r="K11" i="1"/>
  <c r="K13" i="1"/>
  <c r="K14" i="1"/>
  <c r="K16" i="1"/>
  <c r="K17" i="1"/>
  <c r="K18" i="1"/>
  <c r="K19" i="1"/>
  <c r="K20" i="1"/>
  <c r="K21" i="1"/>
  <c r="K22" i="1"/>
  <c r="K23" i="1"/>
  <c r="K26" i="1"/>
  <c r="K27" i="1"/>
  <c r="K28" i="1"/>
  <c r="K34" i="1"/>
  <c r="K35" i="1"/>
  <c r="K36" i="1"/>
  <c r="K38" i="1"/>
  <c r="K39" i="1"/>
  <c r="K45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4" i="1"/>
  <c r="K65" i="1"/>
  <c r="K66" i="1"/>
  <c r="K67" i="1"/>
  <c r="K70" i="1"/>
  <c r="K79" i="1"/>
  <c r="K80" i="1"/>
  <c r="O81" i="1"/>
  <c r="K84" i="1"/>
  <c r="K85" i="1"/>
  <c r="K86" i="1"/>
  <c r="K88" i="1"/>
  <c r="C91" i="1"/>
  <c r="E91" i="1"/>
  <c r="L91" i="1"/>
  <c r="M91" i="1"/>
  <c r="N91" i="1"/>
  <c r="O91" i="1"/>
  <c r="C92" i="1"/>
  <c r="C98" i="1"/>
  <c r="J98" i="1" s="1"/>
  <c r="E98" i="1"/>
  <c r="L98" i="1"/>
  <c r="M98" i="1"/>
  <c r="N98" i="1"/>
  <c r="O98" i="1"/>
  <c r="E101" i="1" l="1"/>
  <c r="F91" i="1"/>
  <c r="F98" i="1"/>
  <c r="C101" i="1"/>
  <c r="G102" i="1" s="1"/>
  <c r="O101" i="1"/>
  <c r="O100" i="1" s="1"/>
  <c r="M101" i="1"/>
  <c r="M100" i="1" s="1"/>
  <c r="N101" i="1"/>
  <c r="N100" i="1" s="1"/>
  <c r="L101" i="1"/>
  <c r="L100" i="1" s="1"/>
  <c r="F81" i="1"/>
  <c r="K98" i="1"/>
  <c r="K81" i="1"/>
  <c r="C99" i="1"/>
  <c r="K91" i="1"/>
  <c r="P76" i="1"/>
  <c r="P82" i="1"/>
  <c r="K72" i="1"/>
  <c r="E100" i="1" l="1"/>
  <c r="E102" i="1"/>
  <c r="J101" i="1"/>
  <c r="C100" i="1"/>
  <c r="G104" i="1" s="1"/>
  <c r="F101" i="1"/>
  <c r="K101" i="1"/>
  <c r="K100" i="1" s="1"/>
  <c r="E104" i="1" l="1"/>
  <c r="J100" i="1"/>
  <c r="F100" i="1"/>
</calcChain>
</file>

<file path=xl/sharedStrings.xml><?xml version="1.0" encoding="utf-8"?>
<sst xmlns="http://schemas.openxmlformats.org/spreadsheetml/2006/main" count="258" uniqueCount="183">
  <si>
    <t>S I T U A Ţ I A</t>
  </si>
  <si>
    <t>Unitatea</t>
  </si>
  <si>
    <t>Efectiv existent</t>
  </si>
  <si>
    <t>Total</t>
  </si>
  <si>
    <t>Minori</t>
  </si>
  <si>
    <t>Loc deţinere</t>
  </si>
  <si>
    <t>Infirmerii</t>
  </si>
  <si>
    <t>G.A.Z.</t>
  </si>
  <si>
    <t>Alte spaţii</t>
  </si>
  <si>
    <t>Unde</t>
  </si>
  <si>
    <t>1</t>
  </si>
  <si>
    <t>AIUD</t>
  </si>
  <si>
    <t xml:space="preserve"> - tranzit</t>
  </si>
  <si>
    <t>2</t>
  </si>
  <si>
    <t>ARAD - Centru</t>
  </si>
  <si>
    <t>3</t>
  </si>
  <si>
    <t>4</t>
  </si>
  <si>
    <t>BAIA MARE</t>
  </si>
  <si>
    <t>5</t>
  </si>
  <si>
    <t>BISTRIŢA</t>
  </si>
  <si>
    <t>6</t>
  </si>
  <si>
    <t>BOTOŞANI</t>
  </si>
  <si>
    <t>7</t>
  </si>
  <si>
    <t>BRĂILA</t>
  </si>
  <si>
    <t>8</t>
  </si>
  <si>
    <t>9</t>
  </si>
  <si>
    <t>10</t>
  </si>
  <si>
    <t>COLIBAŞI</t>
  </si>
  <si>
    <t>11</t>
  </si>
  <si>
    <t>CRAIOVA</t>
  </si>
  <si>
    <t>12</t>
  </si>
  <si>
    <t>DEVA</t>
  </si>
  <si>
    <t>13</t>
  </si>
  <si>
    <t>FOCŞANI</t>
  </si>
  <si>
    <t>14</t>
  </si>
  <si>
    <t>GALAŢI</t>
  </si>
  <si>
    <t>15</t>
  </si>
  <si>
    <t>GHERLA</t>
  </si>
  <si>
    <t>Secţia ext. Cluj</t>
  </si>
  <si>
    <t>16</t>
  </si>
  <si>
    <t>GIURGIU</t>
  </si>
  <si>
    <t>17</t>
  </si>
  <si>
    <t>IAŞI</t>
  </si>
  <si>
    <t>18</t>
  </si>
  <si>
    <t>MĂRGINENI</t>
  </si>
  <si>
    <t>19</t>
  </si>
  <si>
    <t>MIERCUREA CIUC</t>
  </si>
  <si>
    <t>20</t>
  </si>
  <si>
    <t>ORADEA</t>
  </si>
  <si>
    <t>21</t>
  </si>
  <si>
    <t>PELENDAVA</t>
  </si>
  <si>
    <t>22</t>
  </si>
  <si>
    <t>PLOIEŞTI</t>
  </si>
  <si>
    <t>RAHOVA</t>
  </si>
  <si>
    <t>26</t>
  </si>
  <si>
    <t>SATU MARE</t>
  </si>
  <si>
    <t>27</t>
  </si>
  <si>
    <t>SLOBOZIA</t>
  </si>
  <si>
    <t>28</t>
  </si>
  <si>
    <t>TIMIŞOARA</t>
  </si>
  <si>
    <t>Poligon Buziaş</t>
  </si>
  <si>
    <t>29</t>
  </si>
  <si>
    <t>TÂRGŞOR</t>
  </si>
  <si>
    <t>30</t>
  </si>
  <si>
    <t>31</t>
  </si>
  <si>
    <t>32</t>
  </si>
  <si>
    <t>TULCEA - Centru</t>
  </si>
  <si>
    <t>Stână</t>
  </si>
  <si>
    <t>33</t>
  </si>
  <si>
    <t>TURNU SEVERIN</t>
  </si>
  <si>
    <t>34</t>
  </si>
  <si>
    <t>VASLUI</t>
  </si>
  <si>
    <t>TOTAL PENITENCIARE</t>
  </si>
  <si>
    <t>35</t>
  </si>
  <si>
    <t>38</t>
  </si>
  <si>
    <t>39</t>
  </si>
  <si>
    <t>40</t>
  </si>
  <si>
    <t>41</t>
  </si>
  <si>
    <t>42</t>
  </si>
  <si>
    <t>TOTAL SPITALE</t>
  </si>
  <si>
    <t>43</t>
  </si>
  <si>
    <t>44</t>
  </si>
  <si>
    <t>45</t>
  </si>
  <si>
    <t xml:space="preserve"> - TRANZIT</t>
  </si>
  <si>
    <t>TOTAL  GENERAL</t>
  </si>
  <si>
    <t>NOTĂ:</t>
  </si>
  <si>
    <t xml:space="preserve">                    </t>
  </si>
  <si>
    <t>SP. COLIBAŞI</t>
  </si>
  <si>
    <t>SP. DEJ</t>
  </si>
  <si>
    <t>SP. JILAVA</t>
  </si>
  <si>
    <t>SP. RAHOVA</t>
  </si>
  <si>
    <t>TG. JIU</t>
  </si>
  <si>
    <t xml:space="preserve"> - G. A. Z.</t>
  </si>
  <si>
    <t xml:space="preserve"> - Secţia Şendreni</t>
  </si>
  <si>
    <t xml:space="preserve"> - Secţia Făcăi</t>
  </si>
  <si>
    <r>
      <t xml:space="preserve">POARTA ALBĂ </t>
    </r>
    <r>
      <rPr>
        <sz val="8"/>
        <rFont val="Arial"/>
        <family val="2"/>
        <charset val="238"/>
      </rPr>
      <t>Centru</t>
    </r>
  </si>
  <si>
    <t>Nr. Crt</t>
  </si>
  <si>
    <t xml:space="preserve"> - Secţia Vânjuleţ</t>
  </si>
  <si>
    <t>23</t>
  </si>
  <si>
    <t>Legendă:</t>
  </si>
  <si>
    <t>Penitenciare cu regim de maximă siguranţă, închis şi secţii de arest preventiv</t>
  </si>
  <si>
    <t>Penitenciare cu regim semideschis şi deschis</t>
  </si>
  <si>
    <t>Spitale penitenciar</t>
  </si>
  <si>
    <t>CODLEA</t>
  </si>
  <si>
    <t>=</t>
  </si>
  <si>
    <t xml:space="preserve">Număr de paturi instalate la data de  </t>
  </si>
  <si>
    <t>Capacitate la 4 mp</t>
  </si>
  <si>
    <t>S (mp)</t>
  </si>
  <si>
    <t>V (mc)</t>
  </si>
  <si>
    <t xml:space="preserve"> - Secţia Buziaş</t>
  </si>
  <si>
    <t xml:space="preserve"> - Secţia ext.</t>
  </si>
  <si>
    <t xml:space="preserve"> -Secţia Valu lui Traian</t>
  </si>
  <si>
    <t>BUCUREŞTI Jilava</t>
  </si>
  <si>
    <t>GĂEŞTI</t>
  </si>
  <si>
    <t>Secţie exterioară</t>
  </si>
  <si>
    <t>Ş.N.P.A.P. TG.OCNA</t>
  </si>
  <si>
    <t>Secţia Râşnov</t>
  </si>
  <si>
    <t>Secţia Rodbav</t>
  </si>
  <si>
    <r>
      <t xml:space="preserve"> </t>
    </r>
    <r>
      <rPr>
        <b/>
        <sz val="8"/>
        <rFont val="Arial"/>
        <family val="2"/>
        <charset val="238"/>
      </rPr>
      <t>- tranzit</t>
    </r>
  </si>
  <si>
    <t xml:space="preserve"> - L1 - G.A.Z. </t>
  </si>
  <si>
    <t>SP. POARTA ALBĂ</t>
  </si>
  <si>
    <t>Secţia ext. Işalniţa</t>
  </si>
  <si>
    <t xml:space="preserve"> -Secţia Chilia Veche</t>
  </si>
  <si>
    <t xml:space="preserve">   PRIVIND CAPACITATEA DE CAZARE A UNITĂŢILOR ŞI EFECTIVELE ACESTORA LA DATA DE                    </t>
  </si>
  <si>
    <t>C.E. BUZIAŞ</t>
  </si>
  <si>
    <t>TOTAL C.E.</t>
  </si>
  <si>
    <t>Penitenciar de minori şi tineri</t>
  </si>
  <si>
    <t xml:space="preserve">TOTAL C.D. </t>
  </si>
  <si>
    <t>Centre de deţinere</t>
  </si>
  <si>
    <t>Centre educative</t>
  </si>
  <si>
    <t>2012 - trim. I</t>
  </si>
  <si>
    <t>trim. II</t>
  </si>
  <si>
    <t>trim. III</t>
  </si>
  <si>
    <t>trim. IV</t>
  </si>
  <si>
    <t>2013 - trim. I</t>
  </si>
  <si>
    <t>total capacitate cazare</t>
  </si>
  <si>
    <t>penitenciare</t>
  </si>
  <si>
    <t>2014 - trim. I</t>
  </si>
  <si>
    <t>Capacitatea legală de cazare - COMPARATIVĂ - trimestrial</t>
  </si>
  <si>
    <t xml:space="preserve">C.E.  Buziaş            =         </t>
  </si>
  <si>
    <t>C.E.  Târgu Ocna    =</t>
  </si>
  <si>
    <t>1.</t>
  </si>
  <si>
    <t>2.</t>
  </si>
  <si>
    <t>redus cap la pmt/cd intrucat au ramas 3 unitati cu acest profil</t>
  </si>
  <si>
    <t>redus cap la penit intrucat au fost unitati la care s-au facut masuratori la 4 mp (Vaslui si sectii de la unele penitenciare)</t>
  </si>
  <si>
    <t>În centrele de reeducare se găsesc următoarele efective sancţionate cu măsura educativă a internării:</t>
  </si>
  <si>
    <t>Efectivele aflate în tranzit fac parte din efectivul total.</t>
  </si>
  <si>
    <t>Efectivele de minori fac parte din efectivul total</t>
  </si>
  <si>
    <t>C.D.  CRAIOVA</t>
  </si>
  <si>
    <t>C.D.  TICHILEŞTI</t>
  </si>
  <si>
    <t>C.E. TG. OCNA</t>
  </si>
  <si>
    <t>BACĂU</t>
  </si>
  <si>
    <t>2015 - trim. I</t>
  </si>
  <si>
    <t xml:space="preserve">* alte spatii la spitale - </t>
  </si>
  <si>
    <t>interne</t>
  </si>
  <si>
    <t>medico-sociale</t>
  </si>
  <si>
    <t>munci</t>
  </si>
  <si>
    <r>
      <t xml:space="preserve">Capacitate legală actuală </t>
    </r>
    <r>
      <rPr>
        <sz val="8"/>
        <rFont val="Arial"/>
        <family val="2"/>
      </rPr>
      <t>conform OMJ 433/C/2010</t>
    </r>
  </si>
  <si>
    <t>Indice de ocupare % (la 4 mp)</t>
  </si>
  <si>
    <t>TG. MUREŞ</t>
  </si>
  <si>
    <t>36</t>
  </si>
  <si>
    <t>redus capacitatea de cazare la CD - au rămas 2 unităţi cu acest profil</t>
  </si>
  <si>
    <t>SP. TG. OCNA</t>
  </si>
  <si>
    <t xml:space="preserve">Indice de ocupare % (S + V) </t>
  </si>
  <si>
    <t>Indice de ocupare %  (S + V)</t>
  </si>
  <si>
    <t>Indice de ocupare % (S + V)</t>
  </si>
  <si>
    <t>Indice de ocupare %         (S + V)</t>
  </si>
  <si>
    <t>24</t>
  </si>
  <si>
    <r>
      <t xml:space="preserve">Capacitate legală actuală </t>
    </r>
    <r>
      <rPr>
        <sz val="8"/>
        <rFont val="Arial"/>
        <family val="2"/>
        <charset val="238"/>
      </rPr>
      <t>conform OMJ 433/C/2010</t>
    </r>
  </si>
  <si>
    <t>Alte spaţii          *</t>
  </si>
  <si>
    <t>capacitate de cazare la 4 mp</t>
  </si>
  <si>
    <t>2016 - trim. I</t>
  </si>
  <si>
    <t>trim.III</t>
  </si>
  <si>
    <t>deficit de locuri</t>
  </si>
  <si>
    <t>la 4 mp</t>
  </si>
  <si>
    <t>la  4 mp + 6 mc</t>
  </si>
  <si>
    <t>Secţia ext. - GAZ Simian</t>
  </si>
  <si>
    <t xml:space="preserve"> - MNE1 (Berceni)  </t>
  </si>
  <si>
    <t xml:space="preserve"> - MVE1 (Movila Vulpii)</t>
  </si>
  <si>
    <r>
      <t xml:space="preserve">Capacitate legală la 7 mp                              </t>
    </r>
    <r>
      <rPr>
        <sz val="8"/>
        <rFont val="Arial"/>
        <family val="2"/>
        <charset val="238"/>
      </rPr>
      <t xml:space="preserve"> conform OMS     (%)</t>
    </r>
  </si>
  <si>
    <t>fără ef. spitale *</t>
  </si>
  <si>
    <r>
      <t xml:space="preserve">Efectiv fără spitale </t>
    </r>
    <r>
      <rPr>
        <b/>
        <sz val="8"/>
        <rFont val="Arial"/>
        <family val="2"/>
      </rPr>
      <t>(pentru calcul la 4 mp) *</t>
    </r>
  </si>
  <si>
    <t>pmt(cd)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</si>
</sst>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9"/>
      <name val="Arial"/>
      <family val="2"/>
      <charset val="238"/>
    </font>
    <font>
      <sz val="9"/>
      <name val="Arial"/>
      <family val="2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4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6"/>
      <name val="Arial"/>
      <family val="2"/>
      <charset val="238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  <charset val="238"/>
    </font>
    <font>
      <b/>
      <sz val="8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38"/>
    </font>
    <font>
      <b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4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Fill="1"/>
    <xf numFmtId="0" fontId="2" fillId="0" borderId="0" xfId="0" applyFont="1" applyFill="1"/>
    <xf numFmtId="49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0" xfId="0" applyFont="1" applyAlignment="1">
      <alignment vertical="justify"/>
    </xf>
    <xf numFmtId="0" fontId="2" fillId="0" borderId="0" xfId="0" applyFont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2" fillId="0" borderId="0" xfId="0" applyFont="1" applyAlignment="1">
      <alignment horizontal="center" vertical="distributed"/>
    </xf>
    <xf numFmtId="0" fontId="1" fillId="5" borderId="15" xfId="0" applyFont="1" applyFill="1" applyBorder="1"/>
    <xf numFmtId="0" fontId="10" fillId="5" borderId="18" xfId="0" applyFont="1" applyFill="1" applyBorder="1"/>
    <xf numFmtId="0" fontId="1" fillId="5" borderId="18" xfId="0" applyFont="1" applyFill="1" applyBorder="1"/>
    <xf numFmtId="0" fontId="6" fillId="5" borderId="23" xfId="0" applyFont="1" applyFill="1" applyBorder="1"/>
    <xf numFmtId="0" fontId="1" fillId="6" borderId="21" xfId="0" applyFont="1" applyFill="1" applyBorder="1"/>
    <xf numFmtId="0" fontId="1" fillId="6" borderId="18" xfId="0" applyFont="1" applyFill="1" applyBorder="1"/>
    <xf numFmtId="0" fontId="10" fillId="6" borderId="33" xfId="0" applyFont="1" applyFill="1" applyBorder="1"/>
    <xf numFmtId="0" fontId="1" fillId="6" borderId="33" xfId="0" applyFont="1" applyFill="1" applyBorder="1"/>
    <xf numFmtId="0" fontId="10" fillId="6" borderId="21" xfId="0" applyFont="1" applyFill="1" applyBorder="1"/>
    <xf numFmtId="49" fontId="1" fillId="6" borderId="19" xfId="0" applyNumberFormat="1" applyFont="1" applyFill="1" applyBorder="1" applyAlignment="1">
      <alignment horizontal="distributed" vertical="center"/>
    </xf>
    <xf numFmtId="0" fontId="10" fillId="6" borderId="36" xfId="0" applyFont="1" applyFill="1" applyBorder="1" applyAlignment="1"/>
    <xf numFmtId="0" fontId="0" fillId="6" borderId="0" xfId="0" applyFill="1"/>
    <xf numFmtId="0" fontId="0" fillId="7" borderId="0" xfId="0" applyFill="1"/>
    <xf numFmtId="0" fontId="1" fillId="8" borderId="15" xfId="0" applyFont="1" applyFill="1" applyBorder="1"/>
    <xf numFmtId="0" fontId="10" fillId="8" borderId="18" xfId="0" applyFont="1" applyFill="1" applyBorder="1"/>
    <xf numFmtId="0" fontId="1" fillId="8" borderId="21" xfId="0" applyFont="1" applyFill="1" applyBorder="1" applyAlignment="1">
      <alignment horizontal="center"/>
    </xf>
    <xf numFmtId="0" fontId="1" fillId="8" borderId="18" xfId="0" applyFont="1" applyFill="1" applyBorder="1"/>
    <xf numFmtId="0" fontId="6" fillId="8" borderId="21" xfId="0" applyFont="1" applyFill="1" applyBorder="1" applyAlignment="1">
      <alignment horizontal="center"/>
    </xf>
    <xf numFmtId="49" fontId="1" fillId="8" borderId="19" xfId="0" applyNumberFormat="1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textRotation="90" wrapText="1"/>
    </xf>
    <xf numFmtId="0" fontId="4" fillId="8" borderId="42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textRotation="90" wrapText="1"/>
    </xf>
    <xf numFmtId="0" fontId="4" fillId="8" borderId="33" xfId="0" applyFont="1" applyFill="1" applyBorder="1" applyAlignment="1">
      <alignment horizontal="center" vertical="center" wrapText="1"/>
    </xf>
    <xf numFmtId="49" fontId="1" fillId="8" borderId="16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/>
    </xf>
    <xf numFmtId="49" fontId="1" fillId="8" borderId="19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/>
    </xf>
    <xf numFmtId="0" fontId="0" fillId="9" borderId="0" xfId="0" applyFill="1"/>
    <xf numFmtId="0" fontId="1" fillId="6" borderId="32" xfId="0" applyFont="1" applyFill="1" applyBorder="1" applyAlignment="1">
      <alignment vertical="center"/>
    </xf>
    <xf numFmtId="0" fontId="13" fillId="0" borderId="0" xfId="0" applyFont="1"/>
    <xf numFmtId="49" fontId="1" fillId="7" borderId="51" xfId="0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justify"/>
    </xf>
    <xf numFmtId="0" fontId="13" fillId="0" borderId="0" xfId="0" applyFont="1" applyAlignment="1">
      <alignment horizontal="left" vertical="center" wrapText="1"/>
    </xf>
    <xf numFmtId="0" fontId="11" fillId="0" borderId="0" xfId="0" applyFont="1" applyFill="1"/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8" borderId="54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left" vertical="center" wrapText="1"/>
    </xf>
    <xf numFmtId="0" fontId="1" fillId="8" borderId="43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2" fillId="8" borderId="6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8" borderId="46" xfId="0" applyNumberFormat="1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14" fontId="4" fillId="7" borderId="7" xfId="0" applyNumberFormat="1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right" vertical="center"/>
    </xf>
    <xf numFmtId="0" fontId="1" fillId="8" borderId="21" xfId="0" applyFont="1" applyFill="1" applyBorder="1" applyAlignment="1">
      <alignment horizontal="right" vertical="center"/>
    </xf>
    <xf numFmtId="2" fontId="1" fillId="8" borderId="17" xfId="0" applyNumberFormat="1" applyFont="1" applyFill="1" applyBorder="1" applyAlignment="1">
      <alignment horizontal="right" vertical="center"/>
    </xf>
    <xf numFmtId="0" fontId="6" fillId="8" borderId="19" xfId="0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2" fontId="1" fillId="8" borderId="39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2" fontId="4" fillId="5" borderId="17" xfId="0" applyNumberFormat="1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7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vertical="center"/>
    </xf>
    <xf numFmtId="0" fontId="1" fillId="5" borderId="47" xfId="0" applyFont="1" applyFill="1" applyBorder="1" applyAlignment="1">
      <alignment vertical="center"/>
    </xf>
    <xf numFmtId="2" fontId="4" fillId="5" borderId="27" xfId="0" applyNumberFormat="1" applyFont="1" applyFill="1" applyBorder="1" applyAlignment="1">
      <alignment horizontal="right" vertical="center"/>
    </xf>
    <xf numFmtId="0" fontId="7" fillId="5" borderId="26" xfId="0" applyFont="1" applyFill="1" applyBorder="1" applyAlignment="1">
      <alignment horizontal="center" vertical="center"/>
    </xf>
    <xf numFmtId="2" fontId="4" fillId="6" borderId="28" xfId="0" applyNumberFormat="1" applyFont="1" applyFill="1" applyBorder="1" applyAlignment="1">
      <alignment horizontal="right" vertical="center"/>
    </xf>
    <xf numFmtId="0" fontId="1" fillId="6" borderId="2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14" fontId="1" fillId="6" borderId="21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vertical="center"/>
    </xf>
    <xf numFmtId="0" fontId="7" fillId="6" borderId="21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vertical="center"/>
    </xf>
    <xf numFmtId="0" fontId="4" fillId="6" borderId="39" xfId="0" applyFont="1" applyFill="1" applyBorder="1" applyAlignment="1">
      <alignment vertical="center"/>
    </xf>
    <xf numFmtId="0" fontId="1" fillId="6" borderId="40" xfId="0" applyFont="1" applyFill="1" applyBorder="1" applyAlignment="1">
      <alignment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6" xfId="0" applyFont="1" applyFill="1" applyBorder="1"/>
    <xf numFmtId="0" fontId="1" fillId="6" borderId="63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14" fontId="4" fillId="9" borderId="7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/>
    </xf>
    <xf numFmtId="0" fontId="1" fillId="6" borderId="59" xfId="0" applyFont="1" applyFill="1" applyBorder="1" applyAlignment="1">
      <alignment horizontal="center" vertical="center"/>
    </xf>
    <xf numFmtId="0" fontId="1" fillId="5" borderId="47" xfId="0" applyFont="1" applyFill="1" applyBorder="1"/>
    <xf numFmtId="0" fontId="2" fillId="9" borderId="2" xfId="0" applyFont="1" applyFill="1" applyBorder="1" applyAlignment="1">
      <alignment horizontal="center" vertical="center" wrapText="1"/>
    </xf>
    <xf numFmtId="0" fontId="2" fillId="9" borderId="69" xfId="0" applyFont="1" applyFill="1" applyBorder="1" applyAlignment="1">
      <alignment horizontal="center" vertical="center" wrapText="1"/>
    </xf>
    <xf numFmtId="2" fontId="2" fillId="9" borderId="69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49" fontId="1" fillId="9" borderId="16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/>
    <xf numFmtId="0" fontId="1" fillId="9" borderId="7" xfId="0" applyFont="1" applyFill="1" applyBorder="1" applyAlignment="1">
      <alignment vertical="center"/>
    </xf>
    <xf numFmtId="0" fontId="1" fillId="9" borderId="54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/>
    </xf>
    <xf numFmtId="0" fontId="1" fillId="9" borderId="47" xfId="0" applyFont="1" applyFill="1" applyBorder="1"/>
    <xf numFmtId="0" fontId="1" fillId="9" borderId="26" xfId="0" applyFont="1" applyFill="1" applyBorder="1" applyAlignment="1">
      <alignment horizontal="right" vertical="center"/>
    </xf>
    <xf numFmtId="0" fontId="1" fillId="9" borderId="56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1" fillId="7" borderId="5" xfId="0" applyFont="1" applyFill="1" applyBorder="1" applyAlignment="1">
      <alignment horizontal="right" vertical="center"/>
    </xf>
    <xf numFmtId="0" fontId="1" fillId="7" borderId="8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right" vertical="center"/>
    </xf>
    <xf numFmtId="0" fontId="1" fillId="6" borderId="21" xfId="0" applyFont="1" applyFill="1" applyBorder="1" applyAlignment="1">
      <alignment horizontal="right" vertical="center"/>
    </xf>
    <xf numFmtId="49" fontId="1" fillId="7" borderId="66" xfId="0" applyNumberFormat="1" applyFont="1" applyFill="1" applyBorder="1" applyAlignment="1">
      <alignment horizontal="center" vertical="center"/>
    </xf>
    <xf numFmtId="0" fontId="1" fillId="7" borderId="66" xfId="0" applyFont="1" applyFill="1" applyBorder="1"/>
    <xf numFmtId="0" fontId="1" fillId="7" borderId="23" xfId="0" applyFont="1" applyFill="1" applyBorder="1" applyAlignment="1">
      <alignment horizontal="right" vertical="center"/>
    </xf>
    <xf numFmtId="2" fontId="1" fillId="7" borderId="57" xfId="0" applyNumberFormat="1" applyFont="1" applyFill="1" applyBorder="1" applyAlignment="1">
      <alignment horizontal="right" vertical="center"/>
    </xf>
    <xf numFmtId="2" fontId="1" fillId="7" borderId="50" xfId="0" applyNumberFormat="1" applyFont="1" applyFill="1" applyBorder="1" applyAlignment="1">
      <alignment horizontal="right" vertical="center"/>
    </xf>
    <xf numFmtId="0" fontId="1" fillId="7" borderId="76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49" fontId="1" fillId="6" borderId="24" xfId="0" applyNumberFormat="1" applyFont="1" applyFill="1" applyBorder="1" applyAlignment="1">
      <alignment horizontal="center" vertical="center"/>
    </xf>
    <xf numFmtId="49" fontId="1" fillId="8" borderId="24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0" fontId="1" fillId="5" borderId="51" xfId="0" applyFont="1" applyFill="1" applyBorder="1" applyAlignment="1">
      <alignment vertical="center"/>
    </xf>
    <xf numFmtId="0" fontId="4" fillId="5" borderId="44" xfId="0" applyFont="1" applyFill="1" applyBorder="1" applyAlignment="1">
      <alignment horizontal="right" vertical="center"/>
    </xf>
    <xf numFmtId="0" fontId="1" fillId="5" borderId="60" xfId="0" applyFont="1" applyFill="1" applyBorder="1" applyAlignment="1">
      <alignment horizontal="right" vertical="center"/>
    </xf>
    <xf numFmtId="0" fontId="1" fillId="5" borderId="54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18" fillId="5" borderId="19" xfId="0" applyFont="1" applyFill="1" applyBorder="1" applyAlignment="1">
      <alignment vertical="center"/>
    </xf>
    <xf numFmtId="0" fontId="1" fillId="5" borderId="73" xfId="0" applyFont="1" applyFill="1" applyBorder="1" applyAlignment="1">
      <alignment vertical="center"/>
    </xf>
    <xf numFmtId="0" fontId="4" fillId="5" borderId="17" xfId="0" applyFont="1" applyFill="1" applyBorder="1" applyAlignment="1">
      <alignment horizontal="right" vertical="center"/>
    </xf>
    <xf numFmtId="0" fontId="1" fillId="5" borderId="32" xfId="0" applyFont="1" applyFill="1" applyBorder="1" applyAlignment="1">
      <alignment horizontal="right" vertical="center"/>
    </xf>
    <xf numFmtId="0" fontId="1" fillId="5" borderId="55" xfId="0" applyFont="1" applyFill="1" applyBorder="1" applyAlignment="1">
      <alignment horizontal="right" vertical="center"/>
    </xf>
    <xf numFmtId="0" fontId="1" fillId="5" borderId="21" xfId="0" applyFont="1" applyFill="1" applyBorder="1" applyAlignment="1">
      <alignment horizontal="right" vertical="center"/>
    </xf>
    <xf numFmtId="0" fontId="1" fillId="5" borderId="52" xfId="0" applyFont="1" applyFill="1" applyBorder="1" applyAlignment="1">
      <alignment vertical="center"/>
    </xf>
    <xf numFmtId="0" fontId="1" fillId="5" borderId="74" xfId="0" applyFont="1" applyFill="1" applyBorder="1" applyAlignment="1">
      <alignment horizontal="right" vertical="center"/>
    </xf>
    <xf numFmtId="0" fontId="18" fillId="5" borderId="24" xfId="0" applyFont="1" applyFill="1" applyBorder="1" applyAlignment="1">
      <alignment vertical="center"/>
    </xf>
    <xf numFmtId="0" fontId="18" fillId="6" borderId="32" xfId="0" applyFont="1" applyFill="1" applyBorder="1" applyAlignment="1">
      <alignment vertical="center"/>
    </xf>
    <xf numFmtId="0" fontId="1" fillId="6" borderId="20" xfId="0" applyFont="1" applyFill="1" applyBorder="1" applyAlignment="1">
      <alignment vertical="center"/>
    </xf>
    <xf numFmtId="0" fontId="1" fillId="6" borderId="19" xfId="0" applyFont="1" applyFill="1" applyBorder="1" applyAlignment="1">
      <alignment horizontal="distributed"/>
    </xf>
    <xf numFmtId="0" fontId="1" fillId="6" borderId="19" xfId="0" applyFont="1" applyFill="1" applyBorder="1" applyAlignment="1">
      <alignment vertical="center"/>
    </xf>
    <xf numFmtId="0" fontId="18" fillId="6" borderId="37" xfId="0" applyFont="1" applyFill="1" applyBorder="1" applyAlignment="1">
      <alignment vertical="center"/>
    </xf>
    <xf numFmtId="0" fontId="1" fillId="6" borderId="58" xfId="0" applyFont="1" applyFill="1" applyBorder="1" applyAlignment="1">
      <alignment vertical="center"/>
    </xf>
    <xf numFmtId="0" fontId="1" fillId="6" borderId="39" xfId="0" applyFont="1" applyFill="1" applyBorder="1" applyAlignment="1">
      <alignment vertical="center"/>
    </xf>
    <xf numFmtId="2" fontId="2" fillId="2" borderId="58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4" fillId="9" borderId="25" xfId="0" applyNumberFormat="1" applyFont="1" applyFill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vertical="center"/>
    </xf>
    <xf numFmtId="0" fontId="1" fillId="9" borderId="25" xfId="0" applyFont="1" applyFill="1" applyBorder="1" applyAlignment="1">
      <alignment horizontal="right" vertical="center"/>
    </xf>
    <xf numFmtId="0" fontId="2" fillId="9" borderId="68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right" vertical="center"/>
    </xf>
    <xf numFmtId="0" fontId="1" fillId="8" borderId="16" xfId="0" applyFont="1" applyFill="1" applyBorder="1" applyAlignment="1">
      <alignment horizontal="right" vertical="center"/>
    </xf>
    <xf numFmtId="0" fontId="1" fillId="8" borderId="32" xfId="0" applyFont="1" applyFill="1" applyBorder="1" applyAlignment="1">
      <alignment horizontal="right" vertical="center"/>
    </xf>
    <xf numFmtId="0" fontId="1" fillId="8" borderId="55" xfId="0" applyFont="1" applyFill="1" applyBorder="1" applyAlignment="1">
      <alignment vertical="center"/>
    </xf>
    <xf numFmtId="0" fontId="1" fillId="8" borderId="18" xfId="0" applyFont="1" applyFill="1" applyBorder="1" applyAlignment="1">
      <alignment horizontal="right" vertical="center"/>
    </xf>
    <xf numFmtId="0" fontId="1" fillId="8" borderId="24" xfId="0" applyFont="1" applyFill="1" applyBorder="1" applyAlignment="1">
      <alignment horizontal="right" vertical="center"/>
    </xf>
    <xf numFmtId="0" fontId="1" fillId="8" borderId="42" xfId="0" applyFont="1" applyFill="1" applyBorder="1" applyAlignment="1">
      <alignment horizontal="right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4" fillId="7" borderId="25" xfId="0" applyNumberFormat="1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1" fillId="7" borderId="64" xfId="0" applyFont="1" applyFill="1" applyBorder="1" applyAlignment="1">
      <alignment horizontal="right" vertical="center"/>
    </xf>
    <xf numFmtId="0" fontId="1" fillId="7" borderId="24" xfId="0" applyFont="1" applyFill="1" applyBorder="1" applyAlignment="1">
      <alignment horizontal="right" vertical="center"/>
    </xf>
    <xf numFmtId="0" fontId="1" fillId="7" borderId="43" xfId="0" applyFont="1" applyFill="1" applyBorder="1" applyAlignment="1">
      <alignment horizontal="right" vertical="center"/>
    </xf>
    <xf numFmtId="0" fontId="1" fillId="7" borderId="33" xfId="0" applyFont="1" applyFill="1" applyBorder="1" applyAlignment="1">
      <alignment horizontal="right" vertical="center"/>
    </xf>
    <xf numFmtId="0" fontId="2" fillId="2" borderId="72" xfId="0" applyFont="1" applyFill="1" applyBorder="1" applyAlignment="1">
      <alignment vertical="center"/>
    </xf>
    <xf numFmtId="0" fontId="4" fillId="9" borderId="47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/>
    </xf>
    <xf numFmtId="0" fontId="2" fillId="2" borderId="14" xfId="0" applyFont="1" applyFill="1" applyBorder="1" applyAlignment="1"/>
    <xf numFmtId="0" fontId="2" fillId="2" borderId="58" xfId="0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2" fontId="2" fillId="2" borderId="69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/>
    </xf>
    <xf numFmtId="0" fontId="1" fillId="9" borderId="44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9" borderId="54" xfId="0" applyFont="1" applyFill="1" applyBorder="1" applyAlignment="1">
      <alignment vertical="center"/>
    </xf>
    <xf numFmtId="0" fontId="1" fillId="9" borderId="15" xfId="0" applyFont="1" applyFill="1" applyBorder="1" applyAlignment="1">
      <alignment vertical="center"/>
    </xf>
    <xf numFmtId="2" fontId="1" fillId="9" borderId="44" xfId="0" applyNumberFormat="1" applyFont="1" applyFill="1" applyBorder="1" applyAlignment="1">
      <alignment horizontal="right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right" vertical="center"/>
    </xf>
    <xf numFmtId="0" fontId="1" fillId="9" borderId="58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9" borderId="56" xfId="0" applyFont="1" applyFill="1" applyBorder="1" applyAlignment="1">
      <alignment vertical="center"/>
    </xf>
    <xf numFmtId="0" fontId="1" fillId="9" borderId="47" xfId="0" applyFont="1" applyFill="1" applyBorder="1" applyAlignment="1">
      <alignment vertical="center"/>
    </xf>
    <xf numFmtId="2" fontId="1" fillId="9" borderId="27" xfId="0" applyNumberFormat="1" applyFont="1" applyFill="1" applyBorder="1" applyAlignment="1">
      <alignment horizontal="right" vertical="center"/>
    </xf>
    <xf numFmtId="0" fontId="1" fillId="9" borderId="25" xfId="0" applyFont="1" applyFill="1" applyBorder="1" applyAlignment="1">
      <alignment horizontal="center" vertical="center"/>
    </xf>
    <xf numFmtId="0" fontId="1" fillId="8" borderId="54" xfId="0" applyFont="1" applyFill="1" applyBorder="1" applyAlignment="1">
      <alignment vertical="center"/>
    </xf>
    <xf numFmtId="0" fontId="1" fillId="8" borderId="15" xfId="0" applyFont="1" applyFill="1" applyBorder="1" applyAlignment="1">
      <alignment horizontal="right" vertical="center"/>
    </xf>
    <xf numFmtId="2" fontId="1" fillId="8" borderId="44" xfId="0" applyNumberFormat="1" applyFont="1" applyFill="1" applyBorder="1" applyAlignment="1">
      <alignment horizontal="right" vertical="center"/>
    </xf>
    <xf numFmtId="0" fontId="1" fillId="8" borderId="60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vertical="center"/>
    </xf>
    <xf numFmtId="0" fontId="1" fillId="8" borderId="23" xfId="0" applyFont="1" applyFill="1" applyBorder="1" applyAlignment="1">
      <alignment horizontal="right" vertical="center"/>
    </xf>
    <xf numFmtId="2" fontId="1" fillId="8" borderId="50" xfId="0" applyNumberFormat="1" applyFont="1" applyFill="1" applyBorder="1" applyAlignment="1">
      <alignment horizontal="right" vertical="center"/>
    </xf>
    <xf numFmtId="0" fontId="1" fillId="5" borderId="53" xfId="0" applyFont="1" applyFill="1" applyBorder="1" applyAlignment="1">
      <alignment vertical="center"/>
    </xf>
    <xf numFmtId="0" fontId="1" fillId="5" borderId="37" xfId="0" applyFont="1" applyFill="1" applyBorder="1" applyAlignment="1">
      <alignment horizontal="right" vertical="center"/>
    </xf>
    <xf numFmtId="0" fontId="1" fillId="5" borderId="56" xfId="0" applyFont="1" applyFill="1" applyBorder="1" applyAlignment="1">
      <alignment horizontal="right" vertical="center"/>
    </xf>
    <xf numFmtId="0" fontId="1" fillId="5" borderId="26" xfId="0" applyFont="1" applyFill="1" applyBorder="1" applyAlignment="1">
      <alignment horizontal="right" vertical="center"/>
    </xf>
    <xf numFmtId="2" fontId="4" fillId="6" borderId="67" xfId="0" applyNumberFormat="1" applyFont="1" applyFill="1" applyBorder="1" applyAlignment="1">
      <alignment horizontal="right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2" fontId="4" fillId="6" borderId="22" xfId="0" applyNumberFormat="1" applyFont="1" applyFill="1" applyBorder="1" applyAlignment="1">
      <alignment horizontal="right" vertical="center"/>
    </xf>
    <xf numFmtId="0" fontId="1" fillId="6" borderId="32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vertical="center"/>
    </xf>
    <xf numFmtId="2" fontId="2" fillId="8" borderId="9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3" xfId="0" applyFont="1" applyFill="1" applyBorder="1" applyAlignment="1"/>
    <xf numFmtId="0" fontId="1" fillId="8" borderId="18" xfId="0" applyFont="1" applyFill="1" applyBorder="1" applyAlignment="1">
      <alignment horizontal="right" vertical="center" wrapText="1"/>
    </xf>
    <xf numFmtId="2" fontId="4" fillId="5" borderId="21" xfId="0" applyNumberFormat="1" applyFont="1" applyFill="1" applyBorder="1" applyAlignment="1">
      <alignment vertical="center"/>
    </xf>
    <xf numFmtId="2" fontId="1" fillId="7" borderId="10" xfId="0" applyNumberFormat="1" applyFont="1" applyFill="1" applyBorder="1" applyAlignment="1">
      <alignment horizontal="right" vertical="center"/>
    </xf>
    <xf numFmtId="0" fontId="20" fillId="5" borderId="19" xfId="0" applyFont="1" applyFill="1" applyBorder="1" applyAlignment="1">
      <alignment vertical="center"/>
    </xf>
    <xf numFmtId="0" fontId="1" fillId="7" borderId="51" xfId="0" applyFont="1" applyFill="1" applyBorder="1" applyAlignment="1">
      <alignment vertical="center"/>
    </xf>
    <xf numFmtId="0" fontId="15" fillId="7" borderId="7" xfId="0" applyFont="1" applyFill="1" applyBorder="1" applyAlignment="1">
      <alignment horizontal="center" vertical="center" wrapText="1"/>
    </xf>
    <xf numFmtId="49" fontId="1" fillId="5" borderId="45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right" vertical="center"/>
    </xf>
    <xf numFmtId="2" fontId="1" fillId="7" borderId="44" xfId="0" applyNumberFormat="1" applyFont="1" applyFill="1" applyBorder="1" applyAlignment="1">
      <alignment horizontal="right" vertical="center"/>
    </xf>
    <xf numFmtId="0" fontId="1" fillId="7" borderId="54" xfId="0" applyFont="1" applyFill="1" applyBorder="1" applyAlignment="1">
      <alignment horizontal="right" vertical="center"/>
    </xf>
    <xf numFmtId="0" fontId="1" fillId="7" borderId="7" xfId="0" applyFont="1" applyFill="1" applyBorder="1" applyAlignment="1">
      <alignment horizontal="right" vertical="center"/>
    </xf>
    <xf numFmtId="0" fontId="1" fillId="7" borderId="60" xfId="0" applyFont="1" applyFill="1" applyBorder="1" applyAlignment="1">
      <alignment horizontal="center" vertical="center"/>
    </xf>
    <xf numFmtId="0" fontId="0" fillId="5" borderId="0" xfId="0" applyFill="1"/>
    <xf numFmtId="0" fontId="17" fillId="0" borderId="71" xfId="0" applyFont="1" applyBorder="1"/>
    <xf numFmtId="0" fontId="0" fillId="0" borderId="72" xfId="0" applyBorder="1"/>
    <xf numFmtId="0" fontId="0" fillId="0" borderId="14" xfId="0" applyBorder="1"/>
    <xf numFmtId="0" fontId="0" fillId="0" borderId="73" xfId="0" applyBorder="1"/>
    <xf numFmtId="0" fontId="0" fillId="0" borderId="0" xfId="0" applyBorder="1"/>
    <xf numFmtId="0" fontId="0" fillId="0" borderId="20" xfId="0" applyBorder="1"/>
    <xf numFmtId="0" fontId="0" fillId="0" borderId="58" xfId="0" applyBorder="1"/>
    <xf numFmtId="0" fontId="0" fillId="0" borderId="39" xfId="0" applyBorder="1"/>
    <xf numFmtId="0" fontId="0" fillId="0" borderId="40" xfId="0" applyBorder="1"/>
    <xf numFmtId="0" fontId="14" fillId="0" borderId="73" xfId="0" applyFont="1" applyBorder="1"/>
    <xf numFmtId="0" fontId="17" fillId="0" borderId="58" xfId="0" applyFont="1" applyBorder="1"/>
    <xf numFmtId="0" fontId="16" fillId="0" borderId="58" xfId="0" applyFont="1" applyBorder="1"/>
    <xf numFmtId="0" fontId="11" fillId="0" borderId="72" xfId="0" applyFont="1" applyBorder="1"/>
    <xf numFmtId="0" fontId="11" fillId="0" borderId="14" xfId="0" applyFont="1" applyBorder="1"/>
    <xf numFmtId="0" fontId="1" fillId="6" borderId="44" xfId="0" applyFont="1" applyFill="1" applyBorder="1" applyAlignment="1">
      <alignment vertical="center"/>
    </xf>
    <xf numFmtId="0" fontId="1" fillId="6" borderId="48" xfId="0" applyFont="1" applyFill="1" applyBorder="1" applyAlignment="1">
      <alignment vertical="center"/>
    </xf>
    <xf numFmtId="0" fontId="1" fillId="6" borderId="50" xfId="0" applyFont="1" applyFill="1" applyBorder="1" applyAlignment="1">
      <alignment horizontal="right" vertical="center"/>
    </xf>
    <xf numFmtId="0" fontId="1" fillId="6" borderId="69" xfId="0" applyFont="1" applyFill="1" applyBorder="1" applyAlignment="1">
      <alignment vertical="center"/>
    </xf>
    <xf numFmtId="0" fontId="4" fillId="6" borderId="28" xfId="0" applyFont="1" applyFill="1" applyBorder="1" applyAlignment="1">
      <alignment horizontal="right" vertical="center"/>
    </xf>
    <xf numFmtId="0" fontId="4" fillId="6" borderId="77" xfId="0" applyFont="1" applyFill="1" applyBorder="1" applyAlignment="1">
      <alignment horizontal="right" vertical="center"/>
    </xf>
    <xf numFmtId="0" fontId="1" fillId="6" borderId="16" xfId="0" applyFont="1" applyFill="1" applyBorder="1" applyAlignment="1">
      <alignment horizontal="right" vertical="center"/>
    </xf>
    <xf numFmtId="0" fontId="1" fillId="6" borderId="54" xfId="0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right" vertical="center"/>
    </xf>
    <xf numFmtId="0" fontId="1" fillId="6" borderId="19" xfId="0" applyFont="1" applyFill="1" applyBorder="1" applyAlignment="1">
      <alignment horizontal="right" vertical="center"/>
    </xf>
    <xf numFmtId="0" fontId="1" fillId="6" borderId="5" xfId="0" applyFont="1" applyFill="1" applyBorder="1" applyAlignment="1">
      <alignment horizontal="right" vertical="center"/>
    </xf>
    <xf numFmtId="0" fontId="1" fillId="6" borderId="59" xfId="0" applyFont="1" applyFill="1" applyBorder="1" applyAlignment="1">
      <alignment horizontal="right" vertical="center"/>
    </xf>
    <xf numFmtId="0" fontId="1" fillId="6" borderId="6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2" fontId="4" fillId="6" borderId="28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6" borderId="74" xfId="0" applyFont="1" applyFill="1" applyBorder="1" applyAlignment="1">
      <alignment vertical="center"/>
    </xf>
    <xf numFmtId="2" fontId="4" fillId="6" borderId="28" xfId="0" applyNumberFormat="1" applyFont="1" applyFill="1" applyBorder="1" applyAlignment="1">
      <alignment horizontal="right" vertical="center"/>
    </xf>
    <xf numFmtId="2" fontId="4" fillId="6" borderId="28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/>
    </xf>
    <xf numFmtId="0" fontId="1" fillId="6" borderId="62" xfId="0" applyFont="1" applyFill="1" applyBorder="1" applyAlignment="1">
      <alignment vertical="center"/>
    </xf>
    <xf numFmtId="0" fontId="6" fillId="8" borderId="18" xfId="0" applyFont="1" applyFill="1" applyBorder="1" applyAlignment="1">
      <alignment horizontal="right" vertical="center"/>
    </xf>
    <xf numFmtId="0" fontId="1" fillId="8" borderId="76" xfId="0" applyFont="1" applyFill="1" applyBorder="1" applyAlignment="1">
      <alignment vertical="center"/>
    </xf>
    <xf numFmtId="0" fontId="1" fillId="8" borderId="32" xfId="0" applyFont="1" applyFill="1" applyBorder="1" applyAlignment="1">
      <alignment vertical="center"/>
    </xf>
    <xf numFmtId="0" fontId="1" fillId="8" borderId="70" xfId="0" applyFont="1" applyFill="1" applyBorder="1" applyAlignment="1">
      <alignment vertical="center"/>
    </xf>
    <xf numFmtId="0" fontId="1" fillId="8" borderId="31" xfId="0" applyFont="1" applyFill="1" applyBorder="1" applyAlignment="1">
      <alignment horizontal="right" vertical="center"/>
    </xf>
    <xf numFmtId="0" fontId="1" fillId="8" borderId="19" xfId="0" applyFont="1" applyFill="1" applyBorder="1" applyAlignment="1">
      <alignment vertical="center"/>
    </xf>
    <xf numFmtId="2" fontId="1" fillId="8" borderId="21" xfId="0" applyNumberFormat="1" applyFont="1" applyFill="1" applyBorder="1" applyAlignment="1">
      <alignment horizontal="right" vertical="center" wrapText="1"/>
    </xf>
    <xf numFmtId="0" fontId="1" fillId="8" borderId="25" xfId="0" applyFont="1" applyFill="1" applyBorder="1" applyAlignment="1">
      <alignment vertical="center"/>
    </xf>
    <xf numFmtId="2" fontId="1" fillId="8" borderId="26" xfId="0" applyNumberFormat="1" applyFont="1" applyFill="1" applyBorder="1" applyAlignment="1">
      <alignment horizontal="right" vertical="center" wrapText="1"/>
    </xf>
    <xf numFmtId="2" fontId="4" fillId="6" borderId="28" xfId="0" applyNumberFormat="1" applyFont="1" applyFill="1" applyBorder="1" applyAlignment="1">
      <alignment horizontal="right" vertical="center"/>
    </xf>
    <xf numFmtId="0" fontId="11" fillId="5" borderId="19" xfId="0" applyFont="1" applyFill="1" applyBorder="1" applyAlignment="1">
      <alignment horizontal="center" vertical="center"/>
    </xf>
    <xf numFmtId="2" fontId="4" fillId="6" borderId="28" xfId="0" applyNumberFormat="1" applyFont="1" applyFill="1" applyBorder="1" applyAlignment="1">
      <alignment horizontal="right" vertical="center"/>
    </xf>
    <xf numFmtId="0" fontId="11" fillId="5" borderId="55" xfId="0" applyFont="1" applyFill="1" applyBorder="1" applyAlignment="1">
      <alignment horizontal="center" vertical="center"/>
    </xf>
    <xf numFmtId="0" fontId="1" fillId="6" borderId="35" xfId="0" applyFont="1" applyFill="1" applyBorder="1"/>
    <xf numFmtId="2" fontId="4" fillId="6" borderId="28" xfId="0" applyNumberFormat="1" applyFont="1" applyFill="1" applyBorder="1" applyAlignment="1">
      <alignment horizontal="right" vertical="center"/>
    </xf>
    <xf numFmtId="0" fontId="1" fillId="6" borderId="55" xfId="0" applyFont="1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Alignment="1">
      <alignment horizontal="center" vertical="center"/>
    </xf>
    <xf numFmtId="49" fontId="1" fillId="6" borderId="24" xfId="0" applyNumberFormat="1" applyFont="1" applyFill="1" applyBorder="1" applyAlignment="1">
      <alignment horizontal="center" vertical="center"/>
    </xf>
    <xf numFmtId="49" fontId="1" fillId="6" borderId="45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0" fontId="4" fillId="8" borderId="7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textRotation="90" wrapText="1"/>
    </xf>
    <xf numFmtId="0" fontId="4" fillId="9" borderId="36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4" fillId="2" borderId="64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9" borderId="71" xfId="0" applyFont="1" applyFill="1" applyBorder="1" applyAlignment="1">
      <alignment horizontal="center" vertical="center" wrapText="1"/>
    </xf>
    <xf numFmtId="0" fontId="5" fillId="9" borderId="7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68" xfId="0" applyFont="1" applyFill="1" applyBorder="1" applyAlignment="1">
      <alignment horizontal="center" vertical="center" wrapText="1"/>
    </xf>
    <xf numFmtId="0" fontId="5" fillId="9" borderId="67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49" fontId="1" fillId="5" borderId="24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>
      <alignment horizontal="center" vertical="center" textRotation="90" wrapText="1"/>
    </xf>
    <xf numFmtId="0" fontId="4" fillId="2" borderId="48" xfId="0" applyNumberFormat="1" applyFont="1" applyFill="1" applyBorder="1" applyAlignment="1">
      <alignment horizontal="center" vertical="center" textRotation="90" wrapText="1"/>
    </xf>
    <xf numFmtId="0" fontId="4" fillId="2" borderId="69" xfId="0" applyNumberFormat="1" applyFont="1" applyFill="1" applyBorder="1" applyAlignment="1">
      <alignment horizontal="center" vertical="center" textRotation="90" wrapText="1"/>
    </xf>
    <xf numFmtId="2" fontId="4" fillId="6" borderId="28" xfId="0" applyNumberFormat="1" applyFont="1" applyFill="1" applyBorder="1" applyAlignment="1">
      <alignment horizontal="right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4" fontId="2" fillId="10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49" fontId="4" fillId="8" borderId="70" xfId="0" applyNumberFormat="1" applyFont="1" applyFill="1" applyBorder="1" applyAlignment="1">
      <alignment horizontal="center" vertical="center" wrapText="1"/>
    </xf>
    <xf numFmtId="49" fontId="4" fillId="8" borderId="45" xfId="0" applyNumberFormat="1" applyFont="1" applyFill="1" applyBorder="1" applyAlignment="1">
      <alignment horizontal="center" vertical="center" wrapText="1"/>
    </xf>
    <xf numFmtId="49" fontId="4" fillId="2" borderId="70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textRotation="90" wrapText="1"/>
    </xf>
    <xf numFmtId="0" fontId="4" fillId="2" borderId="36" xfId="0" applyFont="1" applyFill="1" applyBorder="1" applyAlignment="1">
      <alignment horizontal="center" vertical="center" textRotation="90" wrapText="1"/>
    </xf>
    <xf numFmtId="0" fontId="5" fillId="2" borderId="57" xfId="0" applyNumberFormat="1" applyFont="1" applyFill="1" applyBorder="1" applyAlignment="1">
      <alignment horizontal="center" vertical="center" textRotation="90" wrapText="1"/>
    </xf>
    <xf numFmtId="0" fontId="5" fillId="2" borderId="48" xfId="0" applyNumberFormat="1" applyFont="1" applyFill="1" applyBorder="1" applyAlignment="1">
      <alignment horizontal="center" vertical="center" textRotation="90" wrapText="1"/>
    </xf>
    <xf numFmtId="49" fontId="1" fillId="5" borderId="16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8" borderId="58" xfId="0" applyFont="1" applyFill="1" applyBorder="1" applyAlignment="1">
      <alignment horizontal="center"/>
    </xf>
    <xf numFmtId="0" fontId="10" fillId="8" borderId="39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49" fontId="1" fillId="5" borderId="4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center" vertical="center" wrapText="1"/>
    </xf>
    <xf numFmtId="49" fontId="4" fillId="7" borderId="19" xfId="0" applyNumberFormat="1" applyFont="1" applyFill="1" applyBorder="1" applyAlignment="1">
      <alignment horizontal="center" vertical="center" wrapText="1"/>
    </xf>
    <xf numFmtId="49" fontId="4" fillId="7" borderId="25" xfId="0" applyNumberFormat="1" applyFont="1" applyFill="1" applyBorder="1" applyAlignment="1">
      <alignment horizontal="center" vertical="center" wrapText="1"/>
    </xf>
    <xf numFmtId="0" fontId="4" fillId="9" borderId="71" xfId="0" applyFont="1" applyFill="1" applyBorder="1" applyAlignment="1">
      <alignment horizontal="center" vertical="center" wrapText="1"/>
    </xf>
    <xf numFmtId="0" fontId="4" fillId="9" borderId="72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68" xfId="0" applyFont="1" applyFill="1" applyBorder="1" applyAlignment="1">
      <alignment horizontal="center" vertical="center" wrapText="1"/>
    </xf>
    <xf numFmtId="0" fontId="4" fillId="9" borderId="67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textRotation="90" wrapText="1"/>
    </xf>
    <xf numFmtId="0" fontId="4" fillId="9" borderId="17" xfId="0" applyFont="1" applyFill="1" applyBorder="1" applyAlignment="1">
      <alignment horizontal="center" vertical="center" textRotation="90" wrapText="1"/>
    </xf>
    <xf numFmtId="0" fontId="4" fillId="9" borderId="27" xfId="0" applyFont="1" applyFill="1" applyBorder="1" applyAlignment="1">
      <alignment horizontal="center" vertical="center" textRotation="90" wrapText="1"/>
    </xf>
    <xf numFmtId="0" fontId="4" fillId="2" borderId="70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54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textRotation="90" wrapText="1"/>
    </xf>
    <xf numFmtId="0" fontId="5" fillId="2" borderId="73" xfId="0" applyFont="1" applyFill="1" applyBorder="1" applyAlignment="1">
      <alignment horizontal="center" vertical="center" textRotation="90" wrapText="1"/>
    </xf>
    <xf numFmtId="0" fontId="1" fillId="5" borderId="52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textRotation="90" wrapText="1"/>
    </xf>
    <xf numFmtId="0" fontId="4" fillId="7" borderId="22" xfId="0" applyFont="1" applyFill="1" applyBorder="1" applyAlignment="1">
      <alignment horizontal="center" vertical="center" textRotation="90" wrapText="1"/>
    </xf>
    <xf numFmtId="0" fontId="4" fillId="7" borderId="75" xfId="0" applyFont="1" applyFill="1" applyBorder="1" applyAlignment="1">
      <alignment horizontal="center" vertical="center" textRotation="90" wrapText="1"/>
    </xf>
    <xf numFmtId="0" fontId="4" fillId="7" borderId="50" xfId="0" applyFont="1" applyFill="1" applyBorder="1" applyAlignment="1">
      <alignment horizontal="center" vertical="center" textRotation="90" wrapText="1"/>
    </xf>
    <xf numFmtId="0" fontId="4" fillId="7" borderId="48" xfId="0" applyFont="1" applyFill="1" applyBorder="1" applyAlignment="1">
      <alignment horizontal="center" vertical="center" textRotation="90" wrapText="1"/>
    </xf>
    <xf numFmtId="0" fontId="4" fillId="7" borderId="12" xfId="0" applyFont="1" applyFill="1" applyBorder="1" applyAlignment="1">
      <alignment horizontal="center" vertical="center" textRotation="90" wrapText="1"/>
    </xf>
    <xf numFmtId="0" fontId="4" fillId="7" borderId="71" xfId="0" applyFont="1" applyFill="1" applyBorder="1" applyAlignment="1">
      <alignment horizontal="center" vertical="center" wrapText="1"/>
    </xf>
    <xf numFmtId="0" fontId="4" fillId="7" borderId="72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49" fontId="2" fillId="9" borderId="2" xfId="0" applyNumberFormat="1" applyFont="1" applyFill="1" applyBorder="1" applyAlignment="1">
      <alignment horizontal="center" vertical="center"/>
    </xf>
    <xf numFmtId="49" fontId="2" fillId="9" borderId="38" xfId="0" applyNumberFormat="1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 textRotation="90" wrapText="1"/>
    </xf>
    <xf numFmtId="0" fontId="4" fillId="7" borderId="56" xfId="0" applyFont="1" applyFill="1" applyBorder="1" applyAlignment="1">
      <alignment horizontal="center" vertical="center" textRotation="90" wrapText="1"/>
    </xf>
    <xf numFmtId="0" fontId="4" fillId="7" borderId="43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textRotation="90" wrapText="1"/>
    </xf>
    <xf numFmtId="49" fontId="1" fillId="6" borderId="19" xfId="0" applyNumberFormat="1" applyFont="1" applyFill="1" applyBorder="1" applyAlignment="1">
      <alignment horizontal="center" vertical="center"/>
    </xf>
    <xf numFmtId="49" fontId="1" fillId="6" borderId="66" xfId="0" applyNumberFormat="1" applyFont="1" applyFill="1" applyBorder="1" applyAlignment="1">
      <alignment horizontal="center" vertical="distributed"/>
    </xf>
    <xf numFmtId="49" fontId="1" fillId="6" borderId="58" xfId="0" applyNumberFormat="1" applyFont="1" applyFill="1" applyBorder="1" applyAlignment="1">
      <alignment horizontal="center" vertical="distributed"/>
    </xf>
    <xf numFmtId="0" fontId="4" fillId="7" borderId="21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2" fontId="4" fillId="7" borderId="57" xfId="0" applyNumberFormat="1" applyFont="1" applyFill="1" applyBorder="1" applyAlignment="1">
      <alignment horizontal="center" vertical="center" textRotation="90" wrapText="1"/>
    </xf>
    <xf numFmtId="2" fontId="4" fillId="7" borderId="48" xfId="0" applyNumberFormat="1" applyFont="1" applyFill="1" applyBorder="1" applyAlignment="1">
      <alignment horizontal="center" vertical="center" textRotation="90" wrapText="1"/>
    </xf>
    <xf numFmtId="2" fontId="4" fillId="7" borderId="69" xfId="0" applyNumberFormat="1" applyFont="1" applyFill="1" applyBorder="1" applyAlignment="1">
      <alignment horizontal="center" vertical="center" textRotation="90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textRotation="90" wrapText="1"/>
    </xf>
    <xf numFmtId="0" fontId="4" fillId="7" borderId="36" xfId="0" applyFont="1" applyFill="1" applyBorder="1" applyAlignment="1">
      <alignment horizontal="center" vertical="center" textRotation="90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6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60" xfId="0" applyFont="1" applyFill="1" applyBorder="1" applyAlignment="1">
      <alignment horizontal="center" vertical="center" wrapText="1"/>
    </xf>
    <xf numFmtId="0" fontId="4" fillId="7" borderId="54" xfId="0" applyFont="1" applyFill="1" applyBorder="1" applyAlignment="1">
      <alignment horizontal="center" vertical="center" wrapText="1"/>
    </xf>
    <xf numFmtId="2" fontId="4" fillId="8" borderId="57" xfId="0" applyNumberFormat="1" applyFont="1" applyFill="1" applyBorder="1" applyAlignment="1">
      <alignment horizontal="center" vertical="center" textRotation="90" wrapText="1"/>
    </xf>
    <xf numFmtId="2" fontId="4" fillId="8" borderId="69" xfId="0" applyNumberFormat="1" applyFont="1" applyFill="1" applyBorder="1" applyAlignment="1">
      <alignment horizontal="center" vertical="center" textRotation="90" wrapText="1"/>
    </xf>
    <xf numFmtId="0" fontId="4" fillId="8" borderId="30" xfId="0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/>
    </xf>
    <xf numFmtId="49" fontId="2" fillId="7" borderId="49" xfId="0" applyNumberFormat="1" applyFont="1" applyFill="1" applyBorder="1" applyAlignment="1">
      <alignment horizontal="center" vertical="center"/>
    </xf>
    <xf numFmtId="49" fontId="2" fillId="2" borderId="71" xfId="0" applyNumberFormat="1" applyFont="1" applyFill="1" applyBorder="1" applyAlignment="1">
      <alignment horizontal="center" vertical="center"/>
    </xf>
    <xf numFmtId="49" fontId="2" fillId="2" borderId="72" xfId="0" applyNumberFormat="1" applyFont="1" applyFill="1" applyBorder="1" applyAlignment="1">
      <alignment horizontal="center" vertical="center"/>
    </xf>
    <xf numFmtId="0" fontId="4" fillId="9" borderId="55" xfId="0" applyFont="1" applyFill="1" applyBorder="1" applyAlignment="1">
      <alignment horizontal="center" vertical="center" textRotation="90" wrapText="1"/>
    </xf>
    <xf numFmtId="0" fontId="4" fillId="9" borderId="56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vertical="justify" wrapText="1"/>
    </xf>
    <xf numFmtId="0" fontId="13" fillId="0" borderId="0" xfId="0" applyFont="1" applyAlignment="1">
      <alignment horizontal="left" vertical="center"/>
    </xf>
    <xf numFmtId="0" fontId="4" fillId="8" borderId="29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/>
    </xf>
    <xf numFmtId="49" fontId="2" fillId="8" borderId="49" xfId="0" applyNumberFormat="1" applyFont="1" applyFill="1" applyBorder="1" applyAlignment="1">
      <alignment horizontal="center" vertical="center"/>
    </xf>
    <xf numFmtId="0" fontId="4" fillId="9" borderId="57" xfId="0" applyFont="1" applyFill="1" applyBorder="1" applyAlignment="1">
      <alignment horizontal="center" vertical="center" textRotation="90" wrapText="1"/>
    </xf>
    <xf numFmtId="0" fontId="4" fillId="9" borderId="48" xfId="0" applyFont="1" applyFill="1" applyBorder="1" applyAlignment="1">
      <alignment horizontal="center" vertical="center" textRotation="90" wrapText="1"/>
    </xf>
    <xf numFmtId="0" fontId="4" fillId="9" borderId="69" xfId="0" applyFont="1" applyFill="1" applyBorder="1" applyAlignment="1">
      <alignment horizontal="center" vertical="center" textRotation="90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8" borderId="9" xfId="0" applyNumberFormat="1" applyFont="1" applyFill="1" applyBorder="1" applyAlignment="1">
      <alignment horizontal="center" vertical="center" wrapText="1"/>
    </xf>
    <xf numFmtId="49" fontId="1" fillId="8" borderId="24" xfId="0" applyNumberFormat="1" applyFont="1" applyFill="1" applyBorder="1" applyAlignment="1">
      <alignment horizontal="center" vertical="center"/>
    </xf>
    <xf numFmtId="49" fontId="1" fillId="8" borderId="5" xfId="0" applyNumberFormat="1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 wrapText="1"/>
    </xf>
    <xf numFmtId="0" fontId="4" fillId="8" borderId="46" xfId="0" applyFont="1" applyFill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49" fontId="4" fillId="9" borderId="16" xfId="0" applyNumberFormat="1" applyFont="1" applyFill="1" applyBorder="1" applyAlignment="1">
      <alignment horizontal="center" vertical="center" wrapText="1"/>
    </xf>
    <xf numFmtId="49" fontId="4" fillId="9" borderId="19" xfId="0" applyNumberFormat="1" applyFont="1" applyFill="1" applyBorder="1" applyAlignment="1">
      <alignment horizontal="center" vertical="center" wrapText="1"/>
    </xf>
    <xf numFmtId="49" fontId="4" fillId="9" borderId="25" xfId="0" applyNumberFormat="1" applyFont="1" applyFill="1" applyBorder="1" applyAlignment="1">
      <alignment horizontal="center" vertical="center" wrapText="1"/>
    </xf>
    <xf numFmtId="2" fontId="4" fillId="9" borderId="57" xfId="0" applyNumberFormat="1" applyFont="1" applyFill="1" applyBorder="1" applyAlignment="1">
      <alignment horizontal="center" vertical="center" textRotation="90" wrapText="1"/>
    </xf>
    <xf numFmtId="2" fontId="4" fillId="9" borderId="48" xfId="0" applyNumberFormat="1" applyFont="1" applyFill="1" applyBorder="1" applyAlignment="1">
      <alignment horizontal="center" vertical="center" textRotation="90" wrapText="1"/>
    </xf>
    <xf numFmtId="2" fontId="4" fillId="9" borderId="69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o-RO"/>
              <a:t>Situaţia efectivelor la data de</a:t>
            </a:r>
          </a:p>
        </c:rich>
      </c:tx>
      <c:layout>
        <c:manualLayout>
          <c:xMode val="edge"/>
          <c:yMode val="edge"/>
          <c:x val="0.38002217149566397"/>
          <c:y val="2.2504327755337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83950427471865"/>
          <c:y val="8.30929024812464E-2"/>
          <c:w val="0.78501711902093407"/>
          <c:h val="0.908828620888632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(Raport!$B$7:$B$71,Raport!$B$79:$B$80,Raport!$B$84:$B$90,Raport!$B$96:$B$97)</c:f>
              <c:strCache>
                <c:ptCount val="76"/>
                <c:pt idx="0">
                  <c:v>AIUD</c:v>
                </c:pt>
                <c:pt idx="1">
                  <c:v> - tranzit</c:v>
                </c:pt>
                <c:pt idx="2">
                  <c:v>ARAD - Centru</c:v>
                </c:pt>
                <c:pt idx="3">
                  <c:v> - Secţia ext.</c:v>
                </c:pt>
                <c:pt idx="4">
                  <c:v>COLIBAŞI</c:v>
                </c:pt>
                <c:pt idx="5">
                  <c:v> - G. A. Z.</c:v>
                </c:pt>
                <c:pt idx="6">
                  <c:v>CRAIOVA</c:v>
                </c:pt>
                <c:pt idx="7">
                  <c:v>Secţia ext. Işalniţa</c:v>
                </c:pt>
                <c:pt idx="8">
                  <c:v> - tranzit</c:v>
                </c:pt>
                <c:pt idx="9">
                  <c:v>FOCŞANI</c:v>
                </c:pt>
                <c:pt idx="10">
                  <c:v> - Secţia ext.</c:v>
                </c:pt>
                <c:pt idx="11">
                  <c:v>GALAŢI</c:v>
                </c:pt>
                <c:pt idx="12">
                  <c:v> - Secţia Şendreni</c:v>
                </c:pt>
                <c:pt idx="13">
                  <c:v>GHERLA</c:v>
                </c:pt>
                <c:pt idx="14">
                  <c:v>Secţia ext. Cluj</c:v>
                </c:pt>
                <c:pt idx="15">
                  <c:v>GIURGIU</c:v>
                </c:pt>
                <c:pt idx="16">
                  <c:v>IAŞI</c:v>
                </c:pt>
                <c:pt idx="17">
                  <c:v> - tranzit</c:v>
                </c:pt>
                <c:pt idx="18">
                  <c:v>MĂRGINENI</c:v>
                </c:pt>
                <c:pt idx="19">
                  <c:v>MIERCUREA CIUC</c:v>
                </c:pt>
                <c:pt idx="20">
                  <c:v>ORADEA</c:v>
                </c:pt>
                <c:pt idx="21">
                  <c:v>RAHOVA</c:v>
                </c:pt>
                <c:pt idx="22">
                  <c:v>Secţie exterioară</c:v>
                </c:pt>
                <c:pt idx="23">
                  <c:v> - tranzit</c:v>
                </c:pt>
                <c:pt idx="24">
                  <c:v>SLOBOZIA</c:v>
                </c:pt>
                <c:pt idx="25">
                  <c:v> - tranzit</c:v>
                </c:pt>
                <c:pt idx="26">
                  <c:v>TÂRGŞOR</c:v>
                </c:pt>
                <c:pt idx="27">
                  <c:v>TULCEA - Centru</c:v>
                </c:pt>
                <c:pt idx="28">
                  <c:v> -Secţia Chilia Veche</c:v>
                </c:pt>
                <c:pt idx="29">
                  <c:v>BACĂU</c:v>
                </c:pt>
                <c:pt idx="30">
                  <c:v>BAIA MARE</c:v>
                </c:pt>
                <c:pt idx="31">
                  <c:v>BISTRIŢA</c:v>
                </c:pt>
                <c:pt idx="32">
                  <c:v>BOTOŞANI</c:v>
                </c:pt>
                <c:pt idx="33">
                  <c:v>BRĂILA</c:v>
                </c:pt>
                <c:pt idx="34">
                  <c:v> - G. A. Z.</c:v>
                </c:pt>
                <c:pt idx="35">
                  <c:v> - tranzit</c:v>
                </c:pt>
                <c:pt idx="36">
                  <c:v>BUCUREŞTI Jilava</c:v>
                </c:pt>
                <c:pt idx="37">
                  <c:v> - tranzit</c:v>
                </c:pt>
                <c:pt idx="38">
                  <c:v>CODLEA</c:v>
                </c:pt>
                <c:pt idx="39">
                  <c:v>Secţia Râşnov</c:v>
                </c:pt>
                <c:pt idx="40">
                  <c:v>Secţia Rodbav</c:v>
                </c:pt>
                <c:pt idx="41">
                  <c:v>G.A.Z.</c:v>
                </c:pt>
                <c:pt idx="42">
                  <c:v> - tranzit</c:v>
                </c:pt>
                <c:pt idx="43">
                  <c:v>DEVA</c:v>
                </c:pt>
                <c:pt idx="44">
                  <c:v>GĂEŞTI</c:v>
                </c:pt>
                <c:pt idx="45">
                  <c:v>PELENDAVA</c:v>
                </c:pt>
                <c:pt idx="46">
                  <c:v> - Secţia Făcăi</c:v>
                </c:pt>
                <c:pt idx="47">
                  <c:v>PLOIEŞTI</c:v>
                </c:pt>
                <c:pt idx="48">
                  <c:v> - L1 - G.A.Z. </c:v>
                </c:pt>
                <c:pt idx="49">
                  <c:v> - MNE1 (Berceni)  </c:v>
                </c:pt>
                <c:pt idx="50">
                  <c:v> - MVE1 (Movila Vulpii)</c:v>
                </c:pt>
                <c:pt idx="51">
                  <c:v>POARTA ALBĂ Centru</c:v>
                </c:pt>
                <c:pt idx="52">
                  <c:v> -Secţia Valu lui Traian</c:v>
                </c:pt>
                <c:pt idx="53">
                  <c:v>Ş.N.P.A.P. TG.OCNA</c:v>
                </c:pt>
                <c:pt idx="54">
                  <c:v>SATU MARE</c:v>
                </c:pt>
                <c:pt idx="55">
                  <c:v>TG. JIU</c:v>
                </c:pt>
                <c:pt idx="56">
                  <c:v>TG. MUREŞ</c:v>
                </c:pt>
                <c:pt idx="57">
                  <c:v>TIMIŞOARA</c:v>
                </c:pt>
                <c:pt idx="58">
                  <c:v> - Secţia Buziaş</c:v>
                </c:pt>
                <c:pt idx="59">
                  <c:v>TURNU SEVERIN</c:v>
                </c:pt>
                <c:pt idx="60">
                  <c:v> - Secţia Vânjuleţ</c:v>
                </c:pt>
                <c:pt idx="61">
                  <c:v>Secţia ext. - GAZ Simian</c:v>
                </c:pt>
                <c:pt idx="62">
                  <c:v> - tranzit</c:v>
                </c:pt>
                <c:pt idx="63">
                  <c:v>VASLUI</c:v>
                </c:pt>
                <c:pt idx="64">
                  <c:v> - tranzit</c:v>
                </c:pt>
                <c:pt idx="65">
                  <c:v>C.D.  CRAIOVA</c:v>
                </c:pt>
                <c:pt idx="66">
                  <c:v>C.D.  TICHILEŞTI</c:v>
                </c:pt>
                <c:pt idx="67">
                  <c:v>SP. COLIBAŞI</c:v>
                </c:pt>
                <c:pt idx="68">
                  <c:v>SP. DEJ</c:v>
                </c:pt>
                <c:pt idx="69">
                  <c:v>SP. JILAVA</c:v>
                </c:pt>
                <c:pt idx="70">
                  <c:v> - tranzit</c:v>
                </c:pt>
                <c:pt idx="71">
                  <c:v>SP. RAHOVA</c:v>
                </c:pt>
                <c:pt idx="72">
                  <c:v>SP. TG. OCNA</c:v>
                </c:pt>
                <c:pt idx="73">
                  <c:v>SP. POARTA ALBĂ</c:v>
                </c:pt>
                <c:pt idx="74">
                  <c:v>C.E. BUZIAŞ</c:v>
                </c:pt>
                <c:pt idx="75">
                  <c:v>C.E. TG. OCNA</c:v>
                </c:pt>
              </c:strCache>
            </c:strRef>
          </c:cat>
          <c:val>
            <c:numRef>
              <c:f>(Raport!$J$7:$J$71,Raport!$J$79:$J$80,Raport!$J$84:$J$90,Raport!$J$96:$J$97)</c:f>
              <c:numCache>
                <c:formatCode>0.00</c:formatCode>
                <c:ptCount val="76"/>
                <c:pt idx="0">
                  <c:v>107.97385620915033</c:v>
                </c:pt>
                <c:pt idx="2">
                  <c:v>81.70289855072464</c:v>
                </c:pt>
                <c:pt idx="3">
                  <c:v>115.97222222222223</c:v>
                </c:pt>
                <c:pt idx="4">
                  <c:v>124.33537832310839</c:v>
                </c:pt>
                <c:pt idx="5">
                  <c:v>46.666666666666664</c:v>
                </c:pt>
                <c:pt idx="6">
                  <c:v>169.85172981878088</c:v>
                </c:pt>
                <c:pt idx="7">
                  <c:v>83.333333333333343</c:v>
                </c:pt>
                <c:pt idx="9">
                  <c:v>136.94690265486727</c:v>
                </c:pt>
                <c:pt idx="10">
                  <c:v>100</c:v>
                </c:pt>
                <c:pt idx="11">
                  <c:v>139.95983935742973</c:v>
                </c:pt>
                <c:pt idx="12">
                  <c:v>62.121212121212125</c:v>
                </c:pt>
                <c:pt idx="13">
                  <c:v>114.34659090909092</c:v>
                </c:pt>
                <c:pt idx="14">
                  <c:v>74.576271186440678</c:v>
                </c:pt>
                <c:pt idx="15">
                  <c:v>94.511702986279261</c:v>
                </c:pt>
                <c:pt idx="16">
                  <c:v>187.94520547945206</c:v>
                </c:pt>
                <c:pt idx="18">
                  <c:v>156.36007827788649</c:v>
                </c:pt>
                <c:pt idx="19">
                  <c:v>148.71794871794873</c:v>
                </c:pt>
                <c:pt idx="20">
                  <c:v>103.61702127659575</c:v>
                </c:pt>
                <c:pt idx="21">
                  <c:v>110.37489102005232</c:v>
                </c:pt>
                <c:pt idx="22">
                  <c:v>51.785714285714292</c:v>
                </c:pt>
                <c:pt idx="24">
                  <c:v>108.1447963800905</c:v>
                </c:pt>
                <c:pt idx="26">
                  <c:v>84.594594594594597</c:v>
                </c:pt>
                <c:pt idx="27">
                  <c:v>121.24352331606218</c:v>
                </c:pt>
                <c:pt idx="28">
                  <c:v>27.89115646258503</c:v>
                </c:pt>
                <c:pt idx="29">
                  <c:v>103.05164319248827</c:v>
                </c:pt>
                <c:pt idx="30">
                  <c:v>75.449101796407177</c:v>
                </c:pt>
                <c:pt idx="31">
                  <c:v>76.748251748251747</c:v>
                </c:pt>
                <c:pt idx="32">
                  <c:v>80.664395229982972</c:v>
                </c:pt>
                <c:pt idx="33">
                  <c:v>103.9179104477612</c:v>
                </c:pt>
                <c:pt idx="34">
                  <c:v>90.909090909090907</c:v>
                </c:pt>
                <c:pt idx="36">
                  <c:v>95.576504713560553</c:v>
                </c:pt>
                <c:pt idx="38">
                  <c:v>97.43150684931507</c:v>
                </c:pt>
                <c:pt idx="39">
                  <c:v>70</c:v>
                </c:pt>
                <c:pt idx="40">
                  <c:v>100</c:v>
                </c:pt>
                <c:pt idx="41">
                  <c:v>87.5</c:v>
                </c:pt>
                <c:pt idx="43">
                  <c:v>76.739130434782609</c:v>
                </c:pt>
                <c:pt idx="44">
                  <c:v>55.077658303464759</c:v>
                </c:pt>
                <c:pt idx="45">
                  <c:v>88.888888888888886</c:v>
                </c:pt>
                <c:pt idx="46">
                  <c:v>62.758620689655174</c:v>
                </c:pt>
                <c:pt idx="47">
                  <c:v>82.653061224489804</c:v>
                </c:pt>
                <c:pt idx="48">
                  <c:v>0</c:v>
                </c:pt>
                <c:pt idx="49">
                  <c:v>96.610169491525426</c:v>
                </c:pt>
                <c:pt idx="50">
                  <c:v>94.565217391304344</c:v>
                </c:pt>
                <c:pt idx="51">
                  <c:v>82.550335570469798</c:v>
                </c:pt>
                <c:pt idx="52">
                  <c:v>94.107744107744111</c:v>
                </c:pt>
                <c:pt idx="53">
                  <c:v>59.523809523809526</c:v>
                </c:pt>
                <c:pt idx="54">
                  <c:v>103.2520325203252</c:v>
                </c:pt>
                <c:pt idx="55">
                  <c:v>97.330595482546201</c:v>
                </c:pt>
                <c:pt idx="56">
                  <c:v>182.77310924369746</c:v>
                </c:pt>
                <c:pt idx="57">
                  <c:v>80.94804010938924</c:v>
                </c:pt>
                <c:pt idx="58">
                  <c:v>23.140495867768596</c:v>
                </c:pt>
                <c:pt idx="59">
                  <c:v>88.265306122448976</c:v>
                </c:pt>
                <c:pt idx="60">
                  <c:v>85.046728971962608</c:v>
                </c:pt>
                <c:pt idx="61">
                  <c:v>0</c:v>
                </c:pt>
                <c:pt idx="63">
                  <c:v>144.28341384863123</c:v>
                </c:pt>
                <c:pt idx="65">
                  <c:v>54.36507936507936</c:v>
                </c:pt>
                <c:pt idx="66">
                  <c:v>92.446043165467628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90.217391304347828</c:v>
                </c:pt>
                <c:pt idx="75">
                  <c:v>132.14285714285714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53984"/>
        <c:axId val="196955520"/>
      </c:barChart>
      <c:catAx>
        <c:axId val="196953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95552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53984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23" l="0.74803149606299213" r="0.18" t="0.23" header="0.18" footer="0.18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914058533747482E-2"/>
          <c:y val="7.5718095120059906E-2"/>
          <c:w val="0.84983828352570734"/>
          <c:h val="0.88027372392514325"/>
        </c:manualLayout>
      </c:layout>
      <c:lineChart>
        <c:grouping val="standard"/>
        <c:varyColors val="0"/>
        <c:ser>
          <c:idx val="0"/>
          <c:order val="0"/>
          <c:tx>
            <c:strRef>
              <c:f>'grafic capacitate de cazare'!$A$47</c:f>
              <c:strCache>
                <c:ptCount val="1"/>
                <c:pt idx="0">
                  <c:v>total capacitate cazare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27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('grafic capacitate de cazare'!$B$46:$O$46,'grafic capacitate de cazare'!$P$46,'grafic capacitate de cazare'!$Q$46,'grafic capacitate de cazare'!$R$46:$S$46)</c:f>
              <c:strCache>
                <c:ptCount val="18"/>
                <c:pt idx="0">
                  <c:v>2012 - 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2013 - trim. I</c:v>
                </c:pt>
                <c:pt idx="5">
                  <c:v>trim. II</c:v>
                </c:pt>
                <c:pt idx="6">
                  <c:v>trim. III</c:v>
                </c:pt>
                <c:pt idx="7">
                  <c:v>trim. IV</c:v>
                </c:pt>
                <c:pt idx="8">
                  <c:v>2014 - trim. I</c:v>
                </c:pt>
                <c:pt idx="9">
                  <c:v>trim. II</c:v>
                </c:pt>
                <c:pt idx="10">
                  <c:v>trim. III</c:v>
                </c:pt>
                <c:pt idx="11">
                  <c:v>trim. IV</c:v>
                </c:pt>
                <c:pt idx="12">
                  <c:v>2015 - trim. I</c:v>
                </c:pt>
                <c:pt idx="13">
                  <c:v>trim. II</c:v>
                </c:pt>
                <c:pt idx="14">
                  <c:v>trim. III</c:v>
                </c:pt>
                <c:pt idx="15">
                  <c:v>trim. IV</c:v>
                </c:pt>
                <c:pt idx="16">
                  <c:v>2016 - trim. I</c:v>
                </c:pt>
                <c:pt idx="17">
                  <c:v>trim. II</c:v>
                </c:pt>
              </c:strCache>
            </c:strRef>
          </c:cat>
          <c:val>
            <c:numRef>
              <c:f>('grafic capacitate de cazare'!$B$47:$O$47,'grafic capacitate de cazare'!$P$47,'grafic capacitate de cazare'!$Q$47,'grafic capacitate de cazare'!$R$47:$S$47)</c:f>
              <c:numCache>
                <c:formatCode>General</c:formatCode>
                <c:ptCount val="18"/>
                <c:pt idx="0">
                  <c:v>26711</c:v>
                </c:pt>
                <c:pt idx="1">
                  <c:v>26737</c:v>
                </c:pt>
                <c:pt idx="2">
                  <c:v>26881</c:v>
                </c:pt>
                <c:pt idx="3">
                  <c:v>27125</c:v>
                </c:pt>
                <c:pt idx="4">
                  <c:v>27439</c:v>
                </c:pt>
                <c:pt idx="5">
                  <c:v>28140</c:v>
                </c:pt>
                <c:pt idx="6">
                  <c:v>28767</c:v>
                </c:pt>
                <c:pt idx="7">
                  <c:v>29389</c:v>
                </c:pt>
                <c:pt idx="8">
                  <c:v>28980</c:v>
                </c:pt>
                <c:pt idx="9">
                  <c:v>29166</c:v>
                </c:pt>
                <c:pt idx="10">
                  <c:v>28971</c:v>
                </c:pt>
                <c:pt idx="11">
                  <c:v>28901</c:v>
                </c:pt>
                <c:pt idx="12">
                  <c:v>28842</c:v>
                </c:pt>
                <c:pt idx="13">
                  <c:v>28287</c:v>
                </c:pt>
                <c:pt idx="14">
                  <c:v>27763</c:v>
                </c:pt>
                <c:pt idx="15">
                  <c:v>27473</c:v>
                </c:pt>
                <c:pt idx="16">
                  <c:v>27496</c:v>
                </c:pt>
                <c:pt idx="17">
                  <c:v>27482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 capacitate de cazare'!$A$48</c:f>
              <c:strCache>
                <c:ptCount val="1"/>
                <c:pt idx="0">
                  <c:v>capacitate de cazare la 4 mp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27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('grafic capacitate de cazare'!$B$46:$O$46,'grafic capacitate de cazare'!$P$46,'grafic capacitate de cazare'!$Q$46,'grafic capacitate de cazare'!$R$46:$S$46)</c:f>
              <c:strCache>
                <c:ptCount val="18"/>
                <c:pt idx="0">
                  <c:v>2012 - 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2013 - trim. I</c:v>
                </c:pt>
                <c:pt idx="5">
                  <c:v>trim. II</c:v>
                </c:pt>
                <c:pt idx="6">
                  <c:v>trim. III</c:v>
                </c:pt>
                <c:pt idx="7">
                  <c:v>trim. IV</c:v>
                </c:pt>
                <c:pt idx="8">
                  <c:v>2014 - trim. I</c:v>
                </c:pt>
                <c:pt idx="9">
                  <c:v>trim. II</c:v>
                </c:pt>
                <c:pt idx="10">
                  <c:v>trim. III</c:v>
                </c:pt>
                <c:pt idx="11">
                  <c:v>trim. IV</c:v>
                </c:pt>
                <c:pt idx="12">
                  <c:v>2015 - trim. I</c:v>
                </c:pt>
                <c:pt idx="13">
                  <c:v>trim. II</c:v>
                </c:pt>
                <c:pt idx="14">
                  <c:v>trim. III</c:v>
                </c:pt>
                <c:pt idx="15">
                  <c:v>trim. IV</c:v>
                </c:pt>
                <c:pt idx="16">
                  <c:v>2016 - trim. I</c:v>
                </c:pt>
                <c:pt idx="17">
                  <c:v>trim. II</c:v>
                </c:pt>
              </c:strCache>
            </c:strRef>
          </c:cat>
          <c:val>
            <c:numRef>
              <c:f>('grafic capacitate de cazare'!$B$48:$O$48,'grafic capacitate de cazare'!$P$48,'grafic capacitate de cazare'!$Q$48,'grafic capacitate de cazare'!$R$48:$S$48)</c:f>
              <c:numCache>
                <c:formatCode>General</c:formatCode>
                <c:ptCount val="18"/>
                <c:pt idx="0">
                  <c:v>17705</c:v>
                </c:pt>
                <c:pt idx="1">
                  <c:v>18276</c:v>
                </c:pt>
                <c:pt idx="2">
                  <c:v>18252</c:v>
                </c:pt>
                <c:pt idx="3">
                  <c:v>18029</c:v>
                </c:pt>
                <c:pt idx="4">
                  <c:v>18458</c:v>
                </c:pt>
                <c:pt idx="5">
                  <c:v>18438</c:v>
                </c:pt>
                <c:pt idx="6">
                  <c:v>18846</c:v>
                </c:pt>
                <c:pt idx="7">
                  <c:v>19267</c:v>
                </c:pt>
                <c:pt idx="8">
                  <c:v>19108</c:v>
                </c:pt>
                <c:pt idx="9">
                  <c:v>19363</c:v>
                </c:pt>
                <c:pt idx="10">
                  <c:v>19240</c:v>
                </c:pt>
                <c:pt idx="11">
                  <c:v>19212</c:v>
                </c:pt>
                <c:pt idx="12">
                  <c:v>19204</c:v>
                </c:pt>
                <c:pt idx="13">
                  <c:v>18976</c:v>
                </c:pt>
                <c:pt idx="14">
                  <c:v>18843</c:v>
                </c:pt>
                <c:pt idx="15">
                  <c:v>18778</c:v>
                </c:pt>
                <c:pt idx="16">
                  <c:v>18836</c:v>
                </c:pt>
                <c:pt idx="17">
                  <c:v>18826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'grafic capacitate de cazare'!$A$49</c:f>
              <c:strCache>
                <c:ptCount val="1"/>
                <c:pt idx="0">
                  <c:v>penitenciare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27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('grafic capacitate de cazare'!$B$46:$O$46,'grafic capacitate de cazare'!$P$46,'grafic capacitate de cazare'!$Q$46,'grafic capacitate de cazare'!$R$46:$S$46)</c:f>
              <c:strCache>
                <c:ptCount val="18"/>
                <c:pt idx="0">
                  <c:v>2012 - 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2013 - trim. I</c:v>
                </c:pt>
                <c:pt idx="5">
                  <c:v>trim. II</c:v>
                </c:pt>
                <c:pt idx="6">
                  <c:v>trim. III</c:v>
                </c:pt>
                <c:pt idx="7">
                  <c:v>trim. IV</c:v>
                </c:pt>
                <c:pt idx="8">
                  <c:v>2014 - trim. I</c:v>
                </c:pt>
                <c:pt idx="9">
                  <c:v>trim. II</c:v>
                </c:pt>
                <c:pt idx="10">
                  <c:v>trim. III</c:v>
                </c:pt>
                <c:pt idx="11">
                  <c:v>trim. IV</c:v>
                </c:pt>
                <c:pt idx="12">
                  <c:v>2015 - trim. I</c:v>
                </c:pt>
                <c:pt idx="13">
                  <c:v>trim. II</c:v>
                </c:pt>
                <c:pt idx="14">
                  <c:v>trim. III</c:v>
                </c:pt>
                <c:pt idx="15">
                  <c:v>trim. IV</c:v>
                </c:pt>
                <c:pt idx="16">
                  <c:v>2016 - trim. I</c:v>
                </c:pt>
                <c:pt idx="17">
                  <c:v>trim. II</c:v>
                </c:pt>
              </c:strCache>
            </c:strRef>
          </c:cat>
          <c:val>
            <c:numRef>
              <c:f>('grafic capacitate de cazare'!$B$49:$O$49,'grafic capacitate de cazare'!$P$49,'grafic capacitate de cazare'!$Q$49,'grafic capacitate de cazare'!$R$49:$S$49)</c:f>
              <c:numCache>
                <c:formatCode>General</c:formatCode>
                <c:ptCount val="18"/>
                <c:pt idx="0">
                  <c:v>23514</c:v>
                </c:pt>
                <c:pt idx="1">
                  <c:v>23516</c:v>
                </c:pt>
                <c:pt idx="2">
                  <c:v>23659</c:v>
                </c:pt>
                <c:pt idx="3">
                  <c:v>23991</c:v>
                </c:pt>
                <c:pt idx="4">
                  <c:v>24053</c:v>
                </c:pt>
                <c:pt idx="5">
                  <c:v>24753</c:v>
                </c:pt>
                <c:pt idx="6">
                  <c:v>25380</c:v>
                </c:pt>
                <c:pt idx="7">
                  <c:v>25991</c:v>
                </c:pt>
                <c:pt idx="8">
                  <c:v>25648</c:v>
                </c:pt>
                <c:pt idx="9">
                  <c:v>26492</c:v>
                </c:pt>
                <c:pt idx="10">
                  <c:v>26299</c:v>
                </c:pt>
                <c:pt idx="11">
                  <c:v>26192</c:v>
                </c:pt>
                <c:pt idx="12">
                  <c:v>26378</c:v>
                </c:pt>
                <c:pt idx="13">
                  <c:v>25808</c:v>
                </c:pt>
                <c:pt idx="14">
                  <c:v>25286</c:v>
                </c:pt>
                <c:pt idx="15">
                  <c:v>25137</c:v>
                </c:pt>
                <c:pt idx="16">
                  <c:v>25160</c:v>
                </c:pt>
                <c:pt idx="17">
                  <c:v>25050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'grafic capacitate de cazare'!$A$50</c:f>
              <c:strCache>
                <c:ptCount val="1"/>
                <c:pt idx="0">
                  <c:v>pmt(cd)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('grafic capacitate de cazare'!$B$46:$O$46,'grafic capacitate de cazare'!$P$46,'grafic capacitate de cazare'!$Q$46,'grafic capacitate de cazare'!$R$46:$S$46)</c:f>
              <c:strCache>
                <c:ptCount val="18"/>
                <c:pt idx="0">
                  <c:v>2012 - 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2013 - trim. I</c:v>
                </c:pt>
                <c:pt idx="5">
                  <c:v>trim. II</c:v>
                </c:pt>
                <c:pt idx="6">
                  <c:v>trim. III</c:v>
                </c:pt>
                <c:pt idx="7">
                  <c:v>trim. IV</c:v>
                </c:pt>
                <c:pt idx="8">
                  <c:v>2014 - trim. I</c:v>
                </c:pt>
                <c:pt idx="9">
                  <c:v>trim. II</c:v>
                </c:pt>
                <c:pt idx="10">
                  <c:v>trim. III</c:v>
                </c:pt>
                <c:pt idx="11">
                  <c:v>trim. IV</c:v>
                </c:pt>
                <c:pt idx="12">
                  <c:v>2015 - trim. I</c:v>
                </c:pt>
                <c:pt idx="13">
                  <c:v>trim. II</c:v>
                </c:pt>
                <c:pt idx="14">
                  <c:v>trim. III</c:v>
                </c:pt>
                <c:pt idx="15">
                  <c:v>trim. IV</c:v>
                </c:pt>
                <c:pt idx="16">
                  <c:v>2016 - trim. I</c:v>
                </c:pt>
                <c:pt idx="17">
                  <c:v>trim. II</c:v>
                </c:pt>
              </c:strCache>
            </c:strRef>
          </c:cat>
          <c:val>
            <c:numRef>
              <c:f>('grafic capacitate de cazare'!$B$50:$O$50,'grafic capacitate de cazare'!$P$50,'grafic capacitate de cazare'!$Q$50,'grafic capacitate de cazare'!$R$50:$S$50)</c:f>
              <c:numCache>
                <c:formatCode>General</c:formatCode>
                <c:ptCount val="18"/>
                <c:pt idx="0">
                  <c:v>1659</c:v>
                </c:pt>
                <c:pt idx="1">
                  <c:v>1716</c:v>
                </c:pt>
                <c:pt idx="2">
                  <c:v>1699</c:v>
                </c:pt>
                <c:pt idx="3">
                  <c:v>1743</c:v>
                </c:pt>
                <c:pt idx="4">
                  <c:v>1987</c:v>
                </c:pt>
                <c:pt idx="5">
                  <c:v>1988</c:v>
                </c:pt>
                <c:pt idx="6">
                  <c:v>1988</c:v>
                </c:pt>
                <c:pt idx="7">
                  <c:v>1999</c:v>
                </c:pt>
                <c:pt idx="8">
                  <c:v>1226</c:v>
                </c:pt>
                <c:pt idx="9">
                  <c:v>1226</c:v>
                </c:pt>
                <c:pt idx="10">
                  <c:v>1145</c:v>
                </c:pt>
                <c:pt idx="11">
                  <c:v>1145</c:v>
                </c:pt>
                <c:pt idx="12">
                  <c:v>933</c:v>
                </c:pt>
                <c:pt idx="13">
                  <c:v>933</c:v>
                </c:pt>
                <c:pt idx="14">
                  <c:v>933</c:v>
                </c:pt>
                <c:pt idx="15">
                  <c:v>782</c:v>
                </c:pt>
                <c:pt idx="16">
                  <c:v>782</c:v>
                </c:pt>
                <c:pt idx="17">
                  <c:v>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3120"/>
        <c:axId val="196867200"/>
      </c:lineChart>
      <c:catAx>
        <c:axId val="1968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867200"/>
        <c:crosses val="autoZero"/>
        <c:auto val="1"/>
        <c:lblAlgn val="ctr"/>
        <c:lblOffset val="100"/>
        <c:noMultiLvlLbl val="0"/>
      </c:catAx>
      <c:valAx>
        <c:axId val="19686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85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269677396814586"/>
          <c:y val="0.4182298087210185"/>
          <c:w val="8.7303226031854156E-2"/>
          <c:h val="0.3118895046440774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15</xdr:col>
      <xdr:colOff>523875</xdr:colOff>
      <xdr:row>102</xdr:row>
      <xdr:rowOff>19050</xdr:rowOff>
    </xdr:to>
    <xdr:graphicFrame macro="">
      <xdr:nvGraphicFramePr>
        <xdr:cNvPr id="15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133349</xdr:rowOff>
    </xdr:from>
    <xdr:to>
      <xdr:col>21</xdr:col>
      <xdr:colOff>590550</xdr:colOff>
      <xdr:row>44</xdr:row>
      <xdr:rowOff>85724</xdr:rowOff>
    </xdr:to>
    <xdr:graphicFrame macro="">
      <xdr:nvGraphicFramePr>
        <xdr:cNvPr id="263422" name="Diagramă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"/>
  <sheetViews>
    <sheetView tabSelected="1" zoomScale="175" zoomScaleNormal="175" zoomScalePageLayoutView="79" workbookViewId="0">
      <selection activeCell="A75" sqref="A75:XFD78"/>
    </sheetView>
  </sheetViews>
  <sheetFormatPr defaultRowHeight="13.2" x14ac:dyDescent="0.25"/>
  <cols>
    <col min="1" max="1" width="4.109375" customWidth="1"/>
    <col min="2" max="2" width="21.109375" customWidth="1"/>
    <col min="3" max="3" width="6.33203125" bestFit="1" customWidth="1"/>
    <col min="4" max="4" width="4.44140625" customWidth="1"/>
    <col min="5" max="5" width="6.44140625" style="57" customWidth="1"/>
    <col min="6" max="6" width="6.88671875" style="57" customWidth="1"/>
    <col min="7" max="7" width="6.44140625" style="57" customWidth="1"/>
    <col min="8" max="8" width="6.6640625" style="57" customWidth="1"/>
    <col min="9" max="9" width="6.33203125" style="57" customWidth="1"/>
    <col min="10" max="10" width="7" customWidth="1"/>
    <col min="11" max="11" width="7.6640625" style="91" customWidth="1"/>
    <col min="12" max="12" width="7" style="66" customWidth="1"/>
    <col min="13" max="13" width="4.5546875" style="66" customWidth="1"/>
    <col min="14" max="14" width="4" style="66" customWidth="1"/>
    <col min="15" max="15" width="4.33203125" style="66" customWidth="1"/>
    <col min="16" max="16" width="11" customWidth="1"/>
  </cols>
  <sheetData>
    <row r="1" spans="1:16" ht="14.25" customHeight="1" x14ac:dyDescent="0.25">
      <c r="A1" s="1"/>
      <c r="B1" s="23"/>
      <c r="C1" s="2"/>
      <c r="D1" s="3"/>
      <c r="E1" s="360" t="s">
        <v>0</v>
      </c>
      <c r="F1" s="360"/>
      <c r="G1" s="360"/>
      <c r="H1" s="360"/>
      <c r="I1" s="360"/>
      <c r="J1" s="360"/>
      <c r="K1" s="360"/>
      <c r="P1" s="2"/>
    </row>
    <row r="2" spans="1:16" x14ac:dyDescent="0.25">
      <c r="A2" s="394" t="s">
        <v>123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3">
        <v>42640</v>
      </c>
      <c r="P2" s="393"/>
    </row>
    <row r="3" spans="1:16" ht="3.75" customHeight="1" thickBot="1" x14ac:dyDescent="0.3">
      <c r="A3" s="1"/>
      <c r="B3" s="4"/>
      <c r="C3" s="4"/>
      <c r="D3" s="4"/>
      <c r="E3" s="58"/>
      <c r="F3" s="58"/>
      <c r="G3" s="58"/>
      <c r="H3" s="58"/>
      <c r="I3" s="58"/>
      <c r="J3" s="5"/>
      <c r="K3" s="67"/>
      <c r="L3" s="68"/>
      <c r="M3" s="68"/>
      <c r="N3" s="68"/>
      <c r="O3" s="68"/>
      <c r="P3" s="4"/>
    </row>
    <row r="4" spans="1:16" s="7" customFormat="1" ht="10.5" customHeight="1" thickBot="1" x14ac:dyDescent="0.25">
      <c r="A4" s="397" t="s">
        <v>96</v>
      </c>
      <c r="B4" s="400" t="s">
        <v>1</v>
      </c>
      <c r="C4" s="429" t="s">
        <v>2</v>
      </c>
      <c r="D4" s="430"/>
      <c r="E4" s="441" t="s">
        <v>106</v>
      </c>
      <c r="F4" s="407" t="s">
        <v>158</v>
      </c>
      <c r="G4" s="378" t="s">
        <v>157</v>
      </c>
      <c r="H4" s="379"/>
      <c r="I4" s="380"/>
      <c r="J4" s="387" t="s">
        <v>163</v>
      </c>
      <c r="K4" s="384" t="s">
        <v>105</v>
      </c>
      <c r="L4" s="384"/>
      <c r="M4" s="384"/>
      <c r="N4" s="384"/>
      <c r="O4" s="384"/>
      <c r="P4" s="110">
        <f>O2</f>
        <v>42640</v>
      </c>
    </row>
    <row r="5" spans="1:16" s="7" customFormat="1" ht="20.25" customHeight="1" x14ac:dyDescent="0.2">
      <c r="A5" s="398"/>
      <c r="B5" s="401"/>
      <c r="C5" s="403" t="s">
        <v>3</v>
      </c>
      <c r="D5" s="405" t="s">
        <v>4</v>
      </c>
      <c r="E5" s="442"/>
      <c r="F5" s="408"/>
      <c r="G5" s="381"/>
      <c r="H5" s="382"/>
      <c r="I5" s="383"/>
      <c r="J5" s="388"/>
      <c r="K5" s="436" t="s">
        <v>3</v>
      </c>
      <c r="L5" s="376" t="s">
        <v>5</v>
      </c>
      <c r="M5" s="376" t="s">
        <v>6</v>
      </c>
      <c r="N5" s="376" t="s">
        <v>7</v>
      </c>
      <c r="O5" s="376" t="s">
        <v>8</v>
      </c>
      <c r="P5" s="431" t="s">
        <v>9</v>
      </c>
    </row>
    <row r="6" spans="1:16" s="7" customFormat="1" ht="21.75" customHeight="1" thickBot="1" x14ac:dyDescent="0.25">
      <c r="A6" s="399"/>
      <c r="B6" s="402"/>
      <c r="C6" s="404"/>
      <c r="D6" s="406"/>
      <c r="E6" s="442"/>
      <c r="F6" s="408"/>
      <c r="G6" s="97" t="s">
        <v>3</v>
      </c>
      <c r="H6" s="180" t="s">
        <v>107</v>
      </c>
      <c r="I6" s="181" t="s">
        <v>108</v>
      </c>
      <c r="J6" s="389"/>
      <c r="K6" s="404"/>
      <c r="L6" s="377"/>
      <c r="M6" s="377"/>
      <c r="N6" s="377"/>
      <c r="O6" s="377"/>
      <c r="P6" s="432"/>
    </row>
    <row r="7" spans="1:16" ht="12" customHeight="1" x14ac:dyDescent="0.25">
      <c r="A7" s="409" t="s">
        <v>10</v>
      </c>
      <c r="B7" s="24" t="s">
        <v>11</v>
      </c>
      <c r="C7" s="202">
        <v>826</v>
      </c>
      <c r="D7" s="125">
        <v>9</v>
      </c>
      <c r="E7" s="203">
        <v>717</v>
      </c>
      <c r="F7" s="204">
        <f>C7/E7*100</f>
        <v>115.20223152022315</v>
      </c>
      <c r="G7" s="205">
        <f>SUM(H7:I7)</f>
        <v>765</v>
      </c>
      <c r="H7" s="206">
        <v>689</v>
      </c>
      <c r="I7" s="207">
        <v>76</v>
      </c>
      <c r="J7" s="126">
        <f t="shared" ref="J7:J23" si="0">(C7/G7)*100</f>
        <v>107.97385620915033</v>
      </c>
      <c r="K7" s="74">
        <f>SUM(L7:O7)</f>
        <v>1115</v>
      </c>
      <c r="L7" s="75">
        <v>973</v>
      </c>
      <c r="M7" s="75">
        <v>11</v>
      </c>
      <c r="N7" s="75">
        <v>0</v>
      </c>
      <c r="O7" s="75">
        <v>131</v>
      </c>
      <c r="P7" s="127"/>
    </row>
    <row r="8" spans="1:16" ht="9" customHeight="1" x14ac:dyDescent="0.25">
      <c r="A8" s="410"/>
      <c r="B8" s="25" t="s">
        <v>12</v>
      </c>
      <c r="C8" s="208">
        <v>7</v>
      </c>
      <c r="D8" s="128"/>
      <c r="E8" s="209"/>
      <c r="F8" s="210"/>
      <c r="G8" s="211"/>
      <c r="H8" s="212"/>
      <c r="I8" s="213"/>
      <c r="J8" s="126"/>
      <c r="K8" s="76"/>
      <c r="L8" s="77"/>
      <c r="M8" s="77"/>
      <c r="N8" s="77"/>
      <c r="O8" s="77"/>
      <c r="P8" s="129"/>
    </row>
    <row r="9" spans="1:16" ht="12" customHeight="1" x14ac:dyDescent="0.25">
      <c r="A9" s="410" t="s">
        <v>13</v>
      </c>
      <c r="B9" s="26" t="s">
        <v>14</v>
      </c>
      <c r="C9" s="130">
        <v>902</v>
      </c>
      <c r="D9" s="131">
        <v>0</v>
      </c>
      <c r="E9" s="214">
        <v>1104</v>
      </c>
      <c r="F9" s="126">
        <f t="shared" ref="F9:F14" si="1">C9/E9*100</f>
        <v>81.70289855072464</v>
      </c>
      <c r="G9" s="215">
        <f>SUM(H9:I9)</f>
        <v>1104</v>
      </c>
      <c r="H9" s="212">
        <v>1104</v>
      </c>
      <c r="I9" s="213">
        <v>0</v>
      </c>
      <c r="J9" s="126">
        <f t="shared" si="0"/>
        <v>81.70289855072464</v>
      </c>
      <c r="K9" s="76">
        <f>SUM(L9:O9)</f>
        <v>1193</v>
      </c>
      <c r="L9" s="77">
        <v>1145</v>
      </c>
      <c r="M9" s="77">
        <v>48</v>
      </c>
      <c r="N9" s="77">
        <v>0</v>
      </c>
      <c r="O9" s="77">
        <v>0</v>
      </c>
      <c r="P9" s="129"/>
    </row>
    <row r="10" spans="1:16" ht="12" customHeight="1" x14ac:dyDescent="0.25">
      <c r="A10" s="410"/>
      <c r="B10" s="26" t="s">
        <v>110</v>
      </c>
      <c r="C10" s="130">
        <v>167</v>
      </c>
      <c r="D10" s="131">
        <v>0</v>
      </c>
      <c r="E10" s="214">
        <v>144</v>
      </c>
      <c r="F10" s="210">
        <f t="shared" si="1"/>
        <v>115.97222222222223</v>
      </c>
      <c r="G10" s="215">
        <f>SUM(H10:I10)</f>
        <v>144</v>
      </c>
      <c r="H10" s="212">
        <v>144</v>
      </c>
      <c r="I10" s="213">
        <v>0</v>
      </c>
      <c r="J10" s="126">
        <f t="shared" si="0"/>
        <v>115.97222222222223</v>
      </c>
      <c r="K10" s="76">
        <f t="shared" ref="K10:K27" si="2">SUM(L10:O10)</f>
        <v>256</v>
      </c>
      <c r="L10" s="77">
        <v>256</v>
      </c>
      <c r="M10" s="77">
        <v>0</v>
      </c>
      <c r="N10" s="77">
        <v>0</v>
      </c>
      <c r="O10" s="77">
        <v>0</v>
      </c>
      <c r="P10" s="129"/>
    </row>
    <row r="11" spans="1:16" ht="12" customHeight="1" x14ac:dyDescent="0.25">
      <c r="A11" s="385" t="s">
        <v>15</v>
      </c>
      <c r="B11" s="26" t="s">
        <v>27</v>
      </c>
      <c r="C11" s="130">
        <v>608</v>
      </c>
      <c r="D11" s="131">
        <v>1</v>
      </c>
      <c r="E11" s="130">
        <v>462</v>
      </c>
      <c r="F11" s="293">
        <f t="shared" si="1"/>
        <v>131.60173160173161</v>
      </c>
      <c r="G11" s="215">
        <f>SUM(H11:I11)</f>
        <v>489</v>
      </c>
      <c r="H11" s="212">
        <v>446</v>
      </c>
      <c r="I11" s="213">
        <v>43</v>
      </c>
      <c r="J11" s="126">
        <f t="shared" si="0"/>
        <v>124.33537832310839</v>
      </c>
      <c r="K11" s="76">
        <f t="shared" si="2"/>
        <v>862</v>
      </c>
      <c r="L11" s="77">
        <v>853</v>
      </c>
      <c r="M11" s="77">
        <v>9</v>
      </c>
      <c r="N11" s="77">
        <v>0</v>
      </c>
      <c r="O11" s="77">
        <v>0</v>
      </c>
      <c r="P11" s="129"/>
    </row>
    <row r="12" spans="1:16" ht="12" customHeight="1" x14ac:dyDescent="0.25">
      <c r="A12" s="386"/>
      <c r="B12" s="26" t="s">
        <v>92</v>
      </c>
      <c r="C12" s="130">
        <v>7</v>
      </c>
      <c r="D12" s="131">
        <v>0</v>
      </c>
      <c r="E12" s="130">
        <v>10</v>
      </c>
      <c r="F12" s="293">
        <f t="shared" si="1"/>
        <v>70</v>
      </c>
      <c r="G12" s="215">
        <f t="shared" ref="G12:G35" si="3">SUM(H12:I12)</f>
        <v>15</v>
      </c>
      <c r="H12" s="212">
        <v>0</v>
      </c>
      <c r="I12" s="213">
        <v>15</v>
      </c>
      <c r="J12" s="126">
        <f t="shared" si="0"/>
        <v>46.666666666666664</v>
      </c>
      <c r="K12" s="76">
        <f t="shared" si="2"/>
        <v>14</v>
      </c>
      <c r="L12" s="77">
        <v>14</v>
      </c>
      <c r="M12" s="77">
        <v>0</v>
      </c>
      <c r="N12" s="77">
        <v>0</v>
      </c>
      <c r="O12" s="77">
        <v>0</v>
      </c>
      <c r="P12" s="129"/>
    </row>
    <row r="13" spans="1:16" ht="12" customHeight="1" x14ac:dyDescent="0.25">
      <c r="A13" s="385" t="s">
        <v>16</v>
      </c>
      <c r="B13" s="26" t="s">
        <v>29</v>
      </c>
      <c r="C13" s="130">
        <v>1031</v>
      </c>
      <c r="D13" s="131">
        <v>0</v>
      </c>
      <c r="E13" s="214">
        <v>531</v>
      </c>
      <c r="F13" s="126">
        <f t="shared" si="1"/>
        <v>194.16195856873824</v>
      </c>
      <c r="G13" s="215">
        <f t="shared" si="3"/>
        <v>607</v>
      </c>
      <c r="H13" s="212">
        <v>490</v>
      </c>
      <c r="I13" s="213">
        <v>117</v>
      </c>
      <c r="J13" s="126">
        <f t="shared" si="0"/>
        <v>169.85172981878088</v>
      </c>
      <c r="K13" s="76">
        <f t="shared" si="2"/>
        <v>1217</v>
      </c>
      <c r="L13" s="77">
        <v>1191</v>
      </c>
      <c r="M13" s="77">
        <v>26</v>
      </c>
      <c r="N13" s="77">
        <v>0</v>
      </c>
      <c r="O13" s="77">
        <v>0</v>
      </c>
      <c r="P13" s="132"/>
    </row>
    <row r="14" spans="1:16" ht="12" customHeight="1" x14ac:dyDescent="0.25">
      <c r="A14" s="417"/>
      <c r="B14" s="26" t="s">
        <v>121</v>
      </c>
      <c r="C14" s="130">
        <v>80</v>
      </c>
      <c r="D14" s="131">
        <v>0</v>
      </c>
      <c r="E14" s="214">
        <v>84</v>
      </c>
      <c r="F14" s="126">
        <f t="shared" si="1"/>
        <v>95.238095238095227</v>
      </c>
      <c r="G14" s="215">
        <f t="shared" si="3"/>
        <v>96</v>
      </c>
      <c r="H14" s="212">
        <v>24</v>
      </c>
      <c r="I14" s="213">
        <v>72</v>
      </c>
      <c r="J14" s="126">
        <f t="shared" si="0"/>
        <v>83.333333333333343</v>
      </c>
      <c r="K14" s="353">
        <f t="shared" si="2"/>
        <v>84</v>
      </c>
      <c r="L14" s="355">
        <v>84</v>
      </c>
      <c r="M14" s="77">
        <v>0</v>
      </c>
      <c r="N14" s="77">
        <v>0</v>
      </c>
      <c r="O14" s="77">
        <v>0</v>
      </c>
      <c r="P14" s="133"/>
    </row>
    <row r="15" spans="1:16" ht="9.75" customHeight="1" x14ac:dyDescent="0.25">
      <c r="A15" s="386"/>
      <c r="B15" s="25" t="s">
        <v>12</v>
      </c>
      <c r="C15" s="208">
        <v>11</v>
      </c>
      <c r="D15" s="134">
        <v>0</v>
      </c>
      <c r="E15" s="214"/>
      <c r="F15" s="210"/>
      <c r="G15" s="211"/>
      <c r="H15" s="212"/>
      <c r="I15" s="213"/>
      <c r="J15" s="126"/>
      <c r="K15" s="76"/>
      <c r="L15" s="77"/>
      <c r="M15" s="77"/>
      <c r="N15" s="77"/>
      <c r="O15" s="77"/>
      <c r="P15" s="133"/>
    </row>
    <row r="16" spans="1:16" ht="12" customHeight="1" x14ac:dyDescent="0.25">
      <c r="A16" s="385" t="s">
        <v>18</v>
      </c>
      <c r="B16" s="26" t="s">
        <v>33</v>
      </c>
      <c r="C16" s="130">
        <v>619</v>
      </c>
      <c r="D16" s="131">
        <v>1</v>
      </c>
      <c r="E16" s="214">
        <v>359</v>
      </c>
      <c r="F16" s="126">
        <f t="shared" ref="F16:F23" si="4">C16/E16*100</f>
        <v>172.42339832869081</v>
      </c>
      <c r="G16" s="215">
        <f>SUM(H16:I16)</f>
        <v>452</v>
      </c>
      <c r="H16" s="212">
        <v>186</v>
      </c>
      <c r="I16" s="213">
        <v>266</v>
      </c>
      <c r="J16" s="126">
        <f>(C16/G16)*100</f>
        <v>136.94690265486727</v>
      </c>
      <c r="K16" s="76">
        <f t="shared" si="2"/>
        <v>672</v>
      </c>
      <c r="L16" s="77">
        <v>653</v>
      </c>
      <c r="M16" s="77">
        <v>19</v>
      </c>
      <c r="N16" s="77">
        <v>0</v>
      </c>
      <c r="O16" s="77">
        <v>0</v>
      </c>
      <c r="P16" s="129"/>
    </row>
    <row r="17" spans="1:16" ht="12" customHeight="1" x14ac:dyDescent="0.25">
      <c r="A17" s="386"/>
      <c r="B17" s="26" t="s">
        <v>110</v>
      </c>
      <c r="C17" s="130">
        <v>68</v>
      </c>
      <c r="D17" s="131">
        <v>0</v>
      </c>
      <c r="E17" s="214">
        <v>46</v>
      </c>
      <c r="F17" s="126">
        <f t="shared" si="4"/>
        <v>147.82608695652172</v>
      </c>
      <c r="G17" s="215">
        <f>SUM(H17:I17)</f>
        <v>68</v>
      </c>
      <c r="H17" s="212">
        <v>0</v>
      </c>
      <c r="I17" s="213">
        <v>68</v>
      </c>
      <c r="J17" s="126">
        <f>(C17/G17)*100</f>
        <v>100</v>
      </c>
      <c r="K17" s="76">
        <f t="shared" si="2"/>
        <v>71</v>
      </c>
      <c r="L17" s="77">
        <v>71</v>
      </c>
      <c r="M17" s="77">
        <v>0</v>
      </c>
      <c r="N17" s="77">
        <v>0</v>
      </c>
      <c r="O17" s="77">
        <v>0</v>
      </c>
      <c r="P17" s="129"/>
    </row>
    <row r="18" spans="1:16" ht="12" customHeight="1" x14ac:dyDescent="0.25">
      <c r="A18" s="385" t="s">
        <v>20</v>
      </c>
      <c r="B18" s="26" t="s">
        <v>35</v>
      </c>
      <c r="C18" s="130">
        <v>697</v>
      </c>
      <c r="D18" s="131">
        <v>0</v>
      </c>
      <c r="E18" s="130">
        <v>498</v>
      </c>
      <c r="F18" s="126">
        <f t="shared" si="4"/>
        <v>139.95983935742973</v>
      </c>
      <c r="G18" s="215">
        <f>SUM(H18:I18)</f>
        <v>498</v>
      </c>
      <c r="H18" s="212">
        <v>498</v>
      </c>
      <c r="I18" s="213">
        <v>0</v>
      </c>
      <c r="J18" s="126">
        <f>(C18/G18)*100</f>
        <v>139.95983935742973</v>
      </c>
      <c r="K18" s="76">
        <f t="shared" si="2"/>
        <v>769</v>
      </c>
      <c r="L18" s="77">
        <v>757</v>
      </c>
      <c r="M18" s="77">
        <v>12</v>
      </c>
      <c r="N18" s="77">
        <v>0</v>
      </c>
      <c r="O18" s="77">
        <v>0</v>
      </c>
      <c r="P18" s="106"/>
    </row>
    <row r="19" spans="1:16" ht="12" customHeight="1" x14ac:dyDescent="0.25">
      <c r="A19" s="386"/>
      <c r="B19" s="26" t="s">
        <v>93</v>
      </c>
      <c r="C19" s="130">
        <v>41</v>
      </c>
      <c r="D19" s="131">
        <v>0</v>
      </c>
      <c r="E19" s="130">
        <v>66</v>
      </c>
      <c r="F19" s="126">
        <f t="shared" si="4"/>
        <v>62.121212121212125</v>
      </c>
      <c r="G19" s="215">
        <f t="shared" si="3"/>
        <v>66</v>
      </c>
      <c r="H19" s="212">
        <v>66</v>
      </c>
      <c r="I19" s="213">
        <v>0</v>
      </c>
      <c r="J19" s="126">
        <f t="shared" si="0"/>
        <v>62.121212121212125</v>
      </c>
      <c r="K19" s="76">
        <f t="shared" si="2"/>
        <v>50</v>
      </c>
      <c r="L19" s="77">
        <v>50</v>
      </c>
      <c r="M19" s="77">
        <v>0</v>
      </c>
      <c r="N19" s="77">
        <v>0</v>
      </c>
      <c r="O19" s="77">
        <v>0</v>
      </c>
      <c r="P19" s="105"/>
    </row>
    <row r="20" spans="1:16" ht="12" customHeight="1" x14ac:dyDescent="0.25">
      <c r="A20" s="385" t="s">
        <v>22</v>
      </c>
      <c r="B20" s="26" t="s">
        <v>37</v>
      </c>
      <c r="C20" s="130">
        <v>805</v>
      </c>
      <c r="D20" s="131">
        <v>2</v>
      </c>
      <c r="E20" s="214">
        <v>540</v>
      </c>
      <c r="F20" s="126">
        <f t="shared" si="4"/>
        <v>149.07407407407408</v>
      </c>
      <c r="G20" s="215">
        <f t="shared" si="3"/>
        <v>704</v>
      </c>
      <c r="H20" s="212">
        <v>600</v>
      </c>
      <c r="I20" s="213">
        <v>104</v>
      </c>
      <c r="J20" s="126">
        <f t="shared" si="0"/>
        <v>114.34659090909092</v>
      </c>
      <c r="K20" s="76">
        <f t="shared" si="2"/>
        <v>1238</v>
      </c>
      <c r="L20" s="77">
        <v>1176</v>
      </c>
      <c r="M20" s="77">
        <v>62</v>
      </c>
      <c r="N20" s="77">
        <v>0</v>
      </c>
      <c r="O20" s="77">
        <v>0</v>
      </c>
      <c r="P20" s="129"/>
    </row>
    <row r="21" spans="1:16" ht="12" customHeight="1" x14ac:dyDescent="0.25">
      <c r="A21" s="386"/>
      <c r="B21" s="26" t="s">
        <v>38</v>
      </c>
      <c r="C21" s="130">
        <v>132</v>
      </c>
      <c r="D21" s="131">
        <v>2</v>
      </c>
      <c r="E21" s="214">
        <v>115</v>
      </c>
      <c r="F21" s="126">
        <f t="shared" si="4"/>
        <v>114.78260869565217</v>
      </c>
      <c r="G21" s="215">
        <f t="shared" si="3"/>
        <v>177</v>
      </c>
      <c r="H21" s="212">
        <v>64</v>
      </c>
      <c r="I21" s="213">
        <v>113</v>
      </c>
      <c r="J21" s="126">
        <f t="shared" si="0"/>
        <v>74.576271186440678</v>
      </c>
      <c r="K21" s="76">
        <f t="shared" si="2"/>
        <v>226</v>
      </c>
      <c r="L21" s="77">
        <v>226</v>
      </c>
      <c r="M21" s="77">
        <v>0</v>
      </c>
      <c r="N21" s="77">
        <v>0</v>
      </c>
      <c r="O21" s="77">
        <v>0</v>
      </c>
      <c r="P21" s="129"/>
    </row>
    <row r="22" spans="1:16" ht="12" customHeight="1" x14ac:dyDescent="0.25">
      <c r="A22" s="299" t="s">
        <v>24</v>
      </c>
      <c r="B22" s="26" t="s">
        <v>40</v>
      </c>
      <c r="C22" s="130">
        <v>1171</v>
      </c>
      <c r="D22" s="131">
        <v>1</v>
      </c>
      <c r="E22" s="214">
        <v>1214</v>
      </c>
      <c r="F22" s="126">
        <f t="shared" si="4"/>
        <v>96.457990115321252</v>
      </c>
      <c r="G22" s="215">
        <f>SUM(H22:I22)</f>
        <v>1239</v>
      </c>
      <c r="H22" s="212">
        <v>1194</v>
      </c>
      <c r="I22" s="213">
        <v>45</v>
      </c>
      <c r="J22" s="126">
        <f t="shared" si="0"/>
        <v>94.511702986279261</v>
      </c>
      <c r="K22" s="76">
        <f t="shared" si="2"/>
        <v>1430</v>
      </c>
      <c r="L22" s="77">
        <v>1402</v>
      </c>
      <c r="M22" s="77">
        <v>28</v>
      </c>
      <c r="N22" s="77">
        <v>0</v>
      </c>
      <c r="O22" s="77">
        <v>0</v>
      </c>
      <c r="P22" s="129"/>
    </row>
    <row r="23" spans="1:16" ht="12" customHeight="1" x14ac:dyDescent="0.25">
      <c r="A23" s="385" t="s">
        <v>25</v>
      </c>
      <c r="B23" s="26" t="s">
        <v>42</v>
      </c>
      <c r="C23" s="130">
        <v>1372</v>
      </c>
      <c r="D23" s="131">
        <v>8</v>
      </c>
      <c r="E23" s="214">
        <v>699</v>
      </c>
      <c r="F23" s="126">
        <f t="shared" si="4"/>
        <v>196.28040057224607</v>
      </c>
      <c r="G23" s="215">
        <f t="shared" si="3"/>
        <v>730</v>
      </c>
      <c r="H23" s="212">
        <v>666</v>
      </c>
      <c r="I23" s="213">
        <v>64</v>
      </c>
      <c r="J23" s="126">
        <f t="shared" si="0"/>
        <v>187.94520547945206</v>
      </c>
      <c r="K23" s="76">
        <f t="shared" si="2"/>
        <v>1610</v>
      </c>
      <c r="L23" s="77">
        <v>1610</v>
      </c>
      <c r="M23" s="77">
        <v>0</v>
      </c>
      <c r="N23" s="77">
        <v>0</v>
      </c>
      <c r="O23" s="77">
        <v>0</v>
      </c>
      <c r="P23" s="129"/>
    </row>
    <row r="24" spans="1:16" ht="9" customHeight="1" x14ac:dyDescent="0.25">
      <c r="A24" s="386"/>
      <c r="B24" s="25" t="s">
        <v>12</v>
      </c>
      <c r="C24" s="208">
        <v>0</v>
      </c>
      <c r="D24" s="134">
        <v>0</v>
      </c>
      <c r="E24" s="214"/>
      <c r="F24" s="210"/>
      <c r="G24" s="443"/>
      <c r="H24" s="444"/>
      <c r="I24" s="445"/>
      <c r="J24" s="126"/>
      <c r="K24" s="112"/>
      <c r="L24" s="77"/>
      <c r="M24" s="77"/>
      <c r="N24" s="77"/>
      <c r="O24" s="77"/>
      <c r="P24" s="135"/>
    </row>
    <row r="25" spans="1:16" ht="12" customHeight="1" x14ac:dyDescent="0.25">
      <c r="A25" s="299" t="s">
        <v>26</v>
      </c>
      <c r="B25" s="26" t="s">
        <v>44</v>
      </c>
      <c r="C25" s="130">
        <v>799</v>
      </c>
      <c r="D25" s="131">
        <v>0</v>
      </c>
      <c r="E25" s="214">
        <v>476</v>
      </c>
      <c r="F25" s="126">
        <f>C25/E25*100</f>
        <v>167.85714285714286</v>
      </c>
      <c r="G25" s="215">
        <f t="shared" si="3"/>
        <v>511</v>
      </c>
      <c r="H25" s="212">
        <v>463</v>
      </c>
      <c r="I25" s="213">
        <v>48</v>
      </c>
      <c r="J25" s="126">
        <f t="shared" ref="J25:J31" si="5">(C25/G25)*100</f>
        <v>156.36007827788649</v>
      </c>
      <c r="K25" s="76">
        <f t="shared" si="2"/>
        <v>937</v>
      </c>
      <c r="L25" s="77">
        <v>917</v>
      </c>
      <c r="M25" s="77">
        <v>20</v>
      </c>
      <c r="N25" s="77">
        <v>0</v>
      </c>
      <c r="O25" s="77">
        <v>0</v>
      </c>
      <c r="P25" s="129"/>
    </row>
    <row r="26" spans="1:16" ht="12" customHeight="1" x14ac:dyDescent="0.25">
      <c r="A26" s="299" t="s">
        <v>28</v>
      </c>
      <c r="B26" s="26" t="s">
        <v>46</v>
      </c>
      <c r="C26" s="130">
        <v>348</v>
      </c>
      <c r="D26" s="131">
        <v>0</v>
      </c>
      <c r="E26" s="214">
        <v>221</v>
      </c>
      <c r="F26" s="126">
        <f>C26/E26*100</f>
        <v>157.4660633484163</v>
      </c>
      <c r="G26" s="215">
        <f t="shared" si="3"/>
        <v>234</v>
      </c>
      <c r="H26" s="212">
        <v>197</v>
      </c>
      <c r="I26" s="213">
        <v>37</v>
      </c>
      <c r="J26" s="126">
        <f t="shared" si="5"/>
        <v>148.71794871794873</v>
      </c>
      <c r="K26" s="76">
        <f t="shared" si="2"/>
        <v>503</v>
      </c>
      <c r="L26" s="77">
        <v>447</v>
      </c>
      <c r="M26" s="77">
        <v>14</v>
      </c>
      <c r="N26" s="77">
        <v>42</v>
      </c>
      <c r="O26" s="77">
        <v>0</v>
      </c>
      <c r="P26" s="129"/>
    </row>
    <row r="27" spans="1:16" ht="12" customHeight="1" x14ac:dyDescent="0.25">
      <c r="A27" s="299" t="s">
        <v>30</v>
      </c>
      <c r="B27" s="26" t="s">
        <v>48</v>
      </c>
      <c r="C27" s="130">
        <v>487</v>
      </c>
      <c r="D27" s="131">
        <v>0</v>
      </c>
      <c r="E27" s="214">
        <v>405</v>
      </c>
      <c r="F27" s="126">
        <f>C27/E27*100</f>
        <v>120.24691358024691</v>
      </c>
      <c r="G27" s="215">
        <f>SUM(H27:I27)</f>
        <v>470</v>
      </c>
      <c r="H27" s="212">
        <v>360</v>
      </c>
      <c r="I27" s="213">
        <v>110</v>
      </c>
      <c r="J27" s="126">
        <f t="shared" si="5"/>
        <v>103.61702127659575</v>
      </c>
      <c r="K27" s="76">
        <f t="shared" si="2"/>
        <v>599</v>
      </c>
      <c r="L27" s="77">
        <v>587</v>
      </c>
      <c r="M27" s="77">
        <v>12</v>
      </c>
      <c r="N27" s="77">
        <v>0</v>
      </c>
      <c r="O27" s="77">
        <v>0</v>
      </c>
      <c r="P27" s="129"/>
    </row>
    <row r="28" spans="1:16" ht="12" customHeight="1" x14ac:dyDescent="0.25">
      <c r="A28" s="385" t="s">
        <v>32</v>
      </c>
      <c r="B28" s="26" t="s">
        <v>53</v>
      </c>
      <c r="C28" s="130">
        <v>1266</v>
      </c>
      <c r="D28" s="131">
        <v>8</v>
      </c>
      <c r="E28" s="214">
        <v>1063</v>
      </c>
      <c r="F28" s="126">
        <f>C28/E28*100</f>
        <v>119.09689557855128</v>
      </c>
      <c r="G28" s="215">
        <f t="shared" si="3"/>
        <v>1147</v>
      </c>
      <c r="H28" s="212">
        <v>1007</v>
      </c>
      <c r="I28" s="213">
        <v>140</v>
      </c>
      <c r="J28" s="126">
        <f t="shared" si="5"/>
        <v>110.37489102005232</v>
      </c>
      <c r="K28" s="76">
        <f>SUM(L28:O28)</f>
        <v>1701</v>
      </c>
      <c r="L28" s="77">
        <v>1685</v>
      </c>
      <c r="M28" s="77">
        <v>16</v>
      </c>
      <c r="N28" s="77">
        <v>0</v>
      </c>
      <c r="O28" s="77">
        <v>0</v>
      </c>
      <c r="P28" s="129"/>
    </row>
    <row r="29" spans="1:16" ht="12" customHeight="1" x14ac:dyDescent="0.25">
      <c r="A29" s="417"/>
      <c r="B29" s="26" t="s">
        <v>114</v>
      </c>
      <c r="C29" s="130">
        <v>29</v>
      </c>
      <c r="D29" s="131">
        <v>0</v>
      </c>
      <c r="E29" s="214">
        <v>31</v>
      </c>
      <c r="F29" s="126">
        <f>C29/E29*100</f>
        <v>93.548387096774192</v>
      </c>
      <c r="G29" s="215">
        <f t="shared" si="3"/>
        <v>56</v>
      </c>
      <c r="H29" s="212">
        <v>0</v>
      </c>
      <c r="I29" s="213">
        <v>56</v>
      </c>
      <c r="J29" s="126">
        <f t="shared" si="5"/>
        <v>51.785714285714292</v>
      </c>
      <c r="K29" s="76">
        <f>SUM(L29:O29)</f>
        <v>50</v>
      </c>
      <c r="L29" s="77">
        <v>0</v>
      </c>
      <c r="M29" s="77">
        <v>0</v>
      </c>
      <c r="N29" s="77">
        <v>50</v>
      </c>
      <c r="O29" s="77">
        <v>0</v>
      </c>
      <c r="P29" s="129"/>
    </row>
    <row r="30" spans="1:16" ht="10.5" customHeight="1" x14ac:dyDescent="0.25">
      <c r="A30" s="386"/>
      <c r="B30" s="27" t="s">
        <v>118</v>
      </c>
      <c r="C30" s="295">
        <v>1</v>
      </c>
      <c r="D30" s="131"/>
      <c r="E30" s="214"/>
      <c r="F30" s="126"/>
      <c r="G30" s="215"/>
      <c r="H30" s="212"/>
      <c r="I30" s="213"/>
      <c r="J30" s="126"/>
      <c r="K30" s="76"/>
      <c r="L30" s="77"/>
      <c r="M30" s="77"/>
      <c r="N30" s="77"/>
      <c r="O30" s="77"/>
      <c r="P30" s="129"/>
    </row>
    <row r="31" spans="1:16" ht="12" customHeight="1" x14ac:dyDescent="0.25">
      <c r="A31" s="385" t="s">
        <v>34</v>
      </c>
      <c r="B31" s="26" t="s">
        <v>57</v>
      </c>
      <c r="C31" s="130">
        <v>478</v>
      </c>
      <c r="D31" s="131">
        <v>1</v>
      </c>
      <c r="E31" s="214">
        <v>378</v>
      </c>
      <c r="F31" s="126">
        <f>C31/E31*100</f>
        <v>126.45502645502647</v>
      </c>
      <c r="G31" s="215">
        <f t="shared" si="3"/>
        <v>442</v>
      </c>
      <c r="H31" s="212">
        <v>303</v>
      </c>
      <c r="I31" s="213">
        <v>139</v>
      </c>
      <c r="J31" s="126">
        <f t="shared" si="5"/>
        <v>108.1447963800905</v>
      </c>
      <c r="K31" s="76">
        <f>SUM(L31:O31)</f>
        <v>574</v>
      </c>
      <c r="L31" s="77">
        <v>562</v>
      </c>
      <c r="M31" s="77">
        <v>6</v>
      </c>
      <c r="N31" s="77">
        <v>6</v>
      </c>
      <c r="O31" s="77">
        <v>0</v>
      </c>
      <c r="P31" s="136"/>
    </row>
    <row r="32" spans="1:16" ht="8.25" customHeight="1" x14ac:dyDescent="0.25">
      <c r="A32" s="386"/>
      <c r="B32" s="27" t="s">
        <v>118</v>
      </c>
      <c r="C32" s="216">
        <v>9</v>
      </c>
      <c r="D32" s="128"/>
      <c r="E32" s="209"/>
      <c r="F32" s="210"/>
      <c r="G32" s="211"/>
      <c r="H32" s="212"/>
      <c r="I32" s="213"/>
      <c r="J32" s="126"/>
      <c r="K32" s="76"/>
      <c r="L32" s="77"/>
      <c r="M32" s="77"/>
      <c r="N32" s="77"/>
      <c r="O32" s="77"/>
      <c r="P32" s="136"/>
    </row>
    <row r="33" spans="1:16" ht="12" customHeight="1" x14ac:dyDescent="0.25">
      <c r="A33" s="298" t="s">
        <v>36</v>
      </c>
      <c r="B33" s="26" t="s">
        <v>62</v>
      </c>
      <c r="C33" s="130">
        <v>626</v>
      </c>
      <c r="D33" s="131">
        <v>0</v>
      </c>
      <c r="E33" s="214">
        <v>410</v>
      </c>
      <c r="F33" s="126">
        <f t="shared" ref="F33:F38" si="6">C33/E33*100</f>
        <v>152.6829268292683</v>
      </c>
      <c r="G33" s="215">
        <f t="shared" si="3"/>
        <v>740</v>
      </c>
      <c r="H33" s="212">
        <v>203</v>
      </c>
      <c r="I33" s="213">
        <v>537</v>
      </c>
      <c r="J33" s="126">
        <f>(C33/G33)*100</f>
        <v>84.594594594594597</v>
      </c>
      <c r="K33" s="76">
        <f>SUM(L33:O33)</f>
        <v>773</v>
      </c>
      <c r="L33" s="77">
        <v>757</v>
      </c>
      <c r="M33" s="77">
        <v>16</v>
      </c>
      <c r="N33" s="77">
        <v>0</v>
      </c>
      <c r="O33" s="77">
        <v>0</v>
      </c>
      <c r="P33" s="136"/>
    </row>
    <row r="34" spans="1:16" ht="12" customHeight="1" x14ac:dyDescent="0.25">
      <c r="A34" s="385" t="s">
        <v>39</v>
      </c>
      <c r="B34" s="26" t="s">
        <v>66</v>
      </c>
      <c r="C34" s="130">
        <v>936</v>
      </c>
      <c r="D34" s="131">
        <v>0</v>
      </c>
      <c r="E34" s="214">
        <v>597</v>
      </c>
      <c r="F34" s="126">
        <f t="shared" si="6"/>
        <v>156.78391959798995</v>
      </c>
      <c r="G34" s="211">
        <f t="shared" si="3"/>
        <v>772</v>
      </c>
      <c r="H34" s="212">
        <v>345</v>
      </c>
      <c r="I34" s="213">
        <v>427</v>
      </c>
      <c r="J34" s="126">
        <f t="shared" ref="J34:J41" si="7">(C34/G34)*100</f>
        <v>121.24352331606218</v>
      </c>
      <c r="K34" s="76">
        <f t="shared" ref="K34:K43" si="8">SUM(L34:O34)</f>
        <v>1220</v>
      </c>
      <c r="L34" s="77">
        <v>1220</v>
      </c>
      <c r="M34" s="77">
        <v>0</v>
      </c>
      <c r="N34" s="77">
        <v>0</v>
      </c>
      <c r="O34" s="77">
        <v>0</v>
      </c>
      <c r="P34" s="136"/>
    </row>
    <row r="35" spans="1:16" ht="12" customHeight="1" thickBot="1" x14ac:dyDescent="0.3">
      <c r="A35" s="419"/>
      <c r="B35" s="160" t="s">
        <v>122</v>
      </c>
      <c r="C35" s="137">
        <v>82</v>
      </c>
      <c r="D35" s="138">
        <v>0</v>
      </c>
      <c r="E35" s="278">
        <v>176</v>
      </c>
      <c r="F35" s="139">
        <f t="shared" si="6"/>
        <v>46.590909090909086</v>
      </c>
      <c r="G35" s="279">
        <f t="shared" si="3"/>
        <v>294</v>
      </c>
      <c r="H35" s="280">
        <v>0</v>
      </c>
      <c r="I35" s="281">
        <v>294</v>
      </c>
      <c r="J35" s="139">
        <f t="shared" si="7"/>
        <v>27.89115646258503</v>
      </c>
      <c r="K35" s="78">
        <f t="shared" si="8"/>
        <v>200</v>
      </c>
      <c r="L35" s="79">
        <v>200</v>
      </c>
      <c r="M35" s="79">
        <v>0</v>
      </c>
      <c r="N35" s="79">
        <v>0</v>
      </c>
      <c r="O35" s="79">
        <v>0</v>
      </c>
      <c r="P35" s="140"/>
    </row>
    <row r="36" spans="1:16" ht="12" customHeight="1" x14ac:dyDescent="0.25">
      <c r="A36" s="200" t="s">
        <v>41</v>
      </c>
      <c r="B36" s="154" t="s">
        <v>151</v>
      </c>
      <c r="C36" s="338">
        <v>439</v>
      </c>
      <c r="D36" s="158">
        <v>3</v>
      </c>
      <c r="E36" s="320">
        <v>312</v>
      </c>
      <c r="F36" s="282">
        <f t="shared" si="6"/>
        <v>140.7051282051282</v>
      </c>
      <c r="G36" s="326">
        <f t="shared" ref="G36:G41" si="9">SUM(H36:I36)</f>
        <v>426</v>
      </c>
      <c r="H36" s="327">
        <v>198</v>
      </c>
      <c r="I36" s="328">
        <v>228</v>
      </c>
      <c r="J36" s="282">
        <f t="shared" si="7"/>
        <v>103.05164319248827</v>
      </c>
      <c r="K36" s="283">
        <f t="shared" si="8"/>
        <v>591</v>
      </c>
      <c r="L36" s="159">
        <v>574</v>
      </c>
      <c r="M36" s="159">
        <v>17</v>
      </c>
      <c r="N36" s="159">
        <v>0</v>
      </c>
      <c r="O36" s="159">
        <v>0</v>
      </c>
      <c r="P36" s="156"/>
    </row>
    <row r="37" spans="1:16" ht="12" customHeight="1" x14ac:dyDescent="0.25">
      <c r="A37" s="200" t="s">
        <v>43</v>
      </c>
      <c r="B37" s="154" t="s">
        <v>17</v>
      </c>
      <c r="C37" s="342">
        <v>378</v>
      </c>
      <c r="D37" s="145">
        <v>1</v>
      </c>
      <c r="E37" s="321">
        <v>247</v>
      </c>
      <c r="F37" s="282">
        <f t="shared" si="6"/>
        <v>153.03643724696357</v>
      </c>
      <c r="G37" s="330">
        <f t="shared" si="9"/>
        <v>501</v>
      </c>
      <c r="H37" s="331">
        <v>0</v>
      </c>
      <c r="I37" s="332">
        <v>501</v>
      </c>
      <c r="J37" s="282">
        <f>(C37/G37)*100</f>
        <v>75.449101796407177</v>
      </c>
      <c r="K37" s="283">
        <f>SUM(L37:O37)</f>
        <v>439</v>
      </c>
      <c r="L37" s="155">
        <v>432</v>
      </c>
      <c r="M37" s="155">
        <v>7</v>
      </c>
      <c r="N37" s="155">
        <v>0</v>
      </c>
      <c r="O37" s="155">
        <v>0</v>
      </c>
      <c r="P37" s="142"/>
    </row>
    <row r="38" spans="1:16" ht="12" customHeight="1" x14ac:dyDescent="0.25">
      <c r="A38" s="201" t="s">
        <v>45</v>
      </c>
      <c r="B38" s="28" t="s">
        <v>19</v>
      </c>
      <c r="C38" s="54">
        <v>439</v>
      </c>
      <c r="D38" s="109">
        <v>0</v>
      </c>
      <c r="E38" s="285">
        <v>332</v>
      </c>
      <c r="F38" s="141">
        <f t="shared" si="6"/>
        <v>132.22891566265059</v>
      </c>
      <c r="G38" s="329">
        <f t="shared" si="9"/>
        <v>572</v>
      </c>
      <c r="H38" s="182">
        <v>56</v>
      </c>
      <c r="I38" s="183">
        <v>516</v>
      </c>
      <c r="J38" s="141">
        <f t="shared" si="7"/>
        <v>76.748251748251747</v>
      </c>
      <c r="K38" s="80">
        <f t="shared" si="8"/>
        <v>512</v>
      </c>
      <c r="L38" s="81">
        <v>506</v>
      </c>
      <c r="M38" s="81">
        <v>6</v>
      </c>
      <c r="N38" s="81">
        <v>0</v>
      </c>
      <c r="O38" s="81">
        <v>0</v>
      </c>
      <c r="P38" s="142"/>
    </row>
    <row r="39" spans="1:16" ht="12" customHeight="1" x14ac:dyDescent="0.25">
      <c r="A39" s="201" t="s">
        <v>47</v>
      </c>
      <c r="B39" s="28" t="s">
        <v>21</v>
      </c>
      <c r="C39" s="54">
        <v>947</v>
      </c>
      <c r="D39" s="109">
        <v>1</v>
      </c>
      <c r="E39" s="285">
        <v>539</v>
      </c>
      <c r="F39" s="141">
        <f>C38/E38*100</f>
        <v>132.22891566265059</v>
      </c>
      <c r="G39" s="329">
        <f t="shared" si="9"/>
        <v>1174</v>
      </c>
      <c r="H39" s="182">
        <v>106</v>
      </c>
      <c r="I39" s="183">
        <v>1068</v>
      </c>
      <c r="J39" s="340">
        <f t="shared" si="7"/>
        <v>80.664395229982972</v>
      </c>
      <c r="K39" s="80">
        <f t="shared" si="8"/>
        <v>1209</v>
      </c>
      <c r="L39" s="81">
        <v>1209</v>
      </c>
      <c r="M39" s="81">
        <v>0</v>
      </c>
      <c r="N39" s="81">
        <v>0</v>
      </c>
      <c r="O39" s="81">
        <v>0</v>
      </c>
      <c r="P39" s="142"/>
    </row>
    <row r="40" spans="1:16" ht="12" customHeight="1" x14ac:dyDescent="0.25">
      <c r="A40" s="466" t="s">
        <v>49</v>
      </c>
      <c r="B40" s="28" t="s">
        <v>23</v>
      </c>
      <c r="C40" s="54">
        <v>557</v>
      </c>
      <c r="D40" s="109">
        <v>0</v>
      </c>
      <c r="E40" s="284">
        <v>278</v>
      </c>
      <c r="F40" s="141">
        <f>C39/E39*100</f>
        <v>175.69573283859</v>
      </c>
      <c r="G40" s="329">
        <f t="shared" si="9"/>
        <v>536</v>
      </c>
      <c r="H40" s="182">
        <v>15</v>
      </c>
      <c r="I40" s="183">
        <v>521</v>
      </c>
      <c r="J40" s="141">
        <f t="shared" si="7"/>
        <v>103.9179104477612</v>
      </c>
      <c r="K40" s="80">
        <f>SUM(L40:O40)</f>
        <v>574</v>
      </c>
      <c r="L40" s="81">
        <v>569</v>
      </c>
      <c r="M40" s="81">
        <v>5</v>
      </c>
      <c r="N40" s="81">
        <v>0</v>
      </c>
      <c r="O40" s="81">
        <v>0</v>
      </c>
      <c r="P40" s="142"/>
    </row>
    <row r="41" spans="1:16" ht="12" customHeight="1" x14ac:dyDescent="0.25">
      <c r="A41" s="466"/>
      <c r="B41" s="28" t="s">
        <v>92</v>
      </c>
      <c r="C41" s="54">
        <v>30</v>
      </c>
      <c r="D41" s="109">
        <v>0</v>
      </c>
      <c r="E41" s="285">
        <v>18</v>
      </c>
      <c r="F41" s="141">
        <f>C40/E40*100</f>
        <v>200.35971223021582</v>
      </c>
      <c r="G41" s="329">
        <f t="shared" si="9"/>
        <v>33</v>
      </c>
      <c r="H41" s="182">
        <v>0</v>
      </c>
      <c r="I41" s="183">
        <v>33</v>
      </c>
      <c r="J41" s="141">
        <f t="shared" si="7"/>
        <v>90.909090909090907</v>
      </c>
      <c r="K41" s="80">
        <f t="shared" si="8"/>
        <v>30</v>
      </c>
      <c r="L41" s="81">
        <v>30</v>
      </c>
      <c r="M41" s="81">
        <v>0</v>
      </c>
      <c r="N41" s="81">
        <v>0</v>
      </c>
      <c r="O41" s="81">
        <v>0</v>
      </c>
      <c r="P41" s="142"/>
    </row>
    <row r="42" spans="1:16" ht="9.75" customHeight="1" x14ac:dyDescent="0.25">
      <c r="A42" s="466"/>
      <c r="B42" s="30" t="s">
        <v>12</v>
      </c>
      <c r="C42" s="217">
        <v>0</v>
      </c>
      <c r="D42" s="143"/>
      <c r="E42" s="321"/>
      <c r="F42" s="324"/>
      <c r="G42" s="329"/>
      <c r="H42" s="182"/>
      <c r="I42" s="183"/>
      <c r="J42" s="141"/>
      <c r="K42" s="80"/>
      <c r="L42" s="81"/>
      <c r="M42" s="81"/>
      <c r="N42" s="81"/>
      <c r="O42" s="81"/>
      <c r="P42" s="218"/>
    </row>
    <row r="43" spans="1:16" ht="12" customHeight="1" x14ac:dyDescent="0.25">
      <c r="A43" s="361" t="s">
        <v>51</v>
      </c>
      <c r="B43" s="31" t="s">
        <v>112</v>
      </c>
      <c r="C43" s="54">
        <v>1318</v>
      </c>
      <c r="D43" s="109">
        <v>0</v>
      </c>
      <c r="E43" s="285">
        <v>661</v>
      </c>
      <c r="F43" s="141">
        <f>C43/E43*100</f>
        <v>199.39485627836609</v>
      </c>
      <c r="G43" s="329">
        <f>SUM(H43:I43)</f>
        <v>1379</v>
      </c>
      <c r="H43" s="182">
        <v>0</v>
      </c>
      <c r="I43" s="183">
        <v>1379</v>
      </c>
      <c r="J43" s="141">
        <f>(C43/G43)*100</f>
        <v>95.576504713560553</v>
      </c>
      <c r="K43" s="80">
        <f t="shared" si="8"/>
        <v>1380</v>
      </c>
      <c r="L43" s="81">
        <v>1372</v>
      </c>
      <c r="M43" s="81">
        <v>8</v>
      </c>
      <c r="N43" s="81">
        <v>0</v>
      </c>
      <c r="O43" s="81">
        <v>0</v>
      </c>
      <c r="P43" s="144"/>
    </row>
    <row r="44" spans="1:16" ht="9.75" customHeight="1" x14ac:dyDescent="0.25">
      <c r="A44" s="363"/>
      <c r="B44" s="32" t="s">
        <v>12</v>
      </c>
      <c r="C44" s="217">
        <v>0</v>
      </c>
      <c r="D44" s="145"/>
      <c r="E44" s="321"/>
      <c r="F44" s="324"/>
      <c r="G44" s="329"/>
      <c r="H44" s="182"/>
      <c r="I44" s="183"/>
      <c r="J44" s="141"/>
      <c r="K44" s="80"/>
      <c r="L44" s="82"/>
      <c r="M44" s="82"/>
      <c r="N44" s="82"/>
      <c r="O44" s="82"/>
      <c r="P44" s="142"/>
    </row>
    <row r="45" spans="1:16" ht="12" customHeight="1" x14ac:dyDescent="0.25">
      <c r="A45" s="361" t="s">
        <v>98</v>
      </c>
      <c r="B45" s="28" t="s">
        <v>103</v>
      </c>
      <c r="C45" s="54">
        <v>569</v>
      </c>
      <c r="D45" s="109">
        <v>0</v>
      </c>
      <c r="E45" s="285">
        <v>331</v>
      </c>
      <c r="F45" s="339">
        <f>C45/E45*100</f>
        <v>171.90332326283988</v>
      </c>
      <c r="G45" s="329">
        <f>SUM(H45:I45)</f>
        <v>584</v>
      </c>
      <c r="H45" s="182">
        <v>52</v>
      </c>
      <c r="I45" s="183">
        <v>532</v>
      </c>
      <c r="J45" s="339">
        <f>(C45/G45)*100</f>
        <v>97.43150684931507</v>
      </c>
      <c r="K45" s="80">
        <f>SUM(L45:O45)</f>
        <v>654</v>
      </c>
      <c r="L45" s="81">
        <v>642</v>
      </c>
      <c r="M45" s="81">
        <v>12</v>
      </c>
      <c r="N45" s="81">
        <v>0</v>
      </c>
      <c r="O45" s="81">
        <v>0</v>
      </c>
      <c r="P45" s="142"/>
    </row>
    <row r="46" spans="1:16" ht="12" customHeight="1" x14ac:dyDescent="0.25">
      <c r="A46" s="362"/>
      <c r="B46" s="31" t="s">
        <v>116</v>
      </c>
      <c r="C46" s="54">
        <v>21</v>
      </c>
      <c r="D46" s="109">
        <v>0</v>
      </c>
      <c r="E46" s="285">
        <v>18</v>
      </c>
      <c r="F46" s="339">
        <f>C46/E46*100</f>
        <v>116.66666666666667</v>
      </c>
      <c r="G46" s="329">
        <f>SUM(H46:I46)</f>
        <v>30</v>
      </c>
      <c r="H46" s="182">
        <v>0</v>
      </c>
      <c r="I46" s="183">
        <v>30</v>
      </c>
      <c r="J46" s="339">
        <f>(C46/G46)*100</f>
        <v>70</v>
      </c>
      <c r="K46" s="80">
        <f>SUM(L46:O46)</f>
        <v>26</v>
      </c>
      <c r="L46" s="81">
        <v>26</v>
      </c>
      <c r="M46" s="81">
        <v>0</v>
      </c>
      <c r="N46" s="81">
        <v>0</v>
      </c>
      <c r="O46" s="81">
        <v>0</v>
      </c>
      <c r="P46" s="142"/>
    </row>
    <row r="47" spans="1:16" ht="12" customHeight="1" x14ac:dyDescent="0.25">
      <c r="A47" s="362"/>
      <c r="B47" s="31" t="s">
        <v>117</v>
      </c>
      <c r="C47" s="54">
        <v>10</v>
      </c>
      <c r="D47" s="109">
        <v>0</v>
      </c>
      <c r="E47" s="285">
        <v>10</v>
      </c>
      <c r="F47" s="339">
        <f>C47/E47*100</f>
        <v>100</v>
      </c>
      <c r="G47" s="329">
        <f>SUM(H47:I47)</f>
        <v>10</v>
      </c>
      <c r="H47" s="182">
        <v>10</v>
      </c>
      <c r="I47" s="183">
        <v>0</v>
      </c>
      <c r="J47" s="339">
        <f>(C47/G47)*100</f>
        <v>100</v>
      </c>
      <c r="K47" s="80">
        <f>SUM(L47:O47)</f>
        <v>10</v>
      </c>
      <c r="L47" s="81">
        <v>10</v>
      </c>
      <c r="M47" s="81">
        <v>0</v>
      </c>
      <c r="N47" s="81">
        <v>0</v>
      </c>
      <c r="O47" s="81">
        <v>0</v>
      </c>
      <c r="P47" s="142"/>
    </row>
    <row r="48" spans="1:16" ht="12" customHeight="1" x14ac:dyDescent="0.25">
      <c r="A48" s="362"/>
      <c r="B48" s="31" t="s">
        <v>7</v>
      </c>
      <c r="C48" s="54">
        <v>7</v>
      </c>
      <c r="D48" s="109">
        <v>0</v>
      </c>
      <c r="E48" s="285">
        <v>6</v>
      </c>
      <c r="F48" s="339">
        <f>C48/E48*100</f>
        <v>116.66666666666667</v>
      </c>
      <c r="G48" s="329">
        <f>SUM(H48:I48)</f>
        <v>8</v>
      </c>
      <c r="H48" s="182">
        <v>0</v>
      </c>
      <c r="I48" s="183">
        <v>8</v>
      </c>
      <c r="J48" s="339">
        <f>(C48/G48)*100</f>
        <v>87.5</v>
      </c>
      <c r="K48" s="80">
        <f>SUM(L48:O48)</f>
        <v>8</v>
      </c>
      <c r="L48" s="81">
        <v>0</v>
      </c>
      <c r="M48" s="81">
        <v>0</v>
      </c>
      <c r="N48" s="81">
        <v>8</v>
      </c>
      <c r="O48" s="81">
        <v>0</v>
      </c>
      <c r="P48" s="142"/>
    </row>
    <row r="49" spans="1:16" ht="9" customHeight="1" x14ac:dyDescent="0.25">
      <c r="A49" s="363"/>
      <c r="B49" s="30" t="s">
        <v>12</v>
      </c>
      <c r="C49" s="217">
        <v>1</v>
      </c>
      <c r="D49" s="109"/>
      <c r="E49" s="285"/>
      <c r="F49" s="324"/>
      <c r="G49" s="329"/>
      <c r="H49" s="182"/>
      <c r="I49" s="183"/>
      <c r="J49" s="141"/>
      <c r="K49" s="80"/>
      <c r="L49" s="81"/>
      <c r="M49" s="81"/>
      <c r="N49" s="81"/>
      <c r="O49" s="81"/>
      <c r="P49" s="142"/>
    </row>
    <row r="50" spans="1:16" ht="12" customHeight="1" x14ac:dyDescent="0.25">
      <c r="A50" s="33" t="s">
        <v>167</v>
      </c>
      <c r="B50" s="28" t="s">
        <v>31</v>
      </c>
      <c r="C50" s="54">
        <v>706</v>
      </c>
      <c r="D50" s="109">
        <v>0</v>
      </c>
      <c r="E50" s="285">
        <v>611</v>
      </c>
      <c r="F50" s="141">
        <f>C50/E50*100</f>
        <v>115.54828150572831</v>
      </c>
      <c r="G50" s="329">
        <f>SUM(H50:I50)</f>
        <v>920</v>
      </c>
      <c r="H50" s="182">
        <v>0</v>
      </c>
      <c r="I50" s="183">
        <v>920</v>
      </c>
      <c r="J50" s="141">
        <f t="shared" ref="J50:J59" si="10">(C50/G50)*100</f>
        <v>76.739130434782609</v>
      </c>
      <c r="K50" s="80">
        <f>SUM(L50:O50)</f>
        <v>974</v>
      </c>
      <c r="L50" s="81">
        <v>960</v>
      </c>
      <c r="M50" s="81">
        <v>14</v>
      </c>
      <c r="N50" s="81">
        <v>0</v>
      </c>
      <c r="O50" s="81">
        <v>0</v>
      </c>
      <c r="P50" s="142"/>
    </row>
    <row r="51" spans="1:16" ht="12" customHeight="1" x14ac:dyDescent="0.25">
      <c r="A51" s="219">
        <v>25</v>
      </c>
      <c r="B51" s="356" t="s">
        <v>113</v>
      </c>
      <c r="C51" s="54">
        <v>461</v>
      </c>
      <c r="D51" s="109">
        <v>0</v>
      </c>
      <c r="E51" s="285">
        <v>456</v>
      </c>
      <c r="F51" s="354">
        <f>C51/E51*100</f>
        <v>101.09649122807018</v>
      </c>
      <c r="G51" s="329">
        <f>SUM(H51:I51)</f>
        <v>837</v>
      </c>
      <c r="H51" s="358">
        <v>0</v>
      </c>
      <c r="I51" s="108">
        <v>837</v>
      </c>
      <c r="J51" s="357">
        <f t="shared" si="10"/>
        <v>55.077658303464759</v>
      </c>
      <c r="K51" s="80">
        <f>SUM(L51:O51)</f>
        <v>502</v>
      </c>
      <c r="L51" s="81">
        <v>496</v>
      </c>
      <c r="M51" s="81">
        <v>6</v>
      </c>
      <c r="N51" s="81">
        <v>0</v>
      </c>
      <c r="O51" s="81">
        <v>0</v>
      </c>
      <c r="P51" s="108"/>
    </row>
    <row r="52" spans="1:16" ht="12" customHeight="1" x14ac:dyDescent="0.25">
      <c r="A52" s="361" t="s">
        <v>54</v>
      </c>
      <c r="B52" s="28" t="s">
        <v>50</v>
      </c>
      <c r="C52" s="54">
        <v>296</v>
      </c>
      <c r="D52" s="109">
        <v>0</v>
      </c>
      <c r="E52" s="285">
        <v>210</v>
      </c>
      <c r="F52" s="141">
        <f>C52/E52*100</f>
        <v>140.95238095238096</v>
      </c>
      <c r="G52" s="329">
        <f>SUM(H52:I52)</f>
        <v>333</v>
      </c>
      <c r="H52" s="182">
        <v>0</v>
      </c>
      <c r="I52" s="183">
        <v>333</v>
      </c>
      <c r="J52" s="141">
        <f t="shared" si="10"/>
        <v>88.888888888888886</v>
      </c>
      <c r="K52" s="80">
        <f t="shared" ref="K52:K70" si="11">SUM(L52:O52)</f>
        <v>331</v>
      </c>
      <c r="L52" s="81">
        <v>327</v>
      </c>
      <c r="M52" s="81">
        <v>4</v>
      </c>
      <c r="N52" s="81">
        <v>0</v>
      </c>
      <c r="O52" s="81">
        <v>0</v>
      </c>
      <c r="P52" s="142"/>
    </row>
    <row r="53" spans="1:16" ht="12" customHeight="1" x14ac:dyDescent="0.25">
      <c r="A53" s="363"/>
      <c r="B53" s="28" t="s">
        <v>94</v>
      </c>
      <c r="C53" s="54">
        <v>91</v>
      </c>
      <c r="D53" s="109">
        <v>0</v>
      </c>
      <c r="E53" s="285">
        <v>64</v>
      </c>
      <c r="F53" s="141">
        <f>C53/E53*100</f>
        <v>142.1875</v>
      </c>
      <c r="G53" s="329">
        <f t="shared" ref="G53:G72" si="12">SUM(H53:I53)</f>
        <v>145</v>
      </c>
      <c r="H53" s="182">
        <v>0</v>
      </c>
      <c r="I53" s="183">
        <v>145</v>
      </c>
      <c r="J53" s="141">
        <f t="shared" si="10"/>
        <v>62.758620689655174</v>
      </c>
      <c r="K53" s="80">
        <f t="shared" si="11"/>
        <v>123</v>
      </c>
      <c r="L53" s="81">
        <v>122</v>
      </c>
      <c r="M53" s="81">
        <v>1</v>
      </c>
      <c r="N53" s="81">
        <v>0</v>
      </c>
      <c r="O53" s="81">
        <v>0</v>
      </c>
      <c r="P53" s="142"/>
    </row>
    <row r="54" spans="1:16" ht="12" customHeight="1" x14ac:dyDescent="0.25">
      <c r="A54" s="361" t="s">
        <v>56</v>
      </c>
      <c r="B54" s="28" t="s">
        <v>52</v>
      </c>
      <c r="C54" s="54">
        <v>405</v>
      </c>
      <c r="D54" s="109">
        <v>0</v>
      </c>
      <c r="E54" s="285">
        <v>211</v>
      </c>
      <c r="F54" s="141">
        <f>C54/E54*100</f>
        <v>191.9431279620853</v>
      </c>
      <c r="G54" s="329">
        <f t="shared" ref="G54:G59" si="13">SUM(H54:I54)</f>
        <v>490</v>
      </c>
      <c r="H54" s="182">
        <v>0</v>
      </c>
      <c r="I54" s="183">
        <v>490</v>
      </c>
      <c r="J54" s="141">
        <f>(C54/G54)*100</f>
        <v>82.653061224489804</v>
      </c>
      <c r="K54" s="80">
        <f>SUM(L54:O54)</f>
        <v>447</v>
      </c>
      <c r="L54" s="81">
        <v>433</v>
      </c>
      <c r="M54" s="81">
        <v>14</v>
      </c>
      <c r="N54" s="81">
        <v>0</v>
      </c>
      <c r="O54" s="81">
        <v>0</v>
      </c>
      <c r="P54" s="142"/>
    </row>
    <row r="55" spans="1:16" ht="12" customHeight="1" x14ac:dyDescent="0.25">
      <c r="A55" s="362"/>
      <c r="B55" s="28" t="s">
        <v>119</v>
      </c>
      <c r="C55" s="54">
        <v>0</v>
      </c>
      <c r="D55" s="109">
        <v>0</v>
      </c>
      <c r="E55" s="285">
        <v>0</v>
      </c>
      <c r="F55" s="352">
        <v>0</v>
      </c>
      <c r="G55" s="329">
        <f t="shared" si="13"/>
        <v>0</v>
      </c>
      <c r="H55" s="182">
        <v>0</v>
      </c>
      <c r="I55" s="183">
        <v>0</v>
      </c>
      <c r="J55" s="141">
        <v>0</v>
      </c>
      <c r="K55" s="80">
        <f>SUM(L55:O55)</f>
        <v>0</v>
      </c>
      <c r="L55" s="81">
        <v>0</v>
      </c>
      <c r="M55" s="81">
        <v>0</v>
      </c>
      <c r="N55" s="81">
        <v>0</v>
      </c>
      <c r="O55" s="81">
        <v>0</v>
      </c>
      <c r="P55" s="142"/>
    </row>
    <row r="56" spans="1:16" ht="12" customHeight="1" x14ac:dyDescent="0.25">
      <c r="A56" s="362"/>
      <c r="B56" s="28" t="s">
        <v>177</v>
      </c>
      <c r="C56" s="54">
        <v>57</v>
      </c>
      <c r="D56" s="109">
        <v>0</v>
      </c>
      <c r="E56" s="285">
        <v>28</v>
      </c>
      <c r="F56" s="141">
        <f t="shared" ref="F56:F63" si="14">C56/E56*100</f>
        <v>203.57142857142856</v>
      </c>
      <c r="G56" s="329">
        <f t="shared" si="13"/>
        <v>59</v>
      </c>
      <c r="H56" s="182">
        <v>0</v>
      </c>
      <c r="I56" s="183">
        <v>59</v>
      </c>
      <c r="J56" s="141">
        <f>(C56/G56)*100</f>
        <v>96.610169491525426</v>
      </c>
      <c r="K56" s="80">
        <f>SUM(L56:O56)</f>
        <v>60</v>
      </c>
      <c r="L56" s="81">
        <v>60</v>
      </c>
      <c r="M56" s="81">
        <v>0</v>
      </c>
      <c r="N56" s="81">
        <v>0</v>
      </c>
      <c r="O56" s="81">
        <v>0</v>
      </c>
      <c r="P56" s="142"/>
    </row>
    <row r="57" spans="1:16" ht="12" customHeight="1" x14ac:dyDescent="0.25">
      <c r="A57" s="362"/>
      <c r="B57" s="28" t="s">
        <v>178</v>
      </c>
      <c r="C57" s="54">
        <v>87</v>
      </c>
      <c r="D57" s="109">
        <v>0</v>
      </c>
      <c r="E57" s="285">
        <v>63</v>
      </c>
      <c r="F57" s="141">
        <f t="shared" si="14"/>
        <v>138.0952380952381</v>
      </c>
      <c r="G57" s="329">
        <f t="shared" si="13"/>
        <v>92</v>
      </c>
      <c r="H57" s="182">
        <v>0</v>
      </c>
      <c r="I57" s="183">
        <v>92</v>
      </c>
      <c r="J57" s="141">
        <f>(C57/G57)*100</f>
        <v>94.565217391304344</v>
      </c>
      <c r="K57" s="80">
        <f>SUM(L57:O57)</f>
        <v>104</v>
      </c>
      <c r="L57" s="81">
        <v>104</v>
      </c>
      <c r="M57" s="81">
        <v>0</v>
      </c>
      <c r="N57" s="81">
        <v>0</v>
      </c>
      <c r="O57" s="81">
        <v>0</v>
      </c>
      <c r="P57" s="142"/>
    </row>
    <row r="58" spans="1:16" ht="12" customHeight="1" x14ac:dyDescent="0.25">
      <c r="A58" s="361" t="s">
        <v>58</v>
      </c>
      <c r="B58" s="29" t="s">
        <v>95</v>
      </c>
      <c r="C58" s="220">
        <v>984</v>
      </c>
      <c r="D58" s="109">
        <v>8</v>
      </c>
      <c r="E58" s="285">
        <v>612</v>
      </c>
      <c r="F58" s="354">
        <f t="shared" si="14"/>
        <v>160.78431372549019</v>
      </c>
      <c r="G58" s="330">
        <f t="shared" si="13"/>
        <v>1192</v>
      </c>
      <c r="H58" s="182">
        <v>277</v>
      </c>
      <c r="I58" s="183">
        <v>915</v>
      </c>
      <c r="J58" s="286">
        <f t="shared" si="10"/>
        <v>82.550335570469798</v>
      </c>
      <c r="K58" s="287">
        <f t="shared" si="11"/>
        <v>1182</v>
      </c>
      <c r="L58" s="81">
        <v>1177</v>
      </c>
      <c r="M58" s="81">
        <v>5</v>
      </c>
      <c r="N58" s="81">
        <v>0</v>
      </c>
      <c r="O58" s="81">
        <v>0</v>
      </c>
      <c r="P58" s="142"/>
    </row>
    <row r="59" spans="1:16" ht="12" customHeight="1" x14ac:dyDescent="0.25">
      <c r="A59" s="363"/>
      <c r="B59" s="29" t="s">
        <v>111</v>
      </c>
      <c r="C59" s="220">
        <v>559</v>
      </c>
      <c r="D59" s="109">
        <v>0</v>
      </c>
      <c r="E59" s="285">
        <v>272</v>
      </c>
      <c r="F59" s="354">
        <f t="shared" si="14"/>
        <v>205.51470588235296</v>
      </c>
      <c r="G59" s="330">
        <f t="shared" si="13"/>
        <v>594</v>
      </c>
      <c r="H59" s="182">
        <v>0</v>
      </c>
      <c r="I59" s="183">
        <v>594</v>
      </c>
      <c r="J59" s="286">
        <f t="shared" si="10"/>
        <v>94.107744107744111</v>
      </c>
      <c r="K59" s="287">
        <f t="shared" si="11"/>
        <v>586</v>
      </c>
      <c r="L59" s="81">
        <v>586</v>
      </c>
      <c r="M59" s="81">
        <v>0</v>
      </c>
      <c r="N59" s="81">
        <v>0</v>
      </c>
      <c r="O59" s="81">
        <v>0</v>
      </c>
      <c r="P59" s="142"/>
    </row>
    <row r="60" spans="1:16" ht="12" customHeight="1" x14ac:dyDescent="0.25">
      <c r="A60" s="201" t="s">
        <v>61</v>
      </c>
      <c r="B60" s="28" t="s">
        <v>115</v>
      </c>
      <c r="C60" s="54">
        <v>25</v>
      </c>
      <c r="D60" s="109">
        <v>0</v>
      </c>
      <c r="E60" s="285">
        <v>22</v>
      </c>
      <c r="F60" s="141">
        <f t="shared" si="14"/>
        <v>113.63636363636364</v>
      </c>
      <c r="G60" s="329">
        <f t="shared" si="12"/>
        <v>42</v>
      </c>
      <c r="H60" s="182">
        <v>0</v>
      </c>
      <c r="I60" s="183">
        <v>42</v>
      </c>
      <c r="J60" s="141">
        <f t="shared" ref="J60:J70" si="15">(C60/G60)*100</f>
        <v>59.523809523809526</v>
      </c>
      <c r="K60" s="80">
        <f t="shared" si="11"/>
        <v>36</v>
      </c>
      <c r="L60" s="81">
        <v>36</v>
      </c>
      <c r="M60" s="81">
        <v>0</v>
      </c>
      <c r="N60" s="81">
        <v>0</v>
      </c>
      <c r="O60" s="81">
        <v>0</v>
      </c>
      <c r="P60" s="142"/>
    </row>
    <row r="61" spans="1:16" ht="12" customHeight="1" x14ac:dyDescent="0.25">
      <c r="A61" s="201" t="s">
        <v>63</v>
      </c>
      <c r="B61" s="28" t="s">
        <v>55</v>
      </c>
      <c r="C61" s="54">
        <v>508</v>
      </c>
      <c r="D61" s="109">
        <v>0</v>
      </c>
      <c r="E61" s="285">
        <v>235</v>
      </c>
      <c r="F61" s="335">
        <f t="shared" si="14"/>
        <v>216.17021276595744</v>
      </c>
      <c r="G61" s="329">
        <f t="shared" si="12"/>
        <v>492</v>
      </c>
      <c r="H61" s="182">
        <v>40</v>
      </c>
      <c r="I61" s="183">
        <v>452</v>
      </c>
      <c r="J61" s="335">
        <f t="shared" si="15"/>
        <v>103.2520325203252</v>
      </c>
      <c r="K61" s="80">
        <f t="shared" si="11"/>
        <v>586</v>
      </c>
      <c r="L61" s="81">
        <v>568</v>
      </c>
      <c r="M61" s="81">
        <v>18</v>
      </c>
      <c r="N61" s="81">
        <v>0</v>
      </c>
      <c r="O61" s="81">
        <v>0</v>
      </c>
      <c r="P61" s="142"/>
    </row>
    <row r="62" spans="1:16" x14ac:dyDescent="0.25">
      <c r="A62" s="201" t="s">
        <v>64</v>
      </c>
      <c r="B62" s="108" t="s">
        <v>91</v>
      </c>
      <c r="C62" s="54">
        <v>474</v>
      </c>
      <c r="D62" s="109">
        <v>0</v>
      </c>
      <c r="E62" s="322">
        <v>230</v>
      </c>
      <c r="F62" s="141">
        <f t="shared" si="14"/>
        <v>206.08695652173913</v>
      </c>
      <c r="G62" s="329">
        <f t="shared" si="12"/>
        <v>487</v>
      </c>
      <c r="H62" s="182">
        <v>2</v>
      </c>
      <c r="I62" s="183">
        <v>485</v>
      </c>
      <c r="J62" s="141">
        <f t="shared" si="15"/>
        <v>97.330595482546201</v>
      </c>
      <c r="K62" s="80">
        <f t="shared" si="11"/>
        <v>511</v>
      </c>
      <c r="L62" s="81">
        <v>427</v>
      </c>
      <c r="M62" s="81">
        <v>14</v>
      </c>
      <c r="N62" s="81">
        <v>70</v>
      </c>
      <c r="O62" s="81">
        <v>0</v>
      </c>
      <c r="P62" s="107"/>
    </row>
    <row r="63" spans="1:16" ht="12" customHeight="1" x14ac:dyDescent="0.25">
      <c r="A63" s="198" t="s">
        <v>65</v>
      </c>
      <c r="B63" s="28" t="s">
        <v>159</v>
      </c>
      <c r="C63" s="54">
        <v>435</v>
      </c>
      <c r="D63" s="109">
        <v>0</v>
      </c>
      <c r="E63" s="285">
        <v>192</v>
      </c>
      <c r="F63" s="141">
        <f t="shared" si="14"/>
        <v>226.5625</v>
      </c>
      <c r="G63" s="329">
        <f t="shared" si="12"/>
        <v>238</v>
      </c>
      <c r="H63" s="182">
        <v>61</v>
      </c>
      <c r="I63" s="183">
        <v>177</v>
      </c>
      <c r="J63" s="141">
        <f>(C63/G63)*100</f>
        <v>182.77310924369746</v>
      </c>
      <c r="K63" s="80">
        <f t="shared" si="11"/>
        <v>440</v>
      </c>
      <c r="L63" s="81">
        <v>403</v>
      </c>
      <c r="M63" s="81">
        <v>5</v>
      </c>
      <c r="N63" s="81">
        <v>32</v>
      </c>
      <c r="O63" s="81">
        <v>0</v>
      </c>
      <c r="P63" s="142"/>
    </row>
    <row r="64" spans="1:16" ht="12" customHeight="1" x14ac:dyDescent="0.25">
      <c r="A64" s="361" t="s">
        <v>68</v>
      </c>
      <c r="B64" s="28" t="s">
        <v>59</v>
      </c>
      <c r="C64" s="54">
        <v>888</v>
      </c>
      <c r="D64" s="109">
        <v>2</v>
      </c>
      <c r="E64" s="391">
        <v>669</v>
      </c>
      <c r="F64" s="390">
        <f>(C64+C65)/E64*100</f>
        <v>136.92077727952167</v>
      </c>
      <c r="G64" s="329">
        <f t="shared" si="12"/>
        <v>1097</v>
      </c>
      <c r="H64" s="182">
        <v>100</v>
      </c>
      <c r="I64" s="183">
        <v>997</v>
      </c>
      <c r="J64" s="141">
        <f t="shared" si="15"/>
        <v>80.94804010938924</v>
      </c>
      <c r="K64" s="80">
        <f t="shared" si="11"/>
        <v>1119</v>
      </c>
      <c r="L64" s="81">
        <v>1042</v>
      </c>
      <c r="M64" s="81">
        <v>8</v>
      </c>
      <c r="N64" s="81">
        <v>46</v>
      </c>
      <c r="O64" s="81">
        <v>23</v>
      </c>
      <c r="P64" s="146" t="s">
        <v>60</v>
      </c>
    </row>
    <row r="65" spans="1:16" ht="12" customHeight="1" x14ac:dyDescent="0.25">
      <c r="A65" s="363"/>
      <c r="B65" s="28" t="s">
        <v>109</v>
      </c>
      <c r="C65" s="54">
        <v>28</v>
      </c>
      <c r="D65" s="109">
        <v>0</v>
      </c>
      <c r="E65" s="392"/>
      <c r="F65" s="390"/>
      <c r="G65" s="329">
        <f t="shared" si="12"/>
        <v>121</v>
      </c>
      <c r="H65" s="182">
        <v>0</v>
      </c>
      <c r="I65" s="183">
        <v>121</v>
      </c>
      <c r="J65" s="141">
        <f t="shared" si="15"/>
        <v>23.140495867768596</v>
      </c>
      <c r="K65" s="80">
        <f t="shared" si="11"/>
        <v>31</v>
      </c>
      <c r="L65" s="81">
        <v>31</v>
      </c>
      <c r="M65" s="81">
        <v>0</v>
      </c>
      <c r="N65" s="81">
        <v>0</v>
      </c>
      <c r="O65" s="81">
        <v>0</v>
      </c>
      <c r="P65" s="146" t="s">
        <v>60</v>
      </c>
    </row>
    <row r="66" spans="1:16" ht="12" customHeight="1" x14ac:dyDescent="0.25">
      <c r="A66" s="361" t="s">
        <v>70</v>
      </c>
      <c r="B66" s="28" t="s">
        <v>69</v>
      </c>
      <c r="C66" s="54">
        <v>346</v>
      </c>
      <c r="D66" s="109">
        <v>0</v>
      </c>
      <c r="E66" s="285">
        <v>222</v>
      </c>
      <c r="F66" s="339">
        <f>C66/E66*100</f>
        <v>155.85585585585585</v>
      </c>
      <c r="G66" s="329">
        <f>SUM(H66:I66)</f>
        <v>392</v>
      </c>
      <c r="H66" s="182">
        <v>33</v>
      </c>
      <c r="I66" s="183">
        <v>359</v>
      </c>
      <c r="J66" s="339">
        <f t="shared" si="15"/>
        <v>88.265306122448976</v>
      </c>
      <c r="K66" s="80">
        <f t="shared" si="11"/>
        <v>409</v>
      </c>
      <c r="L66" s="81">
        <v>383</v>
      </c>
      <c r="M66" s="81">
        <v>26</v>
      </c>
      <c r="N66" s="81">
        <v>0</v>
      </c>
      <c r="O66" s="81">
        <v>0</v>
      </c>
      <c r="P66" s="142"/>
    </row>
    <row r="67" spans="1:16" ht="12" customHeight="1" x14ac:dyDescent="0.25">
      <c r="A67" s="362"/>
      <c r="B67" s="28" t="s">
        <v>97</v>
      </c>
      <c r="C67" s="54">
        <v>273</v>
      </c>
      <c r="D67" s="109">
        <v>0</v>
      </c>
      <c r="E67" s="285">
        <v>166</v>
      </c>
      <c r="F67" s="339">
        <f>C67/E67*100</f>
        <v>164.45783132530121</v>
      </c>
      <c r="G67" s="329">
        <f>SUM(H67:I67)</f>
        <v>321</v>
      </c>
      <c r="H67" s="182">
        <v>2</v>
      </c>
      <c r="I67" s="183">
        <v>319</v>
      </c>
      <c r="J67" s="339">
        <f t="shared" si="15"/>
        <v>85.046728971962608</v>
      </c>
      <c r="K67" s="80">
        <f t="shared" si="11"/>
        <v>326</v>
      </c>
      <c r="L67" s="81">
        <v>326</v>
      </c>
      <c r="M67" s="81">
        <v>0</v>
      </c>
      <c r="N67" s="81">
        <v>0</v>
      </c>
      <c r="O67" s="81">
        <v>0</v>
      </c>
      <c r="P67" s="142"/>
    </row>
    <row r="68" spans="1:16" ht="12" customHeight="1" x14ac:dyDescent="0.25">
      <c r="A68" s="362"/>
      <c r="B68" s="31" t="s">
        <v>176</v>
      </c>
      <c r="C68" s="54">
        <v>0</v>
      </c>
      <c r="D68" s="109">
        <v>0</v>
      </c>
      <c r="E68" s="285">
        <v>20</v>
      </c>
      <c r="F68" s="339">
        <f>C68/E68*100</f>
        <v>0</v>
      </c>
      <c r="G68" s="329">
        <f>SUM(H68:I68)</f>
        <v>40</v>
      </c>
      <c r="H68" s="182">
        <v>0</v>
      </c>
      <c r="I68" s="183">
        <v>40</v>
      </c>
      <c r="J68" s="339">
        <f t="shared" si="15"/>
        <v>0</v>
      </c>
      <c r="K68" s="80">
        <f t="shared" si="11"/>
        <v>0</v>
      </c>
      <c r="L68" s="81">
        <v>0</v>
      </c>
      <c r="M68" s="81">
        <v>0</v>
      </c>
      <c r="N68" s="81">
        <v>0</v>
      </c>
      <c r="O68" s="81"/>
      <c r="P68" s="142"/>
    </row>
    <row r="69" spans="1:16" ht="7.5" customHeight="1" x14ac:dyDescent="0.25">
      <c r="A69" s="363"/>
      <c r="B69" s="30" t="s">
        <v>12</v>
      </c>
      <c r="C69" s="217">
        <v>2</v>
      </c>
      <c r="D69" s="109"/>
      <c r="E69" s="285"/>
      <c r="F69" s="141"/>
      <c r="G69" s="329"/>
      <c r="H69" s="182"/>
      <c r="I69" s="183"/>
      <c r="J69" s="141"/>
      <c r="K69" s="80"/>
      <c r="L69" s="81"/>
      <c r="M69" s="81"/>
      <c r="N69" s="81"/>
      <c r="O69" s="81"/>
      <c r="P69" s="142"/>
    </row>
    <row r="70" spans="1:16" ht="12" customHeight="1" x14ac:dyDescent="0.25">
      <c r="A70" s="467" t="s">
        <v>73</v>
      </c>
      <c r="B70" s="28" t="s">
        <v>71</v>
      </c>
      <c r="C70" s="54">
        <v>896</v>
      </c>
      <c r="D70" s="109">
        <v>0</v>
      </c>
      <c r="E70" s="285">
        <v>621</v>
      </c>
      <c r="F70" s="141">
        <f>C70/E70*100</f>
        <v>144.28341384863123</v>
      </c>
      <c r="G70" s="329">
        <f t="shared" si="12"/>
        <v>621</v>
      </c>
      <c r="H70" s="182">
        <v>621</v>
      </c>
      <c r="I70" s="183">
        <v>0</v>
      </c>
      <c r="J70" s="141">
        <f t="shared" si="15"/>
        <v>144.28341384863123</v>
      </c>
      <c r="K70" s="80">
        <f t="shared" si="11"/>
        <v>1017</v>
      </c>
      <c r="L70" s="81">
        <v>1010</v>
      </c>
      <c r="M70" s="81">
        <v>7</v>
      </c>
      <c r="N70" s="81">
        <v>0</v>
      </c>
      <c r="O70" s="81">
        <v>0</v>
      </c>
      <c r="P70" s="142"/>
    </row>
    <row r="71" spans="1:16" ht="9.75" customHeight="1" thickBot="1" x14ac:dyDescent="0.3">
      <c r="A71" s="468"/>
      <c r="B71" s="34" t="s">
        <v>12</v>
      </c>
      <c r="C71" s="221">
        <v>6</v>
      </c>
      <c r="D71" s="147"/>
      <c r="E71" s="323"/>
      <c r="F71" s="325"/>
      <c r="G71" s="222"/>
      <c r="H71" s="223"/>
      <c r="I71" s="149"/>
      <c r="J71" s="148"/>
      <c r="K71" s="83"/>
      <c r="L71" s="84"/>
      <c r="M71" s="84"/>
      <c r="N71" s="84"/>
      <c r="O71" s="84"/>
      <c r="P71" s="149"/>
    </row>
    <row r="72" spans="1:16" ht="12" customHeight="1" thickBot="1" x14ac:dyDescent="0.3">
      <c r="A72" s="370" t="s">
        <v>72</v>
      </c>
      <c r="B72" s="371"/>
      <c r="C72" s="70">
        <f>SUM(C7,C9:C14,C16:C23,C25:C29,C31,C33:C41,C43,C45:C48,C50:C68,C70)</f>
        <v>25811</v>
      </c>
      <c r="D72" s="70">
        <f>SUM(D7,D9:D14,D16:D23,D25:D31,D33:D41,D43,D45:D48,D50:D57,D58:D67,D70)</f>
        <v>48</v>
      </c>
      <c r="E72" s="70">
        <f>SUM(E7:E70)</f>
        <v>18002</v>
      </c>
      <c r="F72" s="224">
        <f>C72/E72*100</f>
        <v>143.37851349850018</v>
      </c>
      <c r="G72" s="225">
        <f t="shared" si="12"/>
        <v>25586</v>
      </c>
      <c r="H72" s="70">
        <f>SUM(H7,H9:H14,H16:H23,H25:H31,H33:H41,H43,H45:H47,H50:H57,H58:H70)</f>
        <v>10622</v>
      </c>
      <c r="I72" s="70">
        <f>SUM(I7,I9:I14,I16:I23,I25:I31,I33:I41,I43,I45:I48,I50:I57,I58:I70)</f>
        <v>14964</v>
      </c>
      <c r="J72" s="150">
        <f>(C72/G72)*100</f>
        <v>100.87938716485579</v>
      </c>
      <c r="K72" s="69">
        <f>SUM(L72:O72)</f>
        <v>31581</v>
      </c>
      <c r="L72" s="70">
        <f>SUM(L7,L9:L14,L16:L23,L25:L31,L33:L41,L43,L45:L47,L50:L57,L58:L70)</f>
        <v>30697</v>
      </c>
      <c r="M72" s="70">
        <f>SUM(M7,M9:M14,M16:M23,M25:M31,M33:M41,M43,M45:M48,M50:M57,M58:M70)</f>
        <v>476</v>
      </c>
      <c r="N72" s="70">
        <f>SUM(N7,N9:N14,N16:N23,N25:N31,N33:N41,N43,N45:N48,N50:N57,N58:N70)</f>
        <v>254</v>
      </c>
      <c r="O72" s="70">
        <f>SUM(O7,O9:O14,O16:O23,O25:O31,O33:O41,O43,O45:O48,O50:O57,O58:O70)</f>
        <v>154</v>
      </c>
      <c r="P72" s="151"/>
    </row>
    <row r="73" spans="1:16" ht="13.5" customHeight="1" thickBot="1" x14ac:dyDescent="0.3">
      <c r="A73" s="15"/>
      <c r="B73" s="16" t="s">
        <v>12</v>
      </c>
      <c r="C73" s="152">
        <f>SUM(C8,C15,C24,C30,C32,C42,C44,C49,C69,C71)</f>
        <v>37</v>
      </c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3"/>
    </row>
    <row r="74" spans="1:16" s="13" customFormat="1" ht="13.5" customHeight="1" x14ac:dyDescent="0.25">
      <c r="A74" s="63"/>
      <c r="B74" s="64"/>
      <c r="C74" s="20"/>
      <c r="D74" s="65"/>
      <c r="E74" s="65"/>
      <c r="F74" s="65"/>
      <c r="G74" s="65"/>
      <c r="H74" s="65"/>
      <c r="I74" s="65"/>
      <c r="J74" s="65"/>
      <c r="K74" s="71"/>
      <c r="L74" s="71"/>
      <c r="M74" s="71"/>
      <c r="N74" s="71"/>
      <c r="O74" s="71"/>
      <c r="P74" s="65"/>
    </row>
    <row r="75" spans="1:16" s="13" customFormat="1" ht="13.5" customHeight="1" thickBot="1" x14ac:dyDescent="0.3">
      <c r="A75" s="63"/>
      <c r="B75" s="64"/>
      <c r="C75" s="20"/>
      <c r="D75" s="65"/>
      <c r="E75" s="65"/>
      <c r="F75" s="65"/>
      <c r="G75" s="65"/>
      <c r="H75" s="65"/>
      <c r="I75" s="65"/>
      <c r="J75" s="65"/>
      <c r="K75" s="71"/>
      <c r="L75" s="71"/>
      <c r="M75" s="71"/>
      <c r="N75" s="71"/>
      <c r="O75" s="71"/>
      <c r="P75" s="65"/>
    </row>
    <row r="76" spans="1:16" s="6" customFormat="1" ht="12" customHeight="1" x14ac:dyDescent="0.2">
      <c r="A76" s="517" t="s">
        <v>96</v>
      </c>
      <c r="B76" s="414" t="s">
        <v>1</v>
      </c>
      <c r="C76" s="446" t="s">
        <v>2</v>
      </c>
      <c r="D76" s="447"/>
      <c r="E76" s="433" t="s">
        <v>106</v>
      </c>
      <c r="F76" s="503" t="s">
        <v>158</v>
      </c>
      <c r="G76" s="423" t="s">
        <v>168</v>
      </c>
      <c r="H76" s="424"/>
      <c r="I76" s="425"/>
      <c r="J76" s="520" t="s">
        <v>164</v>
      </c>
      <c r="K76" s="439" t="s">
        <v>105</v>
      </c>
      <c r="L76" s="440"/>
      <c r="M76" s="440"/>
      <c r="N76" s="440"/>
      <c r="O76" s="440"/>
      <c r="P76" s="157">
        <f>P4</f>
        <v>42640</v>
      </c>
    </row>
    <row r="77" spans="1:16" s="6" customFormat="1" ht="24.75" customHeight="1" x14ac:dyDescent="0.2">
      <c r="A77" s="518"/>
      <c r="B77" s="415"/>
      <c r="C77" s="366" t="s">
        <v>3</v>
      </c>
      <c r="D77" s="368" t="s">
        <v>4</v>
      </c>
      <c r="E77" s="434"/>
      <c r="F77" s="504"/>
      <c r="G77" s="426"/>
      <c r="H77" s="427"/>
      <c r="I77" s="428"/>
      <c r="J77" s="521"/>
      <c r="K77" s="366" t="s">
        <v>3</v>
      </c>
      <c r="L77" s="374" t="s">
        <v>5</v>
      </c>
      <c r="M77" s="491" t="s">
        <v>6</v>
      </c>
      <c r="N77" s="491" t="s">
        <v>7</v>
      </c>
      <c r="O77" s="374" t="s">
        <v>8</v>
      </c>
      <c r="P77" s="437" t="s">
        <v>9</v>
      </c>
    </row>
    <row r="78" spans="1:16" s="6" customFormat="1" ht="19.5" customHeight="1" thickBot="1" x14ac:dyDescent="0.25">
      <c r="A78" s="519"/>
      <c r="B78" s="416"/>
      <c r="C78" s="367"/>
      <c r="D78" s="369"/>
      <c r="E78" s="435"/>
      <c r="F78" s="505"/>
      <c r="G78" s="226" t="s">
        <v>3</v>
      </c>
      <c r="H78" s="227" t="s">
        <v>107</v>
      </c>
      <c r="I78" s="249" t="s">
        <v>108</v>
      </c>
      <c r="J78" s="522"/>
      <c r="K78" s="367"/>
      <c r="L78" s="375"/>
      <c r="M78" s="492"/>
      <c r="N78" s="492"/>
      <c r="O78" s="375"/>
      <c r="P78" s="438"/>
    </row>
    <row r="79" spans="1:16" ht="12" customHeight="1" x14ac:dyDescent="0.25">
      <c r="A79" s="167" t="s">
        <v>160</v>
      </c>
      <c r="B79" s="168" t="s">
        <v>148</v>
      </c>
      <c r="C79" s="228">
        <v>274</v>
      </c>
      <c r="D79" s="169">
        <v>74</v>
      </c>
      <c r="E79" s="258">
        <v>504</v>
      </c>
      <c r="F79" s="259">
        <f>C79/E79*100</f>
        <v>54.36507936507936</v>
      </c>
      <c r="G79" s="228">
        <f>SUM(H79:I79)</f>
        <v>504</v>
      </c>
      <c r="H79" s="260">
        <v>504</v>
      </c>
      <c r="I79" s="261">
        <v>0</v>
      </c>
      <c r="J79" s="262">
        <f>(C79/G79)*100</f>
        <v>54.36507936507936</v>
      </c>
      <c r="K79" s="263">
        <f t="shared" ref="K79:K86" si="16">SUM(L79:O79)</f>
        <v>477</v>
      </c>
      <c r="L79" s="170">
        <v>466</v>
      </c>
      <c r="M79" s="170">
        <v>11</v>
      </c>
      <c r="N79" s="170">
        <v>0</v>
      </c>
      <c r="O79" s="170">
        <v>0</v>
      </c>
      <c r="P79" s="171"/>
    </row>
    <row r="80" spans="1:16" ht="12" customHeight="1" thickBot="1" x14ac:dyDescent="0.3">
      <c r="A80" s="172">
        <v>37</v>
      </c>
      <c r="B80" s="173" t="s">
        <v>149</v>
      </c>
      <c r="C80" s="229">
        <v>257</v>
      </c>
      <c r="D80" s="174">
        <v>98</v>
      </c>
      <c r="E80" s="264">
        <v>278</v>
      </c>
      <c r="F80" s="265">
        <f>C80/E80*100</f>
        <v>92.446043165467628</v>
      </c>
      <c r="G80" s="266">
        <f>SUM(H80:I80)</f>
        <v>278</v>
      </c>
      <c r="H80" s="267">
        <v>278</v>
      </c>
      <c r="I80" s="268">
        <v>0</v>
      </c>
      <c r="J80" s="269">
        <f>(C80/G80)*100</f>
        <v>92.446043165467628</v>
      </c>
      <c r="K80" s="270">
        <f t="shared" si="16"/>
        <v>353</v>
      </c>
      <c r="L80" s="175">
        <v>317</v>
      </c>
      <c r="M80" s="175">
        <v>12</v>
      </c>
      <c r="N80" s="175">
        <v>24</v>
      </c>
      <c r="O80" s="175">
        <v>0</v>
      </c>
      <c r="P80" s="176" t="s">
        <v>67</v>
      </c>
    </row>
    <row r="81" spans="1:16" ht="12" customHeight="1" thickBot="1" x14ac:dyDescent="0.3">
      <c r="A81" s="460" t="s">
        <v>127</v>
      </c>
      <c r="B81" s="461"/>
      <c r="C81" s="161">
        <f>SUM(C79:C80)</f>
        <v>531</v>
      </c>
      <c r="D81" s="162">
        <f>SUM(D79:D80)</f>
        <v>172</v>
      </c>
      <c r="E81" s="161">
        <f>SUM(E79:E80)</f>
        <v>782</v>
      </c>
      <c r="F81" s="230">
        <f>C81/E81*100</f>
        <v>67.902813299232733</v>
      </c>
      <c r="G81" s="231">
        <f>SUM(H81:I81)</f>
        <v>782</v>
      </c>
      <c r="H81" s="161">
        <f>SUM(H79:H80)</f>
        <v>782</v>
      </c>
      <c r="I81" s="161">
        <f>SUM(I79:I80)</f>
        <v>0</v>
      </c>
      <c r="J81" s="163">
        <f>(C81/G81)*100</f>
        <v>67.902813299232733</v>
      </c>
      <c r="K81" s="164">
        <f t="shared" si="16"/>
        <v>830</v>
      </c>
      <c r="L81" s="165">
        <f>SUM(L79:L80)</f>
        <v>783</v>
      </c>
      <c r="M81" s="165">
        <f>SUM(M79:M80)</f>
        <v>23</v>
      </c>
      <c r="N81" s="165">
        <f>SUM(N79:N80)</f>
        <v>24</v>
      </c>
      <c r="O81" s="165">
        <f>SUM(O79:O80)</f>
        <v>0</v>
      </c>
      <c r="P81" s="166"/>
    </row>
    <row r="82" spans="1:16" ht="12" customHeight="1" x14ac:dyDescent="0.25">
      <c r="A82" s="395" t="s">
        <v>96</v>
      </c>
      <c r="B82" s="499" t="s">
        <v>1</v>
      </c>
      <c r="C82" s="510" t="s">
        <v>2</v>
      </c>
      <c r="D82" s="511"/>
      <c r="E82" s="364" t="s">
        <v>179</v>
      </c>
      <c r="F82" s="364"/>
      <c r="G82" s="364"/>
      <c r="H82" s="364"/>
      <c r="I82" s="364"/>
      <c r="J82" s="484" t="s">
        <v>165</v>
      </c>
      <c r="K82" s="486" t="s">
        <v>105</v>
      </c>
      <c r="L82" s="486"/>
      <c r="M82" s="486"/>
      <c r="N82" s="486"/>
      <c r="O82" s="486"/>
      <c r="P82" s="111">
        <f>P4</f>
        <v>42640</v>
      </c>
    </row>
    <row r="83" spans="1:16" ht="43.5" customHeight="1" thickBot="1" x14ac:dyDescent="0.3">
      <c r="A83" s="396"/>
      <c r="B83" s="500"/>
      <c r="C83" s="44" t="s">
        <v>3</v>
      </c>
      <c r="D83" s="45" t="s">
        <v>4</v>
      </c>
      <c r="E83" s="365"/>
      <c r="F83" s="365"/>
      <c r="G83" s="365"/>
      <c r="H83" s="365"/>
      <c r="I83" s="365"/>
      <c r="J83" s="485"/>
      <c r="K83" s="46" t="s">
        <v>3</v>
      </c>
      <c r="L83" s="47" t="s">
        <v>5</v>
      </c>
      <c r="M83" s="47" t="s">
        <v>6</v>
      </c>
      <c r="N83" s="47" t="s">
        <v>7</v>
      </c>
      <c r="O83" s="47" t="s">
        <v>169</v>
      </c>
      <c r="P83" s="48" t="s">
        <v>9</v>
      </c>
    </row>
    <row r="84" spans="1:16" ht="12" customHeight="1" x14ac:dyDescent="0.25">
      <c r="A84" s="49" t="s">
        <v>74</v>
      </c>
      <c r="B84" s="37" t="s">
        <v>87</v>
      </c>
      <c r="C84" s="232">
        <v>90</v>
      </c>
      <c r="D84" s="272">
        <v>0</v>
      </c>
      <c r="E84" s="346">
        <v>141</v>
      </c>
      <c r="F84" s="347">
        <f>C84/E84*100</f>
        <v>63.829787234042556</v>
      </c>
      <c r="G84" s="344"/>
      <c r="H84" s="271">
        <v>0</v>
      </c>
      <c r="I84" s="272">
        <v>0</v>
      </c>
      <c r="J84" s="273">
        <v>0</v>
      </c>
      <c r="K84" s="274">
        <f t="shared" si="16"/>
        <v>141</v>
      </c>
      <c r="L84" s="85">
        <v>135</v>
      </c>
      <c r="M84" s="85">
        <v>6</v>
      </c>
      <c r="N84" s="85">
        <v>0</v>
      </c>
      <c r="O84" s="85">
        <v>0</v>
      </c>
      <c r="P84" s="50"/>
    </row>
    <row r="85" spans="1:16" ht="12" customHeight="1" x14ac:dyDescent="0.25">
      <c r="A85" s="42" t="s">
        <v>75</v>
      </c>
      <c r="B85" s="40" t="s">
        <v>88</v>
      </c>
      <c r="C85" s="116">
        <v>130</v>
      </c>
      <c r="D85" s="235">
        <v>0</v>
      </c>
      <c r="E85" s="348">
        <v>164</v>
      </c>
      <c r="F85" s="117">
        <f>C85/E85*100</f>
        <v>79.268292682926827</v>
      </c>
      <c r="G85" s="345"/>
      <c r="H85" s="234">
        <v>0</v>
      </c>
      <c r="I85" s="235">
        <v>0</v>
      </c>
      <c r="J85" s="118">
        <v>0</v>
      </c>
      <c r="K85" s="86">
        <f t="shared" si="16"/>
        <v>144</v>
      </c>
      <c r="L85" s="87">
        <v>130</v>
      </c>
      <c r="M85" s="87">
        <v>0</v>
      </c>
      <c r="N85" s="87">
        <v>0</v>
      </c>
      <c r="O85" s="87">
        <v>14</v>
      </c>
      <c r="P85" s="43"/>
    </row>
    <row r="86" spans="1:16" ht="12" customHeight="1" x14ac:dyDescent="0.25">
      <c r="A86" s="508" t="s">
        <v>76</v>
      </c>
      <c r="B86" s="40" t="s">
        <v>89</v>
      </c>
      <c r="C86" s="116">
        <v>425</v>
      </c>
      <c r="D86" s="235">
        <v>4</v>
      </c>
      <c r="E86" s="348">
        <v>527</v>
      </c>
      <c r="F86" s="117">
        <f>C86/E86*100</f>
        <v>80.645161290322577</v>
      </c>
      <c r="G86" s="345"/>
      <c r="H86" s="234">
        <v>0</v>
      </c>
      <c r="I86" s="235">
        <v>0</v>
      </c>
      <c r="J86" s="118">
        <v>0</v>
      </c>
      <c r="K86" s="86">
        <f t="shared" si="16"/>
        <v>527</v>
      </c>
      <c r="L86" s="87">
        <v>527</v>
      </c>
      <c r="M86" s="87">
        <v>0</v>
      </c>
      <c r="N86" s="87">
        <v>0</v>
      </c>
      <c r="O86" s="87">
        <v>0</v>
      </c>
      <c r="P86" s="43"/>
    </row>
    <row r="87" spans="1:16" ht="9.75" customHeight="1" x14ac:dyDescent="0.25">
      <c r="A87" s="509"/>
      <c r="B87" s="38" t="s">
        <v>12</v>
      </c>
      <c r="C87" s="119">
        <v>0</v>
      </c>
      <c r="D87" s="343">
        <v>0</v>
      </c>
      <c r="E87" s="348"/>
      <c r="F87" s="117"/>
      <c r="G87" s="233"/>
      <c r="H87" s="234"/>
      <c r="I87" s="235"/>
      <c r="J87" s="118"/>
      <c r="K87" s="86"/>
      <c r="L87" s="87"/>
      <c r="M87" s="87"/>
      <c r="N87" s="87"/>
      <c r="O87" s="87"/>
      <c r="P87" s="41"/>
    </row>
    <row r="88" spans="1:16" ht="12" customHeight="1" x14ac:dyDescent="0.25">
      <c r="A88" s="51" t="s">
        <v>77</v>
      </c>
      <c r="B88" s="40" t="s">
        <v>90</v>
      </c>
      <c r="C88" s="116">
        <v>77</v>
      </c>
      <c r="D88" s="235">
        <v>2</v>
      </c>
      <c r="E88" s="348">
        <v>120</v>
      </c>
      <c r="F88" s="349">
        <f>C88/E88*100</f>
        <v>64.166666666666671</v>
      </c>
      <c r="G88" s="233"/>
      <c r="H88" s="234">
        <v>0</v>
      </c>
      <c r="I88" s="292">
        <v>0</v>
      </c>
      <c r="J88" s="118">
        <v>0</v>
      </c>
      <c r="K88" s="86">
        <f>SUM(L88:O88)</f>
        <v>110</v>
      </c>
      <c r="L88" s="87">
        <v>110</v>
      </c>
      <c r="M88" s="87">
        <v>0</v>
      </c>
      <c r="N88" s="87">
        <v>0</v>
      </c>
      <c r="O88" s="87">
        <v>0</v>
      </c>
      <c r="P88" s="39"/>
    </row>
    <row r="89" spans="1:16" ht="12" customHeight="1" x14ac:dyDescent="0.25">
      <c r="A89" s="42" t="s">
        <v>78</v>
      </c>
      <c r="B89" s="40" t="s">
        <v>162</v>
      </c>
      <c r="C89" s="116">
        <v>137</v>
      </c>
      <c r="D89" s="235">
        <v>1</v>
      </c>
      <c r="E89" s="348">
        <v>202</v>
      </c>
      <c r="F89" s="349">
        <f>C89/E89*100</f>
        <v>67.821782178217831</v>
      </c>
      <c r="G89" s="233"/>
      <c r="H89" s="234">
        <v>0</v>
      </c>
      <c r="I89" s="235">
        <v>0</v>
      </c>
      <c r="J89" s="118">
        <v>0</v>
      </c>
      <c r="K89" s="86">
        <f>SUM(L89:O89)</f>
        <v>237</v>
      </c>
      <c r="L89" s="87">
        <v>205</v>
      </c>
      <c r="M89" s="87">
        <v>0</v>
      </c>
      <c r="N89" s="87">
        <v>0</v>
      </c>
      <c r="O89" s="87">
        <v>32</v>
      </c>
      <c r="P89" s="39"/>
    </row>
    <row r="90" spans="1:16" ht="12" customHeight="1" thickBot="1" x14ac:dyDescent="0.3">
      <c r="A90" s="199" t="s">
        <v>80</v>
      </c>
      <c r="B90" s="100" t="s">
        <v>120</v>
      </c>
      <c r="C90" s="236">
        <v>71</v>
      </c>
      <c r="D90" s="276">
        <v>2</v>
      </c>
      <c r="E90" s="350">
        <v>160</v>
      </c>
      <c r="F90" s="351">
        <f>C90/E90*100</f>
        <v>44.375</v>
      </c>
      <c r="G90" s="237"/>
      <c r="H90" s="275">
        <v>0</v>
      </c>
      <c r="I90" s="276">
        <v>0</v>
      </c>
      <c r="J90" s="277">
        <v>0</v>
      </c>
      <c r="K90" s="86">
        <f>SUM(L90:O90)</f>
        <v>204</v>
      </c>
      <c r="L90" s="101">
        <v>204</v>
      </c>
      <c r="M90" s="101">
        <v>0</v>
      </c>
      <c r="N90" s="101">
        <v>0</v>
      </c>
      <c r="O90" s="101">
        <v>0</v>
      </c>
      <c r="P90" s="102"/>
    </row>
    <row r="91" spans="1:16" ht="12" customHeight="1" thickBot="1" x14ac:dyDescent="0.3">
      <c r="A91" s="501" t="s">
        <v>79</v>
      </c>
      <c r="B91" s="502"/>
      <c r="C91" s="104">
        <f t="shared" ref="C91:I91" si="17">SUM(C84:C86,C88:C90)</f>
        <v>930</v>
      </c>
      <c r="D91" s="120">
        <f t="shared" si="17"/>
        <v>9</v>
      </c>
      <c r="E91" s="103">
        <f t="shared" si="17"/>
        <v>1314</v>
      </c>
      <c r="F91" s="238">
        <f>C91/E91*100</f>
        <v>70.776255707762559</v>
      </c>
      <c r="G91" s="238"/>
      <c r="H91" s="238">
        <f>H84+H85+H86+H88+H89+H90</f>
        <v>0</v>
      </c>
      <c r="I91" s="239">
        <f t="shared" si="17"/>
        <v>0</v>
      </c>
      <c r="J91" s="121">
        <v>0</v>
      </c>
      <c r="K91" s="103">
        <f>SUM(L91:O91)</f>
        <v>1363</v>
      </c>
      <c r="L91" s="104">
        <f>SUM(L84:L86,L88:L90)</f>
        <v>1311</v>
      </c>
      <c r="M91" s="104">
        <f>SUM(M84:M86,M88:M90)</f>
        <v>6</v>
      </c>
      <c r="N91" s="104">
        <f>SUM(N84:N86,N88:N90)</f>
        <v>0</v>
      </c>
      <c r="O91" s="104">
        <f>SUM(O84:O86,O88:O90)</f>
        <v>46</v>
      </c>
      <c r="P91" s="52"/>
    </row>
    <row r="92" spans="1:16" ht="12" customHeight="1" thickBot="1" x14ac:dyDescent="0.3">
      <c r="A92" s="412" t="s">
        <v>12</v>
      </c>
      <c r="B92" s="413"/>
      <c r="C92" s="122">
        <f>SUM(C87)</f>
        <v>0</v>
      </c>
      <c r="D92" s="123">
        <v>0</v>
      </c>
      <c r="E92" s="240"/>
      <c r="F92" s="240"/>
      <c r="G92" s="98"/>
      <c r="H92" s="98"/>
      <c r="I92" s="98"/>
      <c r="J92" s="124"/>
      <c r="K92" s="98"/>
      <c r="L92" s="98"/>
      <c r="M92" s="98"/>
      <c r="N92" s="98"/>
      <c r="O92" s="98"/>
      <c r="P92" s="99"/>
    </row>
    <row r="93" spans="1:16" ht="12" customHeight="1" thickBot="1" x14ac:dyDescent="0.3">
      <c r="A93" s="420" t="s">
        <v>96</v>
      </c>
      <c r="B93" s="514" t="s">
        <v>1</v>
      </c>
      <c r="C93" s="480" t="s">
        <v>2</v>
      </c>
      <c r="D93" s="481"/>
      <c r="E93" s="448" t="s">
        <v>106</v>
      </c>
      <c r="F93" s="451" t="s">
        <v>158</v>
      </c>
      <c r="G93" s="454" t="s">
        <v>168</v>
      </c>
      <c r="H93" s="455"/>
      <c r="I93" s="456"/>
      <c r="J93" s="471" t="s">
        <v>166</v>
      </c>
      <c r="K93" s="482" t="s">
        <v>105</v>
      </c>
      <c r="L93" s="483"/>
      <c r="M93" s="483"/>
      <c r="N93" s="483"/>
      <c r="O93" s="483"/>
      <c r="P93" s="115">
        <f>P4</f>
        <v>42640</v>
      </c>
    </row>
    <row r="94" spans="1:16" ht="40.5" customHeight="1" x14ac:dyDescent="0.25">
      <c r="A94" s="421"/>
      <c r="B94" s="515"/>
      <c r="C94" s="474" t="s">
        <v>3</v>
      </c>
      <c r="D94" s="476" t="s">
        <v>4</v>
      </c>
      <c r="E94" s="449"/>
      <c r="F94" s="452"/>
      <c r="G94" s="457"/>
      <c r="H94" s="458"/>
      <c r="I94" s="459"/>
      <c r="J94" s="472"/>
      <c r="K94" s="478" t="s">
        <v>3</v>
      </c>
      <c r="L94" s="464" t="s">
        <v>5</v>
      </c>
      <c r="M94" s="462" t="s">
        <v>6</v>
      </c>
      <c r="N94" s="462" t="s">
        <v>7</v>
      </c>
      <c r="O94" s="464" t="s">
        <v>8</v>
      </c>
      <c r="P94" s="469" t="s">
        <v>9</v>
      </c>
    </row>
    <row r="95" spans="1:16" ht="12" customHeight="1" thickBot="1" x14ac:dyDescent="0.3">
      <c r="A95" s="422"/>
      <c r="B95" s="516"/>
      <c r="C95" s="475"/>
      <c r="D95" s="477"/>
      <c r="E95" s="450"/>
      <c r="F95" s="453"/>
      <c r="G95" s="241" t="s">
        <v>3</v>
      </c>
      <c r="H95" s="242" t="s">
        <v>107</v>
      </c>
      <c r="I95" s="243" t="s">
        <v>108</v>
      </c>
      <c r="J95" s="473"/>
      <c r="K95" s="479"/>
      <c r="L95" s="465"/>
      <c r="M95" s="463"/>
      <c r="N95" s="463"/>
      <c r="O95" s="465"/>
      <c r="P95" s="470"/>
    </row>
    <row r="96" spans="1:16" ht="14.25" customHeight="1" thickBot="1" x14ac:dyDescent="0.3">
      <c r="A96" s="56" t="s">
        <v>81</v>
      </c>
      <c r="B96" s="296" t="s">
        <v>124</v>
      </c>
      <c r="C96" s="178">
        <v>166</v>
      </c>
      <c r="D96" s="179">
        <v>76</v>
      </c>
      <c r="E96" s="300">
        <v>184</v>
      </c>
      <c r="F96" s="301">
        <f>(C96/E96)*100</f>
        <v>90.217391304347828</v>
      </c>
      <c r="G96" s="244">
        <f>H96+I96</f>
        <v>184</v>
      </c>
      <c r="H96" s="302">
        <v>184</v>
      </c>
      <c r="I96" s="303">
        <v>0</v>
      </c>
      <c r="J96" s="301">
        <f>(C96/G96)*100</f>
        <v>90.217391304347828</v>
      </c>
      <c r="K96" s="304">
        <f>SUM(L96:O96)</f>
        <v>184</v>
      </c>
      <c r="L96" s="88">
        <v>184</v>
      </c>
      <c r="M96" s="88">
        <v>0</v>
      </c>
      <c r="N96" s="88">
        <v>0</v>
      </c>
      <c r="O96" s="88">
        <v>0</v>
      </c>
      <c r="P96" s="297"/>
    </row>
    <row r="97" spans="1:16" ht="12" customHeight="1" thickBot="1" x14ac:dyDescent="0.3">
      <c r="A97" s="184" t="s">
        <v>82</v>
      </c>
      <c r="B97" s="185" t="s">
        <v>150</v>
      </c>
      <c r="C97" s="245">
        <v>148</v>
      </c>
      <c r="D97" s="186">
        <v>72</v>
      </c>
      <c r="E97" s="245">
        <v>112</v>
      </c>
      <c r="F97" s="187">
        <f>(C97/E97)*100</f>
        <v>132.14285714285714</v>
      </c>
      <c r="G97" s="244">
        <f>H97+I97</f>
        <v>112</v>
      </c>
      <c r="H97" s="246">
        <v>112</v>
      </c>
      <c r="I97" s="247">
        <v>0</v>
      </c>
      <c r="J97" s="188">
        <f>(C97/G97)*100</f>
        <v>132.14285714285714</v>
      </c>
      <c r="K97" s="189">
        <f>SUM(L97:O97)</f>
        <v>172</v>
      </c>
      <c r="L97" s="190">
        <v>172</v>
      </c>
      <c r="M97" s="190">
        <v>0</v>
      </c>
      <c r="N97" s="190">
        <v>0</v>
      </c>
      <c r="O97" s="190">
        <v>0</v>
      </c>
      <c r="P97" s="191"/>
    </row>
    <row r="98" spans="1:16" ht="12" customHeight="1" thickBot="1" x14ac:dyDescent="0.3">
      <c r="A98" s="487" t="s">
        <v>125</v>
      </c>
      <c r="B98" s="488"/>
      <c r="C98" s="192">
        <f t="shared" ref="C98:I98" si="18">SUM(C96:C97)</f>
        <v>314</v>
      </c>
      <c r="D98" s="193">
        <f t="shared" si="18"/>
        <v>148</v>
      </c>
      <c r="E98" s="195">
        <f t="shared" si="18"/>
        <v>296</v>
      </c>
      <c r="F98" s="294">
        <f>(C98/E98)*100</f>
        <v>106.08108108108108</v>
      </c>
      <c r="G98" s="196">
        <f>SUM(G96:G97)</f>
        <v>296</v>
      </c>
      <c r="H98" s="196">
        <f t="shared" si="18"/>
        <v>296</v>
      </c>
      <c r="I98" s="196">
        <f t="shared" si="18"/>
        <v>0</v>
      </c>
      <c r="J98" s="194">
        <f>(C98/G98)*100</f>
        <v>106.08108108108108</v>
      </c>
      <c r="K98" s="195">
        <f>SUM(L98:O98)</f>
        <v>356</v>
      </c>
      <c r="L98" s="196">
        <f>SUM(L96:L97)</f>
        <v>356</v>
      </c>
      <c r="M98" s="196">
        <f>SUM(M96:M97)</f>
        <v>0</v>
      </c>
      <c r="N98" s="196">
        <f>SUM(N96:N97)</f>
        <v>0</v>
      </c>
      <c r="O98" s="196">
        <f>SUM(O96:O97)</f>
        <v>0</v>
      </c>
      <c r="P98" s="197"/>
    </row>
    <row r="99" spans="1:16" ht="13.8" thickBot="1" x14ac:dyDescent="0.3">
      <c r="A99" s="489" t="s">
        <v>83</v>
      </c>
      <c r="B99" s="490"/>
      <c r="C99" s="177">
        <f>SUM(C73,C92)</f>
        <v>37</v>
      </c>
      <c r="D99" s="177">
        <v>0</v>
      </c>
      <c r="E99" s="248"/>
      <c r="F99" s="248"/>
      <c r="G99" s="248"/>
      <c r="H99" s="248"/>
      <c r="I99" s="248"/>
      <c r="J99" s="248"/>
      <c r="K99" s="250"/>
      <c r="L99" s="250"/>
      <c r="M99" s="250"/>
      <c r="N99" s="250"/>
      <c r="O99" s="250"/>
      <c r="P99" s="251"/>
    </row>
    <row r="100" spans="1:16" ht="22.5" customHeight="1" thickBot="1" x14ac:dyDescent="0.3">
      <c r="A100" s="506" t="s">
        <v>181</v>
      </c>
      <c r="B100" s="507"/>
      <c r="C100" s="288">
        <f>C101-C91</f>
        <v>26656</v>
      </c>
      <c r="D100" s="288">
        <f>D101-D91</f>
        <v>368</v>
      </c>
      <c r="E100" s="238">
        <f>E101</f>
        <v>19080</v>
      </c>
      <c r="F100" s="289">
        <f>C100/E100*100</f>
        <v>139.70649895178198</v>
      </c>
      <c r="G100" s="290">
        <f>G101</f>
        <v>26664</v>
      </c>
      <c r="H100" s="238">
        <f>H101</f>
        <v>11700</v>
      </c>
      <c r="I100" s="238">
        <f>I101</f>
        <v>14964</v>
      </c>
      <c r="J100" s="289">
        <f>C100/G100*100</f>
        <v>99.969996999699973</v>
      </c>
      <c r="K100" s="238">
        <f>K101</f>
        <v>34130</v>
      </c>
      <c r="L100" s="238">
        <f t="shared" ref="L100:N100" si="19">L101</f>
        <v>33147</v>
      </c>
      <c r="M100" s="238">
        <f t="shared" si="19"/>
        <v>505</v>
      </c>
      <c r="N100" s="238">
        <f t="shared" si="19"/>
        <v>278</v>
      </c>
      <c r="O100" s="238">
        <f>O101</f>
        <v>200</v>
      </c>
      <c r="P100" s="291"/>
    </row>
    <row r="101" spans="1:16" ht="14.25" customHeight="1" thickBot="1" x14ac:dyDescent="0.3">
      <c r="A101" s="494" t="s">
        <v>84</v>
      </c>
      <c r="B101" s="495"/>
      <c r="C101" s="252">
        <f>SUM(C72,C81,C91,C98)</f>
        <v>27586</v>
      </c>
      <c r="D101" s="333">
        <f>SUM(D72,D81,D91,D98)</f>
        <v>377</v>
      </c>
      <c r="E101" s="334">
        <f>SUM(E72,E81,E98)</f>
        <v>19080</v>
      </c>
      <c r="F101" s="253">
        <f>C101/E101*100</f>
        <v>144.58071278825997</v>
      </c>
      <c r="G101" s="254">
        <f>H101+I101</f>
        <v>26664</v>
      </c>
      <c r="H101" s="252">
        <f>SUM(H72,H81,H91,H98)</f>
        <v>11700</v>
      </c>
      <c r="I101" s="252">
        <f>SUM(I72,I81,I91,I98)</f>
        <v>14964</v>
      </c>
      <c r="J101" s="255">
        <f>(C101/G101)*100</f>
        <v>103.45784578457847</v>
      </c>
      <c r="K101" s="256">
        <f>SUM(L101:O101)</f>
        <v>34130</v>
      </c>
      <c r="L101" s="256">
        <f>SUM(L72,L81,L91,L98)</f>
        <v>33147</v>
      </c>
      <c r="M101" s="256">
        <f>SUM(M72,M81,M91,M98)</f>
        <v>505</v>
      </c>
      <c r="N101" s="256">
        <f>SUM(N72,N81,N91,N98)</f>
        <v>278</v>
      </c>
      <c r="O101" s="256">
        <f>SUM(O72,O81,O91,O98)</f>
        <v>200</v>
      </c>
      <c r="P101" s="257"/>
    </row>
    <row r="102" spans="1:16" ht="11.25" customHeight="1" x14ac:dyDescent="0.25">
      <c r="A102" s="8"/>
      <c r="C102" s="512" t="s">
        <v>173</v>
      </c>
      <c r="D102" s="512"/>
      <c r="E102" s="336">
        <f>E101-C101</f>
        <v>-8506</v>
      </c>
      <c r="F102" s="337"/>
      <c r="G102" s="336">
        <f>G101-C101</f>
        <v>-922</v>
      </c>
      <c r="H102" s="59"/>
      <c r="I102" s="59"/>
      <c r="J102" s="10" t="s">
        <v>86</v>
      </c>
      <c r="K102" s="72"/>
      <c r="L102" s="73"/>
      <c r="M102" s="73"/>
      <c r="N102" s="73"/>
      <c r="O102" s="73"/>
      <c r="P102" s="3"/>
    </row>
    <row r="103" spans="1:16" ht="10.5" customHeight="1" x14ac:dyDescent="0.25">
      <c r="A103" s="8"/>
      <c r="B103" s="11"/>
      <c r="C103" s="513"/>
      <c r="D103" s="513"/>
      <c r="E103" s="336" t="s">
        <v>174</v>
      </c>
      <c r="F103" s="337"/>
      <c r="G103" s="336" t="s">
        <v>175</v>
      </c>
      <c r="H103" s="59"/>
      <c r="I103" s="59"/>
      <c r="J103" s="341"/>
      <c r="K103" s="72"/>
      <c r="L103" s="73"/>
      <c r="M103" s="73"/>
      <c r="N103" s="73"/>
      <c r="O103" s="73"/>
      <c r="P103" s="3"/>
    </row>
    <row r="104" spans="1:16" ht="24" customHeight="1" x14ac:dyDescent="0.25">
      <c r="A104" s="8"/>
      <c r="B104" s="11" t="s">
        <v>85</v>
      </c>
      <c r="C104" s="513" t="s">
        <v>180</v>
      </c>
      <c r="D104" s="513"/>
      <c r="E104" s="336">
        <f>E100-C100</f>
        <v>-7576</v>
      </c>
      <c r="F104" s="337"/>
      <c r="G104" s="336">
        <f>G100-C100</f>
        <v>8</v>
      </c>
      <c r="H104" s="59"/>
      <c r="I104" s="59"/>
      <c r="J104" s="10"/>
      <c r="K104" s="72"/>
      <c r="L104" s="73"/>
      <c r="M104" s="73"/>
      <c r="N104" s="73"/>
      <c r="O104" s="73"/>
      <c r="P104" s="3"/>
    </row>
    <row r="105" spans="1:16" ht="12" customHeight="1" x14ac:dyDescent="0.25">
      <c r="A105" s="8"/>
      <c r="B105" s="498" t="s">
        <v>147</v>
      </c>
      <c r="C105" s="498"/>
      <c r="D105" s="498"/>
      <c r="E105" s="498"/>
      <c r="F105" s="498"/>
      <c r="G105" s="498"/>
      <c r="H105" s="498"/>
      <c r="I105" s="59"/>
      <c r="J105" s="10"/>
      <c r="K105" s="72"/>
      <c r="L105" s="73"/>
      <c r="M105" s="73"/>
      <c r="N105" s="73"/>
      <c r="O105" s="73"/>
      <c r="P105" s="3"/>
    </row>
    <row r="106" spans="1:16" x14ac:dyDescent="0.25">
      <c r="A106" s="8"/>
      <c r="B106" s="497" t="s">
        <v>145</v>
      </c>
      <c r="C106" s="497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</row>
    <row r="107" spans="1:16" ht="11.25" customHeight="1" x14ac:dyDescent="0.25">
      <c r="A107" s="8"/>
      <c r="B107" s="9"/>
      <c r="C107" s="92" t="s">
        <v>141</v>
      </c>
      <c r="D107" s="496" t="s">
        <v>139</v>
      </c>
      <c r="E107" s="496"/>
      <c r="F107" s="496"/>
      <c r="G107" s="496"/>
      <c r="H107" s="60"/>
      <c r="I107" s="60"/>
      <c r="J107" s="17" t="s">
        <v>104</v>
      </c>
      <c r="K107" s="67">
        <f>D96</f>
        <v>76</v>
      </c>
      <c r="L107" s="493"/>
      <c r="M107" s="493"/>
      <c r="N107" s="493"/>
      <c r="O107" s="493"/>
      <c r="P107" s="18"/>
    </row>
    <row r="108" spans="1:16" ht="12" customHeight="1" x14ac:dyDescent="0.25">
      <c r="A108" s="8"/>
      <c r="B108" s="9"/>
      <c r="C108" s="92" t="s">
        <v>142</v>
      </c>
      <c r="D108" s="496" t="s">
        <v>140</v>
      </c>
      <c r="E108" s="496"/>
      <c r="F108" s="496"/>
      <c r="G108" s="496"/>
      <c r="H108" s="60"/>
      <c r="I108" s="60"/>
      <c r="J108" s="17" t="s">
        <v>104</v>
      </c>
      <c r="K108" s="67">
        <f>D97</f>
        <v>72</v>
      </c>
      <c r="L108" s="493"/>
      <c r="M108" s="493"/>
      <c r="N108" s="493"/>
      <c r="O108" s="153"/>
      <c r="P108" s="18"/>
    </row>
    <row r="109" spans="1:16" ht="12" customHeight="1" x14ac:dyDescent="0.25">
      <c r="A109" s="8"/>
      <c r="B109" s="418" t="s">
        <v>146</v>
      </c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</row>
    <row r="110" spans="1:16" ht="9.75" customHeight="1" x14ac:dyDescent="0.25">
      <c r="A110" s="8"/>
      <c r="B110" s="95" t="s">
        <v>153</v>
      </c>
      <c r="C110" s="95"/>
      <c r="D110" s="418" t="s">
        <v>154</v>
      </c>
      <c r="E110" s="418"/>
      <c r="F110" s="96"/>
      <c r="G110" s="95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1:16" x14ac:dyDescent="0.25">
      <c r="A111" s="8"/>
      <c r="B111" s="95"/>
      <c r="C111" s="95"/>
      <c r="D111" s="418" t="s">
        <v>155</v>
      </c>
      <c r="E111" s="418"/>
      <c r="F111" s="418"/>
      <c r="G111" s="418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1:16" x14ac:dyDescent="0.25">
      <c r="A112" s="8"/>
      <c r="B112" s="95"/>
      <c r="C112" s="95"/>
      <c r="D112" s="418" t="s">
        <v>156</v>
      </c>
      <c r="E112" s="418"/>
      <c r="F112" s="418"/>
      <c r="G112" s="418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1:16" ht="6" customHeight="1" x14ac:dyDescent="0.25">
      <c r="A113" s="8"/>
      <c r="B113" s="12"/>
      <c r="C113" s="12"/>
      <c r="D113" s="12"/>
      <c r="E113" s="61"/>
      <c r="F113" s="61"/>
      <c r="G113" s="61"/>
      <c r="H113" s="61"/>
      <c r="I113" s="61"/>
      <c r="J113" s="12"/>
      <c r="K113" s="89"/>
      <c r="L113" s="90"/>
      <c r="M113" s="90"/>
      <c r="N113" s="90"/>
      <c r="O113" s="90"/>
      <c r="P113" s="12"/>
    </row>
    <row r="114" spans="1:16" x14ac:dyDescent="0.25">
      <c r="B114" s="14" t="s">
        <v>99</v>
      </c>
      <c r="C114" s="305"/>
      <c r="D114" s="19" t="s">
        <v>100</v>
      </c>
      <c r="E114" s="62"/>
      <c r="F114" s="62"/>
      <c r="J114" s="13"/>
      <c r="L114" s="91"/>
      <c r="M114" s="91"/>
      <c r="N114" s="91"/>
      <c r="O114" s="91"/>
    </row>
    <row r="115" spans="1:16" x14ac:dyDescent="0.25">
      <c r="B115" s="13"/>
      <c r="C115" s="35"/>
      <c r="D115" s="19" t="s">
        <v>101</v>
      </c>
      <c r="E115" s="62"/>
      <c r="F115" s="62"/>
      <c r="J115" s="13"/>
      <c r="L115" s="91"/>
      <c r="M115" s="91"/>
      <c r="N115" s="91"/>
      <c r="O115" s="91"/>
    </row>
    <row r="116" spans="1:16" hidden="1" x14ac:dyDescent="0.25">
      <c r="B116" s="13"/>
      <c r="C116" s="22"/>
      <c r="D116" s="19" t="s">
        <v>126</v>
      </c>
      <c r="E116" s="62"/>
      <c r="F116" s="62"/>
      <c r="J116" s="13"/>
      <c r="L116" s="91"/>
      <c r="M116" s="91"/>
      <c r="N116" s="91"/>
      <c r="O116" s="91"/>
    </row>
    <row r="117" spans="1:16" x14ac:dyDescent="0.25">
      <c r="B117" s="13"/>
      <c r="C117" s="53"/>
      <c r="D117" s="19" t="s">
        <v>128</v>
      </c>
      <c r="E117" s="62"/>
      <c r="F117" s="62"/>
      <c r="J117" s="13"/>
      <c r="L117" s="91"/>
      <c r="M117" s="91"/>
      <c r="N117" s="91"/>
      <c r="O117" s="91"/>
    </row>
    <row r="118" spans="1:16" x14ac:dyDescent="0.25">
      <c r="B118" s="13"/>
      <c r="C118" s="21"/>
      <c r="D118" s="19" t="s">
        <v>102</v>
      </c>
      <c r="E118" s="62"/>
      <c r="F118" s="62"/>
      <c r="J118" s="13"/>
      <c r="L118" s="91"/>
      <c r="M118" s="91"/>
      <c r="N118" s="91"/>
      <c r="O118" s="91"/>
    </row>
    <row r="119" spans="1:16" x14ac:dyDescent="0.25">
      <c r="B119" s="13"/>
      <c r="C119" s="36"/>
      <c r="D119" s="19" t="s">
        <v>129</v>
      </c>
      <c r="E119" s="62"/>
      <c r="F119" s="62"/>
      <c r="J119" s="13"/>
      <c r="L119" s="91"/>
      <c r="M119" s="91"/>
      <c r="N119" s="91"/>
      <c r="O119" s="91"/>
    </row>
    <row r="120" spans="1:16" ht="3.75" customHeight="1" x14ac:dyDescent="0.25">
      <c r="B120" s="411"/>
      <c r="C120" s="411"/>
      <c r="D120" s="411"/>
      <c r="E120" s="411"/>
      <c r="F120" s="411"/>
      <c r="G120" s="411"/>
    </row>
  </sheetData>
  <mergeCells count="103">
    <mergeCell ref="A98:B98"/>
    <mergeCell ref="A99:B99"/>
    <mergeCell ref="M77:M78"/>
    <mergeCell ref="N77:N78"/>
    <mergeCell ref="B109:P109"/>
    <mergeCell ref="L108:N108"/>
    <mergeCell ref="L107:O107"/>
    <mergeCell ref="A101:B101"/>
    <mergeCell ref="D107:G107"/>
    <mergeCell ref="D108:G108"/>
    <mergeCell ref="B106:P106"/>
    <mergeCell ref="B105:H105"/>
    <mergeCell ref="B82:B83"/>
    <mergeCell ref="A91:B91"/>
    <mergeCell ref="F76:F78"/>
    <mergeCell ref="A100:B100"/>
    <mergeCell ref="A86:A87"/>
    <mergeCell ref="C82:D82"/>
    <mergeCell ref="C102:D103"/>
    <mergeCell ref="C104:D104"/>
    <mergeCell ref="B93:B95"/>
    <mergeCell ref="M94:M95"/>
    <mergeCell ref="A76:A78"/>
    <mergeCell ref="J76:J78"/>
    <mergeCell ref="E93:E95"/>
    <mergeCell ref="F93:F95"/>
    <mergeCell ref="G93:I94"/>
    <mergeCell ref="A81:B81"/>
    <mergeCell ref="N94:N95"/>
    <mergeCell ref="O94:O95"/>
    <mergeCell ref="A40:A42"/>
    <mergeCell ref="A70:A71"/>
    <mergeCell ref="P94:P95"/>
    <mergeCell ref="J93:J95"/>
    <mergeCell ref="C94:C95"/>
    <mergeCell ref="D94:D95"/>
    <mergeCell ref="K94:K95"/>
    <mergeCell ref="C93:D93"/>
    <mergeCell ref="K93:O93"/>
    <mergeCell ref="L94:L95"/>
    <mergeCell ref="J82:J83"/>
    <mergeCell ref="K82:O82"/>
    <mergeCell ref="C4:D4"/>
    <mergeCell ref="P5:P6"/>
    <mergeCell ref="E76:E78"/>
    <mergeCell ref="K77:K78"/>
    <mergeCell ref="K5:K6"/>
    <mergeCell ref="L5:L6"/>
    <mergeCell ref="P77:P78"/>
    <mergeCell ref="O77:O78"/>
    <mergeCell ref="K76:O76"/>
    <mergeCell ref="M5:M6"/>
    <mergeCell ref="E4:E6"/>
    <mergeCell ref="G24:I24"/>
    <mergeCell ref="C76:D76"/>
    <mergeCell ref="A4:A6"/>
    <mergeCell ref="B4:B6"/>
    <mergeCell ref="C5:C6"/>
    <mergeCell ref="A31:A32"/>
    <mergeCell ref="D5:D6"/>
    <mergeCell ref="F4:F6"/>
    <mergeCell ref="A7:A8"/>
    <mergeCell ref="B120:G120"/>
    <mergeCell ref="A92:B92"/>
    <mergeCell ref="B76:B78"/>
    <mergeCell ref="A23:A24"/>
    <mergeCell ref="A11:A12"/>
    <mergeCell ref="A13:A15"/>
    <mergeCell ref="D110:E110"/>
    <mergeCell ref="D111:G111"/>
    <mergeCell ref="D112:G112"/>
    <mergeCell ref="A9:A10"/>
    <mergeCell ref="A43:A44"/>
    <mergeCell ref="A34:A35"/>
    <mergeCell ref="A52:A53"/>
    <mergeCell ref="A28:A30"/>
    <mergeCell ref="A66:A69"/>
    <mergeCell ref="A93:A95"/>
    <mergeCell ref="G76:I77"/>
    <mergeCell ref="E1:K1"/>
    <mergeCell ref="A45:A49"/>
    <mergeCell ref="E82:I83"/>
    <mergeCell ref="C77:C78"/>
    <mergeCell ref="D77:D78"/>
    <mergeCell ref="A72:B72"/>
    <mergeCell ref="D73:P73"/>
    <mergeCell ref="L77:L78"/>
    <mergeCell ref="N5:N6"/>
    <mergeCell ref="G4:I5"/>
    <mergeCell ref="K4:O4"/>
    <mergeCell ref="A18:A19"/>
    <mergeCell ref="J4:J6"/>
    <mergeCell ref="A16:A17"/>
    <mergeCell ref="A20:A21"/>
    <mergeCell ref="F64:F65"/>
    <mergeCell ref="E64:E65"/>
    <mergeCell ref="A64:A65"/>
    <mergeCell ref="O2:P2"/>
    <mergeCell ref="A2:N2"/>
    <mergeCell ref="O5:O6"/>
    <mergeCell ref="A54:A57"/>
    <mergeCell ref="A58:A59"/>
    <mergeCell ref="A82:A83"/>
  </mergeCells>
  <phoneticPr fontId="3" type="noConversion"/>
  <pageMargins left="0.25" right="0.25" top="0.75" bottom="0.75" header="0.3" footer="0.3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6" sqref="S26"/>
    </sheetView>
  </sheetViews>
  <sheetFormatPr defaultRowHeight="13.2" x14ac:dyDescent="0.25"/>
  <cols>
    <col min="1" max="1" width="4.88671875" customWidth="1"/>
    <col min="2" max="2" width="15.6640625" customWidth="1"/>
    <col min="3" max="3" width="8.44140625" customWidth="1"/>
    <col min="4" max="4" width="5.33203125" customWidth="1"/>
    <col min="5" max="5" width="8.33203125" customWidth="1"/>
    <col min="6" max="6" width="9.5546875" customWidth="1"/>
    <col min="7" max="7" width="7.109375" customWidth="1"/>
    <col min="8" max="8" width="6.88671875" customWidth="1"/>
    <col min="9" max="9" width="6.33203125" customWidth="1"/>
    <col min="10" max="10" width="6.88671875" customWidth="1"/>
    <col min="11" max="11" width="7.33203125" customWidth="1"/>
    <col min="12" max="12" width="10.5546875" customWidth="1"/>
  </cols>
  <sheetData/>
  <phoneticPr fontId="3" type="noConversion"/>
  <pageMargins left="0.51181102362204722" right="0.31496062992125984" top="0.47244094488188981" bottom="0.51181102362204722" header="0.51181102362204722" footer="0.51181102362204722"/>
  <pageSetup paperSize="9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13" workbookViewId="0">
      <selection activeCell="A28" sqref="A28"/>
    </sheetView>
  </sheetViews>
  <sheetFormatPr defaultRowHeight="13.2" x14ac:dyDescent="0.25"/>
  <cols>
    <col min="1" max="1" width="27.6640625" customWidth="1"/>
    <col min="2" max="2" width="12" customWidth="1"/>
    <col min="3" max="3" width="6.33203125" customWidth="1"/>
    <col min="4" max="4" width="6.88671875" customWidth="1"/>
    <col min="5" max="5" width="6.33203125" customWidth="1"/>
    <col min="6" max="6" width="11.44140625" customWidth="1"/>
    <col min="7" max="7" width="6.44140625" customWidth="1"/>
    <col min="8" max="8" width="6.6640625" customWidth="1"/>
    <col min="9" max="9" width="7" customWidth="1"/>
    <col min="10" max="10" width="11.88671875" customWidth="1"/>
    <col min="11" max="12" width="6.5546875" customWidth="1"/>
    <col min="13" max="13" width="7" customWidth="1"/>
    <col min="14" max="14" width="12" customWidth="1"/>
    <col min="15" max="16" width="6.109375" customWidth="1"/>
    <col min="17" max="17" width="6.88671875" customWidth="1"/>
    <col min="18" max="18" width="12.5546875" customWidth="1"/>
    <col min="19" max="19" width="6.33203125" customWidth="1"/>
    <col min="20" max="20" width="6.109375" customWidth="1"/>
    <col min="21" max="21" width="6.6640625" customWidth="1"/>
  </cols>
  <sheetData>
    <row r="1" spans="1:17" ht="15.6" x14ac:dyDescent="0.3">
      <c r="A1" s="523" t="s">
        <v>138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</row>
    <row r="45" spans="1:21" ht="13.8" thickBot="1" x14ac:dyDescent="0.3"/>
    <row r="46" spans="1:21" x14ac:dyDescent="0.25">
      <c r="B46" s="306" t="s">
        <v>130</v>
      </c>
      <c r="C46" s="307" t="s">
        <v>131</v>
      </c>
      <c r="D46" s="307" t="s">
        <v>132</v>
      </c>
      <c r="E46" s="308" t="s">
        <v>133</v>
      </c>
      <c r="F46" s="306" t="s">
        <v>134</v>
      </c>
      <c r="G46" s="307" t="s">
        <v>131</v>
      </c>
      <c r="H46" s="307" t="s">
        <v>132</v>
      </c>
      <c r="I46" s="308" t="s">
        <v>133</v>
      </c>
      <c r="J46" s="306" t="s">
        <v>137</v>
      </c>
      <c r="K46" s="307" t="s">
        <v>131</v>
      </c>
      <c r="L46" s="307" t="s">
        <v>132</v>
      </c>
      <c r="M46" s="308" t="s">
        <v>133</v>
      </c>
      <c r="N46" s="306" t="s">
        <v>152</v>
      </c>
      <c r="O46" s="307" t="s">
        <v>131</v>
      </c>
      <c r="P46" s="307" t="s">
        <v>132</v>
      </c>
      <c r="Q46" s="308" t="s">
        <v>133</v>
      </c>
      <c r="R46" s="306" t="s">
        <v>171</v>
      </c>
      <c r="S46" s="318" t="s">
        <v>131</v>
      </c>
      <c r="T46" s="318" t="s">
        <v>172</v>
      </c>
      <c r="U46" s="319" t="s">
        <v>133</v>
      </c>
    </row>
    <row r="47" spans="1:21" x14ac:dyDescent="0.25">
      <c r="A47" s="55" t="s">
        <v>135</v>
      </c>
      <c r="B47" s="309">
        <v>26711</v>
      </c>
      <c r="C47" s="310">
        <v>26737</v>
      </c>
      <c r="D47" s="310">
        <v>26881</v>
      </c>
      <c r="E47" s="311">
        <v>27125</v>
      </c>
      <c r="F47" s="309">
        <v>27439</v>
      </c>
      <c r="G47" s="310">
        <v>28140</v>
      </c>
      <c r="H47" s="310">
        <v>28767</v>
      </c>
      <c r="I47" s="311">
        <v>29389</v>
      </c>
      <c r="J47" s="309">
        <v>28980</v>
      </c>
      <c r="K47" s="310">
        <v>29166</v>
      </c>
      <c r="L47" s="310">
        <v>28971</v>
      </c>
      <c r="M47" s="311">
        <v>28901</v>
      </c>
      <c r="N47" s="309">
        <v>28842</v>
      </c>
      <c r="O47" s="310">
        <v>28287</v>
      </c>
      <c r="P47" s="310">
        <v>27763</v>
      </c>
      <c r="Q47" s="311">
        <v>27473</v>
      </c>
      <c r="R47" s="309">
        <v>27496</v>
      </c>
      <c r="S47" s="359">
        <v>27482</v>
      </c>
      <c r="T47" s="310"/>
      <c r="U47" s="311"/>
    </row>
    <row r="48" spans="1:21" x14ac:dyDescent="0.25">
      <c r="A48" s="55" t="s">
        <v>170</v>
      </c>
      <c r="B48" s="309">
        <v>17705</v>
      </c>
      <c r="C48" s="310">
        <v>18276</v>
      </c>
      <c r="D48" s="310">
        <v>18252</v>
      </c>
      <c r="E48" s="311">
        <v>18029</v>
      </c>
      <c r="F48" s="309">
        <v>18458</v>
      </c>
      <c r="G48" s="310">
        <v>18438</v>
      </c>
      <c r="H48" s="310">
        <v>18846</v>
      </c>
      <c r="I48" s="311">
        <v>19267</v>
      </c>
      <c r="J48" s="309">
        <v>19108</v>
      </c>
      <c r="K48" s="310">
        <v>19363</v>
      </c>
      <c r="L48" s="310">
        <v>19240</v>
      </c>
      <c r="M48" s="311">
        <v>19212</v>
      </c>
      <c r="N48" s="309">
        <v>19204</v>
      </c>
      <c r="O48" s="310">
        <v>18976</v>
      </c>
      <c r="P48" s="310">
        <v>18843</v>
      </c>
      <c r="Q48" s="311">
        <v>18778</v>
      </c>
      <c r="R48" s="309">
        <v>18836</v>
      </c>
      <c r="S48" s="359">
        <v>18826</v>
      </c>
      <c r="T48" s="310"/>
      <c r="U48" s="311"/>
    </row>
    <row r="49" spans="1:21" x14ac:dyDescent="0.25">
      <c r="A49" s="55" t="s">
        <v>136</v>
      </c>
      <c r="B49" s="309">
        <v>23514</v>
      </c>
      <c r="C49" s="310">
        <v>23516</v>
      </c>
      <c r="D49" s="310">
        <v>23659</v>
      </c>
      <c r="E49" s="311">
        <v>23991</v>
      </c>
      <c r="F49" s="309">
        <v>24053</v>
      </c>
      <c r="G49" s="310">
        <v>24753</v>
      </c>
      <c r="H49" s="310">
        <v>25380</v>
      </c>
      <c r="I49" s="311">
        <v>25991</v>
      </c>
      <c r="J49" s="315">
        <v>25648</v>
      </c>
      <c r="K49" s="310">
        <v>26492</v>
      </c>
      <c r="L49" s="310">
        <v>26299</v>
      </c>
      <c r="M49" s="311">
        <v>26192</v>
      </c>
      <c r="N49" s="309">
        <v>26378</v>
      </c>
      <c r="O49" s="310">
        <v>25808</v>
      </c>
      <c r="P49" s="310">
        <v>25286</v>
      </c>
      <c r="Q49" s="311">
        <v>25137</v>
      </c>
      <c r="R49" s="309">
        <v>25160</v>
      </c>
      <c r="S49" s="359">
        <v>25050</v>
      </c>
      <c r="T49" s="310"/>
      <c r="U49" s="311"/>
    </row>
    <row r="50" spans="1:21" ht="13.8" thickBot="1" x14ac:dyDescent="0.3">
      <c r="A50" s="55" t="s">
        <v>182</v>
      </c>
      <c r="B50" s="312">
        <v>1659</v>
      </c>
      <c r="C50" s="313">
        <v>1716</v>
      </c>
      <c r="D50" s="313">
        <v>1699</v>
      </c>
      <c r="E50" s="314">
        <v>1743</v>
      </c>
      <c r="F50" s="312">
        <v>1987</v>
      </c>
      <c r="G50" s="313">
        <v>1988</v>
      </c>
      <c r="H50" s="313">
        <v>1988</v>
      </c>
      <c r="I50" s="314">
        <v>1999</v>
      </c>
      <c r="J50" s="316">
        <v>1226</v>
      </c>
      <c r="K50" s="313">
        <v>1226</v>
      </c>
      <c r="L50" s="313">
        <v>1145</v>
      </c>
      <c r="M50" s="314">
        <v>1145</v>
      </c>
      <c r="N50" s="317">
        <v>933</v>
      </c>
      <c r="O50" s="313">
        <v>933</v>
      </c>
      <c r="P50" s="313">
        <v>933</v>
      </c>
      <c r="Q50" s="314">
        <v>782</v>
      </c>
      <c r="R50" s="312">
        <v>782</v>
      </c>
      <c r="S50" s="313">
        <v>782</v>
      </c>
      <c r="T50" s="313"/>
      <c r="U50" s="314"/>
    </row>
    <row r="51" spans="1:21" x14ac:dyDescent="0.25">
      <c r="B51" s="114" t="s">
        <v>143</v>
      </c>
    </row>
    <row r="52" spans="1:21" x14ac:dyDescent="0.25">
      <c r="B52" s="93" t="s">
        <v>144</v>
      </c>
    </row>
    <row r="53" spans="1:21" x14ac:dyDescent="0.25">
      <c r="B53" s="113" t="s">
        <v>161</v>
      </c>
      <c r="C53" s="55"/>
      <c r="D53" s="55"/>
      <c r="E53" s="55"/>
      <c r="F53" s="55"/>
      <c r="G53" s="55"/>
      <c r="H53" s="55"/>
      <c r="I53" s="55"/>
    </row>
  </sheetData>
  <mergeCells count="1">
    <mergeCell ref="A1:Q1"/>
  </mergeCells>
  <pageMargins left="0.19685039370078741" right="0" top="0" bottom="0" header="0" footer="0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Raport</vt:lpstr>
      <vt:lpstr>grafic</vt:lpstr>
      <vt:lpstr>grafic capacitate de cazare</vt:lpstr>
      <vt:lpstr>Foaie1</vt:lpstr>
    </vt:vector>
  </TitlesOfParts>
  <Company>Flamingo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mpaun</dc:creator>
  <cp:lastModifiedBy>Viviana Denisa Anghel</cp:lastModifiedBy>
  <cp:lastPrinted>2016-11-29T09:33:05Z</cp:lastPrinted>
  <dcterms:created xsi:type="dcterms:W3CDTF">2007-11-15T06:35:00Z</dcterms:created>
  <dcterms:modified xsi:type="dcterms:W3CDTF">2016-12-05T10:21:40Z</dcterms:modified>
</cp:coreProperties>
</file>